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Dochody" sheetId="1" r:id="rId1"/>
    <sheet name="Wydatki" sheetId="2" r:id="rId2"/>
    <sheet name="Arkusz3" sheetId="3" r:id="rId3"/>
  </sheets>
  <definedNames>
    <definedName name="_xlnm._FilterDatabase" localSheetId="0" hidden="1">'Dochody'!$D$1:$D$225</definedName>
    <definedName name="_xlnm._FilterDatabase" localSheetId="1" hidden="1">'Wydatki'!$D$1:$D$716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33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43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61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comments2.xml><?xml version="1.0" encoding="utf-8"?>
<comments xmlns="http://schemas.openxmlformats.org/spreadsheetml/2006/main">
  <authors>
    <author>Skarbnik</author>
  </authors>
  <commentList>
    <comment ref="D525" authorId="0">
      <text>
        <r>
          <rPr>
            <b/>
            <sz val="9"/>
            <rFont val="Tahoma"/>
            <family val="2"/>
          </rPr>
          <t>Skarbnik: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<sst xmlns="http://schemas.openxmlformats.org/spreadsheetml/2006/main" count="1664" uniqueCount="526">
  <si>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</si>
  <si>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</si>
  <si>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</si>
  <si>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</si>
  <si>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</si>
  <si>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</si>
  <si>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</si>
  <si>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</si>
  <si>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</si>
  <si>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</si>
  <si>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</si>
  <si>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</si>
  <si>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</si>
  <si>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</si>
  <si>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</si>
  <si>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</si>
  <si>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</si>
  <si>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</si>
  <si>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</si>
  <si>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</si>
  <si>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</si>
  <si>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</si>
  <si>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</si>
  <si>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</si>
  <si>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</si>
  <si>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</si>
  <si>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</si>
  <si>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</si>
  <si>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</si>
  <si>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</si>
  <si>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</si>
  <si>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</si>
  <si>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</si>
  <si>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</si>
  <si>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</si>
  <si>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</si>
  <si>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</si>
  <si>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</si>
  <si>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</si>
  <si>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</si>
  <si>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</si>
  <si>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</si>
  <si>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</si>
  <si>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</si>
  <si>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</si>
  <si>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</si>
  <si>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</si>
  <si>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</si>
  <si>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</si>
  <si>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</si>
  <si>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</si>
  <si>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</si>
  <si>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</si>
  <si>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</si>
  <si>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</si>
  <si>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</si>
  <si>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</si>
  <si>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</si>
  <si>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</si>
  <si>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</si>
  <si>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</si>
  <si>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</si>
  <si>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</si>
  <si>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</si>
  <si>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</si>
  <si>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</si>
  <si>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</si>
  <si>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</si>
  <si>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</si>
  <si>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</si>
  <si>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</si>
  <si>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</si>
  <si>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</si>
  <si>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</si>
  <si>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</si>
  <si>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</si>
  <si>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</si>
  <si>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</si>
  <si>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</si>
  <si>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</si>
  <si>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</si>
  <si>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</si>
  <si>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</si>
  <si>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</si>
  <si>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</si>
  <si>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</si>
  <si>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</si>
  <si>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</si>
  <si>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</si>
  <si>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</si>
  <si>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Koszty postępowania sądowego i prokuratorskiego</t>
  </si>
  <si>
    <t>4610</t>
  </si>
  <si>
    <t>Podatek od towarów i usług VAT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</si>
  <si>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</si>
  <si>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</si>
  <si>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</si>
  <si>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</si>
  <si>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</si>
  <si>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</si>
  <si>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</si>
  <si>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</si>
  <si>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</si>
  <si>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</si>
  <si>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</si>
  <si>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</si>
  <si>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</si>
  <si>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</si>
  <si>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</si>
  <si>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</si>
  <si>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</si>
  <si>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</si>
  <si>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</si>
  <si>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</si>
  <si>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</si>
  <si>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</si>
  <si>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</si>
  <si>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</si>
  <si>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</si>
  <si>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</si>
  <si>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</si>
  <si>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</si>
  <si>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</si>
  <si>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</si>
  <si>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</si>
  <si>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</si>
  <si>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</si>
  <si>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</si>
  <si>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</si>
  <si>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</si>
  <si>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</si>
  <si>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</si>
  <si>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</si>
  <si>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4270</t>
  </si>
  <si>
    <t>4140</t>
  </si>
  <si>
    <t>4280</t>
  </si>
  <si>
    <t>4220</t>
  </si>
  <si>
    <t>Dokształcanie i doskonalenie nauczycieli</t>
  </si>
  <si>
    <t>80146</t>
  </si>
  <si>
    <t>80195</t>
  </si>
  <si>
    <t>4440</t>
  </si>
  <si>
    <t>Zwalczanie narkomanii</t>
  </si>
  <si>
    <t>85153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</si>
  <si>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</si>
  <si>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</si>
  <si>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</si>
  <si>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</si>
  <si>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</si>
  <si>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</si>
  <si>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</si>
  <si>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</si>
  <si>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</si>
  <si>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</si>
  <si>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</si>
  <si>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</si>
  <si>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</si>
  <si>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</si>
  <si>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</si>
  <si>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</si>
  <si>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</si>
  <si>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</si>
  <si>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</si>
  <si>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4480</t>
  </si>
  <si>
    <t>4500</t>
  </si>
  <si>
    <t>2900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</si>
  <si>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</si>
  <si>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</si>
  <si>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</si>
  <si>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</si>
  <si>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</si>
  <si>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</si>
  <si>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</si>
  <si>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</si>
  <si>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</si>
  <si>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Dotacje celowe otrzymane z budżetu na real. zadań bieżących z  zakresu adm.rządowej zleconych gminie</t>
  </si>
  <si>
    <t>Urzędy naczelnych organów władzy państwowej, kontroli i ochrony prawa oraz sądownictwa</t>
  </si>
  <si>
    <t>Urzędy naczelnych organów władzy państwowej, kontroli i ochrony prawa</t>
  </si>
  <si>
    <t>Dotacje celowe z budżetu państwa na realizację własnych zadań bieżących gmin</t>
  </si>
  <si>
    <t>01030</t>
  </si>
  <si>
    <t>Wypłaty z tytułu gwarancji i poręczeń</t>
  </si>
  <si>
    <t>Przedszkola</t>
  </si>
  <si>
    <t>80110</t>
  </si>
  <si>
    <t>80113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</si>
  <si>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</si>
  <si>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</si>
  <si>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</si>
  <si>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</si>
  <si>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</si>
  <si>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</si>
  <si>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</si>
  <si>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</si>
  <si>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</si>
  <si>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Promocja Jednostek samorządu terytorialnego</t>
  </si>
  <si>
    <t>Jednostki specjalistycznego poradnictwa, mieszkania chronione, ośrodki interwencji kryzysowej</t>
  </si>
  <si>
    <t>4700</t>
  </si>
  <si>
    <t>4360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</si>
  <si>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</si>
  <si>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</si>
  <si>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</si>
  <si>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</si>
  <si>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</si>
  <si>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</si>
  <si>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</si>
  <si>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</si>
  <si>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</si>
  <si>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</si>
  <si>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</si>
  <si>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</si>
  <si>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</si>
  <si>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</si>
  <si>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</si>
  <si>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</si>
  <si>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</si>
  <si>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</si>
  <si>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</si>
  <si>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</si>
  <si>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</si>
  <si>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0400</t>
  </si>
  <si>
    <t>926</t>
  </si>
  <si>
    <t>Wpływy i wydatki związane z gromadzeniem środków z opłat produktowych</t>
  </si>
  <si>
    <t>90020</t>
  </si>
  <si>
    <t>Wpływy z opłaty produktowej</t>
  </si>
  <si>
    <t>0760</t>
  </si>
  <si>
    <t>90004</t>
  </si>
  <si>
    <t>4400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</si>
  <si>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</si>
  <si>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</si>
  <si>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</si>
  <si>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</si>
  <si>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</si>
  <si>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</si>
  <si>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</si>
  <si>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</si>
  <si>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Zasiłki i pomoc w naturze oraz składki na ubezpieczenia emerytalne i rentowe</t>
  </si>
  <si>
    <t>Utrzymanie zieleni w miastach i gminach</t>
  </si>
  <si>
    <t>Udział % w dochodach ogółem</t>
  </si>
  <si>
    <t>Pozostałe zadania w zakresie polityki społecznej</t>
  </si>
  <si>
    <t>853</t>
  </si>
  <si>
    <t>85395</t>
  </si>
  <si>
    <t>4309</t>
  </si>
  <si>
    <t>6059</t>
  </si>
  <si>
    <t>Obiekty sportowe</t>
  </si>
  <si>
    <t>92601</t>
  </si>
  <si>
    <t>600</t>
  </si>
  <si>
    <t>60016</t>
  </si>
  <si>
    <t>Wybory do Parlamentu Europejskiego</t>
  </si>
  <si>
    <t>75113</t>
  </si>
  <si>
    <t>2910</t>
  </si>
  <si>
    <t>dochody bieżące</t>
  </si>
  <si>
    <t>dochody majątkowe</t>
  </si>
  <si>
    <t>Zasiłki stałe</t>
  </si>
  <si>
    <t>85216</t>
  </si>
  <si>
    <t>Towarzystwa Budownictwa Społecznego</t>
  </si>
  <si>
    <t>Wydatki na zakup i objęcie akcji, wniesienie wkładów do spółek prawa handlowego oraz uzupełnienie funduszy statutowych</t>
  </si>
  <si>
    <t>70021</t>
  </si>
  <si>
    <t>6010</t>
  </si>
  <si>
    <t>75495</t>
  </si>
  <si>
    <t>4307</t>
  </si>
  <si>
    <t>Podróże służbowe zagraniczne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</si>
  <si>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</si>
  <si>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</si>
  <si>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</si>
  <si>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</si>
  <si>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</si>
  <si>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75107</t>
  </si>
  <si>
    <t>Dotacje celowe otrzmane z budżetu na real. zadań bieżących z zakresu admi. rządowej zleconych gminie</t>
  </si>
  <si>
    <t>851</t>
  </si>
  <si>
    <t>85154</t>
  </si>
  <si>
    <t>2007</t>
  </si>
  <si>
    <t>Grzywny, mandaty i inne kary pieniężne od osób fizycznych</t>
  </si>
  <si>
    <t>0570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</si>
  <si>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</si>
  <si>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</si>
  <si>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</si>
  <si>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</si>
  <si>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osobowe nie zaliczane do wynagrodzeń</t>
  </si>
  <si>
    <t>Informatyka</t>
  </si>
  <si>
    <t>720</t>
  </si>
  <si>
    <t>72095</t>
  </si>
  <si>
    <t>Usuwanie skutków klęsk żywiołowych</t>
  </si>
  <si>
    <t>75078</t>
  </si>
  <si>
    <t>2710</t>
  </si>
  <si>
    <t>Dotacja celowa na pomoc finansową udzielaną między jednostkami samorządu terytorialnego na dofinansowanie własnych zadań bieżących</t>
  </si>
  <si>
    <t>Wybory Prezydenta Rzeczypospolitej Polskiej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</si>
  <si>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</si>
  <si>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</si>
  <si>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</si>
  <si>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</si>
  <si>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</si>
  <si>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</si>
  <si>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</si>
  <si>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</si>
  <si>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</si>
  <si>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</si>
  <si>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</si>
  <si>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</si>
  <si>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>zakup i objęcie akcji i udziałow oraz wniesienie wkładów do spółek prawa handlowego</t>
  </si>
  <si>
    <t>Udział % w wydatkach bieżących</t>
  </si>
  <si>
    <t>Wpływy z tytułu przekształcenia prawa użytkowania wieczystego przysługującego osobom fizycznym</t>
  </si>
  <si>
    <t>Dochody jednostek samorządu terytorialnego związane z realizacją zadań z zakresu administracji rządowej oraz innych zadań zleconych ustawami</t>
  </si>
  <si>
    <t>Dochody od osób prawnych, osób fizycznych i innych nie posiadających osobowości prawnej oraz wydatki związane z ich poborem</t>
  </si>
  <si>
    <t>Wpływy z podatku dochodowego od osób fizycznych</t>
  </si>
  <si>
    <t xml:space="preserve">Wpływy z podatku rolnego, podatku leśnego, podatku od czynności cywilnoprawnych, podatków i opłat  od osób prawnych i innych  jednostek organizacyjnych </t>
  </si>
  <si>
    <t>Wpływy z podatku rolnego, podatku leśnego, podatku od czynności cywilno-prawnych oraz podatków i opłat lokalnych od osób fizycznych</t>
  </si>
  <si>
    <t>Wpływy z innych opłat stanowiących dochód jednostek samorządu terytorialnego na podstawie innych ustaw</t>
  </si>
  <si>
    <t>Część wyrównawcza subwencji ogólnej dla gmin</t>
  </si>
  <si>
    <t>75807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</si>
  <si>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</si>
  <si>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</si>
  <si>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</si>
  <si>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Dotacje celowe z budżetu państwa na realizację własnych zadań bieżących gmin (związków gmin)</t>
  </si>
  <si>
    <t>Dotacje celowe otrzymanez powiatu na zadania bieżące relizowane na podstawie porozumień (umów) między jednostaki samorządu terytorialnego</t>
  </si>
  <si>
    <t>Wypłaty gmin na rzecz izb rolniczych w wysokości 2% uzyskanych wpływów z podatku rolnego</t>
  </si>
  <si>
    <t>Opłaty na rzecz budżetów jednostek samorządu terytorialnego</t>
  </si>
  <si>
    <t>Drogi publiczne wojewódzkie</t>
  </si>
  <si>
    <t>Drogi publiczne powiatowe</t>
  </si>
  <si>
    <t>4520</t>
  </si>
  <si>
    <t>Rady Gmin (miast i miast na prawach powiatu)</t>
  </si>
  <si>
    <t>Wydatki osobowe niezaliczone do wynagrodzeń</t>
  </si>
  <si>
    <t>Wpłaty na Państowy Fundusz Rehabilitacji Osób Niepełnosprawnych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</si>
  <si>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</si>
  <si>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</si>
  <si>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</si>
  <si>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Obsługa papierów wartościowych, kredytów i pożyczek jednostek samorządu terytorialnego</t>
  </si>
  <si>
    <t>Rozliczenia z tyułu poręczeń i gwarancji udzielonych przez Skarb Państwa lub jednostkę samorządu terytorialnego</t>
  </si>
  <si>
    <t>4121</t>
  </si>
  <si>
    <t>4421</t>
  </si>
  <si>
    <t>4111</t>
  </si>
  <si>
    <t>Odpis na zakładowy fundusz świadczeń socjalnych</t>
  </si>
  <si>
    <t>Stołówki szkolne i przedszkolne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</si>
  <si>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</si>
  <si>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</si>
  <si>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Zadania w zakresie kultury fizycznej </t>
  </si>
  <si>
    <t>Wpływy ze sprzedaży składników majątkowych</t>
  </si>
  <si>
    <t>0870</t>
  </si>
  <si>
    <t xml:space="preserve">Kultura fizyczna </t>
  </si>
  <si>
    <t>4171</t>
  </si>
  <si>
    <t>2701</t>
  </si>
  <si>
    <t>Kultura fizyczna</t>
  </si>
  <si>
    <t>wydatki na programy finansowane z udziałem środków o których mowa w art. 5 ust. 1 pkt 2 i 3</t>
  </si>
  <si>
    <t>Urzędy gmin (miast i miast na prawach powiatu)</t>
  </si>
  <si>
    <t>Dotacje celowe otrzymane z budżetu na realizację zadań bieżących z zakresu administracji rządowej oraz innych zadań zleconych gminie ustawami</t>
  </si>
  <si>
    <t xml:space="preserve">Dochody z najmu, dzierżawy składników majątkowych SP, JST lub innych jednostek zaliczanych do sektora finansów publicznych oraz innych umów o podobnym charakterze </t>
  </si>
  <si>
    <t>Wpływy z innych lokalnych opłat pobieranych przez JST na podstawie odrębnych ustaw</t>
  </si>
  <si>
    <t xml:space="preserve">Część oświatowa subwencji ogólnej dla JST </t>
  </si>
  <si>
    <t xml:space="preserve">Dotacje celowe otrzymane z gminy na zadania bieżące realizowane na podstawie porozumień (umów) między JST </t>
  </si>
  <si>
    <t>Dotacje celowe przekazane gminie na zadania bieżące realizowane na podstawie zawartych porozumień</t>
  </si>
  <si>
    <t>4211</t>
  </si>
  <si>
    <t>Rodziny zastępcze</t>
  </si>
  <si>
    <t>Zadania w zakresie przeciwdziałania przemocy w rodzinie</t>
  </si>
  <si>
    <t>85205</t>
  </si>
  <si>
    <t>Gospodarka odpadami</t>
  </si>
  <si>
    <t>90002</t>
  </si>
  <si>
    <t>92195</t>
  </si>
  <si>
    <t>Zakup usług przez jednostki samorządu  terytorialnego od innych jednostek samorządu terytorialnego</t>
  </si>
  <si>
    <t>Zakup usług obejmujących tłumaczenia</t>
  </si>
  <si>
    <t>4380</t>
  </si>
  <si>
    <t>Komendy powiatowe Państwowej Straży Pożarnej</t>
  </si>
  <si>
    <t>75411</t>
  </si>
  <si>
    <t>Wpłaty jednostek na państwowy fundusz celowy na finansowanie i dofinansowanie zadań inwestycyjnych</t>
  </si>
  <si>
    <t>2820</t>
  </si>
  <si>
    <t>Straż gminna (miejska)</t>
  </si>
  <si>
    <t>75416</t>
  </si>
  <si>
    <t>Odsetki od samorządowych papierów wartościowych lub zaciągniętych przez jednostkę samorządu terytorialnego kredytów i pożyczek</t>
  </si>
  <si>
    <t>8110</t>
  </si>
  <si>
    <t>6170</t>
  </si>
  <si>
    <t>6300</t>
  </si>
  <si>
    <t>Rekompensaty utraconych dochodów w podatkach i opłatach lokalnych</t>
  </si>
  <si>
    <t>2680</t>
  </si>
  <si>
    <t>754</t>
  </si>
  <si>
    <t>Drogi publiczne krajowe</t>
  </si>
  <si>
    <t>60011</t>
  </si>
  <si>
    <t>Wydatki na zakupy inwestycyjne jednostek budżetowych</t>
  </si>
  <si>
    <t>Promocja jednostek samorządu terytorialnego</t>
  </si>
  <si>
    <t>Wspieranie rodziny</t>
  </si>
  <si>
    <t>90003</t>
  </si>
  <si>
    <t>Jednostki specjalistycznego poradnictwa, mieszka- nia chronione i ośrodki interwencji kryzysowej</t>
  </si>
  <si>
    <t>4570</t>
  </si>
  <si>
    <t>4241</t>
  </si>
  <si>
    <t>4411</t>
  </si>
  <si>
    <t>4011</t>
  </si>
  <si>
    <t>Wydatki osobowe niezliczone do wynagrodzemia</t>
  </si>
  <si>
    <t>90005</t>
  </si>
  <si>
    <t>6220</t>
  </si>
  <si>
    <t>Komendy powiatowe Policji</t>
  </si>
  <si>
    <t>Świadczenia rodzinne, świadczenia z funduszu alimentacyjnego oraz składki na ubezpieczenie emerytalne i rentowe z ubezpieczenia społecznego</t>
  </si>
  <si>
    <t>4580</t>
  </si>
  <si>
    <t>Odsetki od nieterminowych wpłat z tytułu pozostałych podatków i opłat</t>
  </si>
  <si>
    <t>Ochrona powietrza atmosferycznego i kilmatu</t>
  </si>
  <si>
    <t>Dotacje celowe w ramach programów finasowych z udziałem środków europejskich oraz środków o których mowa w art.. 5 ust.1 pkt 3 oraz ust. 3 pkt 5 i 6 ustawy, lub płatności w ramach budżetu środków europejskich</t>
  </si>
  <si>
    <t>71035</t>
  </si>
  <si>
    <t>Cmentarze</t>
  </si>
  <si>
    <t>92120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</si>
  <si>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</si>
  <si>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</si>
  <si>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2720</t>
  </si>
  <si>
    <t>4190</t>
  </si>
  <si>
    <t>4701</t>
  </si>
  <si>
    <t>80149</t>
  </si>
  <si>
    <t>80150</t>
  </si>
  <si>
    <t>Dodtkowe wynagrodzenia roczne</t>
  </si>
  <si>
    <t>Nagrody konkursowe</t>
  </si>
  <si>
    <t>Opłaty z tytułu zakupu usług telekomunikacyjnych</t>
  </si>
  <si>
    <t>75405</t>
  </si>
  <si>
    <t>Realizacja zadań wymagających stosowania specjalnej organizacji nauki i metod pracy dla dzieci i młodzieży w szkołach podstawowych, gimnazjach, liceach ogólnokształcących, liceach profilowanych i szkołach zawodowych oraz szkołach artystycznych</t>
  </si>
  <si>
    <t>Realizacja zadań wymagających stosowania specjalnej organizacji nauki i metod pracy  dla dzieci i młodzieży w szkołach podstawowych, gimnazjach, liceach ogólnokształcących, liceach profilowanych i szkołach zawodowych oraz szkołach artystycznych</t>
  </si>
  <si>
    <t>Opłaty na rzecz jednostek samorządu terytorialnego</t>
  </si>
  <si>
    <t>Udział % w wydatkach majątko-   wych</t>
  </si>
  <si>
    <t xml:space="preserve">Wpływy z opłat za zezwolenie na sprzedaż napojów alkoholowych </t>
  </si>
  <si>
    <t xml:space="preserve">Opłaty z tytułu zakupu usług telekomunikacyjnych </t>
  </si>
  <si>
    <t xml:space="preserve">Opłata z tytułu zakupu usług telekomunikacyjnych </t>
  </si>
  <si>
    <t xml:space="preserve">Realizacja zadań wymagających stosowania specjalnej organizacji nauki i metod pracy  dla dzieci wprzedszkolach, oddziałach przedszkolnych w szkołach podstawowych i innych formach wychowania przedszkolnego </t>
  </si>
  <si>
    <t>Dotacje celowe z budżetu na finansowanie lub dofinanso- wanie kosztów realizacji inwestycji i zakupów inwestycyjnych innych jednostek sektora finansów publicznych</t>
  </si>
  <si>
    <t xml:space="preserve">Składki na ubezpieczenie zdrowotne opłacane za osoby pobierające niektóre świadczenia z pomocy społecznej, niektóre świadczenia rodzinne oraz za osoby uczestni czące w zajęciach w centrum integracji społecznej </t>
  </si>
  <si>
    <t>75108</t>
  </si>
  <si>
    <t>75110</t>
  </si>
  <si>
    <t>Wybory do Sejmu i Senatu</t>
  </si>
  <si>
    <t>Referenda ogólnokrajowe i konstytucyjne</t>
  </si>
  <si>
    <t>Dotacja celowa z budżetu na finansowanie lub dofinansowa- nie zadań zleconych do realizacji stowarzyszeniom</t>
  </si>
  <si>
    <t>Dotacja celowa na pomoc finansową udzielaną między jednostkami samorządu terytorialnego na dofinansowanie własnych zadań inwestycyjnych i zakupów inwestycyjnych</t>
  </si>
  <si>
    <t>8030</t>
  </si>
  <si>
    <t>Zobowiązania wymagalne wg stanu na dzień 31.12.16r.</t>
  </si>
  <si>
    <t xml:space="preserve">Wpływy z opłat za trwały zarząd, użytkowanie i służebności </t>
  </si>
  <si>
    <t>0550</t>
  </si>
  <si>
    <t>Wpływy z opłat z tytułu użytkowania wieczystego nieruchomości</t>
  </si>
  <si>
    <t>Wpływy z pozostałych odsetek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</si>
  <si>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</si>
  <si>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</si>
  <si>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</si>
  <si>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</si>
  <si>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Doracje celowe otrzymane z budżetu państwa na realizację własnych zadań bieżących gmin</t>
  </si>
  <si>
    <t>Wpływy z najmu i dzierżawy składników majątkowych Skarbu Państwa, jednostek samorządu terytorialnego lub innych jednostek zaliczanych do sektora finansów publicznych oraz inych umów o podobnym charakterze</t>
  </si>
  <si>
    <t>75095</t>
  </si>
  <si>
    <t>2060</t>
  </si>
  <si>
    <t>0580</t>
  </si>
  <si>
    <t>2800</t>
  </si>
  <si>
    <t>Dotacja celowa budżetu dla pozostałych jednostek zaliczanych do sektora finansów publicznych</t>
  </si>
  <si>
    <t>Dotacja celowa otrzymana z tytułu pomocy finansowej udzielanej między jednostkami samorządu terytorialnego na dofinansowanie własnych zadań inwestycyjnych i zakupów inwestycyjnych</t>
  </si>
  <si>
    <t>Świadczenie wychowawcze</t>
  </si>
  <si>
    <t xml:space="preserve">Realizacja zadań wymagających stosowania specjalnej organizacji nauki i metod pracy  dla dzieci w przedszko- lach, oddziałach przedszkolnych w szkołach podstawowych i innych formach wychowania przedszkolnego </t>
  </si>
  <si>
    <t>Dotacje celowe z budżetu państwa na zadania bieżące z zakresu administracji rządowej zlecone gminie, związane z realizacją świadczenia wychowawczego stanowiącego pomoc państwa w wychowaniu dzieci</t>
  </si>
  <si>
    <t xml:space="preserve">Składki na ubezpieczenie zdrowotne opłacane za osoby pobierające niektóre świadczenia z pomocy społecznej, niektóre świadczenia rodzinne oraz za osoby uczestni- czące w zajęciach w centrum integracji społecznej </t>
  </si>
  <si>
    <t>Wpływy z tytułu grzywien i innych kar pieniężnych od osób prawnych i innych jednostek organizacyjnych</t>
  </si>
  <si>
    <t xml:space="preserve">                                                                                                                                        </t>
  </si>
  <si>
    <t>Zakup środków dydaktycznych i książek</t>
  </si>
  <si>
    <t>Kwota należności wymagalnych na koniec           I półrocza 2017 roku</t>
  </si>
  <si>
    <t>Plan wg uchwały         Nr XVI/131/2016</t>
  </si>
  <si>
    <t xml:space="preserve">Wpływy usług </t>
  </si>
  <si>
    <t>Pomoc w zakresie dożywiania</t>
  </si>
  <si>
    <t>85230</t>
  </si>
  <si>
    <t>2057</t>
  </si>
  <si>
    <t>2059</t>
  </si>
  <si>
    <t>Rodzina</t>
  </si>
  <si>
    <t>855</t>
  </si>
  <si>
    <t>85501</t>
  </si>
  <si>
    <t>Świadczenia rodzinne, świadczenie z funduszu alimentacyjnego oraz składki na ubezpieczenia emerytalne i rentowe z ubezpieczenia społecznego</t>
  </si>
  <si>
    <t>85502</t>
  </si>
  <si>
    <t>Wpływy z tytułu opłat i kosztów sądowych oraz innych opłat uiszczanych na rzecz Skarbu Państwa z tytułu postępowania sądowego i prokuratorskiego</t>
  </si>
  <si>
    <t>0630</t>
  </si>
  <si>
    <t>Wpływy z tytułu kosztów egzekucyjnych, opłaty komorniczej i kosztów upomnień</t>
  </si>
  <si>
    <t>0640</t>
  </si>
  <si>
    <t>Wpływy z rozliczeń/zwrotów z lat ubiegłych</t>
  </si>
  <si>
    <t>0940</t>
  </si>
  <si>
    <t>Wpływy z tytułu kar i odszkodowań wynikających z umów</t>
  </si>
  <si>
    <t>0950</t>
  </si>
  <si>
    <t>Wpływy z opłat egazminacyjnych oraz opłat za wydanie świadectw, dyplomów, zaświadczeń, certyfikatów i ich duplikatów</t>
  </si>
  <si>
    <t>0610</t>
  </si>
  <si>
    <t>Karta dużej rodziny</t>
  </si>
  <si>
    <t>85503</t>
  </si>
  <si>
    <t>Wpływy z podatku od działalności gospodarczej osób fizycznych, opłacany w formie karty podatkowej</t>
  </si>
  <si>
    <t>Wpływy z odsetek od nieterminowych wpłat podatków i opłat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</si>
  <si>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</si>
  <si>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</si>
  <si>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</si>
  <si>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</si>
  <si>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</si>
  <si>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</si>
  <si>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</si>
  <si>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Środki otrzymane od pozostałych jednostek sektora finansów publicznych na realizacje zadań bieżących jednostek zaliczanych do sektora finansów publicznych</t>
  </si>
  <si>
    <t>Rezerwy na inwestycje i zakupy inwestycyjne</t>
  </si>
  <si>
    <t>6800</t>
  </si>
  <si>
    <t>Podatek od towarów i usług (VAT)</t>
  </si>
  <si>
    <t>4019</t>
  </si>
  <si>
    <t>4119</t>
  </si>
  <si>
    <t>4129</t>
  </si>
  <si>
    <t xml:space="preserve">Pomoc w zakresie dożywiania </t>
  </si>
  <si>
    <t>4017</t>
  </si>
  <si>
    <t>4117</t>
  </si>
  <si>
    <t>4127</t>
  </si>
  <si>
    <t>4217</t>
  </si>
  <si>
    <t>4219</t>
  </si>
  <si>
    <t>4447</t>
  </si>
  <si>
    <t>4449</t>
  </si>
  <si>
    <t>Wydatki osobowe niezaliczane do wynagrodzeń</t>
  </si>
  <si>
    <t>Pomoc materialna dla uczniów o charakterze socjalnym</t>
  </si>
  <si>
    <t>Pomoc materialna dla uczniów o charakterze motywacyjnym</t>
  </si>
  <si>
    <t>85416</t>
  </si>
  <si>
    <t xml:space="preserve">Szkolenia pracowmików niebędących członkami korpusu służby cywilnej </t>
  </si>
  <si>
    <t>85504</t>
  </si>
  <si>
    <t>85508</t>
  </si>
  <si>
    <t>Działalność placówek opiekuńczo-wychowawczych</t>
  </si>
  <si>
    <t>85510</t>
  </si>
  <si>
    <t>900</t>
  </si>
  <si>
    <t>Kary odszkodowania i grzywny wypłacone na rzecz osób prawnych i innych jednostek organizacyjnych</t>
  </si>
  <si>
    <t>4600</t>
  </si>
  <si>
    <t>Drogi wewnętrzne</t>
  </si>
  <si>
    <t>60017</t>
  </si>
  <si>
    <t>Dotacje celowe przekazane gminie na zadania bieżące realizowane na podstawie zawartych porozumień między jednostkami samorządu terytorialnego</t>
  </si>
  <si>
    <t xml:space="preserve">Dotacje celowe przekazane gminie na zadania bieżące realizowane na podstawie porozumień między jednostkami samorządu terytorialnego </t>
  </si>
  <si>
    <t>4177</t>
  </si>
  <si>
    <t>4247</t>
  </si>
  <si>
    <t>4417</t>
  </si>
  <si>
    <t>4427</t>
  </si>
  <si>
    <t>4707</t>
  </si>
  <si>
    <t>Programy polityki zdrowotnej</t>
  </si>
  <si>
    <t>85149</t>
  </si>
  <si>
    <t>Dotacja celowa przekazana z budżetu jednostki samorządu terytorialnego na dofinansowanie realizacji zadań w zakresie programów polityki zdrowotnej</t>
  </si>
  <si>
    <t>2780</t>
  </si>
  <si>
    <t>3027</t>
  </si>
  <si>
    <t>3029</t>
  </si>
  <si>
    <t>Karta Dużej Rodziny</t>
  </si>
  <si>
    <t>Zadania w zakresie kultury fizycznej</t>
  </si>
  <si>
    <t>Wpływy z tytułu odsetek od nieterminowych wpłat z tytułu podatków i opłat</t>
  </si>
  <si>
    <t>Wpływy z tytułu zwrotów dotacji oraz płatności wykorzystanych niezgodnie z przeznaczeniem lub wykorzystanych z naruszeniem procedur, o których mowa w art.. 184 ustawy, pobranych nienależnie lub w nadmiernej wysokości</t>
  </si>
  <si>
    <t xml:space="preserve">Dotacje celowe otrzymane z budżetu państwa na realizację własnych zadań bieżących gmin </t>
  </si>
  <si>
    <t xml:space="preserve">Radziejów, dnia 16 sierpnia 2017r. </t>
  </si>
  <si>
    <t xml:space="preserve">Radziejów, dnia  16 sierpnia 2017r.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</si>
</sst>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b/>
      <sz val="7"/>
      <name val="Arial"/>
      <family val="2"/>
    </font>
    <font>
      <b/>
      <i/>
      <sz val="9"/>
      <name val="Arial CE"/>
      <family val="0"/>
    </font>
    <font>
      <b/>
      <i/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 CE"/>
      <family val="0"/>
    </font>
    <font>
      <b/>
      <i/>
      <sz val="10"/>
      <color theme="1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33" borderId="10" xfId="51" applyFont="1" applyFill="1" applyBorder="1" applyAlignment="1">
      <alignment vertical="center"/>
      <protection/>
    </xf>
    <xf numFmtId="49" fontId="3" fillId="0" borderId="10" xfId="51" applyNumberFormat="1" applyFont="1" applyBorder="1" applyAlignment="1">
      <alignment horizontal="center" vertical="center"/>
      <protection/>
    </xf>
    <xf numFmtId="49" fontId="2" fillId="0" borderId="10" xfId="51" applyNumberFormat="1" applyBorder="1" applyAlignment="1">
      <alignment horizontal="center" vertical="center"/>
      <protection/>
    </xf>
    <xf numFmtId="0" fontId="2" fillId="33" borderId="10" xfId="51" applyFill="1" applyBorder="1" applyAlignment="1">
      <alignment vertical="center" wrapText="1"/>
      <protection/>
    </xf>
    <xf numFmtId="0" fontId="3" fillId="33" borderId="10" xfId="51" applyFont="1" applyFill="1" applyBorder="1" applyAlignment="1">
      <alignment vertical="center" wrapText="1"/>
      <protection/>
    </xf>
    <xf numFmtId="0" fontId="2" fillId="33" borderId="10" xfId="51" applyFont="1" applyFill="1" applyBorder="1" applyAlignment="1">
      <alignment vertical="center" wrapText="1"/>
      <protection/>
    </xf>
    <xf numFmtId="49" fontId="2" fillId="0" borderId="10" xfId="51" applyNumberFormat="1" applyFont="1" applyBorder="1" applyAlignment="1">
      <alignment horizontal="center" vertical="center"/>
      <protection/>
    </xf>
    <xf numFmtId="0" fontId="3" fillId="33" borderId="10" xfId="51" applyFont="1" applyFill="1" applyBorder="1" applyAlignment="1">
      <alignment vertical="center" wrapText="1"/>
      <protection/>
    </xf>
    <xf numFmtId="49" fontId="3" fillId="33" borderId="10" xfId="51" applyNumberFormat="1" applyFont="1" applyFill="1" applyBorder="1" applyAlignment="1">
      <alignment horizontal="center" vertical="center"/>
      <protection/>
    </xf>
    <xf numFmtId="49" fontId="2" fillId="0" borderId="10" xfId="51" applyNumberFormat="1" applyFont="1" applyBorder="1" applyAlignment="1">
      <alignment horizontal="center" vertical="center"/>
      <protection/>
    </xf>
    <xf numFmtId="0" fontId="2" fillId="33" borderId="10" xfId="51" applyFont="1" applyFill="1" applyBorder="1" applyAlignment="1">
      <alignment vertical="center"/>
      <protection/>
    </xf>
    <xf numFmtId="0" fontId="2" fillId="33" borderId="10" xfId="51" applyFont="1" applyFill="1" applyBorder="1" applyAlignment="1">
      <alignment vertical="center" wrapText="1"/>
      <protection/>
    </xf>
    <xf numFmtId="0" fontId="4" fillId="33" borderId="10" xfId="51" applyFont="1" applyFill="1" applyBorder="1" applyAlignment="1">
      <alignment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0" fontId="2" fillId="33" borderId="10" xfId="52" applyFill="1" applyBorder="1" applyAlignment="1">
      <alignment vertical="center"/>
      <protection/>
    </xf>
    <xf numFmtId="49" fontId="2" fillId="0" borderId="10" xfId="52" applyNumberFormat="1" applyBorder="1" applyAlignment="1">
      <alignment horizontal="center" vertical="center"/>
      <protection/>
    </xf>
    <xf numFmtId="0" fontId="2" fillId="33" borderId="10" xfId="52" applyFill="1" applyBorder="1" applyAlignment="1">
      <alignment vertical="center" wrapText="1"/>
      <protection/>
    </xf>
    <xf numFmtId="0" fontId="3" fillId="33" borderId="10" xfId="52" applyFont="1" applyFill="1" applyBorder="1" applyAlignment="1">
      <alignment vertical="center" wrapText="1"/>
      <protection/>
    </xf>
    <xf numFmtId="49" fontId="2" fillId="0" borderId="10" xfId="52" applyNumberFormat="1" applyFont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9" fontId="6" fillId="33" borderId="10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33" borderId="10" xfId="52" applyFont="1" applyFill="1" applyBorder="1" applyAlignment="1">
      <alignment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 wrapText="1"/>
      <protection/>
    </xf>
    <xf numFmtId="10" fontId="3" fillId="0" borderId="10" xfId="52" applyNumberFormat="1" applyFont="1" applyBorder="1" applyAlignment="1">
      <alignment vertical="center"/>
      <protection/>
    </xf>
    <xf numFmtId="0" fontId="2" fillId="33" borderId="10" xfId="52" applyFont="1" applyFill="1" applyBorder="1" applyAlignment="1">
      <alignment vertical="center" wrapText="1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0" xfId="51" applyNumberFormat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/>
      <protection/>
    </xf>
    <xf numFmtId="49" fontId="2" fillId="0" borderId="10" xfId="51" applyNumberFormat="1" applyFont="1" applyBorder="1" applyAlignment="1">
      <alignment horizontal="center" vertical="center"/>
      <protection/>
    </xf>
    <xf numFmtId="0" fontId="2" fillId="33" borderId="10" xfId="51" applyFont="1" applyFill="1" applyBorder="1" applyAlignment="1">
      <alignment vertical="center" wrapText="1"/>
      <protection/>
    </xf>
    <xf numFmtId="10" fontId="2" fillId="0" borderId="10" xfId="51" applyNumberFormat="1" applyFont="1" applyBorder="1" applyAlignment="1">
      <alignment vertical="center"/>
      <protection/>
    </xf>
    <xf numFmtId="4" fontId="2" fillId="0" borderId="10" xfId="52" applyNumberFormat="1" applyFont="1" applyBorder="1" applyAlignment="1">
      <alignment vertical="center"/>
      <protection/>
    </xf>
    <xf numFmtId="4" fontId="3" fillId="0" borderId="10" xfId="52" applyNumberFormat="1" applyFont="1" applyBorder="1" applyAlignment="1">
      <alignment horizontal="right" vertical="center"/>
      <protection/>
    </xf>
    <xf numFmtId="4" fontId="2" fillId="0" borderId="10" xfId="52" applyNumberFormat="1" applyFont="1" applyBorder="1" applyAlignment="1">
      <alignment horizontal="right" vertical="center"/>
      <protection/>
    </xf>
    <xf numFmtId="4" fontId="2" fillId="0" borderId="10" xfId="52" applyNumberFormat="1" applyFont="1" applyBorder="1" applyAlignment="1">
      <alignment horizontal="right" vertical="center"/>
      <protection/>
    </xf>
    <xf numFmtId="4" fontId="2" fillId="0" borderId="10" xfId="52" applyNumberFormat="1" applyFont="1" applyBorder="1" applyAlignment="1">
      <alignment vertical="center"/>
      <protection/>
    </xf>
    <xf numFmtId="4" fontId="2" fillId="0" borderId="10" xfId="52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2" fillId="0" borderId="10" xfId="52" applyNumberFormat="1" applyBorder="1" applyAlignment="1">
      <alignment horizontal="right" vertical="center"/>
      <protection/>
    </xf>
    <xf numFmtId="0" fontId="3" fillId="33" borderId="10" xfId="52" applyFont="1" applyFill="1" applyBorder="1" applyAlignment="1">
      <alignment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" fontId="3" fillId="0" borderId="10" xfId="52" applyNumberFormat="1" applyFont="1" applyBorder="1" applyAlignment="1">
      <alignment vertical="center"/>
      <protection/>
    </xf>
    <xf numFmtId="0" fontId="10" fillId="0" borderId="0" xfId="0" applyFont="1" applyAlignment="1">
      <alignment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0" borderId="10" xfId="52" applyNumberFormat="1" applyBorder="1" applyAlignment="1">
      <alignment vertical="center"/>
      <protection/>
    </xf>
    <xf numFmtId="4" fontId="3" fillId="0" borderId="10" xfId="51" applyNumberFormat="1" applyFont="1" applyBorder="1" applyAlignment="1">
      <alignment vertical="center"/>
      <protection/>
    </xf>
    <xf numFmtId="4" fontId="2" fillId="0" borderId="10" xfId="51" applyNumberFormat="1" applyBorder="1" applyAlignment="1">
      <alignment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4" fontId="2" fillId="0" borderId="10" xfId="51" applyNumberForma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vertical="center"/>
      <protection/>
    </xf>
    <xf numFmtId="4" fontId="2" fillId="0" borderId="10" xfId="51" applyNumberFormat="1" applyFont="1" applyBorder="1" applyAlignment="1">
      <alignment vertical="center"/>
      <protection/>
    </xf>
    <xf numFmtId="4" fontId="2" fillId="0" borderId="10" xfId="51" applyNumberFormat="1" applyFont="1" applyBorder="1" applyAlignment="1">
      <alignment vertical="center"/>
      <protection/>
    </xf>
    <xf numFmtId="4" fontId="2" fillId="0" borderId="10" xfId="51" applyNumberFormat="1" applyFont="1" applyBorder="1" applyAlignment="1">
      <alignment vertical="center"/>
      <protection/>
    </xf>
    <xf numFmtId="4" fontId="0" fillId="0" borderId="0" xfId="0" applyNumberFormat="1" applyAlignment="1">
      <alignment/>
    </xf>
    <xf numFmtId="4" fontId="2" fillId="0" borderId="10" xfId="51" applyNumberFormat="1" applyBorder="1">
      <alignment/>
      <protection/>
    </xf>
    <xf numFmtId="4" fontId="3" fillId="0" borderId="10" xfId="51" applyNumberFormat="1" applyFont="1" applyBorder="1">
      <alignment/>
      <protection/>
    </xf>
    <xf numFmtId="4" fontId="3" fillId="0" borderId="10" xfId="51" applyNumberFormat="1" applyFont="1" applyBorder="1">
      <alignment/>
      <protection/>
    </xf>
    <xf numFmtId="4" fontId="2" fillId="0" borderId="10" xfId="51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1" applyFont="1" applyFill="1" applyBorder="1" applyAlignment="1">
      <alignment vertical="center" wrapText="1"/>
      <protection/>
    </xf>
    <xf numFmtId="49" fontId="3" fillId="0" borderId="10" xfId="51" applyNumberFormat="1" applyFont="1" applyBorder="1" applyAlignment="1">
      <alignment horizontal="center" vertical="center"/>
      <protection/>
    </xf>
    <xf numFmtId="4" fontId="2" fillId="0" borderId="10" xfId="51" applyNumberFormat="1" applyFont="1" applyBorder="1" applyAlignment="1">
      <alignment horizontal="right" vertical="center"/>
      <protection/>
    </xf>
    <xf numFmtId="4" fontId="2" fillId="0" borderId="10" xfId="51" applyNumberFormat="1" applyFont="1" applyBorder="1">
      <alignment/>
      <protection/>
    </xf>
    <xf numFmtId="4" fontId="3" fillId="0" borderId="10" xfId="51" applyNumberFormat="1" applyFont="1" applyBorder="1" applyAlignment="1">
      <alignment horizontal="right" vertical="center"/>
      <protection/>
    </xf>
    <xf numFmtId="4" fontId="2" fillId="0" borderId="10" xfId="51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2" fillId="33" borderId="10" xfId="51" applyFont="1" applyFill="1" applyBorder="1" applyAlignment="1">
      <alignment vertical="center" wrapText="1"/>
      <protection/>
    </xf>
    <xf numFmtId="0" fontId="2" fillId="33" borderId="10" xfId="52" applyFont="1" applyFill="1" applyBorder="1" applyAlignment="1">
      <alignment vertical="center"/>
      <protection/>
    </xf>
    <xf numFmtId="0" fontId="3" fillId="33" borderId="10" xfId="52" applyFont="1" applyFill="1" applyBorder="1" applyAlignment="1">
      <alignment vertical="center"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" fontId="2" fillId="0" borderId="0" xfId="52" applyNumberFormat="1" applyFont="1" applyBorder="1" applyAlignment="1">
      <alignment vertical="center"/>
      <protection/>
    </xf>
    <xf numFmtId="4" fontId="0" fillId="0" borderId="0" xfId="0" applyNumberFormat="1" applyBorder="1" applyAlignment="1">
      <alignment/>
    </xf>
    <xf numFmtId="4" fontId="3" fillId="0" borderId="10" xfId="52" applyNumberFormat="1" applyFont="1" applyBorder="1" applyAlignment="1">
      <alignment vertical="center"/>
      <protection/>
    </xf>
    <xf numFmtId="4" fontId="63" fillId="0" borderId="10" xfId="52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3" fillId="33" borderId="10" xfId="52" applyFont="1" applyFill="1" applyBorder="1" applyAlignment="1">
      <alignment vertical="center" wrapText="1"/>
      <protection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10" fontId="13" fillId="0" borderId="10" xfId="52" applyNumberFormat="1" applyFont="1" applyBorder="1" applyAlignment="1">
      <alignment vertical="center"/>
      <protection/>
    </xf>
    <xf numFmtId="10" fontId="0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2" fillId="0" borderId="10" xfId="51" applyNumberFormat="1" applyFon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49" fontId="16" fillId="0" borderId="10" xfId="51" applyNumberFormat="1" applyFont="1" applyBorder="1" applyAlignment="1">
      <alignment horizontal="center" vertical="center"/>
      <protection/>
    </xf>
    <xf numFmtId="4" fontId="16" fillId="0" borderId="10" xfId="51" applyNumberFormat="1" applyFont="1" applyBorder="1" applyAlignment="1">
      <alignment vertical="center"/>
      <protection/>
    </xf>
    <xf numFmtId="0" fontId="17" fillId="0" borderId="0" xfId="0" applyFont="1" applyAlignment="1">
      <alignment/>
    </xf>
    <xf numFmtId="0" fontId="16" fillId="33" borderId="10" xfId="51" applyFont="1" applyFill="1" applyBorder="1" applyAlignment="1">
      <alignment vertical="center" wrapText="1"/>
      <protection/>
    </xf>
    <xf numFmtId="4" fontId="16" fillId="0" borderId="10" xfId="51" applyNumberFormat="1" applyFont="1" applyBorder="1" applyAlignment="1">
      <alignment horizontal="right" vertical="center"/>
      <protection/>
    </xf>
    <xf numFmtId="4" fontId="16" fillId="0" borderId="10" xfId="51" applyNumberFormat="1" applyFont="1" applyBorder="1">
      <alignment/>
      <protection/>
    </xf>
    <xf numFmtId="49" fontId="13" fillId="0" borderId="10" xfId="51" applyNumberFormat="1" applyFont="1" applyBorder="1" applyAlignment="1">
      <alignment horizontal="center" vertical="center"/>
      <protection/>
    </xf>
    <xf numFmtId="49" fontId="16" fillId="0" borderId="10" xfId="51" applyNumberFormat="1" applyFont="1" applyBorder="1" applyAlignment="1">
      <alignment horizontal="center" vertical="center"/>
      <protection/>
    </xf>
    <xf numFmtId="49" fontId="13" fillId="0" borderId="10" xfId="51" applyNumberFormat="1" applyFont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4" fontId="3" fillId="33" borderId="10" xfId="51" applyNumberFormat="1" applyFont="1" applyFill="1" applyBorder="1" applyAlignment="1">
      <alignment horizontal="center" vertical="center"/>
      <protection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10" fontId="3" fillId="0" borderId="10" xfId="51" applyNumberFormat="1" applyFont="1" applyBorder="1" applyAlignment="1">
      <alignment vertical="center"/>
      <protection/>
    </xf>
    <xf numFmtId="10" fontId="16" fillId="0" borderId="10" xfId="51" applyNumberFormat="1" applyFont="1" applyBorder="1" applyAlignment="1">
      <alignment vertical="center"/>
      <protection/>
    </xf>
    <xf numFmtId="49" fontId="0" fillId="0" borderId="10" xfId="51" applyNumberFormat="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center" vertical="center"/>
      <protection/>
    </xf>
    <xf numFmtId="10" fontId="2" fillId="0" borderId="10" xfId="51" applyNumberFormat="1" applyFont="1" applyBorder="1" applyAlignment="1">
      <alignment vertical="center"/>
      <protection/>
    </xf>
    <xf numFmtId="10" fontId="2" fillId="0" borderId="10" xfId="52" applyNumberFormat="1" applyFont="1" applyBorder="1" applyAlignment="1">
      <alignment vertical="center"/>
      <protection/>
    </xf>
    <xf numFmtId="0" fontId="13" fillId="33" borderId="10" xfId="52" applyFont="1" applyFill="1" applyBorder="1" applyAlignment="1">
      <alignment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4" fontId="13" fillId="0" borderId="10" xfId="52" applyNumberFormat="1" applyFont="1" applyBorder="1" applyAlignment="1">
      <alignment vertical="center"/>
      <protection/>
    </xf>
    <xf numFmtId="4" fontId="13" fillId="0" borderId="10" xfId="52" applyNumberFormat="1" applyFont="1" applyBorder="1" applyAlignment="1">
      <alignment vertical="center"/>
      <protection/>
    </xf>
    <xf numFmtId="4" fontId="13" fillId="0" borderId="10" xfId="52" applyNumberFormat="1" applyFont="1" applyBorder="1" applyAlignment="1">
      <alignment horizontal="right" vertical="center"/>
      <protection/>
    </xf>
    <xf numFmtId="0" fontId="13" fillId="33" borderId="10" xfId="51" applyFont="1" applyFill="1" applyBorder="1" applyAlignment="1">
      <alignment vertical="center" wrapText="1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3" fontId="13" fillId="0" borderId="10" xfId="52" applyNumberFormat="1" applyFont="1" applyBorder="1" applyAlignment="1">
      <alignment horizontal="right" vertical="center"/>
      <protection/>
    </xf>
    <xf numFmtId="4" fontId="13" fillId="0" borderId="10" xfId="52" applyNumberFormat="1" applyFont="1" applyBorder="1" applyAlignment="1">
      <alignment horizontal="right" vertical="center"/>
      <protection/>
    </xf>
    <xf numFmtId="0" fontId="14" fillId="0" borderId="0" xfId="0" applyFont="1" applyFill="1" applyAlignment="1">
      <alignment/>
    </xf>
    <xf numFmtId="4" fontId="13" fillId="0" borderId="0" xfId="52" applyNumberFormat="1" applyFont="1" applyBorder="1" applyAlignment="1">
      <alignment vertical="center"/>
      <protection/>
    </xf>
    <xf numFmtId="0" fontId="14" fillId="0" borderId="0" xfId="0" applyFont="1" applyFill="1" applyBorder="1" applyAlignment="1">
      <alignment/>
    </xf>
    <xf numFmtId="0" fontId="13" fillId="33" borderId="10" xfId="52" applyFont="1" applyFill="1" applyBorder="1" applyAlignment="1">
      <alignment vertical="center" wrapText="1"/>
      <protection/>
    </xf>
    <xf numFmtId="3" fontId="13" fillId="33" borderId="10" xfId="0" applyNumberFormat="1" applyFont="1" applyFill="1" applyBorder="1" applyAlignment="1">
      <alignment vertical="center" wrapText="1"/>
    </xf>
    <xf numFmtId="0" fontId="4" fillId="33" borderId="10" xfId="52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8" fillId="0" borderId="10" xfId="51" applyFont="1" applyFill="1" applyBorder="1" applyAlignment="1">
      <alignment horizontal="left" vertical="center" wrapText="1"/>
      <protection/>
    </xf>
    <xf numFmtId="0" fontId="4" fillId="33" borderId="10" xfId="51" applyFont="1" applyFill="1" applyBorder="1" applyAlignment="1">
      <alignment vertical="center" wrapText="1"/>
      <protection/>
    </xf>
    <xf numFmtId="4" fontId="2" fillId="0" borderId="10" xfId="51" applyNumberFormat="1" applyFont="1" applyBorder="1">
      <alignment/>
      <protection/>
    </xf>
    <xf numFmtId="0" fontId="19" fillId="33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0" fontId="64" fillId="0" borderId="0" xfId="0" applyFont="1" applyAlignment="1">
      <alignment/>
    </xf>
    <xf numFmtId="49" fontId="16" fillId="0" borderId="10" xfId="52" applyNumberFormat="1" applyFont="1" applyBorder="1" applyAlignment="1">
      <alignment horizontal="center" vertical="center"/>
      <protection/>
    </xf>
    <xf numFmtId="0" fontId="11" fillId="33" borderId="10" xfId="51" applyFont="1" applyFill="1" applyBorder="1" applyAlignment="1">
      <alignment horizontal="center" vertical="center"/>
      <protection/>
    </xf>
    <xf numFmtId="0" fontId="11" fillId="33" borderId="10" xfId="51" applyFont="1" applyFill="1" applyBorder="1" applyAlignment="1">
      <alignment horizontal="center" vertical="center" wrapText="1"/>
      <protection/>
    </xf>
    <xf numFmtId="49" fontId="3" fillId="33" borderId="10" xfId="51" applyNumberFormat="1" applyFont="1" applyFill="1" applyBorder="1" applyAlignment="1">
      <alignment horizontal="center" vertical="center" wrapText="1"/>
      <protection/>
    </xf>
    <xf numFmtId="0" fontId="13" fillId="33" borderId="10" xfId="52" applyFont="1" applyFill="1" applyBorder="1" applyAlignment="1">
      <alignment vertical="center"/>
      <protection/>
    </xf>
    <xf numFmtId="0" fontId="2" fillId="33" borderId="10" xfId="52" applyFont="1" applyFill="1" applyBorder="1" applyAlignment="1">
      <alignment vertical="center"/>
      <protection/>
    </xf>
    <xf numFmtId="4" fontId="62" fillId="0" borderId="10" xfId="52" applyNumberFormat="1" applyFont="1" applyBorder="1" applyAlignment="1">
      <alignment vertical="center"/>
      <protection/>
    </xf>
    <xf numFmtId="4" fontId="3" fillId="0" borderId="10" xfId="52" applyNumberFormat="1" applyFont="1" applyBorder="1" applyAlignment="1">
      <alignment horizontal="right" vertical="center"/>
      <protection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33" borderId="10" xfId="51" applyNumberFormat="1" applyFont="1" applyFill="1" applyBorder="1" applyAlignment="1">
      <alignment horizontal="center" vertical="center"/>
      <protection/>
    </xf>
    <xf numFmtId="4" fontId="3" fillId="33" borderId="10" xfId="51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10" fontId="3" fillId="0" borderId="10" xfId="52" applyNumberFormat="1" applyFont="1" applyBorder="1" applyAlignment="1">
      <alignment horizontal="right" vertical="center"/>
      <protection/>
    </xf>
    <xf numFmtId="49" fontId="12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vertical="center"/>
      <protection/>
    </xf>
    <xf numFmtId="4" fontId="3" fillId="0" borderId="10" xfId="51" applyNumberFormat="1" applyFont="1" applyBorder="1" applyAlignment="1">
      <alignment horizontal="right"/>
      <protection/>
    </xf>
    <xf numFmtId="4" fontId="13" fillId="0" borderId="10" xfId="51" applyNumberFormat="1" applyFont="1" applyBorder="1" applyAlignment="1">
      <alignment vertical="center"/>
      <protection/>
    </xf>
    <xf numFmtId="10" fontId="13" fillId="0" borderId="10" xfId="51" applyNumberFormat="1" applyFont="1" applyBorder="1" applyAlignment="1">
      <alignment vertical="center"/>
      <protection/>
    </xf>
    <xf numFmtId="4" fontId="13" fillId="0" borderId="10" xfId="51" applyNumberFormat="1" applyFont="1" applyBorder="1" applyAlignment="1">
      <alignment horizontal="right"/>
      <protection/>
    </xf>
    <xf numFmtId="0" fontId="13" fillId="33" borderId="10" xfId="51" applyFont="1" applyFill="1" applyBorder="1" applyAlignment="1">
      <alignment vertical="center"/>
      <protection/>
    </xf>
    <xf numFmtId="10" fontId="13" fillId="0" borderId="10" xfId="51" applyNumberFormat="1" applyFont="1" applyBorder="1" applyAlignment="1">
      <alignment vertical="center"/>
      <protection/>
    </xf>
    <xf numFmtId="4" fontId="13" fillId="0" borderId="10" xfId="51" applyNumberFormat="1" applyFont="1" applyBorder="1" applyAlignment="1">
      <alignment horizontal="right" vertical="center"/>
      <protection/>
    </xf>
    <xf numFmtId="4" fontId="13" fillId="0" borderId="10" xfId="51" applyNumberFormat="1" applyFont="1" applyBorder="1">
      <alignment/>
      <protection/>
    </xf>
    <xf numFmtId="0" fontId="13" fillId="33" borderId="10" xfId="51" applyFont="1" applyFill="1" applyBorder="1" applyAlignment="1">
      <alignment vertical="center" wrapText="1"/>
      <protection/>
    </xf>
    <xf numFmtId="3" fontId="13" fillId="0" borderId="10" xfId="51" applyNumberFormat="1" applyFont="1" applyBorder="1" applyAlignment="1">
      <alignment vertical="center"/>
      <protection/>
    </xf>
    <xf numFmtId="4" fontId="13" fillId="0" borderId="10" xfId="51" applyNumberFormat="1" applyFont="1" applyBorder="1" applyAlignment="1">
      <alignment vertical="center"/>
      <protection/>
    </xf>
    <xf numFmtId="4" fontId="13" fillId="0" borderId="10" xfId="51" applyNumberFormat="1" applyFont="1" applyBorder="1" applyAlignment="1">
      <alignment horizontal="right" vertical="center"/>
      <protection/>
    </xf>
    <xf numFmtId="4" fontId="13" fillId="0" borderId="10" xfId="51" applyNumberFormat="1" applyFont="1" applyBorder="1">
      <alignment/>
      <protection/>
    </xf>
    <xf numFmtId="0" fontId="13" fillId="33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4" fontId="16" fillId="0" borderId="10" xfId="52" applyNumberFormat="1" applyFont="1" applyBorder="1" applyAlignment="1">
      <alignment vertical="center"/>
      <protection/>
    </xf>
    <xf numFmtId="0" fontId="19" fillId="33" borderId="10" xfId="51" applyFont="1" applyFill="1" applyBorder="1" applyAlignment="1">
      <alignment vertical="center" wrapText="1"/>
      <protection/>
    </xf>
    <xf numFmtId="4" fontId="3" fillId="34" borderId="10" xfId="52" applyNumberFormat="1" applyFont="1" applyFill="1" applyBorder="1" applyAlignment="1">
      <alignment horizontal="right" vertical="center"/>
      <protection/>
    </xf>
    <xf numFmtId="3" fontId="13" fillId="34" borderId="10" xfId="0" applyNumberFormat="1" applyFont="1" applyFill="1" applyBorder="1" applyAlignment="1">
      <alignment vertical="center" wrapText="1"/>
    </xf>
    <xf numFmtId="49" fontId="13" fillId="34" borderId="10" xfId="52" applyNumberFormat="1" applyFont="1" applyFill="1" applyBorder="1" applyAlignment="1">
      <alignment horizontal="center" vertical="center"/>
      <protection/>
    </xf>
    <xf numFmtId="49" fontId="13" fillId="34" borderId="10" xfId="52" applyNumberFormat="1" applyFont="1" applyFill="1" applyBorder="1" applyAlignment="1">
      <alignment horizontal="center" vertical="center"/>
      <protection/>
    </xf>
    <xf numFmtId="4" fontId="13" fillId="34" borderId="10" xfId="52" applyNumberFormat="1" applyFont="1" applyFill="1" applyBorder="1" applyAlignment="1">
      <alignment vertical="center"/>
      <protection/>
    </xf>
    <xf numFmtId="10" fontId="13" fillId="34" borderId="10" xfId="52" applyNumberFormat="1" applyFont="1" applyFill="1" applyBorder="1" applyAlignment="1">
      <alignment vertical="center"/>
      <protection/>
    </xf>
    <xf numFmtId="10" fontId="2" fillId="34" borderId="10" xfId="52" applyNumberFormat="1" applyFont="1" applyFill="1" applyBorder="1" applyAlignment="1">
      <alignment vertical="center"/>
      <protection/>
    </xf>
    <xf numFmtId="4" fontId="13" fillId="34" borderId="10" xfId="52" applyNumberFormat="1" applyFont="1" applyFill="1" applyBorder="1" applyAlignment="1">
      <alignment vertical="center"/>
      <protection/>
    </xf>
    <xf numFmtId="0" fontId="13" fillId="34" borderId="10" xfId="52" applyFont="1" applyFill="1" applyBorder="1" applyAlignment="1">
      <alignment vertical="center" wrapText="1"/>
      <protection/>
    </xf>
    <xf numFmtId="0" fontId="2" fillId="34" borderId="10" xfId="52" applyFont="1" applyFill="1" applyBorder="1" applyAlignment="1">
      <alignment vertical="center" wrapText="1"/>
      <protection/>
    </xf>
    <xf numFmtId="49" fontId="2" fillId="34" borderId="10" xfId="52" applyNumberFormat="1" applyFont="1" applyFill="1" applyBorder="1" applyAlignment="1">
      <alignment horizontal="center" vertical="center"/>
      <protection/>
    </xf>
    <xf numFmtId="4" fontId="2" fillId="34" borderId="10" xfId="52" applyNumberFormat="1" applyFont="1" applyFill="1" applyBorder="1" applyAlignment="1">
      <alignment horizontal="right" vertical="center"/>
      <protection/>
    </xf>
    <xf numFmtId="4" fontId="2" fillId="34" borderId="10" xfId="52" applyNumberFormat="1" applyFont="1" applyFill="1" applyBorder="1" applyAlignment="1">
      <alignment vertical="center"/>
      <protection/>
    </xf>
    <xf numFmtId="0" fontId="13" fillId="34" borderId="10" xfId="52" applyFont="1" applyFill="1" applyBorder="1" applyAlignment="1">
      <alignment vertical="center" wrapText="1"/>
      <protection/>
    </xf>
    <xf numFmtId="3" fontId="3" fillId="0" borderId="10" xfId="51" applyNumberFormat="1" applyFont="1" applyFill="1" applyBorder="1" applyAlignment="1">
      <alignment horizontal="right" vertical="center"/>
      <protection/>
    </xf>
    <xf numFmtId="3" fontId="13" fillId="0" borderId="10" xfId="51" applyNumberFormat="1" applyFont="1" applyFill="1" applyBorder="1" applyAlignment="1">
      <alignment horizontal="right" vertical="center"/>
      <protection/>
    </xf>
    <xf numFmtId="3" fontId="2" fillId="0" borderId="10" xfId="51" applyNumberFormat="1" applyFill="1" applyBorder="1" applyAlignment="1">
      <alignment horizontal="right" vertical="center"/>
      <protection/>
    </xf>
    <xf numFmtId="3" fontId="3" fillId="0" borderId="10" xfId="51" applyNumberFormat="1" applyFont="1" applyFill="1" applyBorder="1" applyAlignment="1">
      <alignment horizontal="right" vertical="center"/>
      <protection/>
    </xf>
    <xf numFmtId="3" fontId="3" fillId="0" borderId="10" xfId="51" applyNumberFormat="1" applyFont="1" applyFill="1" applyBorder="1" applyAlignment="1">
      <alignment horizontal="right" vertical="center"/>
      <protection/>
    </xf>
    <xf numFmtId="3" fontId="2" fillId="0" borderId="10" xfId="51" applyNumberFormat="1" applyFont="1" applyFill="1" applyBorder="1" applyAlignment="1">
      <alignment horizontal="right" vertical="center"/>
      <protection/>
    </xf>
    <xf numFmtId="3" fontId="16" fillId="0" borderId="10" xfId="51" applyNumberFormat="1" applyFont="1" applyFill="1" applyBorder="1" applyAlignment="1">
      <alignment horizontal="right" vertical="center"/>
      <protection/>
    </xf>
    <xf numFmtId="3" fontId="2" fillId="0" borderId="10" xfId="51" applyNumberFormat="1" applyFont="1" applyFill="1" applyBorder="1" applyAlignment="1">
      <alignment horizontal="right" vertical="center"/>
      <protection/>
    </xf>
    <xf numFmtId="3" fontId="13" fillId="0" borderId="10" xfId="51" applyNumberFormat="1" applyFont="1" applyFill="1" applyBorder="1" applyAlignment="1">
      <alignment horizontal="right" vertical="center"/>
      <protection/>
    </xf>
    <xf numFmtId="3" fontId="2" fillId="0" borderId="10" xfId="51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13" fillId="0" borderId="0" xfId="0" applyFont="1" applyAlignment="1">
      <alignment/>
    </xf>
    <xf numFmtId="4" fontId="65" fillId="0" borderId="10" xfId="52" applyNumberFormat="1" applyFont="1" applyBorder="1" applyAlignment="1">
      <alignment vertical="center"/>
      <protection/>
    </xf>
    <xf numFmtId="2" fontId="2" fillId="0" borderId="10" xfId="52" applyNumberFormat="1" applyFont="1" applyBorder="1" applyAlignment="1">
      <alignment horizontal="right" vertical="center"/>
      <protection/>
    </xf>
    <xf numFmtId="0" fontId="4" fillId="0" borderId="10" xfId="0" applyFont="1" applyFill="1" applyBorder="1" applyAlignment="1">
      <alignment horizontal="left" vertical="center" wrapText="1"/>
    </xf>
    <xf numFmtId="164" fontId="2" fillId="0" borderId="10" xfId="52" applyNumberFormat="1" applyFont="1" applyBorder="1" applyAlignment="1">
      <alignment horizontal="right" vertical="center"/>
      <protection/>
    </xf>
    <xf numFmtId="4" fontId="14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Alignment="1">
      <alignment horizontal="right" vertical="center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4" fontId="13" fillId="0" borderId="10" xfId="52" applyNumberFormat="1" applyFont="1" applyFill="1" applyBorder="1" applyAlignment="1">
      <alignment horizontal="right" vertical="center"/>
      <protection/>
    </xf>
    <xf numFmtId="4" fontId="2" fillId="0" borderId="10" xfId="52" applyNumberFormat="1" applyFill="1" applyBorder="1" applyAlignment="1">
      <alignment horizontal="right" vertical="center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4" fontId="13" fillId="0" borderId="10" xfId="52" applyNumberFormat="1" applyFont="1" applyFill="1" applyBorder="1" applyAlignment="1">
      <alignment horizontal="right" vertical="center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4" fontId="65" fillId="0" borderId="10" xfId="52" applyNumberFormat="1" applyFont="1" applyFill="1" applyBorder="1" applyAlignment="1">
      <alignment horizontal="right" vertical="center"/>
      <protection/>
    </xf>
    <xf numFmtId="4" fontId="62" fillId="0" borderId="10" xfId="52" applyNumberFormat="1" applyFont="1" applyFill="1" applyBorder="1" applyAlignment="1">
      <alignment horizontal="right" vertical="center"/>
      <protection/>
    </xf>
    <xf numFmtId="4" fontId="9" fillId="0" borderId="10" xfId="52" applyNumberFormat="1" applyFont="1" applyFill="1" applyBorder="1" applyAlignment="1">
      <alignment horizontal="right" vertical="center"/>
      <protection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0" xfId="0" applyNumberFormat="1" applyFill="1" applyAlignment="1">
      <alignment/>
    </xf>
    <xf numFmtId="4" fontId="13" fillId="0" borderId="10" xfId="51" applyNumberFormat="1" applyFont="1" applyFill="1" applyBorder="1" applyAlignment="1">
      <alignment horizontal="right" vertical="center"/>
      <protection/>
    </xf>
    <xf numFmtId="0" fontId="22" fillId="0" borderId="10" xfId="0" applyFont="1" applyBorder="1" applyAlignment="1">
      <alignment vertical="center" wrapText="1"/>
    </xf>
    <xf numFmtId="4" fontId="3" fillId="0" borderId="10" xfId="51" applyNumberFormat="1" applyFont="1" applyFill="1" applyBorder="1" applyAlignment="1">
      <alignment horizontal="right" vertical="center"/>
      <protection/>
    </xf>
    <xf numFmtId="0" fontId="12" fillId="33" borderId="10" xfId="5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" fontId="3" fillId="0" borderId="10" xfId="51" applyNumberFormat="1" applyFont="1" applyFill="1" applyBorder="1" applyAlignment="1">
      <alignment horizontal="right" vertical="center"/>
      <protection/>
    </xf>
    <xf numFmtId="0" fontId="19" fillId="33" borderId="10" xfId="51" applyFont="1" applyFill="1" applyBorder="1" applyAlignment="1">
      <alignment vertical="center" wrapText="1"/>
      <protection/>
    </xf>
    <xf numFmtId="4" fontId="3" fillId="0" borderId="10" xfId="52" applyNumberFormat="1" applyFont="1" applyBorder="1" applyAlignment="1">
      <alignment vertical="center"/>
      <protection/>
    </xf>
    <xf numFmtId="0" fontId="10" fillId="0" borderId="0" xfId="0" applyFont="1" applyFill="1" applyAlignment="1">
      <alignment/>
    </xf>
    <xf numFmtId="0" fontId="6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vertical="center" wrapText="1"/>
      <protection/>
    </xf>
    <xf numFmtId="4" fontId="64" fillId="0" borderId="10" xfId="0" applyNumberFormat="1" applyFont="1" applyBorder="1" applyAlignment="1">
      <alignment/>
    </xf>
    <xf numFmtId="10" fontId="16" fillId="0" borderId="10" xfId="52" applyNumberFormat="1" applyFont="1" applyBorder="1" applyAlignment="1">
      <alignment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/>
      <protection/>
    </xf>
    <xf numFmtId="49" fontId="3" fillId="33" borderId="10" xfId="51" applyNumberFormat="1" applyFont="1" applyFill="1" applyBorder="1" applyAlignment="1">
      <alignment horizontal="center" vertical="center"/>
      <protection/>
    </xf>
    <xf numFmtId="3" fontId="12" fillId="0" borderId="10" xfId="51" applyNumberFormat="1" applyFont="1" applyFill="1" applyBorder="1" applyAlignment="1">
      <alignment horizontal="center" vertical="center" wrapText="1"/>
      <protection/>
    </xf>
    <xf numFmtId="3" fontId="12" fillId="0" borderId="10" xfId="51" applyNumberFormat="1" applyFont="1" applyFill="1" applyBorder="1" applyAlignment="1">
      <alignment vertical="center" wrapText="1"/>
      <protection/>
    </xf>
    <xf numFmtId="0" fontId="11" fillId="33" borderId="10" xfId="5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" fontId="11" fillId="0" borderId="10" xfId="51" applyNumberFormat="1" applyFont="1" applyBorder="1" applyAlignment="1">
      <alignment horizontal="center" wrapText="1"/>
      <protection/>
    </xf>
    <xf numFmtId="4" fontId="10" fillId="0" borderId="10" xfId="0" applyNumberFormat="1" applyFont="1" applyBorder="1" applyAlignment="1">
      <alignment horizontal="center" wrapText="1"/>
    </xf>
    <xf numFmtId="10" fontId="15" fillId="33" borderId="11" xfId="52" applyNumberFormat="1" applyFont="1" applyFill="1" applyBorder="1" applyAlignment="1">
      <alignment horizontal="center" vertical="top" wrapText="1"/>
      <protection/>
    </xf>
    <xf numFmtId="10" fontId="13" fillId="33" borderId="12" xfId="52" applyNumberFormat="1" applyFont="1" applyFill="1" applyBorder="1" applyAlignment="1">
      <alignment vertical="top" wrapText="1"/>
      <protection/>
    </xf>
    <xf numFmtId="10" fontId="15" fillId="33" borderId="11" xfId="52" applyNumberFormat="1" applyFont="1" applyFill="1" applyBorder="1" applyAlignment="1">
      <alignment horizontal="center" vertical="center" wrapText="1"/>
      <protection/>
    </xf>
    <xf numFmtId="10" fontId="15" fillId="33" borderId="12" xfId="52" applyNumberFormat="1" applyFont="1" applyFill="1" applyBorder="1" applyAlignment="1">
      <alignment vertical="center" wrapText="1"/>
      <protection/>
    </xf>
    <xf numFmtId="4" fontId="20" fillId="33" borderId="11" xfId="52" applyNumberFormat="1" applyFont="1" applyFill="1" applyBorder="1" applyAlignment="1">
      <alignment horizontal="center" vertical="center" wrapText="1"/>
      <protection/>
    </xf>
    <xf numFmtId="4" fontId="20" fillId="33" borderId="12" xfId="52" applyNumberFormat="1" applyFont="1" applyFill="1" applyBorder="1" applyAlignment="1">
      <alignment vertical="center" wrapText="1"/>
      <protection/>
    </xf>
    <xf numFmtId="0" fontId="12" fillId="33" borderId="11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vertical="center"/>
      <protection/>
    </xf>
    <xf numFmtId="4" fontId="3" fillId="33" borderId="11" xfId="52" applyNumberFormat="1" applyFont="1" applyFill="1" applyBorder="1" applyAlignment="1">
      <alignment horizontal="center" vertical="center" wrapText="1"/>
      <protection/>
    </xf>
    <xf numFmtId="4" fontId="3" fillId="33" borderId="12" xfId="52" applyNumberFormat="1" applyFont="1" applyFill="1" applyBorder="1" applyAlignment="1">
      <alignment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/>
      <protection/>
    </xf>
    <xf numFmtId="49" fontId="3" fillId="33" borderId="13" xfId="52" applyNumberFormat="1" applyFont="1" applyFill="1" applyBorder="1" applyAlignment="1">
      <alignment horizontal="center" vertical="center"/>
      <protection/>
    </xf>
    <xf numFmtId="0" fontId="2" fillId="33" borderId="14" xfId="52" applyFill="1" applyBorder="1" applyAlignment="1">
      <alignment horizontal="center" vertical="center"/>
      <protection/>
    </xf>
    <xf numFmtId="0" fontId="2" fillId="33" borderId="15" xfId="52" applyFill="1" applyBorder="1" applyAlignment="1">
      <alignment horizontal="center" vertical="center"/>
      <protection/>
    </xf>
    <xf numFmtId="10" fontId="11" fillId="33" borderId="11" xfId="52" applyNumberFormat="1" applyFont="1" applyFill="1" applyBorder="1" applyAlignment="1">
      <alignment horizontal="center" vertical="center" wrapText="1"/>
      <protection/>
    </xf>
    <xf numFmtId="10" fontId="3" fillId="33" borderId="12" xfId="52" applyNumberFormat="1" applyFont="1" applyFill="1" applyBorder="1" applyAlignment="1">
      <alignment vertical="center" wrapText="1"/>
      <protection/>
    </xf>
    <xf numFmtId="0" fontId="2" fillId="33" borderId="11" xfId="52" applyFont="1" applyFill="1" applyBorder="1" applyAlignment="1">
      <alignment vertical="center" wrapText="1"/>
      <protection/>
    </xf>
    <xf numFmtId="0" fontId="2" fillId="33" borderId="0" xfId="52" applyFont="1" applyFill="1" applyBorder="1" applyAlignment="1">
      <alignment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Wydatki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zoomScalePageLayoutView="0" workbookViewId="0" topLeftCell="A1">
      <selection activeCell="B231" sqref="B231"/>
    </sheetView>
  </sheetViews>
  <sheetFormatPr defaultColWidth="9.00390625" defaultRowHeight="12.75"/>
  <cols>
    <col min="1" max="1" width="48.00390625" style="0" customWidth="1"/>
    <col min="4" max="4" width="7.00390625" style="0" customWidth="1"/>
    <col min="5" max="5" width="12.75390625" style="96" customWidth="1"/>
    <col min="6" max="6" width="12.75390625" style="61" bestFit="1" customWidth="1"/>
    <col min="7" max="7" width="12.375" style="61" customWidth="1"/>
    <col min="8" max="9" width="10.75390625" style="97" customWidth="1"/>
    <col min="10" max="10" width="11.625" style="61" customWidth="1"/>
  </cols>
  <sheetData>
    <row r="1" spans="1:10" ht="21.75" customHeight="1">
      <c r="A1" s="244" t="s">
        <v>0</v>
      </c>
      <c r="B1" s="246" t="s">
        <v>71</v>
      </c>
      <c r="C1" s="245"/>
      <c r="D1" s="245"/>
      <c r="E1" s="247" t="s">
        <v>445</v>
      </c>
      <c r="F1" s="157" t="s">
        <v>72</v>
      </c>
      <c r="G1" s="114" t="s">
        <v>68</v>
      </c>
      <c r="H1" s="148" t="s">
        <v>74</v>
      </c>
      <c r="I1" s="249" t="s">
        <v>234</v>
      </c>
      <c r="J1" s="251" t="s">
        <v>444</v>
      </c>
    </row>
    <row r="2" spans="1:10" ht="46.5" customHeight="1">
      <c r="A2" s="245"/>
      <c r="B2" s="150" t="s">
        <v>1</v>
      </c>
      <c r="C2" s="150" t="s">
        <v>2</v>
      </c>
      <c r="D2" s="150" t="s">
        <v>3</v>
      </c>
      <c r="E2" s="248"/>
      <c r="F2" s="158" t="s">
        <v>73</v>
      </c>
      <c r="G2" s="115" t="s">
        <v>96</v>
      </c>
      <c r="H2" s="149" t="s">
        <v>75</v>
      </c>
      <c r="I2" s="250"/>
      <c r="J2" s="252"/>
    </row>
    <row r="3" spans="1:10" ht="18" customHeight="1">
      <c r="A3" s="15" t="s">
        <v>4</v>
      </c>
      <c r="B3" s="2" t="s">
        <v>70</v>
      </c>
      <c r="C3" s="2"/>
      <c r="D3" s="2"/>
      <c r="E3" s="195">
        <f>SUM(E4)</f>
        <v>0</v>
      </c>
      <c r="F3" s="55">
        <f>SUM(F4)</f>
        <v>7607.42</v>
      </c>
      <c r="G3" s="55">
        <f>SUM(G4)</f>
        <v>7607.42</v>
      </c>
      <c r="H3" s="116">
        <f>G3/F3</f>
        <v>1</v>
      </c>
      <c r="I3" s="116">
        <f>G3/12163246.45</f>
        <v>0.0006254432179165456</v>
      </c>
      <c r="J3" s="64">
        <v>0</v>
      </c>
    </row>
    <row r="4" spans="1:10" s="207" customFormat="1" ht="15" customHeight="1">
      <c r="A4" s="168" t="s">
        <v>15</v>
      </c>
      <c r="B4" s="112"/>
      <c r="C4" s="112" t="s">
        <v>198</v>
      </c>
      <c r="D4" s="112"/>
      <c r="E4" s="196">
        <f>SUM(E5)</f>
        <v>0</v>
      </c>
      <c r="F4" s="165">
        <f>SUM(F5)</f>
        <v>7607.42</v>
      </c>
      <c r="G4" s="165">
        <f>G5</f>
        <v>7607.42</v>
      </c>
      <c r="H4" s="166">
        <f aca="true" t="shared" si="0" ref="H4:H84">G4/F4</f>
        <v>1</v>
      </c>
      <c r="I4" s="166">
        <f aca="true" t="shared" si="1" ref="I4:I65">G4/12163246.45</f>
        <v>0.0006254432179165456</v>
      </c>
      <c r="J4" s="167">
        <v>0</v>
      </c>
    </row>
    <row r="5" spans="1:10" ht="38.25">
      <c r="A5" s="36" t="s">
        <v>213</v>
      </c>
      <c r="B5" s="3"/>
      <c r="C5" s="3"/>
      <c r="D5" s="35" t="s">
        <v>100</v>
      </c>
      <c r="E5" s="197">
        <v>0</v>
      </c>
      <c r="F5" s="54">
        <v>7607.42</v>
      </c>
      <c r="G5" s="54">
        <v>7607.42</v>
      </c>
      <c r="H5" s="37">
        <f t="shared" si="0"/>
        <v>1</v>
      </c>
      <c r="I5" s="121">
        <f t="shared" si="1"/>
        <v>0.0006254432179165456</v>
      </c>
      <c r="J5" s="56">
        <v>0</v>
      </c>
    </row>
    <row r="6" spans="1:10" s="49" customFormat="1" ht="18" customHeight="1" hidden="1">
      <c r="A6" s="163" t="s">
        <v>199</v>
      </c>
      <c r="B6" s="82" t="s">
        <v>200</v>
      </c>
      <c r="C6" s="82"/>
      <c r="D6" s="34"/>
      <c r="E6" s="198">
        <v>0</v>
      </c>
      <c r="F6" s="57">
        <v>0</v>
      </c>
      <c r="G6" s="57">
        <v>0</v>
      </c>
      <c r="H6" s="37">
        <v>0</v>
      </c>
      <c r="I6" s="121">
        <f t="shared" si="1"/>
        <v>0</v>
      </c>
      <c r="J6" s="164">
        <v>0</v>
      </c>
    </row>
    <row r="7" spans="1:10" ht="15" customHeight="1" hidden="1">
      <c r="A7" s="123" t="s">
        <v>201</v>
      </c>
      <c r="B7" s="124"/>
      <c r="C7" s="124" t="s">
        <v>202</v>
      </c>
      <c r="D7" s="35"/>
      <c r="E7" s="196">
        <v>0</v>
      </c>
      <c r="F7" s="165">
        <f>F8</f>
        <v>0</v>
      </c>
      <c r="G7" s="165">
        <f>G8</f>
        <v>0</v>
      </c>
      <c r="H7" s="37">
        <v>0</v>
      </c>
      <c r="I7" s="121">
        <f t="shared" si="1"/>
        <v>0</v>
      </c>
      <c r="J7" s="167">
        <v>0</v>
      </c>
    </row>
    <row r="8" spans="1:10" ht="25.5" customHeight="1" hidden="1">
      <c r="A8" s="6" t="s">
        <v>268</v>
      </c>
      <c r="B8" s="3"/>
      <c r="C8" s="3"/>
      <c r="D8" s="118" t="s">
        <v>269</v>
      </c>
      <c r="E8" s="197">
        <v>0</v>
      </c>
      <c r="F8" s="54">
        <v>0</v>
      </c>
      <c r="G8" s="54">
        <v>0</v>
      </c>
      <c r="H8" s="37">
        <v>0</v>
      </c>
      <c r="I8" s="121">
        <f t="shared" si="1"/>
        <v>0</v>
      </c>
      <c r="J8" s="73">
        <v>0</v>
      </c>
    </row>
    <row r="9" spans="1:10" s="49" customFormat="1" ht="18" customHeight="1" hidden="1">
      <c r="A9" s="8" t="s">
        <v>6</v>
      </c>
      <c r="B9" s="69" t="s">
        <v>242</v>
      </c>
      <c r="C9" s="69"/>
      <c r="D9" s="34"/>
      <c r="E9" s="199">
        <f>SUM(E10)</f>
        <v>0</v>
      </c>
      <c r="F9" s="72">
        <f>SUM(F10)</f>
        <v>0</v>
      </c>
      <c r="G9" s="72">
        <f>SUM(G10)</f>
        <v>0</v>
      </c>
      <c r="H9" s="116" t="e">
        <f t="shared" si="0"/>
        <v>#DIV/0!</v>
      </c>
      <c r="I9" s="121">
        <f t="shared" si="1"/>
        <v>0</v>
      </c>
      <c r="J9" s="72">
        <f>SUM(J10)</f>
        <v>0</v>
      </c>
    </row>
    <row r="10" spans="1:10" s="91" customFormat="1" ht="15" customHeight="1" hidden="1">
      <c r="A10" s="128" t="s">
        <v>7</v>
      </c>
      <c r="B10" s="112"/>
      <c r="C10" s="112" t="s">
        <v>243</v>
      </c>
      <c r="D10" s="112"/>
      <c r="E10" s="196">
        <f>SUM(E11:E14)</f>
        <v>0</v>
      </c>
      <c r="F10" s="170">
        <f>SUM(F11:F14)</f>
        <v>0</v>
      </c>
      <c r="G10" s="170">
        <f>SUM(G11:G14)</f>
        <v>0</v>
      </c>
      <c r="H10" s="166" t="e">
        <f t="shared" si="0"/>
        <v>#DIV/0!</v>
      </c>
      <c r="I10" s="121">
        <f t="shared" si="1"/>
        <v>0</v>
      </c>
      <c r="J10" s="170">
        <f>SUM(J11:J14)</f>
        <v>0</v>
      </c>
    </row>
    <row r="11" spans="1:10" ht="25.5" customHeight="1" hidden="1">
      <c r="A11" s="6" t="s">
        <v>268</v>
      </c>
      <c r="B11" s="3"/>
      <c r="C11" s="3"/>
      <c r="D11" s="118" t="s">
        <v>269</v>
      </c>
      <c r="E11" s="197">
        <v>0</v>
      </c>
      <c r="F11" s="54">
        <v>0</v>
      </c>
      <c r="G11" s="54">
        <v>0</v>
      </c>
      <c r="H11" s="37">
        <v>0</v>
      </c>
      <c r="I11" s="121">
        <f t="shared" si="1"/>
        <v>0</v>
      </c>
      <c r="J11" s="73">
        <v>0</v>
      </c>
    </row>
    <row r="12" spans="1:10" ht="12.75" customHeight="1" hidden="1">
      <c r="A12" s="119" t="s">
        <v>16</v>
      </c>
      <c r="B12" s="3"/>
      <c r="C12" s="3"/>
      <c r="D12" s="118" t="s">
        <v>99</v>
      </c>
      <c r="E12" s="197">
        <v>0</v>
      </c>
      <c r="F12" s="54">
        <v>0</v>
      </c>
      <c r="G12" s="54">
        <v>0</v>
      </c>
      <c r="H12" s="37">
        <v>0</v>
      </c>
      <c r="I12" s="121">
        <f t="shared" si="1"/>
        <v>0</v>
      </c>
      <c r="J12" s="73">
        <v>0</v>
      </c>
    </row>
    <row r="13" spans="1:10" ht="51" customHeight="1" hidden="1">
      <c r="A13" s="119" t="s">
        <v>259</v>
      </c>
      <c r="B13" s="3"/>
      <c r="C13" s="3"/>
      <c r="D13" s="118" t="s">
        <v>260</v>
      </c>
      <c r="E13" s="197">
        <v>0</v>
      </c>
      <c r="F13" s="54">
        <v>0</v>
      </c>
      <c r="G13" s="54">
        <v>0</v>
      </c>
      <c r="H13" s="37" t="e">
        <f t="shared" si="0"/>
        <v>#DIV/0!</v>
      </c>
      <c r="I13" s="121">
        <f t="shared" si="1"/>
        <v>0</v>
      </c>
      <c r="J13" s="73">
        <v>0</v>
      </c>
    </row>
    <row r="14" spans="1:10" ht="48" customHeight="1" hidden="1">
      <c r="A14" s="139" t="s">
        <v>436</v>
      </c>
      <c r="B14" s="3"/>
      <c r="C14" s="3"/>
      <c r="D14" s="120">
        <v>6300</v>
      </c>
      <c r="E14" s="197">
        <v>0</v>
      </c>
      <c r="F14" s="54">
        <v>0</v>
      </c>
      <c r="G14" s="54">
        <v>0</v>
      </c>
      <c r="H14" s="37" t="e">
        <f t="shared" si="0"/>
        <v>#DIV/0!</v>
      </c>
      <c r="I14" s="121">
        <f t="shared" si="1"/>
        <v>0</v>
      </c>
      <c r="J14" s="56">
        <v>0</v>
      </c>
    </row>
    <row r="15" spans="1:10" ht="18" customHeight="1">
      <c r="A15" s="1" t="s">
        <v>13</v>
      </c>
      <c r="B15" s="2">
        <v>700</v>
      </c>
      <c r="C15" s="2"/>
      <c r="D15" s="2"/>
      <c r="E15" s="195">
        <f>SUM(E16)</f>
        <v>329950</v>
      </c>
      <c r="F15" s="55">
        <f>SUM(F16)</f>
        <v>344074</v>
      </c>
      <c r="G15" s="55">
        <f>SUM(G16)</f>
        <v>256172.85</v>
      </c>
      <c r="H15" s="116">
        <f t="shared" si="0"/>
        <v>0.7445283572719822</v>
      </c>
      <c r="I15" s="116">
        <f t="shared" si="1"/>
        <v>0.021061223338116282</v>
      </c>
      <c r="J15" s="63">
        <f>SUM(J17:J27)</f>
        <v>76652.6</v>
      </c>
    </row>
    <row r="16" spans="1:10" s="91" customFormat="1" ht="15" customHeight="1">
      <c r="A16" s="168" t="s">
        <v>14</v>
      </c>
      <c r="B16" s="112"/>
      <c r="C16" s="112">
        <v>70005</v>
      </c>
      <c r="D16" s="112"/>
      <c r="E16" s="196">
        <f>SUM(E17:E27)</f>
        <v>329950</v>
      </c>
      <c r="F16" s="170">
        <f>SUM(F17:F27)</f>
        <v>344074</v>
      </c>
      <c r="G16" s="170">
        <f>SUM(G17:G27)</f>
        <v>256172.85</v>
      </c>
      <c r="H16" s="166">
        <f t="shared" si="0"/>
        <v>0.7445283572719822</v>
      </c>
      <c r="I16" s="166">
        <f t="shared" si="1"/>
        <v>0.021061223338116282</v>
      </c>
      <c r="J16" s="171">
        <f>SUM(J17:J27)</f>
        <v>76652.6</v>
      </c>
    </row>
    <row r="17" spans="1:10" ht="25.5">
      <c r="A17" s="12" t="s">
        <v>421</v>
      </c>
      <c r="B17" s="3"/>
      <c r="C17" s="3"/>
      <c r="D17" s="10" t="s">
        <v>97</v>
      </c>
      <c r="E17" s="200">
        <v>4250</v>
      </c>
      <c r="F17" s="54">
        <v>4250</v>
      </c>
      <c r="G17" s="54">
        <v>4250</v>
      </c>
      <c r="H17" s="121">
        <f t="shared" si="0"/>
        <v>1</v>
      </c>
      <c r="I17" s="121">
        <f t="shared" si="1"/>
        <v>0.00034941329335639665</v>
      </c>
      <c r="J17" s="54">
        <v>0</v>
      </c>
    </row>
    <row r="18" spans="1:10" ht="25.5">
      <c r="A18" s="12" t="s">
        <v>423</v>
      </c>
      <c r="B18" s="3"/>
      <c r="C18" s="3"/>
      <c r="D18" s="10" t="s">
        <v>422</v>
      </c>
      <c r="E18" s="200">
        <v>95000</v>
      </c>
      <c r="F18" s="54">
        <v>103200</v>
      </c>
      <c r="G18" s="54">
        <v>103273.64</v>
      </c>
      <c r="H18" s="121">
        <f t="shared" si="0"/>
        <v>1.0007135658914728</v>
      </c>
      <c r="I18" s="121">
        <f t="shared" si="1"/>
        <v>0.008490631216306565</v>
      </c>
      <c r="J18" s="54">
        <v>13295.57</v>
      </c>
    </row>
    <row r="19" spans="1:10" ht="38.25">
      <c r="A19" s="12" t="s">
        <v>456</v>
      </c>
      <c r="B19" s="3"/>
      <c r="C19" s="3"/>
      <c r="D19" s="10" t="s">
        <v>457</v>
      </c>
      <c r="E19" s="200">
        <v>0</v>
      </c>
      <c r="F19" s="54">
        <v>100</v>
      </c>
      <c r="G19" s="54">
        <v>67.5</v>
      </c>
      <c r="H19" s="121">
        <f t="shared" si="0"/>
        <v>0.675</v>
      </c>
      <c r="I19" s="121">
        <f t="shared" si="1"/>
        <v>5.549505247425123E-06</v>
      </c>
      <c r="J19" s="54">
        <v>2119.9</v>
      </c>
    </row>
    <row r="20" spans="1:10" ht="25.5">
      <c r="A20" s="12" t="s">
        <v>458</v>
      </c>
      <c r="B20" s="3"/>
      <c r="C20" s="3"/>
      <c r="D20" s="10" t="s">
        <v>459</v>
      </c>
      <c r="E20" s="200">
        <v>0</v>
      </c>
      <c r="F20" s="54">
        <v>200</v>
      </c>
      <c r="G20" s="54">
        <v>87.43</v>
      </c>
      <c r="H20" s="121">
        <f t="shared" si="0"/>
        <v>0.43715000000000004</v>
      </c>
      <c r="I20" s="121">
        <f t="shared" si="1"/>
        <v>7.1880480560352386E-06</v>
      </c>
      <c r="J20" s="54">
        <v>1730.62</v>
      </c>
    </row>
    <row r="21" spans="1:10" ht="39.75" customHeight="1">
      <c r="A21" s="140" t="s">
        <v>341</v>
      </c>
      <c r="B21" s="3"/>
      <c r="C21" s="3"/>
      <c r="D21" s="10" t="s">
        <v>98</v>
      </c>
      <c r="E21" s="200">
        <v>230000</v>
      </c>
      <c r="F21" s="54">
        <v>230000</v>
      </c>
      <c r="G21" s="54">
        <v>142168.88</v>
      </c>
      <c r="H21" s="37">
        <f t="shared" si="0"/>
        <v>0.6181255652173914</v>
      </c>
      <c r="I21" s="121">
        <f t="shared" si="1"/>
        <v>0.011688399193785967</v>
      </c>
      <c r="J21" s="54">
        <v>48450.93</v>
      </c>
    </row>
    <row r="22" spans="1:10" ht="25.5" hidden="1">
      <c r="A22" s="51" t="s">
        <v>297</v>
      </c>
      <c r="B22" s="3"/>
      <c r="C22" s="3"/>
      <c r="D22" s="10" t="s">
        <v>221</v>
      </c>
      <c r="E22" s="200">
        <v>0</v>
      </c>
      <c r="F22" s="54">
        <v>0</v>
      </c>
      <c r="G22" s="54">
        <v>0</v>
      </c>
      <c r="H22" s="37">
        <v>0</v>
      </c>
      <c r="I22" s="121">
        <f t="shared" si="1"/>
        <v>0</v>
      </c>
      <c r="J22" s="54">
        <v>0</v>
      </c>
    </row>
    <row r="23" spans="1:10" ht="25.5" customHeight="1">
      <c r="A23" s="51" t="s">
        <v>214</v>
      </c>
      <c r="B23" s="3"/>
      <c r="C23" s="3"/>
      <c r="D23" s="35" t="s">
        <v>215</v>
      </c>
      <c r="E23" s="200">
        <v>0</v>
      </c>
      <c r="F23" s="54">
        <v>2960</v>
      </c>
      <c r="G23" s="54">
        <v>2960</v>
      </c>
      <c r="H23" s="37">
        <f t="shared" si="0"/>
        <v>1</v>
      </c>
      <c r="I23" s="121">
        <f t="shared" si="1"/>
        <v>0.00024335608196116097</v>
      </c>
      <c r="J23" s="54">
        <v>0</v>
      </c>
    </row>
    <row r="24" spans="1:10" ht="12.75">
      <c r="A24" s="11" t="s">
        <v>332</v>
      </c>
      <c r="B24" s="3"/>
      <c r="C24" s="3"/>
      <c r="D24" s="10" t="s">
        <v>333</v>
      </c>
      <c r="E24" s="200">
        <v>0</v>
      </c>
      <c r="F24" s="54">
        <v>175</v>
      </c>
      <c r="G24" s="54">
        <v>175</v>
      </c>
      <c r="H24" s="37">
        <f t="shared" si="0"/>
        <v>1</v>
      </c>
      <c r="I24" s="121">
        <f t="shared" si="1"/>
        <v>1.4387606197028097E-05</v>
      </c>
      <c r="J24" s="62">
        <v>0</v>
      </c>
    </row>
    <row r="25" spans="1:10" ht="12.75">
      <c r="A25" s="11" t="s">
        <v>424</v>
      </c>
      <c r="B25" s="3"/>
      <c r="C25" s="3"/>
      <c r="D25" s="10" t="s">
        <v>99</v>
      </c>
      <c r="E25" s="197">
        <v>200</v>
      </c>
      <c r="F25" s="54">
        <v>444</v>
      </c>
      <c r="G25" s="54">
        <v>445.22</v>
      </c>
      <c r="H25" s="37">
        <f t="shared" si="0"/>
        <v>1.0027477477477478</v>
      </c>
      <c r="I25" s="121">
        <f t="shared" si="1"/>
        <v>3.660371446309057E-05</v>
      </c>
      <c r="J25" s="62">
        <v>11055.58</v>
      </c>
    </row>
    <row r="26" spans="1:10" ht="12.75">
      <c r="A26" s="11" t="s">
        <v>460</v>
      </c>
      <c r="B26" s="3"/>
      <c r="C26" s="3"/>
      <c r="D26" s="10" t="s">
        <v>461</v>
      </c>
      <c r="E26" s="197">
        <v>0</v>
      </c>
      <c r="F26" s="54">
        <v>2745</v>
      </c>
      <c r="G26" s="54">
        <v>2745.18</v>
      </c>
      <c r="H26" s="37">
        <f t="shared" si="0"/>
        <v>1.0000655737704918</v>
      </c>
      <c r="I26" s="121">
        <f t="shared" si="1"/>
        <v>0.00022569467874261482</v>
      </c>
      <c r="J26" s="62">
        <v>0</v>
      </c>
    </row>
    <row r="27" spans="1:10" ht="12.75">
      <c r="A27" s="36" t="s">
        <v>8</v>
      </c>
      <c r="B27" s="3"/>
      <c r="C27" s="3"/>
      <c r="D27" s="35" t="s">
        <v>189</v>
      </c>
      <c r="E27" s="197">
        <v>500</v>
      </c>
      <c r="F27" s="54">
        <v>0</v>
      </c>
      <c r="G27" s="54">
        <v>0</v>
      </c>
      <c r="H27" s="37"/>
      <c r="I27" s="121">
        <f t="shared" si="1"/>
        <v>0</v>
      </c>
      <c r="J27" s="62">
        <v>0</v>
      </c>
    </row>
    <row r="28" spans="1:10" ht="18" customHeight="1">
      <c r="A28" s="1" t="s">
        <v>17</v>
      </c>
      <c r="B28" s="2">
        <v>750</v>
      </c>
      <c r="C28" s="2"/>
      <c r="D28" s="2"/>
      <c r="E28" s="195">
        <f>SUM(E29,E33,E43)</f>
        <v>454480</v>
      </c>
      <c r="F28" s="55">
        <f>SUM(F29,F33,F43,F47)</f>
        <v>467979</v>
      </c>
      <c r="G28" s="55">
        <f>SUM(G29,G33,G43,G47)</f>
        <v>268599.54000000004</v>
      </c>
      <c r="H28" s="116">
        <f t="shared" si="0"/>
        <v>0.5739563954792845</v>
      </c>
      <c r="I28" s="116">
        <f t="shared" si="1"/>
        <v>0.022082882321273697</v>
      </c>
      <c r="J28" s="63">
        <f>J29+J33+J43</f>
        <v>8265.84</v>
      </c>
    </row>
    <row r="29" spans="1:10" s="91" customFormat="1" ht="15" customHeight="1">
      <c r="A29" s="168" t="s">
        <v>18</v>
      </c>
      <c r="B29" s="112"/>
      <c r="C29" s="112">
        <v>75011</v>
      </c>
      <c r="D29" s="112"/>
      <c r="E29" s="196">
        <f>SUM(E31:E32)</f>
        <v>144120</v>
      </c>
      <c r="F29" s="165">
        <f>SUM(F30:F32)</f>
        <v>140148</v>
      </c>
      <c r="G29" s="165">
        <f>SUM(G30:G32)</f>
        <v>75383.65</v>
      </c>
      <c r="H29" s="169">
        <f t="shared" si="0"/>
        <v>0.537886020492622</v>
      </c>
      <c r="I29" s="166">
        <f t="shared" si="1"/>
        <v>0.006197658685111984</v>
      </c>
      <c r="J29" s="171">
        <v>0</v>
      </c>
    </row>
    <row r="30" spans="1:10" s="106" customFormat="1" ht="12.75" hidden="1">
      <c r="A30" s="36" t="s">
        <v>8</v>
      </c>
      <c r="B30" s="104"/>
      <c r="C30" s="104"/>
      <c r="D30" s="104" t="s">
        <v>189</v>
      </c>
      <c r="E30" s="201">
        <v>0</v>
      </c>
      <c r="F30" s="105">
        <v>0</v>
      </c>
      <c r="G30" s="105">
        <v>0</v>
      </c>
      <c r="H30" s="117"/>
      <c r="I30" s="121">
        <f t="shared" si="1"/>
        <v>0</v>
      </c>
      <c r="J30" s="109">
        <v>0</v>
      </c>
    </row>
    <row r="31" spans="1:10" ht="38.25">
      <c r="A31" s="12" t="s">
        <v>340</v>
      </c>
      <c r="B31" s="3"/>
      <c r="C31" s="3"/>
      <c r="D31" s="10" t="s">
        <v>100</v>
      </c>
      <c r="E31" s="197">
        <v>144100</v>
      </c>
      <c r="F31" s="54">
        <v>140128</v>
      </c>
      <c r="G31" s="54">
        <v>75379</v>
      </c>
      <c r="H31" s="37">
        <f t="shared" si="0"/>
        <v>0.5379296072162594</v>
      </c>
      <c r="I31" s="121">
        <f t="shared" si="1"/>
        <v>0.0061972763858616055</v>
      </c>
      <c r="J31" s="54">
        <v>0</v>
      </c>
    </row>
    <row r="32" spans="1:10" ht="36">
      <c r="A32" s="13" t="s">
        <v>298</v>
      </c>
      <c r="B32" s="3"/>
      <c r="C32" s="3"/>
      <c r="D32" s="10" t="s">
        <v>101</v>
      </c>
      <c r="E32" s="197">
        <v>20</v>
      </c>
      <c r="F32" s="54">
        <v>20</v>
      </c>
      <c r="G32" s="54">
        <v>4.65</v>
      </c>
      <c r="H32" s="37">
        <f t="shared" si="0"/>
        <v>0.2325</v>
      </c>
      <c r="I32" s="121">
        <f t="shared" si="1"/>
        <v>3.822992503781752E-07</v>
      </c>
      <c r="J32" s="54">
        <v>0</v>
      </c>
    </row>
    <row r="33" spans="1:10" s="91" customFormat="1" ht="15" customHeight="1">
      <c r="A33" s="168" t="s">
        <v>339</v>
      </c>
      <c r="B33" s="112"/>
      <c r="C33" s="112">
        <v>75023</v>
      </c>
      <c r="D33" s="112"/>
      <c r="E33" s="196">
        <f>SUM(E35:E42)</f>
        <v>310360</v>
      </c>
      <c r="F33" s="170">
        <f>SUM(F34:F42)</f>
        <v>327831</v>
      </c>
      <c r="G33" s="170">
        <f>SUM(G34:G42)</f>
        <v>193215.89</v>
      </c>
      <c r="H33" s="169">
        <f t="shared" si="0"/>
        <v>0.5893765080178507</v>
      </c>
      <c r="I33" s="166">
        <f t="shared" si="1"/>
        <v>0.01588522363616171</v>
      </c>
      <c r="J33" s="171">
        <f>SUM(J34:J42)</f>
        <v>8265.84</v>
      </c>
    </row>
    <row r="34" spans="1:10" s="91" customFormat="1" ht="39" customHeight="1">
      <c r="A34" s="12" t="s">
        <v>456</v>
      </c>
      <c r="B34" s="112"/>
      <c r="C34" s="112"/>
      <c r="D34" s="10" t="s">
        <v>457</v>
      </c>
      <c r="E34" s="200">
        <v>0</v>
      </c>
      <c r="F34" s="98">
        <v>0</v>
      </c>
      <c r="G34" s="98">
        <v>0</v>
      </c>
      <c r="H34" s="121"/>
      <c r="I34" s="121">
        <f t="shared" si="1"/>
        <v>0</v>
      </c>
      <c r="J34" s="60">
        <v>4275</v>
      </c>
    </row>
    <row r="35" spans="1:10" s="91" customFormat="1" ht="15" customHeight="1">
      <c r="A35" s="11" t="s">
        <v>152</v>
      </c>
      <c r="B35" s="10"/>
      <c r="C35" s="10"/>
      <c r="D35" s="10" t="s">
        <v>131</v>
      </c>
      <c r="E35" s="200">
        <v>0</v>
      </c>
      <c r="F35" s="98">
        <v>4134</v>
      </c>
      <c r="G35" s="98">
        <v>1443.03</v>
      </c>
      <c r="H35" s="121">
        <f t="shared" si="0"/>
        <v>0.34906386066763423</v>
      </c>
      <c r="I35" s="121">
        <f t="shared" si="1"/>
        <v>0.00011863855640284261</v>
      </c>
      <c r="J35" s="141">
        <v>2691.38</v>
      </c>
    </row>
    <row r="36" spans="1:10" ht="36" customHeight="1">
      <c r="A36" s="140" t="s">
        <v>341</v>
      </c>
      <c r="B36" s="3"/>
      <c r="C36" s="3"/>
      <c r="D36" s="10" t="s">
        <v>98</v>
      </c>
      <c r="E36" s="197">
        <v>50000</v>
      </c>
      <c r="F36" s="54">
        <v>37800</v>
      </c>
      <c r="G36" s="54">
        <v>18278.39</v>
      </c>
      <c r="H36" s="37">
        <f t="shared" si="0"/>
        <v>0.483555291005291</v>
      </c>
      <c r="I36" s="121">
        <f t="shared" si="1"/>
        <v>0.0015027558699182652</v>
      </c>
      <c r="J36" s="54">
        <v>1236.42</v>
      </c>
    </row>
    <row r="37" spans="1:10" ht="12.75">
      <c r="A37" s="11" t="s">
        <v>56</v>
      </c>
      <c r="B37" s="3"/>
      <c r="C37" s="3"/>
      <c r="D37" s="10" t="s">
        <v>122</v>
      </c>
      <c r="E37" s="197">
        <v>260000</v>
      </c>
      <c r="F37" s="54">
        <v>270000</v>
      </c>
      <c r="G37" s="54">
        <v>157732.66</v>
      </c>
      <c r="H37" s="37">
        <f t="shared" si="0"/>
        <v>0.584195037037037</v>
      </c>
      <c r="I37" s="121">
        <f t="shared" si="1"/>
        <v>0.012967973694227006</v>
      </c>
      <c r="J37" s="62">
        <v>0</v>
      </c>
    </row>
    <row r="38" spans="1:10" ht="12.75" hidden="1">
      <c r="A38" s="11" t="s">
        <v>332</v>
      </c>
      <c r="B38" s="3"/>
      <c r="C38" s="3"/>
      <c r="D38" s="10" t="s">
        <v>333</v>
      </c>
      <c r="E38" s="197">
        <v>0</v>
      </c>
      <c r="F38" s="54">
        <v>0</v>
      </c>
      <c r="G38" s="54">
        <v>0</v>
      </c>
      <c r="H38" s="37"/>
      <c r="I38" s="121">
        <f t="shared" si="1"/>
        <v>0</v>
      </c>
      <c r="J38" s="62">
        <v>0</v>
      </c>
    </row>
    <row r="39" spans="1:10" ht="12.75">
      <c r="A39" s="11" t="s">
        <v>424</v>
      </c>
      <c r="B39" s="3"/>
      <c r="C39" s="3"/>
      <c r="D39" s="10" t="s">
        <v>99</v>
      </c>
      <c r="E39" s="197">
        <v>10</v>
      </c>
      <c r="F39" s="54">
        <v>20</v>
      </c>
      <c r="G39" s="54">
        <v>21.07</v>
      </c>
      <c r="H39" s="37">
        <f t="shared" si="0"/>
        <v>1.0535</v>
      </c>
      <c r="I39" s="121">
        <f t="shared" si="1"/>
        <v>1.732267786122183E-06</v>
      </c>
      <c r="J39" s="62">
        <v>63.04</v>
      </c>
    </row>
    <row r="40" spans="1:10" ht="12.75">
      <c r="A40" s="12" t="s">
        <v>460</v>
      </c>
      <c r="B40" s="3"/>
      <c r="C40" s="3"/>
      <c r="D40" s="10" t="s">
        <v>461</v>
      </c>
      <c r="E40" s="197">
        <v>0</v>
      </c>
      <c r="F40" s="54">
        <v>457</v>
      </c>
      <c r="G40" s="54">
        <v>457.69</v>
      </c>
      <c r="H40" s="37">
        <f t="shared" si="0"/>
        <v>1.0015098468271335</v>
      </c>
      <c r="I40" s="121">
        <f t="shared" si="1"/>
        <v>3.762893417324452E-05</v>
      </c>
      <c r="J40" s="62">
        <v>0</v>
      </c>
    </row>
    <row r="41" spans="1:10" ht="25.5">
      <c r="A41" s="12" t="s">
        <v>462</v>
      </c>
      <c r="B41" s="3"/>
      <c r="C41" s="3"/>
      <c r="D41" s="10" t="s">
        <v>463</v>
      </c>
      <c r="E41" s="197">
        <v>0</v>
      </c>
      <c r="F41" s="54">
        <v>15070</v>
      </c>
      <c r="G41" s="54">
        <v>15070.05</v>
      </c>
      <c r="H41" s="37">
        <f t="shared" si="0"/>
        <v>1.0000033178500332</v>
      </c>
      <c r="I41" s="121">
        <f t="shared" si="1"/>
        <v>0.001238982541540133</v>
      </c>
      <c r="J41" s="62">
        <v>0</v>
      </c>
    </row>
    <row r="42" spans="1:10" ht="12.75">
      <c r="A42" s="36" t="s">
        <v>8</v>
      </c>
      <c r="B42" s="3"/>
      <c r="C42" s="3"/>
      <c r="D42" s="10" t="s">
        <v>189</v>
      </c>
      <c r="E42" s="197">
        <v>350</v>
      </c>
      <c r="F42" s="54">
        <v>350</v>
      </c>
      <c r="G42" s="54">
        <v>213</v>
      </c>
      <c r="H42" s="37">
        <f t="shared" si="0"/>
        <v>0.6085714285714285</v>
      </c>
      <c r="I42" s="121">
        <f t="shared" si="1"/>
        <v>1.7511772114097056E-05</v>
      </c>
      <c r="J42" s="62">
        <v>0</v>
      </c>
    </row>
    <row r="43" spans="1:10" s="91" customFormat="1" ht="15" customHeight="1" hidden="1">
      <c r="A43" s="123" t="s">
        <v>191</v>
      </c>
      <c r="B43" s="112"/>
      <c r="C43" s="112" t="s">
        <v>187</v>
      </c>
      <c r="D43" s="112"/>
      <c r="E43" s="196">
        <f>E44+E45</f>
        <v>0</v>
      </c>
      <c r="F43" s="170">
        <f>F44+F45+F46</f>
        <v>0</v>
      </c>
      <c r="G43" s="170">
        <f>G44+G45+G46</f>
        <v>0</v>
      </c>
      <c r="H43" s="169" t="e">
        <f t="shared" si="0"/>
        <v>#DIV/0!</v>
      </c>
      <c r="I43" s="121">
        <f t="shared" si="1"/>
        <v>0</v>
      </c>
      <c r="J43" s="170">
        <f>J44+J45+J46</f>
        <v>0</v>
      </c>
    </row>
    <row r="44" spans="1:10" ht="25.5" customHeight="1" hidden="1">
      <c r="A44" s="6" t="s">
        <v>268</v>
      </c>
      <c r="B44" s="3"/>
      <c r="C44" s="3"/>
      <c r="D44" s="10" t="s">
        <v>269</v>
      </c>
      <c r="E44" s="197">
        <v>0</v>
      </c>
      <c r="F44" s="54">
        <v>0</v>
      </c>
      <c r="G44" s="54">
        <v>0</v>
      </c>
      <c r="H44" s="37" t="e">
        <f t="shared" si="0"/>
        <v>#DIV/0!</v>
      </c>
      <c r="I44" s="121">
        <f t="shared" si="1"/>
        <v>0</v>
      </c>
      <c r="J44" s="54">
        <v>0</v>
      </c>
    </row>
    <row r="45" spans="1:10" ht="12.75" hidden="1">
      <c r="A45" s="11" t="s">
        <v>424</v>
      </c>
      <c r="B45" s="3"/>
      <c r="C45" s="3"/>
      <c r="D45" s="10" t="s">
        <v>99</v>
      </c>
      <c r="E45" s="197">
        <v>0</v>
      </c>
      <c r="F45" s="54">
        <v>0</v>
      </c>
      <c r="G45" s="54">
        <v>0</v>
      </c>
      <c r="H45" s="37" t="e">
        <f t="shared" si="0"/>
        <v>#DIV/0!</v>
      </c>
      <c r="I45" s="121">
        <f t="shared" si="1"/>
        <v>0</v>
      </c>
      <c r="J45" s="62">
        <v>0</v>
      </c>
    </row>
    <row r="46" spans="1:10" ht="12.75" hidden="1">
      <c r="A46" s="11" t="s">
        <v>8</v>
      </c>
      <c r="B46" s="3"/>
      <c r="C46" s="3"/>
      <c r="D46" s="10" t="s">
        <v>189</v>
      </c>
      <c r="E46" s="197">
        <v>0</v>
      </c>
      <c r="F46" s="54">
        <v>0</v>
      </c>
      <c r="G46" s="54">
        <v>0</v>
      </c>
      <c r="H46" s="37" t="e">
        <f t="shared" si="0"/>
        <v>#DIV/0!</v>
      </c>
      <c r="I46" s="121">
        <f t="shared" si="1"/>
        <v>0</v>
      </c>
      <c r="J46" s="62">
        <v>0</v>
      </c>
    </row>
    <row r="47" spans="1:10" s="91" customFormat="1" ht="12.75" hidden="1">
      <c r="A47" s="168" t="s">
        <v>15</v>
      </c>
      <c r="B47" s="112"/>
      <c r="C47" s="112" t="s">
        <v>431</v>
      </c>
      <c r="D47" s="112"/>
      <c r="E47" s="196"/>
      <c r="F47" s="165">
        <f>F48</f>
        <v>0</v>
      </c>
      <c r="G47" s="165">
        <f>G48</f>
        <v>0</v>
      </c>
      <c r="H47" s="166" t="e">
        <f t="shared" si="0"/>
        <v>#DIV/0!</v>
      </c>
      <c r="I47" s="121">
        <f t="shared" si="1"/>
        <v>0</v>
      </c>
      <c r="J47" s="171">
        <v>0</v>
      </c>
    </row>
    <row r="48" spans="1:10" s="97" customFormat="1" ht="12.75" hidden="1">
      <c r="A48" s="11" t="s">
        <v>8</v>
      </c>
      <c r="B48" s="10"/>
      <c r="C48" s="10"/>
      <c r="D48" s="10" t="s">
        <v>189</v>
      </c>
      <c r="E48" s="200"/>
      <c r="F48" s="60">
        <v>0</v>
      </c>
      <c r="G48" s="60">
        <v>0</v>
      </c>
      <c r="H48" s="37" t="e">
        <f t="shared" si="0"/>
        <v>#DIV/0!</v>
      </c>
      <c r="I48" s="121">
        <f t="shared" si="1"/>
        <v>0</v>
      </c>
      <c r="J48" s="62">
        <v>0</v>
      </c>
    </row>
    <row r="49" spans="1:10" ht="30.75" customHeight="1">
      <c r="A49" s="5" t="s">
        <v>174</v>
      </c>
      <c r="B49" s="2">
        <v>751</v>
      </c>
      <c r="C49" s="2"/>
      <c r="D49" s="2"/>
      <c r="E49" s="195">
        <f>SUM(E50)</f>
        <v>1350</v>
      </c>
      <c r="F49" s="55">
        <f>SUM(F50,F52,F54)</f>
        <v>1350</v>
      </c>
      <c r="G49" s="55">
        <f>SUM(G50,G52,G54)</f>
        <v>672</v>
      </c>
      <c r="H49" s="116">
        <f t="shared" si="0"/>
        <v>0.49777777777777776</v>
      </c>
      <c r="I49" s="116">
        <f t="shared" si="1"/>
        <v>5.52484077965879E-05</v>
      </c>
      <c r="J49" s="53">
        <v>0</v>
      </c>
    </row>
    <row r="50" spans="1:10" s="91" customFormat="1" ht="25.5">
      <c r="A50" s="172" t="s">
        <v>175</v>
      </c>
      <c r="B50" s="112"/>
      <c r="C50" s="112">
        <v>75101</v>
      </c>
      <c r="D50" s="112"/>
      <c r="E50" s="196">
        <f>E51</f>
        <v>1350</v>
      </c>
      <c r="F50" s="165">
        <f>F51</f>
        <v>1350</v>
      </c>
      <c r="G50" s="165">
        <f>G51</f>
        <v>672</v>
      </c>
      <c r="H50" s="169">
        <f t="shared" si="0"/>
        <v>0.49777777777777776</v>
      </c>
      <c r="I50" s="166">
        <f t="shared" si="1"/>
        <v>5.52484077965879E-05</v>
      </c>
      <c r="J50" s="165">
        <v>0</v>
      </c>
    </row>
    <row r="51" spans="1:10" ht="38.25">
      <c r="A51" s="12" t="s">
        <v>340</v>
      </c>
      <c r="B51" s="3"/>
      <c r="C51" s="3"/>
      <c r="D51" s="35" t="s">
        <v>100</v>
      </c>
      <c r="E51" s="197">
        <v>1350</v>
      </c>
      <c r="F51" s="54">
        <v>1350</v>
      </c>
      <c r="G51" s="54">
        <v>672</v>
      </c>
      <c r="H51" s="37">
        <f t="shared" si="0"/>
        <v>0.49777777777777776</v>
      </c>
      <c r="I51" s="121">
        <f t="shared" si="1"/>
        <v>5.52484077965879E-05</v>
      </c>
      <c r="J51" s="54">
        <v>0</v>
      </c>
    </row>
    <row r="52" spans="1:10" s="91" customFormat="1" ht="12.75" hidden="1">
      <c r="A52" s="128" t="s">
        <v>244</v>
      </c>
      <c r="B52" s="112"/>
      <c r="C52" s="112" t="s">
        <v>245</v>
      </c>
      <c r="D52" s="112"/>
      <c r="E52" s="196">
        <v>0</v>
      </c>
      <c r="F52" s="165">
        <f>F53</f>
        <v>0</v>
      </c>
      <c r="G52" s="173">
        <f>G53</f>
        <v>0</v>
      </c>
      <c r="H52" s="169">
        <v>0</v>
      </c>
      <c r="I52" s="121">
        <f t="shared" si="1"/>
        <v>0</v>
      </c>
      <c r="J52" s="165"/>
    </row>
    <row r="53" spans="1:10" ht="25.5" hidden="1">
      <c r="A53" s="12" t="s">
        <v>173</v>
      </c>
      <c r="B53" s="3"/>
      <c r="C53" s="3"/>
      <c r="D53" s="35" t="s">
        <v>100</v>
      </c>
      <c r="E53" s="197">
        <v>0</v>
      </c>
      <c r="F53" s="54">
        <v>0</v>
      </c>
      <c r="G53" s="54">
        <v>0</v>
      </c>
      <c r="H53" s="37">
        <v>0</v>
      </c>
      <c r="I53" s="121">
        <f t="shared" si="1"/>
        <v>0</v>
      </c>
      <c r="J53" s="54">
        <v>0</v>
      </c>
    </row>
    <row r="54" spans="1:10" s="106" customFormat="1" ht="15" customHeight="1" hidden="1">
      <c r="A54" s="128" t="s">
        <v>282</v>
      </c>
      <c r="B54" s="104"/>
      <c r="C54" s="112" t="s">
        <v>263</v>
      </c>
      <c r="D54" s="112"/>
      <c r="E54" s="196">
        <v>0</v>
      </c>
      <c r="F54" s="165">
        <f>F55</f>
        <v>0</v>
      </c>
      <c r="G54" s="165">
        <f>G55</f>
        <v>0</v>
      </c>
      <c r="H54" s="166">
        <v>0</v>
      </c>
      <c r="I54" s="121">
        <f t="shared" si="1"/>
        <v>0</v>
      </c>
      <c r="J54" s="165">
        <v>0</v>
      </c>
    </row>
    <row r="55" spans="1:10" ht="28.5" customHeight="1" hidden="1">
      <c r="A55" s="36" t="s">
        <v>264</v>
      </c>
      <c r="B55" s="3"/>
      <c r="C55" s="35"/>
      <c r="D55" s="35" t="s">
        <v>100</v>
      </c>
      <c r="E55" s="197">
        <v>0</v>
      </c>
      <c r="F55" s="54">
        <v>0</v>
      </c>
      <c r="G55" s="54">
        <v>0</v>
      </c>
      <c r="H55" s="37">
        <v>0</v>
      </c>
      <c r="I55" s="121">
        <f t="shared" si="1"/>
        <v>0</v>
      </c>
      <c r="J55" s="54">
        <v>0</v>
      </c>
    </row>
    <row r="56" spans="1:10" ht="25.5">
      <c r="A56" s="8" t="s">
        <v>28</v>
      </c>
      <c r="B56" s="34" t="s">
        <v>368</v>
      </c>
      <c r="C56" s="34"/>
      <c r="D56" s="34"/>
      <c r="E56" s="198">
        <f aca="true" t="shared" si="2" ref="E56:G57">E57</f>
        <v>1000</v>
      </c>
      <c r="F56" s="99">
        <f>F57</f>
        <v>1000</v>
      </c>
      <c r="G56" s="99">
        <f t="shared" si="2"/>
        <v>0</v>
      </c>
      <c r="H56" s="116">
        <f t="shared" si="0"/>
        <v>0</v>
      </c>
      <c r="I56" s="116">
        <f t="shared" si="1"/>
        <v>0</v>
      </c>
      <c r="J56" s="57">
        <f>J57</f>
        <v>670</v>
      </c>
    </row>
    <row r="57" spans="1:10" s="91" customFormat="1" ht="15" customHeight="1">
      <c r="A57" s="128" t="s">
        <v>360</v>
      </c>
      <c r="B57" s="112"/>
      <c r="C57" s="112" t="s">
        <v>361</v>
      </c>
      <c r="D57" s="112"/>
      <c r="E57" s="196">
        <f t="shared" si="2"/>
        <v>1000</v>
      </c>
      <c r="F57" s="170">
        <f t="shared" si="2"/>
        <v>1000</v>
      </c>
      <c r="G57" s="170">
        <f t="shared" si="2"/>
        <v>0</v>
      </c>
      <c r="H57" s="169">
        <f t="shared" si="0"/>
        <v>0</v>
      </c>
      <c r="I57" s="166">
        <f t="shared" si="1"/>
        <v>0</v>
      </c>
      <c r="J57" s="165">
        <f>J58</f>
        <v>670</v>
      </c>
    </row>
    <row r="58" spans="1:10" ht="25.5" customHeight="1">
      <c r="A58" s="12" t="s">
        <v>268</v>
      </c>
      <c r="B58" s="3"/>
      <c r="C58" s="35"/>
      <c r="D58" s="10" t="s">
        <v>269</v>
      </c>
      <c r="E58" s="197">
        <v>1000</v>
      </c>
      <c r="F58" s="54">
        <v>1000</v>
      </c>
      <c r="G58" s="54">
        <v>0</v>
      </c>
      <c r="H58" s="37">
        <f t="shared" si="0"/>
        <v>0</v>
      </c>
      <c r="I58" s="121">
        <f t="shared" si="1"/>
        <v>0</v>
      </c>
      <c r="J58" s="54">
        <v>670</v>
      </c>
    </row>
    <row r="59" spans="1:10" ht="38.25">
      <c r="A59" s="5" t="s">
        <v>299</v>
      </c>
      <c r="B59" s="2">
        <v>756</v>
      </c>
      <c r="C59" s="2"/>
      <c r="D59" s="2"/>
      <c r="E59" s="195">
        <f>SUM(E60,E63,E71,E81,E91)</f>
        <v>8502000</v>
      </c>
      <c r="F59" s="55">
        <f>SUM(F60,F63,F71,F81,F91)</f>
        <v>8400102</v>
      </c>
      <c r="G59" s="55">
        <f>SUM(G60,G63,G71,G81,G91)</f>
        <v>4343746.45</v>
      </c>
      <c r="H59" s="116">
        <f t="shared" si="0"/>
        <v>0.5171063934699841</v>
      </c>
      <c r="I59" s="116">
        <f t="shared" si="1"/>
        <v>0.35712064767050744</v>
      </c>
      <c r="J59" s="55">
        <f>SUM(J60,J63,J71,J81)</f>
        <v>162299.49</v>
      </c>
    </row>
    <row r="60" spans="1:10" s="91" customFormat="1" ht="25.5">
      <c r="A60" s="128" t="s">
        <v>300</v>
      </c>
      <c r="B60" s="112"/>
      <c r="C60" s="112">
        <v>75601</v>
      </c>
      <c r="D60" s="112"/>
      <c r="E60" s="196">
        <f>SUM(E61:E62)</f>
        <v>36010</v>
      </c>
      <c r="F60" s="165">
        <f>SUM(F61:F62)</f>
        <v>36085</v>
      </c>
      <c r="G60" s="165">
        <f>SUM(G61:G62)</f>
        <v>27070.93</v>
      </c>
      <c r="H60" s="169">
        <f t="shared" si="0"/>
        <v>0.7501989746432035</v>
      </c>
      <c r="I60" s="166">
        <f t="shared" si="1"/>
        <v>0.0022256336012989363</v>
      </c>
      <c r="J60" s="165">
        <f>J61+J62</f>
        <v>15037</v>
      </c>
    </row>
    <row r="61" spans="1:10" ht="25.5">
      <c r="A61" s="12" t="s">
        <v>468</v>
      </c>
      <c r="B61" s="3"/>
      <c r="C61" s="3"/>
      <c r="D61" s="10" t="s">
        <v>102</v>
      </c>
      <c r="E61" s="197">
        <v>36000</v>
      </c>
      <c r="F61" s="54">
        <v>36000</v>
      </c>
      <c r="G61" s="54">
        <v>26985.1</v>
      </c>
      <c r="H61" s="37">
        <f t="shared" si="0"/>
        <v>0.7495861111111111</v>
      </c>
      <c r="I61" s="121">
        <f t="shared" si="1"/>
        <v>0.002218577097070988</v>
      </c>
      <c r="J61" s="54">
        <v>15037</v>
      </c>
    </row>
    <row r="62" spans="1:10" ht="25.5" customHeight="1">
      <c r="A62" s="12" t="s">
        <v>469</v>
      </c>
      <c r="B62" s="33"/>
      <c r="C62" s="3"/>
      <c r="D62" s="10" t="s">
        <v>103</v>
      </c>
      <c r="E62" s="197">
        <v>10</v>
      </c>
      <c r="F62" s="54">
        <v>85</v>
      </c>
      <c r="G62" s="54">
        <v>85.83</v>
      </c>
      <c r="H62" s="37">
        <f t="shared" si="0"/>
        <v>1.009764705882353</v>
      </c>
      <c r="I62" s="121">
        <f t="shared" si="1"/>
        <v>7.056504227948123E-06</v>
      </c>
      <c r="J62" s="54">
        <v>0</v>
      </c>
    </row>
    <row r="63" spans="1:10" s="91" customFormat="1" ht="51">
      <c r="A63" s="128" t="s">
        <v>301</v>
      </c>
      <c r="B63" s="112"/>
      <c r="C63" s="112">
        <v>75615</v>
      </c>
      <c r="D63" s="112"/>
      <c r="E63" s="196">
        <f>SUM(E64:E70)</f>
        <v>1376853</v>
      </c>
      <c r="F63" s="170">
        <f>SUM(F64:F70)</f>
        <v>1247013</v>
      </c>
      <c r="G63" s="170">
        <f>SUM(G64:G70)</f>
        <v>697621.44</v>
      </c>
      <c r="H63" s="169">
        <f t="shared" si="0"/>
        <v>0.5594339754276819</v>
      </c>
      <c r="I63" s="166">
        <f t="shared" si="1"/>
        <v>0.057354871733278086</v>
      </c>
      <c r="J63" s="165">
        <f>SUM(J64:J69)</f>
        <v>20262.56</v>
      </c>
    </row>
    <row r="64" spans="1:10" ht="12.75">
      <c r="A64" s="4" t="s">
        <v>470</v>
      </c>
      <c r="B64" s="3"/>
      <c r="C64" s="3"/>
      <c r="D64" s="10" t="s">
        <v>104</v>
      </c>
      <c r="E64" s="197">
        <v>1330000</v>
      </c>
      <c r="F64" s="54">
        <v>1200000</v>
      </c>
      <c r="G64" s="54">
        <v>668783.44</v>
      </c>
      <c r="H64" s="37">
        <f t="shared" si="0"/>
        <v>0.5573195333333333</v>
      </c>
      <c r="I64" s="121">
        <f t="shared" si="1"/>
        <v>0.05498395866179296</v>
      </c>
      <c r="J64" s="62">
        <v>20251.56</v>
      </c>
    </row>
    <row r="65" spans="1:10" ht="12.75">
      <c r="A65" s="4" t="s">
        <v>471</v>
      </c>
      <c r="B65" s="3"/>
      <c r="C65" s="3"/>
      <c r="D65" s="10" t="s">
        <v>105</v>
      </c>
      <c r="E65" s="197">
        <v>5300</v>
      </c>
      <c r="F65" s="54">
        <v>5300</v>
      </c>
      <c r="G65" s="54">
        <v>3720</v>
      </c>
      <c r="H65" s="37">
        <f t="shared" si="0"/>
        <v>0.7018867924528301</v>
      </c>
      <c r="I65" s="121">
        <f t="shared" si="1"/>
        <v>0.0003058394003025401</v>
      </c>
      <c r="J65" s="62">
        <v>0</v>
      </c>
    </row>
    <row r="66" spans="1:10" ht="12.75">
      <c r="A66" s="4" t="s">
        <v>472</v>
      </c>
      <c r="B66" s="3"/>
      <c r="C66" s="3"/>
      <c r="D66" s="10" t="s">
        <v>106</v>
      </c>
      <c r="E66" s="197">
        <v>1500</v>
      </c>
      <c r="F66" s="54">
        <v>1500</v>
      </c>
      <c r="G66" s="54">
        <v>779</v>
      </c>
      <c r="H66" s="37">
        <f t="shared" si="0"/>
        <v>0.5193333333333333</v>
      </c>
      <c r="I66" s="121">
        <f aca="true" t="shared" si="3" ref="I66:I128">G66/12163246.45</f>
        <v>6.404540129991364E-05</v>
      </c>
      <c r="J66" s="62">
        <v>1</v>
      </c>
    </row>
    <row r="67" spans="1:10" ht="12.75">
      <c r="A67" s="4" t="s">
        <v>473</v>
      </c>
      <c r="B67" s="3"/>
      <c r="C67" s="3"/>
      <c r="D67" s="10" t="s">
        <v>107</v>
      </c>
      <c r="E67" s="197">
        <v>30000</v>
      </c>
      <c r="F67" s="54">
        <v>30000</v>
      </c>
      <c r="G67" s="54">
        <v>19164</v>
      </c>
      <c r="H67" s="37">
        <f t="shared" si="0"/>
        <v>0.6388</v>
      </c>
      <c r="I67" s="121">
        <f t="shared" si="3"/>
        <v>0.0015755662009134083</v>
      </c>
      <c r="J67" s="62">
        <v>10</v>
      </c>
    </row>
    <row r="68" spans="1:10" ht="12.75">
      <c r="A68" s="12" t="s">
        <v>474</v>
      </c>
      <c r="B68" s="3"/>
      <c r="C68" s="3"/>
      <c r="D68" s="10" t="s">
        <v>111</v>
      </c>
      <c r="E68" s="197">
        <v>38</v>
      </c>
      <c r="F68" s="54">
        <v>38</v>
      </c>
      <c r="G68" s="54">
        <v>63</v>
      </c>
      <c r="H68" s="37">
        <f t="shared" si="0"/>
        <v>1.6578947368421053</v>
      </c>
      <c r="I68" s="121">
        <f t="shared" si="3"/>
        <v>5.179538230930115E-06</v>
      </c>
      <c r="J68" s="62">
        <v>0</v>
      </c>
    </row>
    <row r="69" spans="1:10" ht="26.25" customHeight="1">
      <c r="A69" s="12" t="s">
        <v>469</v>
      </c>
      <c r="B69" s="3"/>
      <c r="C69" s="3"/>
      <c r="D69" s="10" t="s">
        <v>103</v>
      </c>
      <c r="E69" s="197">
        <v>100</v>
      </c>
      <c r="F69" s="54">
        <v>100</v>
      </c>
      <c r="G69" s="54">
        <v>75</v>
      </c>
      <c r="H69" s="37">
        <f t="shared" si="0"/>
        <v>0.75</v>
      </c>
      <c r="I69" s="121">
        <f t="shared" si="3"/>
        <v>6.166116941583471E-06</v>
      </c>
      <c r="J69" s="54">
        <v>0</v>
      </c>
    </row>
    <row r="70" spans="1:10" ht="25.5">
      <c r="A70" s="12" t="s">
        <v>366</v>
      </c>
      <c r="B70" s="3"/>
      <c r="C70" s="3"/>
      <c r="D70" s="10" t="s">
        <v>367</v>
      </c>
      <c r="E70" s="197">
        <v>9915</v>
      </c>
      <c r="F70" s="54">
        <v>10075</v>
      </c>
      <c r="G70" s="54">
        <v>5037</v>
      </c>
      <c r="H70" s="37">
        <f t="shared" si="0"/>
        <v>0.49995037220843674</v>
      </c>
      <c r="I70" s="121">
        <f t="shared" si="3"/>
        <v>0.00041411641379674586</v>
      </c>
      <c r="J70" s="54">
        <v>0</v>
      </c>
    </row>
    <row r="71" spans="1:10" s="91" customFormat="1" ht="38.25" customHeight="1">
      <c r="A71" s="128" t="s">
        <v>302</v>
      </c>
      <c r="B71" s="112"/>
      <c r="C71" s="112" t="s">
        <v>150</v>
      </c>
      <c r="D71" s="112"/>
      <c r="E71" s="196">
        <f>SUM(E72:E80)</f>
        <v>1988020</v>
      </c>
      <c r="F71" s="170">
        <f>SUM(F72:F80)</f>
        <v>1996620</v>
      </c>
      <c r="G71" s="170">
        <f>SUM(G72:G80)</f>
        <v>1193868.78</v>
      </c>
      <c r="H71" s="169">
        <f t="shared" si="0"/>
        <v>0.5979449169095772</v>
      </c>
      <c r="I71" s="166">
        <f t="shared" si="3"/>
        <v>0.09815379347180786</v>
      </c>
      <c r="J71" s="165">
        <f>SUM(J72:J80)</f>
        <v>124915.13999999998</v>
      </c>
    </row>
    <row r="72" spans="1:10" ht="12.75">
      <c r="A72" s="4" t="s">
        <v>470</v>
      </c>
      <c r="B72" s="3"/>
      <c r="C72" s="3"/>
      <c r="D72" s="10" t="s">
        <v>104</v>
      </c>
      <c r="E72" s="197">
        <v>1474000</v>
      </c>
      <c r="F72" s="54">
        <v>1474000</v>
      </c>
      <c r="G72" s="54">
        <v>887716.61</v>
      </c>
      <c r="H72" s="37">
        <f t="shared" si="0"/>
        <v>0.6022500746268656</v>
      </c>
      <c r="I72" s="121">
        <f t="shared" si="3"/>
        <v>0.07298352570994729</v>
      </c>
      <c r="J72" s="62">
        <v>100185.06</v>
      </c>
    </row>
    <row r="73" spans="1:10" ht="12.75">
      <c r="A73" s="4" t="s">
        <v>471</v>
      </c>
      <c r="B73" s="3"/>
      <c r="C73" s="3"/>
      <c r="D73" s="10" t="s">
        <v>105</v>
      </c>
      <c r="E73" s="197">
        <v>34000</v>
      </c>
      <c r="F73" s="54">
        <v>33500</v>
      </c>
      <c r="G73" s="54">
        <v>19758</v>
      </c>
      <c r="H73" s="37">
        <f t="shared" si="0"/>
        <v>0.5897910447761194</v>
      </c>
      <c r="I73" s="121">
        <f t="shared" si="3"/>
        <v>0.0016244018470907495</v>
      </c>
      <c r="J73" s="62">
        <v>1235.83</v>
      </c>
    </row>
    <row r="74" spans="1:10" ht="12.75">
      <c r="A74" s="4" t="s">
        <v>472</v>
      </c>
      <c r="B74" s="3"/>
      <c r="C74" s="3"/>
      <c r="D74" s="10" t="s">
        <v>106</v>
      </c>
      <c r="E74" s="197">
        <v>20</v>
      </c>
      <c r="F74" s="54">
        <v>20</v>
      </c>
      <c r="G74" s="54">
        <v>12</v>
      </c>
      <c r="H74" s="37">
        <f t="shared" si="0"/>
        <v>0.6</v>
      </c>
      <c r="I74" s="121">
        <f t="shared" si="3"/>
        <v>9.865787106533553E-07</v>
      </c>
      <c r="J74" s="62">
        <v>0</v>
      </c>
    </row>
    <row r="75" spans="1:10" ht="12.75">
      <c r="A75" s="4" t="s">
        <v>473</v>
      </c>
      <c r="B75" s="3"/>
      <c r="C75" s="3"/>
      <c r="D75" s="10" t="s">
        <v>107</v>
      </c>
      <c r="E75" s="197">
        <v>230000</v>
      </c>
      <c r="F75" s="54">
        <v>230000</v>
      </c>
      <c r="G75" s="54">
        <v>126512.57</v>
      </c>
      <c r="H75" s="37">
        <f t="shared" si="0"/>
        <v>0.550054652173913</v>
      </c>
      <c r="I75" s="121">
        <f t="shared" si="3"/>
        <v>0.010401217349336864</v>
      </c>
      <c r="J75" s="62">
        <v>21427.92</v>
      </c>
    </row>
    <row r="76" spans="1:10" ht="12.75">
      <c r="A76" s="12" t="s">
        <v>475</v>
      </c>
      <c r="B76" s="3"/>
      <c r="C76" s="3"/>
      <c r="D76" s="10" t="s">
        <v>108</v>
      </c>
      <c r="E76" s="197">
        <v>10000</v>
      </c>
      <c r="F76" s="54">
        <v>10000</v>
      </c>
      <c r="G76" s="54">
        <v>4549.63</v>
      </c>
      <c r="H76" s="37">
        <f t="shared" si="0"/>
        <v>0.454963</v>
      </c>
      <c r="I76" s="121">
        <f t="shared" si="3"/>
        <v>0.0003740473416124854</v>
      </c>
      <c r="J76" s="62">
        <v>1272.81</v>
      </c>
    </row>
    <row r="77" spans="1:10" ht="12.75">
      <c r="A77" s="12" t="s">
        <v>476</v>
      </c>
      <c r="B77" s="3"/>
      <c r="C77" s="3"/>
      <c r="D77" s="10" t="s">
        <v>109</v>
      </c>
      <c r="E77" s="197">
        <v>20000</v>
      </c>
      <c r="F77" s="54">
        <v>20000</v>
      </c>
      <c r="G77" s="54">
        <v>13432.6</v>
      </c>
      <c r="H77" s="37">
        <f t="shared" si="0"/>
        <v>0.6716300000000001</v>
      </c>
      <c r="I77" s="121">
        <f t="shared" si="3"/>
        <v>0.001104359765726855</v>
      </c>
      <c r="J77" s="62">
        <v>779.4</v>
      </c>
    </row>
    <row r="78" spans="1:10" ht="12.75">
      <c r="A78" s="12" t="s">
        <v>32</v>
      </c>
      <c r="B78" s="3"/>
      <c r="C78" s="3"/>
      <c r="D78" s="10" t="s">
        <v>110</v>
      </c>
      <c r="E78" s="197">
        <v>110000</v>
      </c>
      <c r="F78" s="54">
        <v>110000</v>
      </c>
      <c r="G78" s="54">
        <v>52248</v>
      </c>
      <c r="H78" s="37">
        <f t="shared" si="0"/>
        <v>0.47498181818181817</v>
      </c>
      <c r="I78" s="121">
        <f t="shared" si="3"/>
        <v>0.0042955637061847084</v>
      </c>
      <c r="J78" s="62">
        <v>0</v>
      </c>
    </row>
    <row r="79" spans="1:10" ht="12.75">
      <c r="A79" s="12" t="s">
        <v>474</v>
      </c>
      <c r="B79" s="3"/>
      <c r="C79" s="3"/>
      <c r="D79" s="10" t="s">
        <v>111</v>
      </c>
      <c r="E79" s="197">
        <v>105000</v>
      </c>
      <c r="F79" s="54">
        <v>110100</v>
      </c>
      <c r="G79" s="54">
        <v>81128.88</v>
      </c>
      <c r="H79" s="37">
        <f t="shared" si="0"/>
        <v>0.7368653950953679</v>
      </c>
      <c r="I79" s="121">
        <f t="shared" si="3"/>
        <v>0.006670002152262566</v>
      </c>
      <c r="J79" s="62">
        <v>14.12</v>
      </c>
    </row>
    <row r="80" spans="1:10" ht="25.5" customHeight="1">
      <c r="A80" s="12" t="s">
        <v>469</v>
      </c>
      <c r="B80" s="3"/>
      <c r="C80" s="3"/>
      <c r="D80" s="10" t="s">
        <v>103</v>
      </c>
      <c r="E80" s="197">
        <v>5000</v>
      </c>
      <c r="F80" s="54">
        <v>9000</v>
      </c>
      <c r="G80" s="54">
        <v>8510.49</v>
      </c>
      <c r="H80" s="37">
        <f t="shared" si="0"/>
        <v>0.94561</v>
      </c>
      <c r="I80" s="121">
        <f t="shared" si="3"/>
        <v>0.0006996890209356895</v>
      </c>
      <c r="J80" s="54">
        <v>0</v>
      </c>
    </row>
    <row r="81" spans="1:10" s="91" customFormat="1" ht="38.25">
      <c r="A81" s="128" t="s">
        <v>303</v>
      </c>
      <c r="B81" s="112"/>
      <c r="C81" s="112" t="s">
        <v>151</v>
      </c>
      <c r="D81" s="112"/>
      <c r="E81" s="196">
        <f>SUM(E82:E90)</f>
        <v>371820</v>
      </c>
      <c r="F81" s="170">
        <f>SUM(F82:F90)</f>
        <v>393022</v>
      </c>
      <c r="G81" s="170">
        <f>SUM(G82:G90)</f>
        <v>265912.01</v>
      </c>
      <c r="H81" s="169">
        <f t="shared" si="0"/>
        <v>0.6765830157090443</v>
      </c>
      <c r="I81" s="166">
        <f t="shared" si="3"/>
        <v>0.021861927331086845</v>
      </c>
      <c r="J81" s="170">
        <f>SUM(J82:J90)</f>
        <v>2084.79</v>
      </c>
    </row>
    <row r="82" spans="1:10" ht="12.75">
      <c r="A82" s="12" t="s">
        <v>33</v>
      </c>
      <c r="B82" s="3"/>
      <c r="C82" s="3"/>
      <c r="D82" s="10" t="s">
        <v>112</v>
      </c>
      <c r="E82" s="197">
        <v>165000</v>
      </c>
      <c r="F82" s="54">
        <v>165000</v>
      </c>
      <c r="G82" s="54">
        <v>88447.37</v>
      </c>
      <c r="H82" s="37">
        <f t="shared" si="0"/>
        <v>0.5360446666666666</v>
      </c>
      <c r="I82" s="121">
        <f t="shared" si="3"/>
        <v>0.007271691021273354</v>
      </c>
      <c r="J82" s="56">
        <v>0</v>
      </c>
    </row>
    <row r="83" spans="1:10" ht="25.5">
      <c r="A83" s="12" t="s">
        <v>407</v>
      </c>
      <c r="B83" s="3"/>
      <c r="C83" s="3"/>
      <c r="D83" s="10" t="s">
        <v>113</v>
      </c>
      <c r="E83" s="197">
        <v>150000</v>
      </c>
      <c r="F83" s="54">
        <v>160902</v>
      </c>
      <c r="G83" s="54">
        <v>113857.12</v>
      </c>
      <c r="H83" s="37">
        <f t="shared" si="0"/>
        <v>0.7076178046264185</v>
      </c>
      <c r="I83" s="121">
        <f t="shared" si="3"/>
        <v>0.009360750887358696</v>
      </c>
      <c r="J83" s="56">
        <v>875</v>
      </c>
    </row>
    <row r="84" spans="1:10" ht="25.5">
      <c r="A84" s="12" t="s">
        <v>342</v>
      </c>
      <c r="B84" s="3"/>
      <c r="C84" s="3"/>
      <c r="D84" s="10" t="s">
        <v>114</v>
      </c>
      <c r="E84" s="197">
        <v>50500</v>
      </c>
      <c r="F84" s="54">
        <v>58800</v>
      </c>
      <c r="G84" s="54">
        <v>58344.58</v>
      </c>
      <c r="H84" s="37">
        <f t="shared" si="0"/>
        <v>0.9922547619047619</v>
      </c>
      <c r="I84" s="121">
        <f t="shared" si="3"/>
        <v>0.004796793375834295</v>
      </c>
      <c r="J84" s="56">
        <v>1151.61</v>
      </c>
    </row>
    <row r="85" spans="1:10" ht="12.75">
      <c r="A85" s="12" t="s">
        <v>34</v>
      </c>
      <c r="B85" s="3"/>
      <c r="C85" s="3"/>
      <c r="D85" s="10" t="s">
        <v>116</v>
      </c>
      <c r="E85" s="197">
        <v>300</v>
      </c>
      <c r="F85" s="54">
        <v>300</v>
      </c>
      <c r="G85" s="54">
        <v>28</v>
      </c>
      <c r="H85" s="37">
        <f aca="true" t="shared" si="4" ref="H85:H161">G85/F85</f>
        <v>0.09333333333333334</v>
      </c>
      <c r="I85" s="121">
        <f t="shared" si="3"/>
        <v>2.3020169915244956E-06</v>
      </c>
      <c r="J85" s="56">
        <v>0</v>
      </c>
    </row>
    <row r="86" spans="1:10" ht="38.25">
      <c r="A86" s="12" t="s">
        <v>456</v>
      </c>
      <c r="B86" s="3"/>
      <c r="C86" s="3"/>
      <c r="D86" s="10" t="s">
        <v>457</v>
      </c>
      <c r="E86" s="197">
        <v>0</v>
      </c>
      <c r="F86" s="54">
        <v>0</v>
      </c>
      <c r="G86" s="54">
        <v>30</v>
      </c>
      <c r="H86" s="37"/>
      <c r="I86" s="121">
        <f t="shared" si="3"/>
        <v>2.466446776633388E-06</v>
      </c>
      <c r="J86" s="56">
        <v>0</v>
      </c>
    </row>
    <row r="87" spans="1:10" ht="25.5">
      <c r="A87" s="12" t="s">
        <v>458</v>
      </c>
      <c r="B87" s="3"/>
      <c r="C87" s="3"/>
      <c r="D87" s="10" t="s">
        <v>459</v>
      </c>
      <c r="E87" s="197">
        <v>0</v>
      </c>
      <c r="F87" s="54">
        <v>6000</v>
      </c>
      <c r="G87" s="54">
        <v>3203.9</v>
      </c>
      <c r="H87" s="37">
        <f t="shared" si="4"/>
        <v>0.5339833333333334</v>
      </c>
      <c r="I87" s="121">
        <f t="shared" si="3"/>
        <v>0.00026340829425519044</v>
      </c>
      <c r="J87" s="56">
        <v>0</v>
      </c>
    </row>
    <row r="88" spans="1:10" ht="12.75">
      <c r="A88" s="12" t="s">
        <v>152</v>
      </c>
      <c r="B88" s="3"/>
      <c r="C88" s="3"/>
      <c r="D88" s="10" t="s">
        <v>131</v>
      </c>
      <c r="E88" s="197">
        <v>6000</v>
      </c>
      <c r="F88" s="54">
        <v>2000</v>
      </c>
      <c r="G88" s="54">
        <v>2000</v>
      </c>
      <c r="H88" s="37">
        <f>G88/F88</f>
        <v>1</v>
      </c>
      <c r="I88" s="121">
        <f t="shared" si="3"/>
        <v>0.00016442978510889254</v>
      </c>
      <c r="J88" s="56">
        <f>SUM(J91:J95)</f>
        <v>0</v>
      </c>
    </row>
    <row r="89" spans="1:10" ht="12.75" customHeight="1" hidden="1">
      <c r="A89" s="12" t="s">
        <v>469</v>
      </c>
      <c r="B89" s="3"/>
      <c r="C89" s="3"/>
      <c r="D89" s="10" t="s">
        <v>103</v>
      </c>
      <c r="E89" s="197">
        <v>0</v>
      </c>
      <c r="F89" s="54">
        <v>0</v>
      </c>
      <c r="G89" s="54">
        <v>0</v>
      </c>
      <c r="H89" s="37">
        <v>0</v>
      </c>
      <c r="I89" s="121">
        <f t="shared" si="3"/>
        <v>0</v>
      </c>
      <c r="J89" s="56">
        <v>0</v>
      </c>
    </row>
    <row r="90" spans="1:10" ht="12.75">
      <c r="A90" s="11" t="s">
        <v>424</v>
      </c>
      <c r="B90" s="3"/>
      <c r="C90" s="3"/>
      <c r="D90" s="10" t="s">
        <v>99</v>
      </c>
      <c r="E90" s="197">
        <v>20</v>
      </c>
      <c r="F90" s="54">
        <v>20</v>
      </c>
      <c r="G90" s="54">
        <v>1.04</v>
      </c>
      <c r="H90" s="37">
        <f>G90/F90</f>
        <v>0.052000000000000005</v>
      </c>
      <c r="I90" s="121">
        <f t="shared" si="3"/>
        <v>8.550348825662412E-08</v>
      </c>
      <c r="J90" s="56">
        <v>58.18</v>
      </c>
    </row>
    <row r="91" spans="1:10" s="91" customFormat="1" ht="25.5">
      <c r="A91" s="128" t="s">
        <v>35</v>
      </c>
      <c r="B91" s="112"/>
      <c r="C91" s="112" t="s">
        <v>153</v>
      </c>
      <c r="D91" s="112"/>
      <c r="E91" s="196">
        <f>SUM(E92:E93)</f>
        <v>4729297</v>
      </c>
      <c r="F91" s="170">
        <f>SUM(F92:F93)</f>
        <v>4727362</v>
      </c>
      <c r="G91" s="170">
        <f>SUM(G92:G93)</f>
        <v>2159273.29</v>
      </c>
      <c r="H91" s="169">
        <f t="shared" si="4"/>
        <v>0.4567607240570957</v>
      </c>
      <c r="I91" s="166">
        <f t="shared" si="3"/>
        <v>0.17752442153303571</v>
      </c>
      <c r="J91" s="170">
        <f>SUM(J92:J96)</f>
        <v>0</v>
      </c>
    </row>
    <row r="92" spans="1:10" ht="12.75">
      <c r="A92" s="12" t="s">
        <v>36</v>
      </c>
      <c r="B92" s="3"/>
      <c r="C92" s="3"/>
      <c r="D92" s="10" t="s">
        <v>115</v>
      </c>
      <c r="E92" s="197">
        <v>4629297</v>
      </c>
      <c r="F92" s="54">
        <v>4627362</v>
      </c>
      <c r="G92" s="54">
        <v>2111720</v>
      </c>
      <c r="H92" s="37">
        <f t="shared" si="4"/>
        <v>0.45635504635254387</v>
      </c>
      <c r="I92" s="121">
        <f t="shared" si="3"/>
        <v>0.1736148329050753</v>
      </c>
      <c r="J92" s="56">
        <f>SUM(J93:J99)</f>
        <v>0</v>
      </c>
    </row>
    <row r="93" spans="1:10" ht="12.75">
      <c r="A93" s="12" t="s">
        <v>37</v>
      </c>
      <c r="B93" s="3"/>
      <c r="C93" s="3"/>
      <c r="D93" s="10" t="s">
        <v>117</v>
      </c>
      <c r="E93" s="197">
        <v>100000</v>
      </c>
      <c r="F93" s="54">
        <v>100000</v>
      </c>
      <c r="G93" s="54">
        <v>47553.29</v>
      </c>
      <c r="H93" s="37">
        <f t="shared" si="4"/>
        <v>0.47553290000000004</v>
      </c>
      <c r="I93" s="121">
        <f t="shared" si="3"/>
        <v>0.003909588627960424</v>
      </c>
      <c r="J93" s="56">
        <f>SUM(J94:J100)</f>
        <v>0</v>
      </c>
    </row>
    <row r="94" spans="1:10" ht="18" customHeight="1">
      <c r="A94" s="5" t="s">
        <v>39</v>
      </c>
      <c r="B94" s="2">
        <v>758</v>
      </c>
      <c r="C94" s="2"/>
      <c r="D94" s="2"/>
      <c r="E94" s="195">
        <f>SUM(E95,E99,E102,E97)</f>
        <v>4517972</v>
      </c>
      <c r="F94" s="55">
        <f>SUM(F95,F99,F102,F97)</f>
        <v>4455031</v>
      </c>
      <c r="G94" s="55">
        <f>SUM(G95,G99,G102,G97)</f>
        <v>2731243.59</v>
      </c>
      <c r="H94" s="116">
        <f t="shared" si="4"/>
        <v>0.6130694915478703</v>
      </c>
      <c r="I94" s="166">
        <f t="shared" si="3"/>
        <v>0.2245488982918701</v>
      </c>
      <c r="J94" s="63">
        <v>0</v>
      </c>
    </row>
    <row r="95" spans="1:10" s="91" customFormat="1" ht="15" customHeight="1">
      <c r="A95" s="128" t="s">
        <v>343</v>
      </c>
      <c r="B95" s="112"/>
      <c r="C95" s="112">
        <v>75801</v>
      </c>
      <c r="D95" s="112"/>
      <c r="E95" s="196">
        <f>SUM(E96)</f>
        <v>4358250</v>
      </c>
      <c r="F95" s="165">
        <f>F96</f>
        <v>4290309</v>
      </c>
      <c r="G95" s="165">
        <f>SUM(G96)</f>
        <v>2640192</v>
      </c>
      <c r="H95" s="169">
        <f t="shared" si="4"/>
        <v>0.6153850456925131</v>
      </c>
      <c r="I95" s="166">
        <f t="shared" si="3"/>
        <v>0.21706310160310863</v>
      </c>
      <c r="J95" s="171">
        <v>0</v>
      </c>
    </row>
    <row r="96" spans="1:10" ht="12.75">
      <c r="A96" s="4" t="s">
        <v>40</v>
      </c>
      <c r="B96" s="3"/>
      <c r="C96" s="3"/>
      <c r="D96" s="10" t="s">
        <v>118</v>
      </c>
      <c r="E96" s="197">
        <v>4358250</v>
      </c>
      <c r="F96" s="54">
        <v>4290309</v>
      </c>
      <c r="G96" s="54">
        <v>2640192</v>
      </c>
      <c r="H96" s="37">
        <f t="shared" si="4"/>
        <v>0.6153850456925131</v>
      </c>
      <c r="I96" s="121">
        <f t="shared" si="3"/>
        <v>0.21706310160310863</v>
      </c>
      <c r="J96" s="65">
        <v>0</v>
      </c>
    </row>
    <row r="97" spans="1:10" s="106" customFormat="1" ht="12.75" hidden="1">
      <c r="A97" s="107" t="s">
        <v>304</v>
      </c>
      <c r="B97" s="104"/>
      <c r="C97" s="104" t="s">
        <v>305</v>
      </c>
      <c r="D97" s="104"/>
      <c r="E97" s="201">
        <f>SUM(E98)</f>
        <v>0</v>
      </c>
      <c r="F97" s="105">
        <f>F98</f>
        <v>0</v>
      </c>
      <c r="G97" s="105">
        <f>G98</f>
        <v>0</v>
      </c>
      <c r="H97" s="117">
        <v>0</v>
      </c>
      <c r="I97" s="121">
        <f t="shared" si="3"/>
        <v>0</v>
      </c>
      <c r="J97" s="109">
        <v>0</v>
      </c>
    </row>
    <row r="98" spans="1:10" ht="12.75" hidden="1">
      <c r="A98" s="36" t="s">
        <v>40</v>
      </c>
      <c r="B98" s="3"/>
      <c r="C98" s="3"/>
      <c r="D98" s="35" t="s">
        <v>118</v>
      </c>
      <c r="E98" s="197">
        <v>0</v>
      </c>
      <c r="F98" s="54">
        <v>0</v>
      </c>
      <c r="G98" s="54">
        <v>0</v>
      </c>
      <c r="H98" s="37">
        <v>0</v>
      </c>
      <c r="I98" s="121">
        <f t="shared" si="3"/>
        <v>0</v>
      </c>
      <c r="J98" s="65">
        <v>0</v>
      </c>
    </row>
    <row r="99" spans="1:10" s="91" customFormat="1" ht="15" customHeight="1">
      <c r="A99" s="128" t="s">
        <v>155</v>
      </c>
      <c r="B99" s="112"/>
      <c r="C99" s="112" t="s">
        <v>156</v>
      </c>
      <c r="D99" s="112"/>
      <c r="E99" s="196">
        <f>SUM(E100:E101)</f>
        <v>22700</v>
      </c>
      <c r="F99" s="231">
        <f>SUM(F100:F101)</f>
        <v>27700</v>
      </c>
      <c r="G99" s="231">
        <f>SUM(G100:G101)</f>
        <v>22537.59</v>
      </c>
      <c r="H99" s="169">
        <f t="shared" si="4"/>
        <v>0.8136314079422383</v>
      </c>
      <c r="I99" s="166">
        <f t="shared" si="3"/>
        <v>0.0018529255402861629</v>
      </c>
      <c r="J99" s="171">
        <v>0</v>
      </c>
    </row>
    <row r="100" spans="1:10" ht="12.75">
      <c r="A100" s="11" t="s">
        <v>424</v>
      </c>
      <c r="B100" s="3"/>
      <c r="C100" s="3"/>
      <c r="D100" s="10" t="s">
        <v>99</v>
      </c>
      <c r="E100" s="197">
        <v>21700</v>
      </c>
      <c r="F100" s="54">
        <v>26700</v>
      </c>
      <c r="G100" s="54">
        <v>22086.59</v>
      </c>
      <c r="H100" s="37">
        <f t="shared" si="4"/>
        <v>0.8272131086142323</v>
      </c>
      <c r="I100" s="121">
        <f t="shared" si="3"/>
        <v>0.0018158466237441074</v>
      </c>
      <c r="J100" s="65">
        <v>0</v>
      </c>
    </row>
    <row r="101" spans="1:10" ht="12.75">
      <c r="A101" s="36" t="s">
        <v>8</v>
      </c>
      <c r="B101" s="3"/>
      <c r="C101" s="3"/>
      <c r="D101" s="10" t="s">
        <v>189</v>
      </c>
      <c r="E101" s="197">
        <v>1000</v>
      </c>
      <c r="F101" s="54">
        <v>1000</v>
      </c>
      <c r="G101" s="54">
        <v>451</v>
      </c>
      <c r="H101" s="37">
        <f t="shared" si="4"/>
        <v>0.451</v>
      </c>
      <c r="I101" s="121">
        <f t="shared" si="3"/>
        <v>3.707891654205527E-05</v>
      </c>
      <c r="J101" s="65">
        <v>0</v>
      </c>
    </row>
    <row r="102" spans="1:10" s="91" customFormat="1" ht="15" customHeight="1">
      <c r="A102" s="128" t="s">
        <v>306</v>
      </c>
      <c r="B102" s="112"/>
      <c r="C102" s="112" t="s">
        <v>119</v>
      </c>
      <c r="D102" s="112"/>
      <c r="E102" s="196">
        <f>SUM(E103)</f>
        <v>137022</v>
      </c>
      <c r="F102" s="165">
        <f>SUM(F103)</f>
        <v>137022</v>
      </c>
      <c r="G102" s="165">
        <f>G103</f>
        <v>68514</v>
      </c>
      <c r="H102" s="169">
        <f t="shared" si="4"/>
        <v>0.5000218942943468</v>
      </c>
      <c r="I102" s="166">
        <f t="shared" si="3"/>
        <v>0.005632871148475332</v>
      </c>
      <c r="J102" s="171">
        <v>0</v>
      </c>
    </row>
    <row r="103" spans="1:10" ht="12.75">
      <c r="A103" s="4" t="s">
        <v>40</v>
      </c>
      <c r="B103" s="3"/>
      <c r="C103" s="3"/>
      <c r="D103" s="10" t="s">
        <v>118</v>
      </c>
      <c r="E103" s="197">
        <v>137022</v>
      </c>
      <c r="F103" s="54">
        <v>137022</v>
      </c>
      <c r="G103" s="54">
        <v>68514</v>
      </c>
      <c r="H103" s="37">
        <f t="shared" si="4"/>
        <v>0.5000218942943468</v>
      </c>
      <c r="I103" s="121">
        <f t="shared" si="3"/>
        <v>0.005632871148475332</v>
      </c>
      <c r="J103" s="65">
        <v>0</v>
      </c>
    </row>
    <row r="104" spans="1:10" ht="18" customHeight="1">
      <c r="A104" s="5" t="s">
        <v>43</v>
      </c>
      <c r="B104" s="2">
        <v>801</v>
      </c>
      <c r="C104" s="2"/>
      <c r="D104" s="2"/>
      <c r="E104" s="195">
        <f>SUM(E105,E115,E123,E126,E128,E134,E131)</f>
        <v>573673</v>
      </c>
      <c r="F104" s="233">
        <f>SUM(F105,F115,F123,F126,F128,F134,F131)</f>
        <v>744954.8400000001</v>
      </c>
      <c r="G104" s="233">
        <f>SUM(G105,G115,G123,G126,G128,G134,G131)</f>
        <v>457632.37</v>
      </c>
      <c r="H104" s="116">
        <f t="shared" si="4"/>
        <v>0.6143088754212268</v>
      </c>
      <c r="I104" s="116">
        <f t="shared" si="3"/>
        <v>0.037624196128986605</v>
      </c>
      <c r="J104" s="55">
        <f>SUM(J105,J115,J123,J128)</f>
        <v>550.69</v>
      </c>
    </row>
    <row r="105" spans="1:10" s="91" customFormat="1" ht="15" customHeight="1">
      <c r="A105" s="128" t="s">
        <v>44</v>
      </c>
      <c r="B105" s="112"/>
      <c r="C105" s="112">
        <v>80101</v>
      </c>
      <c r="D105" s="112"/>
      <c r="E105" s="196">
        <f>SUM(E106:E114)</f>
        <v>16190</v>
      </c>
      <c r="F105" s="231">
        <f>SUM(F106:F114)</f>
        <v>67798.48999999999</v>
      </c>
      <c r="G105" s="231">
        <f>SUM(G106:G114)</f>
        <v>66444.77</v>
      </c>
      <c r="H105" s="166">
        <f t="shared" si="4"/>
        <v>0.9800331836299011</v>
      </c>
      <c r="I105" s="166">
        <f t="shared" si="3"/>
        <v>0.005462749626354895</v>
      </c>
      <c r="J105" s="170">
        <f>SUM(J107:J112)</f>
        <v>130.59</v>
      </c>
    </row>
    <row r="106" spans="1:10" s="235" customFormat="1" ht="37.5" customHeight="1">
      <c r="A106" s="12" t="s">
        <v>464</v>
      </c>
      <c r="B106" s="10"/>
      <c r="C106" s="10"/>
      <c r="D106" s="10" t="s">
        <v>465</v>
      </c>
      <c r="E106" s="200"/>
      <c r="F106" s="98">
        <v>26</v>
      </c>
      <c r="G106" s="98">
        <v>26</v>
      </c>
      <c r="H106" s="121">
        <f t="shared" si="4"/>
        <v>1</v>
      </c>
      <c r="I106" s="121">
        <f t="shared" si="3"/>
        <v>2.137587206415603E-06</v>
      </c>
      <c r="J106" s="98">
        <v>0</v>
      </c>
    </row>
    <row r="107" spans="1:12" ht="12.75">
      <c r="A107" s="4" t="s">
        <v>152</v>
      </c>
      <c r="B107" s="3"/>
      <c r="C107" s="3"/>
      <c r="D107" s="3" t="s">
        <v>131</v>
      </c>
      <c r="E107" s="197">
        <v>100</v>
      </c>
      <c r="F107" s="56">
        <v>100</v>
      </c>
      <c r="G107" s="56">
        <v>9</v>
      </c>
      <c r="H107" s="121">
        <f t="shared" si="4"/>
        <v>0.09</v>
      </c>
      <c r="I107" s="121">
        <f t="shared" si="3"/>
        <v>7.399340329900164E-07</v>
      </c>
      <c r="J107" s="62">
        <v>0</v>
      </c>
      <c r="L107" s="96"/>
    </row>
    <row r="108" spans="1:12" ht="40.5" customHeight="1">
      <c r="A108" s="140" t="s">
        <v>341</v>
      </c>
      <c r="B108" s="3"/>
      <c r="C108" s="3"/>
      <c r="D108" s="35" t="s">
        <v>98</v>
      </c>
      <c r="E108" s="197">
        <v>16080</v>
      </c>
      <c r="F108" s="56">
        <v>16080</v>
      </c>
      <c r="G108" s="56">
        <v>14813.19</v>
      </c>
      <c r="H108" s="37">
        <f t="shared" si="4"/>
        <v>0.9212182835820896</v>
      </c>
      <c r="I108" s="121">
        <f t="shared" si="3"/>
        <v>0.001217864824238598</v>
      </c>
      <c r="J108" s="54">
        <v>125.2</v>
      </c>
      <c r="L108" s="96"/>
    </row>
    <row r="109" spans="1:10" ht="12.75" hidden="1">
      <c r="A109" s="4" t="s">
        <v>56</v>
      </c>
      <c r="B109" s="3"/>
      <c r="C109" s="3"/>
      <c r="D109" s="10" t="s">
        <v>122</v>
      </c>
      <c r="E109" s="197">
        <v>0</v>
      </c>
      <c r="F109" s="54">
        <v>0</v>
      </c>
      <c r="G109" s="54">
        <v>0</v>
      </c>
      <c r="H109" s="37">
        <v>0</v>
      </c>
      <c r="I109" s="121">
        <f t="shared" si="3"/>
        <v>0</v>
      </c>
      <c r="J109" s="62">
        <v>0</v>
      </c>
    </row>
    <row r="110" spans="1:10" ht="12.75">
      <c r="A110" s="11" t="s">
        <v>332</v>
      </c>
      <c r="B110" s="3"/>
      <c r="C110" s="3"/>
      <c r="D110" s="10" t="s">
        <v>333</v>
      </c>
      <c r="E110" s="197">
        <v>0</v>
      </c>
      <c r="F110" s="54">
        <v>109</v>
      </c>
      <c r="G110" s="54">
        <v>109.2</v>
      </c>
      <c r="H110" s="37">
        <f t="shared" si="4"/>
        <v>1.001834862385321</v>
      </c>
      <c r="I110" s="121">
        <f t="shared" si="3"/>
        <v>8.977866266945533E-06</v>
      </c>
      <c r="J110" s="62">
        <v>0</v>
      </c>
    </row>
    <row r="111" spans="1:10" ht="12.75">
      <c r="A111" s="11" t="s">
        <v>424</v>
      </c>
      <c r="B111" s="3"/>
      <c r="C111" s="3"/>
      <c r="D111" s="10" t="s">
        <v>99</v>
      </c>
      <c r="E111" s="197">
        <v>10</v>
      </c>
      <c r="F111" s="54">
        <v>10</v>
      </c>
      <c r="G111" s="54">
        <v>13.89</v>
      </c>
      <c r="H111" s="37">
        <f t="shared" si="4"/>
        <v>1.389</v>
      </c>
      <c r="I111" s="121">
        <f t="shared" si="3"/>
        <v>1.1419648575812587E-06</v>
      </c>
      <c r="J111" s="62">
        <v>5.39</v>
      </c>
    </row>
    <row r="112" spans="1:10" s="97" customFormat="1" ht="12.75" hidden="1">
      <c r="A112" s="36" t="s">
        <v>8</v>
      </c>
      <c r="B112" s="35"/>
      <c r="C112" s="35"/>
      <c r="D112" s="35" t="s">
        <v>189</v>
      </c>
      <c r="E112" s="202">
        <v>0</v>
      </c>
      <c r="F112" s="59">
        <v>0</v>
      </c>
      <c r="G112" s="59">
        <v>0</v>
      </c>
      <c r="H112" s="37"/>
      <c r="I112" s="121">
        <f t="shared" si="3"/>
        <v>0</v>
      </c>
      <c r="J112" s="65">
        <v>0</v>
      </c>
    </row>
    <row r="113" spans="1:10" s="97" customFormat="1" ht="26.25" customHeight="1">
      <c r="A113" s="36" t="s">
        <v>264</v>
      </c>
      <c r="B113" s="35"/>
      <c r="C113" s="35"/>
      <c r="D113" s="10" t="s">
        <v>100</v>
      </c>
      <c r="E113" s="202">
        <v>0</v>
      </c>
      <c r="F113" s="59">
        <v>51473.49</v>
      </c>
      <c r="G113" s="59">
        <v>51473.49</v>
      </c>
      <c r="H113" s="37">
        <f t="shared" si="4"/>
        <v>1</v>
      </c>
      <c r="I113" s="121">
        <f t="shared" si="3"/>
        <v>0.004231887449752365</v>
      </c>
      <c r="J113" s="59">
        <v>0</v>
      </c>
    </row>
    <row r="114" spans="1:10" s="97" customFormat="1" ht="39.75" customHeight="1" hidden="1">
      <c r="A114" s="36" t="s">
        <v>307</v>
      </c>
      <c r="B114" s="35"/>
      <c r="C114" s="35"/>
      <c r="D114" s="10" t="s">
        <v>336</v>
      </c>
      <c r="E114" s="202">
        <v>0</v>
      </c>
      <c r="F114" s="59">
        <v>0</v>
      </c>
      <c r="G114" s="59">
        <v>0</v>
      </c>
      <c r="H114" s="37">
        <v>0</v>
      </c>
      <c r="I114" s="121">
        <f t="shared" si="3"/>
        <v>0</v>
      </c>
      <c r="J114" s="59">
        <v>0</v>
      </c>
    </row>
    <row r="115" spans="1:10" s="91" customFormat="1" ht="15" customHeight="1">
      <c r="A115" s="128" t="s">
        <v>120</v>
      </c>
      <c r="B115" s="112"/>
      <c r="C115" s="112" t="s">
        <v>121</v>
      </c>
      <c r="D115" s="112"/>
      <c r="E115" s="196">
        <f>SUM(E116,E117,E118,E121,E122,E119)</f>
        <v>345049</v>
      </c>
      <c r="F115" s="231">
        <f>SUM(F116,F117,F118,F121,F122,F119)</f>
        <v>533707</v>
      </c>
      <c r="G115" s="231">
        <f>SUM(G116,G117,G118,G121,G122,G119)</f>
        <v>305374.61</v>
      </c>
      <c r="H115" s="166">
        <f t="shared" si="4"/>
        <v>0.572176512580873</v>
      </c>
      <c r="I115" s="166">
        <f t="shared" si="3"/>
        <v>0.025106340750005934</v>
      </c>
      <c r="J115" s="165">
        <f>SUM(J116:J122)</f>
        <v>420.1</v>
      </c>
    </row>
    <row r="116" spans="1:10" ht="25.5">
      <c r="A116" s="12" t="s">
        <v>426</v>
      </c>
      <c r="B116" s="10"/>
      <c r="C116" s="10"/>
      <c r="D116" s="10" t="s">
        <v>425</v>
      </c>
      <c r="E116" s="200">
        <v>36630</v>
      </c>
      <c r="F116" s="98">
        <v>36630</v>
      </c>
      <c r="G116" s="98">
        <v>24915.19</v>
      </c>
      <c r="H116" s="121">
        <f t="shared" si="4"/>
        <v>0.6801853671853672</v>
      </c>
      <c r="I116" s="121">
        <f t="shared" si="3"/>
        <v>0.0020483996688236143</v>
      </c>
      <c r="J116" s="60">
        <v>0</v>
      </c>
    </row>
    <row r="117" spans="1:10" ht="38.25">
      <c r="A117" s="12" t="s">
        <v>428</v>
      </c>
      <c r="B117" s="10"/>
      <c r="C117" s="10"/>
      <c r="D117" s="10" t="s">
        <v>427</v>
      </c>
      <c r="E117" s="200">
        <v>81120</v>
      </c>
      <c r="F117" s="98">
        <v>81120</v>
      </c>
      <c r="G117" s="98">
        <v>50493.85</v>
      </c>
      <c r="H117" s="121">
        <f t="shared" si="4"/>
        <v>0.6224587031558185</v>
      </c>
      <c r="I117" s="121">
        <f t="shared" si="3"/>
        <v>0.004151346452410326</v>
      </c>
      <c r="J117" s="60">
        <v>417.31</v>
      </c>
    </row>
    <row r="118" spans="1:10" ht="12.75">
      <c r="A118" s="12" t="s">
        <v>56</v>
      </c>
      <c r="B118" s="3"/>
      <c r="C118" s="10"/>
      <c r="D118" s="10" t="s">
        <v>122</v>
      </c>
      <c r="E118" s="197">
        <v>227199</v>
      </c>
      <c r="F118" s="54">
        <v>227199</v>
      </c>
      <c r="G118" s="54">
        <v>135601.11</v>
      </c>
      <c r="H118" s="121">
        <f t="shared" si="4"/>
        <v>0.5968384984088838</v>
      </c>
      <c r="I118" s="121">
        <f t="shared" si="3"/>
        <v>0.01114843068891365</v>
      </c>
      <c r="J118" s="62">
        <v>0</v>
      </c>
    </row>
    <row r="119" spans="1:10" ht="12.75">
      <c r="A119" s="11" t="s">
        <v>424</v>
      </c>
      <c r="B119" s="3"/>
      <c r="C119" s="10"/>
      <c r="D119" s="10" t="s">
        <v>99</v>
      </c>
      <c r="E119" s="197">
        <v>100</v>
      </c>
      <c r="F119" s="54">
        <v>100</v>
      </c>
      <c r="G119" s="54">
        <v>35.46</v>
      </c>
      <c r="H119" s="121">
        <f t="shared" si="4"/>
        <v>0.3546</v>
      </c>
      <c r="I119" s="121">
        <f t="shared" si="3"/>
        <v>2.915340089980665E-06</v>
      </c>
      <c r="J119" s="62">
        <v>2.79</v>
      </c>
    </row>
    <row r="120" spans="1:10" ht="25.5" hidden="1">
      <c r="A120" s="36" t="s">
        <v>261</v>
      </c>
      <c r="B120" s="3"/>
      <c r="C120" s="10"/>
      <c r="D120" s="35" t="s">
        <v>262</v>
      </c>
      <c r="E120" s="197">
        <v>0</v>
      </c>
      <c r="F120" s="54">
        <v>0</v>
      </c>
      <c r="G120" s="54">
        <v>0</v>
      </c>
      <c r="H120" s="121">
        <v>0</v>
      </c>
      <c r="I120" s="121">
        <f t="shared" si="3"/>
        <v>0</v>
      </c>
      <c r="J120" s="54">
        <v>0</v>
      </c>
    </row>
    <row r="121" spans="1:10" ht="25.5" customHeight="1">
      <c r="A121" s="12" t="s">
        <v>273</v>
      </c>
      <c r="B121" s="3"/>
      <c r="C121" s="10"/>
      <c r="D121" s="10" t="s">
        <v>154</v>
      </c>
      <c r="E121" s="197">
        <v>0</v>
      </c>
      <c r="F121" s="54">
        <v>188658</v>
      </c>
      <c r="G121" s="54">
        <v>94329</v>
      </c>
      <c r="H121" s="121">
        <f t="shared" si="4"/>
        <v>0.5</v>
      </c>
      <c r="I121" s="121">
        <f t="shared" si="3"/>
        <v>0.007755248599768363</v>
      </c>
      <c r="J121" s="54">
        <v>0</v>
      </c>
    </row>
    <row r="122" spans="1:10" s="91" customFormat="1" ht="15" customHeight="1" hidden="1">
      <c r="A122" s="138" t="s">
        <v>344</v>
      </c>
      <c r="B122" s="3"/>
      <c r="C122" s="10"/>
      <c r="D122" s="35" t="s">
        <v>94</v>
      </c>
      <c r="E122" s="197">
        <v>0</v>
      </c>
      <c r="F122" s="54">
        <v>0</v>
      </c>
      <c r="G122" s="54">
        <v>0</v>
      </c>
      <c r="H122" s="121"/>
      <c r="I122" s="121">
        <f t="shared" si="3"/>
        <v>0</v>
      </c>
      <c r="J122" s="54">
        <v>0</v>
      </c>
    </row>
    <row r="123" spans="1:10" s="91" customFormat="1" ht="15" customHeight="1">
      <c r="A123" s="128" t="s">
        <v>46</v>
      </c>
      <c r="B123" s="112"/>
      <c r="C123" s="112">
        <v>80110</v>
      </c>
      <c r="D123" s="112"/>
      <c r="E123" s="196">
        <f>SUM(E124:E125)</f>
        <v>0</v>
      </c>
      <c r="F123" s="231">
        <f>SUM(F124:F125)</f>
        <v>28895.559999999998</v>
      </c>
      <c r="G123" s="231">
        <f>SUM(G124:G125)</f>
        <v>28895.809999999998</v>
      </c>
      <c r="H123" s="166">
        <f t="shared" si="4"/>
        <v>1.0000086518482425</v>
      </c>
      <c r="I123" s="166">
        <f t="shared" si="3"/>
        <v>0.0023756659144236938</v>
      </c>
      <c r="J123" s="171">
        <v>0</v>
      </c>
    </row>
    <row r="124" spans="1:10" ht="25.5">
      <c r="A124" s="36" t="s">
        <v>264</v>
      </c>
      <c r="B124" s="3"/>
      <c r="C124" s="3"/>
      <c r="D124" s="10" t="s">
        <v>100</v>
      </c>
      <c r="E124" s="197">
        <v>0</v>
      </c>
      <c r="F124" s="54">
        <v>14021.56</v>
      </c>
      <c r="G124" s="54">
        <v>14021.56</v>
      </c>
      <c r="H124" s="121">
        <f t="shared" si="4"/>
        <v>1</v>
      </c>
      <c r="I124" s="121">
        <f t="shared" si="3"/>
        <v>0.0011527810488457216</v>
      </c>
      <c r="J124" s="54">
        <v>0</v>
      </c>
    </row>
    <row r="125" spans="1:10" ht="41.25" customHeight="1">
      <c r="A125" s="36" t="s">
        <v>307</v>
      </c>
      <c r="B125" s="3"/>
      <c r="C125" s="3"/>
      <c r="D125" s="35" t="s">
        <v>336</v>
      </c>
      <c r="E125" s="197">
        <v>0</v>
      </c>
      <c r="F125" s="54">
        <v>14874</v>
      </c>
      <c r="G125" s="54">
        <v>14874.25</v>
      </c>
      <c r="H125" s="121">
        <f t="shared" si="4"/>
        <v>1.0000168078526288</v>
      </c>
      <c r="I125" s="121">
        <f t="shared" si="3"/>
        <v>0.0012228848655779724</v>
      </c>
      <c r="J125" s="54">
        <v>0</v>
      </c>
    </row>
    <row r="126" spans="1:10" ht="15" customHeight="1">
      <c r="A126" s="89" t="s">
        <v>136</v>
      </c>
      <c r="B126" s="112"/>
      <c r="C126" s="112" t="s">
        <v>137</v>
      </c>
      <c r="D126" s="112"/>
      <c r="E126" s="196">
        <f>E127</f>
        <v>124734</v>
      </c>
      <c r="F126" s="165">
        <f>F127</f>
        <v>16834</v>
      </c>
      <c r="G126" s="165">
        <f>G127</f>
        <v>0</v>
      </c>
      <c r="H126" s="166">
        <f t="shared" si="4"/>
        <v>0</v>
      </c>
      <c r="I126" s="166">
        <f t="shared" si="3"/>
        <v>0</v>
      </c>
      <c r="J126" s="165">
        <v>0</v>
      </c>
    </row>
    <row r="127" spans="1:10" s="91" customFormat="1" ht="40.5" customHeight="1">
      <c r="A127" s="36" t="s">
        <v>307</v>
      </c>
      <c r="B127" s="3"/>
      <c r="C127" s="3"/>
      <c r="D127" s="10" t="s">
        <v>336</v>
      </c>
      <c r="E127" s="197">
        <v>124734</v>
      </c>
      <c r="F127" s="54">
        <v>16834</v>
      </c>
      <c r="G127" s="54">
        <v>0</v>
      </c>
      <c r="H127" s="121">
        <f t="shared" si="4"/>
        <v>0</v>
      </c>
      <c r="I127" s="121">
        <f t="shared" si="3"/>
        <v>0</v>
      </c>
      <c r="J127" s="54">
        <v>0</v>
      </c>
    </row>
    <row r="128" spans="1:10" ht="15" customHeight="1">
      <c r="A128" s="128" t="s">
        <v>308</v>
      </c>
      <c r="B128" s="112"/>
      <c r="C128" s="112" t="s">
        <v>224</v>
      </c>
      <c r="D128" s="112"/>
      <c r="E128" s="196">
        <f>SUM(E129,E130)</f>
        <v>87010</v>
      </c>
      <c r="F128" s="231">
        <f>SUM(F129,F130)</f>
        <v>87010</v>
      </c>
      <c r="G128" s="231">
        <f>SUM(G129,G130)</f>
        <v>48177.39</v>
      </c>
      <c r="H128" s="169">
        <f t="shared" si="4"/>
        <v>0.5536994598322031</v>
      </c>
      <c r="I128" s="166">
        <f t="shared" si="3"/>
        <v>0.003960898942403654</v>
      </c>
      <c r="J128" s="165">
        <f>J129+J130</f>
        <v>0</v>
      </c>
    </row>
    <row r="129" spans="1:12" ht="12.75">
      <c r="A129" s="36" t="s">
        <v>56</v>
      </c>
      <c r="B129" s="3"/>
      <c r="C129" s="3"/>
      <c r="D129" s="35" t="s">
        <v>122</v>
      </c>
      <c r="E129" s="197">
        <v>87000</v>
      </c>
      <c r="F129" s="54">
        <v>87000</v>
      </c>
      <c r="G129" s="54">
        <v>48174.42</v>
      </c>
      <c r="H129" s="37">
        <f t="shared" si="4"/>
        <v>0.5537289655172414</v>
      </c>
      <c r="I129" s="121">
        <f aca="true" t="shared" si="5" ref="I129:I190">G129/12163246.45</f>
        <v>0.003960654764172768</v>
      </c>
      <c r="J129" s="62">
        <v>0</v>
      </c>
      <c r="L129" s="96"/>
    </row>
    <row r="130" spans="1:10" ht="12.75">
      <c r="A130" s="11" t="s">
        <v>424</v>
      </c>
      <c r="B130" s="3"/>
      <c r="C130" s="3"/>
      <c r="D130" s="35" t="s">
        <v>99</v>
      </c>
      <c r="E130" s="197">
        <v>10</v>
      </c>
      <c r="F130" s="54">
        <v>10</v>
      </c>
      <c r="G130" s="54">
        <v>2.97</v>
      </c>
      <c r="H130" s="37">
        <f t="shared" si="4"/>
        <v>0.29700000000000004</v>
      </c>
      <c r="I130" s="121">
        <f t="shared" si="5"/>
        <v>2.441782308867054E-07</v>
      </c>
      <c r="J130" s="62">
        <v>0</v>
      </c>
    </row>
    <row r="131" spans="1:10" s="91" customFormat="1" ht="44.25" customHeight="1">
      <c r="A131" s="232" t="s">
        <v>438</v>
      </c>
      <c r="B131" s="112"/>
      <c r="C131" s="112" t="s">
        <v>397</v>
      </c>
      <c r="D131" s="112"/>
      <c r="E131" s="196">
        <f>E132+E133</f>
        <v>690</v>
      </c>
      <c r="F131" s="165">
        <f>SUM(F132,F133)</f>
        <v>3366</v>
      </c>
      <c r="G131" s="165">
        <f>SUM(G132:G133)</f>
        <v>1396</v>
      </c>
      <c r="H131" s="166">
        <f t="shared" si="4"/>
        <v>0.4147355912061794</v>
      </c>
      <c r="I131" s="166">
        <f t="shared" si="5"/>
        <v>0.000114771990006007</v>
      </c>
      <c r="J131" s="165">
        <v>0</v>
      </c>
    </row>
    <row r="132" spans="1:10" s="97" customFormat="1" ht="25.5" customHeight="1">
      <c r="A132" s="12" t="s">
        <v>426</v>
      </c>
      <c r="B132" s="10"/>
      <c r="C132" s="10"/>
      <c r="D132" s="10" t="s">
        <v>425</v>
      </c>
      <c r="E132" s="200">
        <v>690</v>
      </c>
      <c r="F132" s="60">
        <v>690</v>
      </c>
      <c r="G132" s="60">
        <v>58</v>
      </c>
      <c r="H132" s="37">
        <f t="shared" si="4"/>
        <v>0.08405797101449275</v>
      </c>
      <c r="I132" s="121">
        <f t="shared" si="5"/>
        <v>4.768463768157884E-06</v>
      </c>
      <c r="J132" s="60">
        <v>0</v>
      </c>
    </row>
    <row r="133" spans="1:10" s="97" customFormat="1" ht="25.5" customHeight="1">
      <c r="A133" s="12" t="s">
        <v>176</v>
      </c>
      <c r="B133" s="10"/>
      <c r="C133" s="10"/>
      <c r="D133" s="10" t="s">
        <v>154</v>
      </c>
      <c r="E133" s="200">
        <v>0</v>
      </c>
      <c r="F133" s="60">
        <v>2676</v>
      </c>
      <c r="G133" s="60">
        <v>1338</v>
      </c>
      <c r="H133" s="37">
        <f t="shared" si="4"/>
        <v>0.5</v>
      </c>
      <c r="I133" s="121">
        <f t="shared" si="5"/>
        <v>0.00011000352623784911</v>
      </c>
      <c r="J133" s="141">
        <v>0</v>
      </c>
    </row>
    <row r="134" spans="1:10" ht="53.25" customHeight="1">
      <c r="A134" s="232" t="s">
        <v>403</v>
      </c>
      <c r="B134" s="112"/>
      <c r="C134" s="112" t="s">
        <v>398</v>
      </c>
      <c r="D134" s="112"/>
      <c r="E134" s="196">
        <v>0</v>
      </c>
      <c r="F134" s="165">
        <f>F135</f>
        <v>7343.79</v>
      </c>
      <c r="G134" s="165">
        <f>G135</f>
        <v>7343.79</v>
      </c>
      <c r="H134" s="169">
        <f t="shared" si="4"/>
        <v>1</v>
      </c>
      <c r="I134" s="166">
        <f t="shared" si="5"/>
        <v>0.000603768905792417</v>
      </c>
      <c r="J134" s="165">
        <v>0</v>
      </c>
    </row>
    <row r="135" spans="1:10" ht="25.5" customHeight="1">
      <c r="A135" s="36" t="s">
        <v>264</v>
      </c>
      <c r="B135" s="3"/>
      <c r="C135" s="34"/>
      <c r="D135" s="10" t="s">
        <v>100</v>
      </c>
      <c r="E135" s="197">
        <v>0</v>
      </c>
      <c r="F135" s="54">
        <v>7343.79</v>
      </c>
      <c r="G135" s="54">
        <v>7343.79</v>
      </c>
      <c r="H135" s="37">
        <f t="shared" si="4"/>
        <v>1</v>
      </c>
      <c r="I135" s="121">
        <f t="shared" si="5"/>
        <v>0.000603768905792417</v>
      </c>
      <c r="J135" s="54">
        <v>0</v>
      </c>
    </row>
    <row r="136" spans="1:10" s="91" customFormat="1" ht="18" customHeight="1">
      <c r="A136" s="8" t="s">
        <v>48</v>
      </c>
      <c r="B136" s="34" t="s">
        <v>265</v>
      </c>
      <c r="C136" s="34"/>
      <c r="D136" s="34"/>
      <c r="E136" s="198">
        <f>SUM(E137)</f>
        <v>2000</v>
      </c>
      <c r="F136" s="57">
        <f>F137</f>
        <v>0</v>
      </c>
      <c r="G136" s="57">
        <f>G137</f>
        <v>0</v>
      </c>
      <c r="H136" s="37"/>
      <c r="I136" s="121">
        <f t="shared" si="5"/>
        <v>0</v>
      </c>
      <c r="J136" s="64">
        <v>0</v>
      </c>
    </row>
    <row r="137" spans="1:10" ht="15" customHeight="1">
      <c r="A137" s="128" t="s">
        <v>49</v>
      </c>
      <c r="B137" s="112"/>
      <c r="C137" s="112" t="s">
        <v>266</v>
      </c>
      <c r="D137" s="112"/>
      <c r="E137" s="196">
        <f>SUM(E138:E139)</f>
        <v>2000</v>
      </c>
      <c r="F137" s="165">
        <f>SUM(F138:F139)</f>
        <v>0</v>
      </c>
      <c r="G137" s="165">
        <f>G138+G139</f>
        <v>0</v>
      </c>
      <c r="H137" s="37"/>
      <c r="I137" s="121">
        <f t="shared" si="5"/>
        <v>0</v>
      </c>
      <c r="J137" s="171">
        <v>0</v>
      </c>
    </row>
    <row r="138" spans="1:10" ht="12.75">
      <c r="A138" s="36" t="s">
        <v>152</v>
      </c>
      <c r="B138" s="35"/>
      <c r="C138" s="3"/>
      <c r="D138" s="35" t="s">
        <v>131</v>
      </c>
      <c r="E138" s="197">
        <v>0</v>
      </c>
      <c r="F138" s="54">
        <v>0</v>
      </c>
      <c r="G138" s="54">
        <v>0</v>
      </c>
      <c r="H138" s="37"/>
      <c r="I138" s="121">
        <f t="shared" si="5"/>
        <v>0</v>
      </c>
      <c r="J138" s="62">
        <v>0</v>
      </c>
    </row>
    <row r="139" spans="1:10" ht="18" customHeight="1">
      <c r="A139" s="12" t="s">
        <v>446</v>
      </c>
      <c r="B139" s="35"/>
      <c r="C139" s="3"/>
      <c r="D139" s="10" t="s">
        <v>122</v>
      </c>
      <c r="E139" s="197">
        <v>2000</v>
      </c>
      <c r="F139" s="54">
        <v>0</v>
      </c>
      <c r="G139" s="54">
        <v>0</v>
      </c>
      <c r="H139" s="37"/>
      <c r="I139" s="121">
        <f t="shared" si="5"/>
        <v>0</v>
      </c>
      <c r="J139" s="62">
        <v>0</v>
      </c>
    </row>
    <row r="140" spans="1:10" s="91" customFormat="1" ht="18" customHeight="1">
      <c r="A140" s="8" t="s">
        <v>123</v>
      </c>
      <c r="B140" s="2" t="s">
        <v>124</v>
      </c>
      <c r="C140" s="34"/>
      <c r="D140" s="34"/>
      <c r="E140" s="198">
        <f>E141+E144+E146+E148+E150+E154+E156+E160</f>
        <v>477100</v>
      </c>
      <c r="F140" s="236">
        <f>F141+F144+F146+F148+F150+F154+F156+F160</f>
        <v>500618.53</v>
      </c>
      <c r="G140" s="236">
        <f>G141+G144+G146+G148+G150+G154+G156+G160</f>
        <v>358528.48000000004</v>
      </c>
      <c r="H140" s="116">
        <f t="shared" si="4"/>
        <v>0.7161710134860569</v>
      </c>
      <c r="I140" s="116">
        <f t="shared" si="5"/>
        <v>0.029476380460908943</v>
      </c>
      <c r="J140" s="99">
        <f>SUM(J141,J144,J146,J148,J150,J154,J156,J160)</f>
        <v>0</v>
      </c>
    </row>
    <row r="141" spans="1:10" ht="54" customHeight="1">
      <c r="A141" s="142" t="s">
        <v>440</v>
      </c>
      <c r="B141" s="112"/>
      <c r="C141" s="112" t="s">
        <v>125</v>
      </c>
      <c r="D141" s="112"/>
      <c r="E141" s="196">
        <f>SUM(E142,E143)</f>
        <v>51000</v>
      </c>
      <c r="F141" s="231">
        <f>SUM(F142,F143)</f>
        <v>48000</v>
      </c>
      <c r="G141" s="231">
        <f>SUM(G142,G143)</f>
        <v>26937</v>
      </c>
      <c r="H141" s="169">
        <f t="shared" si="4"/>
        <v>0.5611875</v>
      </c>
      <c r="I141" s="166">
        <f t="shared" si="5"/>
        <v>0.002214622560739119</v>
      </c>
      <c r="J141" s="165">
        <f>SUM(J142,J143)</f>
        <v>0</v>
      </c>
    </row>
    <row r="142" spans="1:10" ht="38.25">
      <c r="A142" s="12" t="s">
        <v>340</v>
      </c>
      <c r="B142" s="3"/>
      <c r="C142" s="3"/>
      <c r="D142" s="10" t="s">
        <v>100</v>
      </c>
      <c r="E142" s="197">
        <v>31000</v>
      </c>
      <c r="F142" s="54">
        <v>30000</v>
      </c>
      <c r="G142" s="54">
        <v>16951</v>
      </c>
      <c r="H142" s="37">
        <f t="shared" si="4"/>
        <v>0.5650333333333334</v>
      </c>
      <c r="I142" s="121">
        <f t="shared" si="5"/>
        <v>0.0013936246436904187</v>
      </c>
      <c r="J142" s="54">
        <v>0</v>
      </c>
    </row>
    <row r="143" spans="1:10" s="91" customFormat="1" ht="25.5" customHeight="1">
      <c r="A143" s="12" t="s">
        <v>309</v>
      </c>
      <c r="B143" s="10"/>
      <c r="C143" s="10"/>
      <c r="D143" s="10" t="s">
        <v>154</v>
      </c>
      <c r="E143" s="200">
        <v>20000</v>
      </c>
      <c r="F143" s="60">
        <v>18000</v>
      </c>
      <c r="G143" s="60">
        <v>9986</v>
      </c>
      <c r="H143" s="37">
        <f t="shared" si="4"/>
        <v>0.5547777777777778</v>
      </c>
      <c r="I143" s="121">
        <f t="shared" si="5"/>
        <v>0.0008209979170487005</v>
      </c>
      <c r="J143" s="54">
        <v>0</v>
      </c>
    </row>
    <row r="144" spans="1:10" s="91" customFormat="1" ht="27.75" customHeight="1">
      <c r="A144" s="128" t="s">
        <v>232</v>
      </c>
      <c r="B144" s="112"/>
      <c r="C144" s="112" t="s">
        <v>126</v>
      </c>
      <c r="D144" s="112"/>
      <c r="E144" s="196">
        <f>E145</f>
        <v>101000</v>
      </c>
      <c r="F144" s="165">
        <f>F145</f>
        <v>112138</v>
      </c>
      <c r="G144" s="165">
        <f>G145</f>
        <v>92053</v>
      </c>
      <c r="H144" s="166">
        <f t="shared" si="4"/>
        <v>0.8208903315557616</v>
      </c>
      <c r="I144" s="166">
        <f t="shared" si="5"/>
        <v>0.007568127504314443</v>
      </c>
      <c r="J144" s="165">
        <v>0</v>
      </c>
    </row>
    <row r="145" spans="1:10" s="97" customFormat="1" ht="25.5" customHeight="1">
      <c r="A145" s="12" t="s">
        <v>429</v>
      </c>
      <c r="B145" s="10"/>
      <c r="C145" s="10"/>
      <c r="D145" s="10" t="s">
        <v>154</v>
      </c>
      <c r="E145" s="200">
        <v>101000</v>
      </c>
      <c r="F145" s="60">
        <v>112138</v>
      </c>
      <c r="G145" s="60">
        <v>92053</v>
      </c>
      <c r="H145" s="121">
        <f t="shared" si="4"/>
        <v>0.8208903315557616</v>
      </c>
      <c r="I145" s="121">
        <f t="shared" si="5"/>
        <v>0.007568127504314443</v>
      </c>
      <c r="J145" s="60">
        <v>0</v>
      </c>
    </row>
    <row r="146" spans="1:10" ht="15" customHeight="1">
      <c r="A146" s="128" t="s">
        <v>52</v>
      </c>
      <c r="B146" s="112"/>
      <c r="C146" s="112" t="s">
        <v>147</v>
      </c>
      <c r="D146" s="112"/>
      <c r="E146" s="196">
        <f>E147</f>
        <v>0</v>
      </c>
      <c r="F146" s="170">
        <f>F147</f>
        <v>824.53</v>
      </c>
      <c r="G146" s="170">
        <f>G147</f>
        <v>824.53</v>
      </c>
      <c r="H146" s="169">
        <f t="shared" si="4"/>
        <v>1</v>
      </c>
      <c r="I146" s="166">
        <f t="shared" si="5"/>
        <v>6.778864535791759E-05</v>
      </c>
      <c r="J146" s="171">
        <v>0</v>
      </c>
    </row>
    <row r="147" spans="1:10" s="91" customFormat="1" ht="39" customHeight="1">
      <c r="A147" s="12" t="s">
        <v>340</v>
      </c>
      <c r="B147" s="10"/>
      <c r="C147" s="10"/>
      <c r="D147" s="10" t="s">
        <v>100</v>
      </c>
      <c r="E147" s="200">
        <v>0</v>
      </c>
      <c r="F147" s="60">
        <v>824.53</v>
      </c>
      <c r="G147" s="60">
        <v>824.53</v>
      </c>
      <c r="H147" s="37">
        <f t="shared" si="4"/>
        <v>1</v>
      </c>
      <c r="I147" s="121">
        <f t="shared" si="5"/>
        <v>6.778864535791759E-05</v>
      </c>
      <c r="J147" s="54">
        <v>0</v>
      </c>
    </row>
    <row r="148" spans="1:10" s="91" customFormat="1" ht="15" customHeight="1">
      <c r="A148" s="128" t="s">
        <v>249</v>
      </c>
      <c r="B148" s="112"/>
      <c r="C148" s="112" t="s">
        <v>250</v>
      </c>
      <c r="D148" s="112"/>
      <c r="E148" s="196">
        <f>E149</f>
        <v>110000</v>
      </c>
      <c r="F148" s="165">
        <f>F149</f>
        <v>119638</v>
      </c>
      <c r="G148" s="165">
        <f>G149</f>
        <v>114655</v>
      </c>
      <c r="H148" s="166">
        <f t="shared" si="4"/>
        <v>0.9583493538842174</v>
      </c>
      <c r="I148" s="166">
        <f t="shared" si="5"/>
        <v>0.009426348505830037</v>
      </c>
      <c r="J148" s="165">
        <v>0</v>
      </c>
    </row>
    <row r="149" spans="1:10" s="97" customFormat="1" ht="25.5" customHeight="1">
      <c r="A149" s="12" t="s">
        <v>273</v>
      </c>
      <c r="B149" s="10"/>
      <c r="C149" s="10"/>
      <c r="D149" s="10" t="s">
        <v>154</v>
      </c>
      <c r="E149" s="200">
        <v>110000</v>
      </c>
      <c r="F149" s="60">
        <v>119638</v>
      </c>
      <c r="G149" s="60">
        <v>114655</v>
      </c>
      <c r="H149" s="37">
        <f t="shared" si="4"/>
        <v>0.9583493538842174</v>
      </c>
      <c r="I149" s="121">
        <f t="shared" si="5"/>
        <v>0.009426348505830037</v>
      </c>
      <c r="J149" s="54">
        <v>0</v>
      </c>
    </row>
    <row r="150" spans="1:10" s="97" customFormat="1" ht="15" customHeight="1">
      <c r="A150" s="128" t="s">
        <v>53</v>
      </c>
      <c r="B150" s="112"/>
      <c r="C150" s="112" t="s">
        <v>127</v>
      </c>
      <c r="D150" s="112"/>
      <c r="E150" s="196">
        <f>SUM(E151:E153)</f>
        <v>133710</v>
      </c>
      <c r="F150" s="170">
        <f>SUM(F151:F153)</f>
        <v>135328</v>
      </c>
      <c r="G150" s="170">
        <f>SUM(G151:G153)</f>
        <v>71020</v>
      </c>
      <c r="H150" s="169">
        <f t="shared" si="4"/>
        <v>0.5247990068574131</v>
      </c>
      <c r="I150" s="166">
        <f t="shared" si="5"/>
        <v>0.0058389016692167745</v>
      </c>
      <c r="J150" s="171">
        <v>0</v>
      </c>
    </row>
    <row r="151" spans="1:10" ht="12.75">
      <c r="A151" s="12" t="s">
        <v>8</v>
      </c>
      <c r="B151" s="10"/>
      <c r="C151" s="10"/>
      <c r="D151" s="10" t="s">
        <v>189</v>
      </c>
      <c r="E151" s="200">
        <v>110</v>
      </c>
      <c r="F151" s="60">
        <v>110</v>
      </c>
      <c r="G151" s="60">
        <v>56</v>
      </c>
      <c r="H151" s="121">
        <f t="shared" si="4"/>
        <v>0.509090909090909</v>
      </c>
      <c r="I151" s="121">
        <f t="shared" si="5"/>
        <v>4.604033983048991E-06</v>
      </c>
      <c r="J151" s="141">
        <v>0</v>
      </c>
    </row>
    <row r="152" spans="1:10" ht="38.25">
      <c r="A152" s="12" t="s">
        <v>340</v>
      </c>
      <c r="B152" s="10"/>
      <c r="C152" s="10"/>
      <c r="D152" s="10" t="s">
        <v>100</v>
      </c>
      <c r="E152" s="200">
        <v>1300</v>
      </c>
      <c r="F152" s="60">
        <v>1218</v>
      </c>
      <c r="G152" s="60">
        <v>1218</v>
      </c>
      <c r="H152" s="121">
        <f t="shared" si="4"/>
        <v>1</v>
      </c>
      <c r="I152" s="121">
        <f t="shared" si="5"/>
        <v>0.00010013773913131557</v>
      </c>
      <c r="J152" s="60">
        <v>0</v>
      </c>
    </row>
    <row r="153" spans="1:10" s="91" customFormat="1" ht="30" customHeight="1">
      <c r="A153" s="12" t="s">
        <v>273</v>
      </c>
      <c r="B153" s="3"/>
      <c r="C153" s="3"/>
      <c r="D153" s="10" t="s">
        <v>154</v>
      </c>
      <c r="E153" s="197">
        <v>132300</v>
      </c>
      <c r="F153" s="54">
        <v>134000</v>
      </c>
      <c r="G153" s="54">
        <v>69746</v>
      </c>
      <c r="H153" s="37">
        <f t="shared" si="4"/>
        <v>0.5204925373134328</v>
      </c>
      <c r="I153" s="121">
        <f t="shared" si="5"/>
        <v>0.00573415989610241</v>
      </c>
      <c r="J153" s="54">
        <v>0</v>
      </c>
    </row>
    <row r="154" spans="1:10" ht="38.25">
      <c r="A154" s="89" t="s">
        <v>375</v>
      </c>
      <c r="B154" s="112"/>
      <c r="C154" s="112" t="s">
        <v>188</v>
      </c>
      <c r="D154" s="112"/>
      <c r="E154" s="196">
        <f>E155</f>
        <v>1440</v>
      </c>
      <c r="F154" s="165">
        <f>F155</f>
        <v>1440</v>
      </c>
      <c r="G154" s="165">
        <f>G155</f>
        <v>720</v>
      </c>
      <c r="H154" s="169">
        <f t="shared" si="4"/>
        <v>0.5</v>
      </c>
      <c r="I154" s="166">
        <f t="shared" si="5"/>
        <v>5.9194722639201316E-05</v>
      </c>
      <c r="J154" s="165">
        <v>0</v>
      </c>
    </row>
    <row r="155" spans="1:10" s="91" customFormat="1" ht="13.5" customHeight="1">
      <c r="A155" s="36" t="s">
        <v>56</v>
      </c>
      <c r="B155" s="3"/>
      <c r="C155" s="3"/>
      <c r="D155" s="35" t="s">
        <v>122</v>
      </c>
      <c r="E155" s="197">
        <v>1440</v>
      </c>
      <c r="F155" s="54">
        <v>1440</v>
      </c>
      <c r="G155" s="54">
        <v>720</v>
      </c>
      <c r="H155" s="37">
        <f t="shared" si="4"/>
        <v>0.5</v>
      </c>
      <c r="I155" s="121">
        <f t="shared" si="5"/>
        <v>5.9194722639201316E-05</v>
      </c>
      <c r="J155" s="54">
        <v>0</v>
      </c>
    </row>
    <row r="156" spans="1:10" ht="25.5">
      <c r="A156" s="128" t="s">
        <v>128</v>
      </c>
      <c r="B156" s="112"/>
      <c r="C156" s="112" t="s">
        <v>129</v>
      </c>
      <c r="D156" s="112"/>
      <c r="E156" s="196">
        <f>SUM(E157:E159)</f>
        <v>26250</v>
      </c>
      <c r="F156" s="165">
        <f>SUM(F157:F159)</f>
        <v>40250</v>
      </c>
      <c r="G156" s="165">
        <f>SUM(G157:G159)</f>
        <v>29104.95</v>
      </c>
      <c r="H156" s="169">
        <f t="shared" si="4"/>
        <v>0.723104347826087</v>
      </c>
      <c r="I156" s="166">
        <f t="shared" si="5"/>
        <v>0.002392860337052531</v>
      </c>
      <c r="J156" s="165">
        <v>0</v>
      </c>
    </row>
    <row r="157" spans="1:10" ht="12.75">
      <c r="A157" s="12" t="s">
        <v>56</v>
      </c>
      <c r="B157" s="3"/>
      <c r="C157" s="3"/>
      <c r="D157" s="10" t="s">
        <v>122</v>
      </c>
      <c r="E157" s="197">
        <v>20100</v>
      </c>
      <c r="F157" s="54">
        <v>20100</v>
      </c>
      <c r="G157" s="54">
        <v>11486.97</v>
      </c>
      <c r="H157" s="37">
        <f t="shared" si="4"/>
        <v>0.5714910447761193</v>
      </c>
      <c r="I157" s="121">
        <f t="shared" si="5"/>
        <v>0.0009444000043261477</v>
      </c>
      <c r="J157" s="62">
        <v>0</v>
      </c>
    </row>
    <row r="158" spans="1:10" ht="38.25">
      <c r="A158" s="12" t="s">
        <v>340</v>
      </c>
      <c r="B158" s="3"/>
      <c r="C158" s="3"/>
      <c r="D158" s="35" t="s">
        <v>100</v>
      </c>
      <c r="E158" s="197">
        <v>6100</v>
      </c>
      <c r="F158" s="54">
        <v>20100</v>
      </c>
      <c r="G158" s="54">
        <v>17591</v>
      </c>
      <c r="H158" s="37">
        <f t="shared" si="4"/>
        <v>0.8751741293532338</v>
      </c>
      <c r="I158" s="121">
        <f t="shared" si="5"/>
        <v>0.0014462421749252643</v>
      </c>
      <c r="J158" s="54">
        <v>0</v>
      </c>
    </row>
    <row r="159" spans="1:10" s="91" customFormat="1" ht="35.25" customHeight="1">
      <c r="A159" s="13" t="s">
        <v>298</v>
      </c>
      <c r="B159" s="3"/>
      <c r="C159" s="3"/>
      <c r="D159" s="10" t="s">
        <v>101</v>
      </c>
      <c r="E159" s="197">
        <v>50</v>
      </c>
      <c r="F159" s="54">
        <v>50</v>
      </c>
      <c r="G159" s="54">
        <v>26.98</v>
      </c>
      <c r="H159" s="37">
        <f t="shared" si="4"/>
        <v>0.5396</v>
      </c>
      <c r="I159" s="121">
        <f t="shared" si="5"/>
        <v>2.2181578011189606E-06</v>
      </c>
      <c r="J159" s="54">
        <v>0</v>
      </c>
    </row>
    <row r="160" spans="1:10" s="91" customFormat="1" ht="15" customHeight="1">
      <c r="A160" s="128" t="s">
        <v>447</v>
      </c>
      <c r="B160" s="112"/>
      <c r="C160" s="112" t="s">
        <v>448</v>
      </c>
      <c r="D160" s="112"/>
      <c r="E160" s="196">
        <f>SUM(E161:E161)</f>
        <v>53700</v>
      </c>
      <c r="F160" s="165">
        <f>SUM(F161:F161)</f>
        <v>43000</v>
      </c>
      <c r="G160" s="165">
        <f>SUM(G161:G161)</f>
        <v>23214</v>
      </c>
      <c r="H160" s="169">
        <f t="shared" si="4"/>
        <v>0.539860465116279</v>
      </c>
      <c r="I160" s="166">
        <f t="shared" si="5"/>
        <v>0.0019085365157589158</v>
      </c>
      <c r="J160" s="171">
        <v>0</v>
      </c>
    </row>
    <row r="161" spans="1:10" s="49" customFormat="1" ht="25.5">
      <c r="A161" s="79" t="s">
        <v>523</v>
      </c>
      <c r="B161" s="3"/>
      <c r="C161" s="3"/>
      <c r="D161" s="10" t="s">
        <v>154</v>
      </c>
      <c r="E161" s="197">
        <v>53700</v>
      </c>
      <c r="F161" s="54">
        <v>43000</v>
      </c>
      <c r="G161" s="54">
        <v>23214</v>
      </c>
      <c r="H161" s="121">
        <f t="shared" si="4"/>
        <v>0.539860465116279</v>
      </c>
      <c r="I161" s="121">
        <f t="shared" si="5"/>
        <v>0.0019085365157589158</v>
      </c>
      <c r="J161" s="60">
        <v>0</v>
      </c>
    </row>
    <row r="162" spans="1:10" s="106" customFormat="1" ht="18" customHeight="1">
      <c r="A162" s="68" t="s">
        <v>235</v>
      </c>
      <c r="B162" s="69" t="s">
        <v>236</v>
      </c>
      <c r="C162" s="69"/>
      <c r="D162" s="69"/>
      <c r="E162" s="199">
        <f>SUM(E163)</f>
        <v>83550</v>
      </c>
      <c r="F162" s="72">
        <f>SUM(F163)</f>
        <v>83829</v>
      </c>
      <c r="G162" s="72">
        <f>SUM(G163)</f>
        <v>83828.56</v>
      </c>
      <c r="H162" s="116">
        <f>F162/G162</f>
        <v>1.0000052488078048</v>
      </c>
      <c r="I162" s="116">
        <f t="shared" si="5"/>
        <v>0.006891956053393953</v>
      </c>
      <c r="J162" s="57">
        <v>0</v>
      </c>
    </row>
    <row r="163" spans="1:10" s="49" customFormat="1" ht="15" customHeight="1">
      <c r="A163" s="128" t="s">
        <v>15</v>
      </c>
      <c r="B163" s="112"/>
      <c r="C163" s="112" t="s">
        <v>237</v>
      </c>
      <c r="D163" s="112"/>
      <c r="E163" s="196">
        <f>SUM(E164:E165)</f>
        <v>83550</v>
      </c>
      <c r="F163" s="170">
        <f>SUM(F164:F165)</f>
        <v>83829</v>
      </c>
      <c r="G163" s="170">
        <f>SUM(G164:G165)</f>
        <v>83828.56</v>
      </c>
      <c r="H163" s="166">
        <f>F163/G163</f>
        <v>1.0000052488078048</v>
      </c>
      <c r="I163" s="166">
        <f t="shared" si="5"/>
        <v>0.006891956053393953</v>
      </c>
      <c r="J163" s="165">
        <v>0</v>
      </c>
    </row>
    <row r="164" spans="1:10" ht="48">
      <c r="A164" s="140" t="s">
        <v>259</v>
      </c>
      <c r="B164" s="3"/>
      <c r="C164" s="10"/>
      <c r="D164" s="10" t="s">
        <v>449</v>
      </c>
      <c r="E164" s="197">
        <v>78908</v>
      </c>
      <c r="F164" s="56">
        <v>78909</v>
      </c>
      <c r="G164" s="56">
        <v>78908.93</v>
      </c>
      <c r="H164" s="121">
        <f>F164/G164</f>
        <v>1.0000008870985833</v>
      </c>
      <c r="I164" s="121">
        <f t="shared" si="5"/>
        <v>0.006487489201536321</v>
      </c>
      <c r="J164" s="60">
        <v>0</v>
      </c>
    </row>
    <row r="165" spans="1:10" ht="48" customHeight="1">
      <c r="A165" s="140" t="s">
        <v>259</v>
      </c>
      <c r="B165" s="3"/>
      <c r="C165" s="10"/>
      <c r="D165" s="10" t="s">
        <v>450</v>
      </c>
      <c r="E165" s="197">
        <v>4642</v>
      </c>
      <c r="F165" s="56">
        <v>4920</v>
      </c>
      <c r="G165" s="56">
        <v>4919.63</v>
      </c>
      <c r="H165" s="121">
        <f>F165/G165</f>
        <v>1.000075208907987</v>
      </c>
      <c r="I165" s="121">
        <f t="shared" si="5"/>
        <v>0.0004044668518576305</v>
      </c>
      <c r="J165" s="60">
        <v>0</v>
      </c>
    </row>
    <row r="166" spans="1:10" s="91" customFormat="1" ht="18" customHeight="1">
      <c r="A166" s="8" t="s">
        <v>54</v>
      </c>
      <c r="B166" s="34" t="s">
        <v>190</v>
      </c>
      <c r="C166" s="3"/>
      <c r="D166" s="10"/>
      <c r="E166" s="198">
        <f>SUM(E167)</f>
        <v>0</v>
      </c>
      <c r="F166" s="57">
        <f>SUM(F167)</f>
        <v>42000</v>
      </c>
      <c r="G166" s="57">
        <f>SUM(G167)</f>
        <v>42000</v>
      </c>
      <c r="H166" s="116">
        <f>G166/F166</f>
        <v>1</v>
      </c>
      <c r="I166" s="116">
        <f t="shared" si="5"/>
        <v>0.0034530254872867433</v>
      </c>
      <c r="J166" s="64">
        <v>0</v>
      </c>
    </row>
    <row r="167" spans="1:10" ht="15" customHeight="1">
      <c r="A167" s="128" t="s">
        <v>157</v>
      </c>
      <c r="B167" s="112"/>
      <c r="C167" s="112" t="s">
        <v>158</v>
      </c>
      <c r="D167" s="112"/>
      <c r="E167" s="196">
        <f>SUM(E168)</f>
        <v>0</v>
      </c>
      <c r="F167" s="165">
        <f>F168</f>
        <v>42000</v>
      </c>
      <c r="G167" s="165">
        <f>G168</f>
        <v>42000</v>
      </c>
      <c r="H167" s="169">
        <f>G167/F167</f>
        <v>1</v>
      </c>
      <c r="I167" s="166">
        <f t="shared" si="5"/>
        <v>0.0034530254872867433</v>
      </c>
      <c r="J167" s="171">
        <v>0</v>
      </c>
    </row>
    <row r="168" spans="1:10" ht="26.25" customHeight="1">
      <c r="A168" s="12" t="s">
        <v>273</v>
      </c>
      <c r="B168" s="34"/>
      <c r="C168" s="10"/>
      <c r="D168" s="10" t="s">
        <v>154</v>
      </c>
      <c r="E168" s="197">
        <v>0</v>
      </c>
      <c r="F168" s="54">
        <v>42000</v>
      </c>
      <c r="G168" s="54">
        <v>42000</v>
      </c>
      <c r="H168" s="37">
        <f>G168/F168</f>
        <v>1</v>
      </c>
      <c r="I168" s="121">
        <f t="shared" si="5"/>
        <v>0.0034530254872867433</v>
      </c>
      <c r="J168" s="62">
        <v>0</v>
      </c>
    </row>
    <row r="169" spans="1:10" s="49" customFormat="1" ht="18" customHeight="1">
      <c r="A169" s="234" t="s">
        <v>451</v>
      </c>
      <c r="B169" s="34" t="s">
        <v>452</v>
      </c>
      <c r="C169" s="34"/>
      <c r="D169" s="34"/>
      <c r="E169" s="198">
        <f>E170+E174</f>
        <v>5884620</v>
      </c>
      <c r="F169" s="236">
        <f>F170+F174+F180</f>
        <v>5915705.76</v>
      </c>
      <c r="G169" s="236">
        <f>G170+G174+G180</f>
        <v>3254055.83</v>
      </c>
      <c r="H169" s="116">
        <f aca="true" t="shared" si="6" ref="H169:H181">G169/F169</f>
        <v>0.5500706022268423</v>
      </c>
      <c r="I169" s="116">
        <f t="shared" si="5"/>
        <v>0.26753185042961947</v>
      </c>
      <c r="J169" s="57">
        <f>J170+J174+J180</f>
        <v>1001414.84</v>
      </c>
    </row>
    <row r="170" spans="1:10" s="49" customFormat="1" ht="15" customHeight="1">
      <c r="A170" s="128" t="s">
        <v>437</v>
      </c>
      <c r="B170" s="34"/>
      <c r="C170" s="34" t="s">
        <v>453</v>
      </c>
      <c r="D170" s="34"/>
      <c r="E170" s="198">
        <f>E173</f>
        <v>2852200</v>
      </c>
      <c r="F170" s="236">
        <f>F173+F171+F172</f>
        <v>2882200</v>
      </c>
      <c r="G170" s="236">
        <f>G173+G171+G172</f>
        <v>1722700</v>
      </c>
      <c r="H170" s="166">
        <f t="shared" si="6"/>
        <v>0.5977031434321005</v>
      </c>
      <c r="I170" s="166">
        <f t="shared" si="5"/>
        <v>0.14163159540354459</v>
      </c>
      <c r="J170" s="165">
        <v>0</v>
      </c>
    </row>
    <row r="171" spans="1:10" s="97" customFormat="1" ht="12.75" customHeight="1" hidden="1">
      <c r="A171" s="12" t="s">
        <v>424</v>
      </c>
      <c r="B171" s="10"/>
      <c r="C171" s="10"/>
      <c r="D171" s="10" t="s">
        <v>99</v>
      </c>
      <c r="E171" s="200">
        <v>0</v>
      </c>
      <c r="F171" s="200">
        <v>200</v>
      </c>
      <c r="G171" s="200">
        <v>0</v>
      </c>
      <c r="H171" s="37">
        <f t="shared" si="6"/>
        <v>0</v>
      </c>
      <c r="I171" s="121">
        <f t="shared" si="5"/>
        <v>0</v>
      </c>
      <c r="J171" s="60"/>
    </row>
    <row r="172" spans="1:10" s="97" customFormat="1" ht="12.75" customHeight="1" hidden="1">
      <c r="A172" s="12" t="s">
        <v>460</v>
      </c>
      <c r="B172" s="10"/>
      <c r="C172" s="10"/>
      <c r="D172" s="10" t="s">
        <v>461</v>
      </c>
      <c r="E172" s="200">
        <v>0</v>
      </c>
      <c r="F172" s="200">
        <v>2000</v>
      </c>
      <c r="G172" s="200">
        <v>0</v>
      </c>
      <c r="H172" s="37">
        <f t="shared" si="6"/>
        <v>0</v>
      </c>
      <c r="I172" s="121">
        <f t="shared" si="5"/>
        <v>0</v>
      </c>
      <c r="J172" s="60"/>
    </row>
    <row r="173" spans="1:10" ht="48" customHeight="1">
      <c r="A173" s="140" t="s">
        <v>439</v>
      </c>
      <c r="B173" s="3"/>
      <c r="C173" s="10"/>
      <c r="D173" s="10" t="s">
        <v>432</v>
      </c>
      <c r="E173" s="197">
        <v>2852200</v>
      </c>
      <c r="F173" s="56">
        <v>2880000</v>
      </c>
      <c r="G173" s="56">
        <v>1722700</v>
      </c>
      <c r="H173" s="37">
        <f t="shared" si="6"/>
        <v>0.5981597222222222</v>
      </c>
      <c r="I173" s="121">
        <f t="shared" si="5"/>
        <v>0.14163159540354459</v>
      </c>
      <c r="J173" s="60">
        <v>0</v>
      </c>
    </row>
    <row r="174" spans="1:10" s="49" customFormat="1" ht="39" customHeight="1">
      <c r="A174" s="172" t="s">
        <v>454</v>
      </c>
      <c r="B174" s="34"/>
      <c r="C174" s="34" t="s">
        <v>455</v>
      </c>
      <c r="D174" s="34"/>
      <c r="E174" s="198">
        <f>E175+E177+E178+E179</f>
        <v>3032420</v>
      </c>
      <c r="F174" s="236">
        <f>F175+F177+F178+F179+F176</f>
        <v>3033420</v>
      </c>
      <c r="G174" s="236">
        <f>G175+G177+G178+G179+G176</f>
        <v>1531339.75</v>
      </c>
      <c r="H174" s="166">
        <f t="shared" si="6"/>
        <v>0.5048228567095885</v>
      </c>
      <c r="I174" s="166">
        <f t="shared" si="5"/>
        <v>0.12589893301060262</v>
      </c>
      <c r="J174" s="236">
        <f>J175+J177+J178+J179+J176</f>
        <v>1001414.84</v>
      </c>
    </row>
    <row r="175" spans="1:10" ht="12.75" customHeight="1">
      <c r="A175" s="6" t="s">
        <v>424</v>
      </c>
      <c r="B175" s="3"/>
      <c r="C175" s="10"/>
      <c r="D175" s="10" t="s">
        <v>99</v>
      </c>
      <c r="E175" s="197">
        <v>20</v>
      </c>
      <c r="F175" s="56">
        <v>20</v>
      </c>
      <c r="G175" s="56">
        <v>0</v>
      </c>
      <c r="H175" s="37">
        <f t="shared" si="6"/>
        <v>0</v>
      </c>
      <c r="I175" s="121">
        <f t="shared" si="5"/>
        <v>0</v>
      </c>
      <c r="J175" s="60">
        <v>0</v>
      </c>
    </row>
    <row r="176" spans="1:10" ht="12.75" customHeight="1">
      <c r="A176" s="12" t="s">
        <v>460</v>
      </c>
      <c r="B176" s="3"/>
      <c r="C176" s="10"/>
      <c r="D176" s="10" t="s">
        <v>461</v>
      </c>
      <c r="E176" s="197">
        <v>0</v>
      </c>
      <c r="F176" s="56">
        <v>2000</v>
      </c>
      <c r="G176" s="56">
        <v>1224</v>
      </c>
      <c r="H176" s="37">
        <f t="shared" si="6"/>
        <v>0.612</v>
      </c>
      <c r="I176" s="121">
        <f t="shared" si="5"/>
        <v>0.00010063102848664224</v>
      </c>
      <c r="J176" s="60">
        <v>0</v>
      </c>
    </row>
    <row r="177" spans="1:10" ht="12.75" customHeight="1">
      <c r="A177" s="6" t="s">
        <v>8</v>
      </c>
      <c r="B177" s="3"/>
      <c r="C177" s="10"/>
      <c r="D177" s="10" t="s">
        <v>189</v>
      </c>
      <c r="E177" s="197">
        <v>1000</v>
      </c>
      <c r="F177" s="56">
        <v>0</v>
      </c>
      <c r="G177" s="56">
        <v>0</v>
      </c>
      <c r="H177" s="37"/>
      <c r="I177" s="121">
        <f t="shared" si="5"/>
        <v>0</v>
      </c>
      <c r="J177" s="60">
        <v>0</v>
      </c>
    </row>
    <row r="178" spans="1:10" ht="39.75" customHeight="1">
      <c r="A178" s="12" t="s">
        <v>340</v>
      </c>
      <c r="B178" s="3"/>
      <c r="C178" s="10"/>
      <c r="D178" s="10" t="s">
        <v>100</v>
      </c>
      <c r="E178" s="197">
        <v>3024400</v>
      </c>
      <c r="F178" s="56">
        <v>3024400</v>
      </c>
      <c r="G178" s="56">
        <v>1526500</v>
      </c>
      <c r="H178" s="37">
        <f t="shared" si="6"/>
        <v>0.5047282105541595</v>
      </c>
      <c r="I178" s="121">
        <f t="shared" si="5"/>
        <v>0.12550103348436223</v>
      </c>
      <c r="J178" s="60">
        <v>0</v>
      </c>
    </row>
    <row r="179" spans="1:10" ht="37.5" customHeight="1">
      <c r="A179" s="13" t="s">
        <v>298</v>
      </c>
      <c r="B179" s="2"/>
      <c r="C179" s="7"/>
      <c r="D179" s="7" t="s">
        <v>101</v>
      </c>
      <c r="E179" s="197">
        <v>7000</v>
      </c>
      <c r="F179" s="56">
        <v>7000</v>
      </c>
      <c r="G179" s="56">
        <v>3615.75</v>
      </c>
      <c r="H179" s="37">
        <f t="shared" si="6"/>
        <v>0.5165357142857143</v>
      </c>
      <c r="I179" s="121">
        <f t="shared" si="5"/>
        <v>0.0002972684977537391</v>
      </c>
      <c r="J179" s="60">
        <v>1001414.84</v>
      </c>
    </row>
    <row r="180" spans="1:10" s="91" customFormat="1" ht="15" customHeight="1">
      <c r="A180" s="237" t="s">
        <v>466</v>
      </c>
      <c r="B180" s="110"/>
      <c r="C180" s="110" t="s">
        <v>467</v>
      </c>
      <c r="D180" s="110"/>
      <c r="E180" s="196">
        <f>E181</f>
        <v>0</v>
      </c>
      <c r="F180" s="231">
        <f>F181</f>
        <v>85.76</v>
      </c>
      <c r="G180" s="231">
        <f>G181</f>
        <v>16.08</v>
      </c>
      <c r="H180" s="166">
        <f t="shared" si="6"/>
        <v>0.18749999999999997</v>
      </c>
      <c r="I180" s="166">
        <f t="shared" si="5"/>
        <v>1.322015472275496E-06</v>
      </c>
      <c r="J180" s="165">
        <v>0</v>
      </c>
    </row>
    <row r="181" spans="1:10" ht="37.5" customHeight="1">
      <c r="A181" s="12" t="s">
        <v>340</v>
      </c>
      <c r="B181" s="2"/>
      <c r="C181" s="7"/>
      <c r="D181" s="7" t="s">
        <v>100</v>
      </c>
      <c r="E181" s="197">
        <v>0</v>
      </c>
      <c r="F181" s="56">
        <v>85.76</v>
      </c>
      <c r="G181" s="56">
        <v>16.08</v>
      </c>
      <c r="H181" s="37">
        <f t="shared" si="6"/>
        <v>0.18749999999999997</v>
      </c>
      <c r="I181" s="121">
        <f t="shared" si="5"/>
        <v>1.322015472275496E-06</v>
      </c>
      <c r="J181" s="60">
        <v>0</v>
      </c>
    </row>
    <row r="182" spans="1:10" s="91" customFormat="1" ht="18" customHeight="1">
      <c r="A182" s="5" t="s">
        <v>58</v>
      </c>
      <c r="B182" s="2">
        <v>900</v>
      </c>
      <c r="C182" s="2"/>
      <c r="D182" s="2"/>
      <c r="E182" s="195">
        <f>SUM(E183,E187,E194,E196,E198,E201,E191)</f>
        <v>590050</v>
      </c>
      <c r="F182" s="233">
        <f>SUM(F183,F187,F194,F196,F198,F201,F191)</f>
        <v>613964.5</v>
      </c>
      <c r="G182" s="233">
        <f>SUM(G183,G187,G194,G196,G198,G201,G191)</f>
        <v>325334.20999999996</v>
      </c>
      <c r="H182" s="116">
        <f aca="true" t="shared" si="7" ref="H182:H223">G182/F182</f>
        <v>0.5298909138883436</v>
      </c>
      <c r="I182" s="116">
        <f t="shared" si="5"/>
        <v>0.026747317119435655</v>
      </c>
      <c r="J182" s="55">
        <f>SUM(J194,J201,J203,J183,J191,J196,J198,J187,)</f>
        <v>13935.72</v>
      </c>
    </row>
    <row r="183" spans="1:10" s="91" customFormat="1" ht="15" customHeight="1" hidden="1">
      <c r="A183" s="172" t="s">
        <v>84</v>
      </c>
      <c r="B183" s="110"/>
      <c r="C183" s="110" t="s">
        <v>85</v>
      </c>
      <c r="D183" s="110"/>
      <c r="E183" s="203">
        <f>SUM(E186:E186)</f>
        <v>0</v>
      </c>
      <c r="F183" s="175">
        <f>SUM(F184:F186)</f>
        <v>0</v>
      </c>
      <c r="G183" s="175">
        <f>SUM(G184:G186)</f>
        <v>0</v>
      </c>
      <c r="H183" s="169">
        <v>0</v>
      </c>
      <c r="I183" s="121">
        <f t="shared" si="5"/>
        <v>0</v>
      </c>
      <c r="J183" s="176">
        <v>0</v>
      </c>
    </row>
    <row r="184" spans="1:10" s="106" customFormat="1" ht="12.75" hidden="1">
      <c r="A184" s="12" t="s">
        <v>8</v>
      </c>
      <c r="B184" s="110"/>
      <c r="C184" s="110"/>
      <c r="D184" s="104" t="s">
        <v>189</v>
      </c>
      <c r="E184" s="201"/>
      <c r="F184" s="108">
        <v>0</v>
      </c>
      <c r="G184" s="108">
        <v>0</v>
      </c>
      <c r="H184" s="169">
        <v>0</v>
      </c>
      <c r="I184" s="121">
        <f t="shared" si="5"/>
        <v>0</v>
      </c>
      <c r="J184" s="141">
        <v>0</v>
      </c>
    </row>
    <row r="185" spans="1:10" s="26" customFormat="1" ht="42" customHeight="1" hidden="1">
      <c r="A185" s="138" t="s">
        <v>477</v>
      </c>
      <c r="B185" s="111"/>
      <c r="C185" s="111"/>
      <c r="D185" s="10" t="s">
        <v>270</v>
      </c>
      <c r="E185" s="200">
        <v>0</v>
      </c>
      <c r="F185" s="98">
        <v>0</v>
      </c>
      <c r="G185" s="98">
        <v>0</v>
      </c>
      <c r="H185" s="121">
        <v>0</v>
      </c>
      <c r="I185" s="121">
        <f t="shared" si="5"/>
        <v>0</v>
      </c>
      <c r="J185" s="141">
        <v>0</v>
      </c>
    </row>
    <row r="186" spans="1:10" s="91" customFormat="1" ht="49.5" customHeight="1" hidden="1">
      <c r="A186" s="13" t="s">
        <v>259</v>
      </c>
      <c r="B186" s="7"/>
      <c r="C186" s="7"/>
      <c r="D186" s="7" t="s">
        <v>260</v>
      </c>
      <c r="E186" s="204">
        <v>0</v>
      </c>
      <c r="F186" s="70">
        <v>0</v>
      </c>
      <c r="G186" s="70">
        <v>0</v>
      </c>
      <c r="H186" s="37">
        <v>0</v>
      </c>
      <c r="I186" s="121">
        <f t="shared" si="5"/>
        <v>0</v>
      </c>
      <c r="J186" s="58">
        <v>0</v>
      </c>
    </row>
    <row r="187" spans="1:10" s="26" customFormat="1" ht="15" customHeight="1">
      <c r="A187" s="135" t="s">
        <v>350</v>
      </c>
      <c r="B187" s="110"/>
      <c r="C187" s="110" t="s">
        <v>351</v>
      </c>
      <c r="D187" s="110"/>
      <c r="E187" s="203">
        <f>E188+E189+E192</f>
        <v>575050</v>
      </c>
      <c r="F187" s="175">
        <f>SUM(F188:F190)</f>
        <v>578866.5</v>
      </c>
      <c r="G187" s="175">
        <f>SUM(G188:G190)</f>
        <v>307826.93</v>
      </c>
      <c r="H187" s="169">
        <f t="shared" si="7"/>
        <v>0.531775340255482</v>
      </c>
      <c r="I187" s="166">
        <f t="shared" si="5"/>
        <v>0.025307957975315053</v>
      </c>
      <c r="J187" s="174">
        <f>J188</f>
        <v>13935.72</v>
      </c>
    </row>
    <row r="188" spans="1:10" s="26" customFormat="1" ht="27" customHeight="1">
      <c r="A188" s="12" t="s">
        <v>342</v>
      </c>
      <c r="B188" s="7"/>
      <c r="C188" s="7"/>
      <c r="D188" s="7" t="s">
        <v>114</v>
      </c>
      <c r="E188" s="204">
        <v>575000</v>
      </c>
      <c r="F188" s="70">
        <v>570000</v>
      </c>
      <c r="G188" s="70">
        <v>307786.7</v>
      </c>
      <c r="H188" s="121">
        <f t="shared" si="7"/>
        <v>0.5399766666666667</v>
      </c>
      <c r="I188" s="121">
        <f t="shared" si="5"/>
        <v>0.025304650470187588</v>
      </c>
      <c r="J188" s="58">
        <v>13935.72</v>
      </c>
    </row>
    <row r="189" spans="1:10" s="26" customFormat="1" ht="25.5" customHeight="1">
      <c r="A189" s="12" t="s">
        <v>469</v>
      </c>
      <c r="B189" s="7"/>
      <c r="C189" s="7"/>
      <c r="D189" s="7" t="s">
        <v>103</v>
      </c>
      <c r="E189" s="204">
        <v>50</v>
      </c>
      <c r="F189" s="70">
        <v>50</v>
      </c>
      <c r="G189" s="70">
        <v>40.23</v>
      </c>
      <c r="H189" s="121">
        <f t="shared" si="7"/>
        <v>0.8046</v>
      </c>
      <c r="I189" s="121">
        <f t="shared" si="5"/>
        <v>3.307505127465373E-06</v>
      </c>
      <c r="J189" s="58">
        <v>0</v>
      </c>
    </row>
    <row r="190" spans="1:10" s="106" customFormat="1" ht="39.75" customHeight="1">
      <c r="A190" s="138" t="s">
        <v>477</v>
      </c>
      <c r="B190" s="7"/>
      <c r="C190" s="7"/>
      <c r="D190" s="7" t="s">
        <v>270</v>
      </c>
      <c r="E190" s="204">
        <v>0</v>
      </c>
      <c r="F190" s="70">
        <v>8816.5</v>
      </c>
      <c r="G190" s="70">
        <v>0</v>
      </c>
      <c r="H190" s="121">
        <f t="shared" si="7"/>
        <v>0</v>
      </c>
      <c r="I190" s="121">
        <f t="shared" si="5"/>
        <v>0</v>
      </c>
      <c r="J190" s="58">
        <v>0</v>
      </c>
    </row>
    <row r="191" spans="1:10" s="49" customFormat="1" ht="15" customHeight="1" hidden="1">
      <c r="A191" s="172" t="s">
        <v>59</v>
      </c>
      <c r="B191" s="110"/>
      <c r="C191" s="112" t="s">
        <v>374</v>
      </c>
      <c r="D191" s="112"/>
      <c r="E191" s="196">
        <v>0</v>
      </c>
      <c r="F191" s="170">
        <f>SUM(F192:F193)</f>
        <v>0</v>
      </c>
      <c r="G191" s="170">
        <f>SUM(G192:G193)</f>
        <v>0</v>
      </c>
      <c r="H191" s="116">
        <v>0</v>
      </c>
      <c r="I191" s="121">
        <f aca="true" t="shared" si="8" ref="I191:I223">G191/12163246.45</f>
        <v>0</v>
      </c>
      <c r="J191" s="171">
        <v>0</v>
      </c>
    </row>
    <row r="192" spans="1:10" s="91" customFormat="1" ht="15" customHeight="1" hidden="1">
      <c r="A192" s="36" t="s">
        <v>8</v>
      </c>
      <c r="B192" s="7"/>
      <c r="C192" s="7"/>
      <c r="D192" s="7" t="s">
        <v>189</v>
      </c>
      <c r="E192" s="204">
        <v>0</v>
      </c>
      <c r="F192" s="70">
        <v>0</v>
      </c>
      <c r="G192" s="70">
        <v>0</v>
      </c>
      <c r="H192" s="121">
        <v>0</v>
      </c>
      <c r="I192" s="121">
        <f t="shared" si="8"/>
        <v>0</v>
      </c>
      <c r="J192" s="71">
        <v>0</v>
      </c>
    </row>
    <row r="193" spans="1:10" s="91" customFormat="1" ht="42.75" customHeight="1" hidden="1">
      <c r="A193" s="215" t="s">
        <v>477</v>
      </c>
      <c r="B193" s="7"/>
      <c r="C193" s="7"/>
      <c r="D193" s="7" t="s">
        <v>270</v>
      </c>
      <c r="E193" s="204"/>
      <c r="F193" s="70">
        <v>0</v>
      </c>
      <c r="G193" s="70">
        <v>0</v>
      </c>
      <c r="H193" s="121">
        <v>0</v>
      </c>
      <c r="I193" s="121">
        <f t="shared" si="8"/>
        <v>0</v>
      </c>
      <c r="J193" s="58">
        <v>0</v>
      </c>
    </row>
    <row r="194" spans="1:10" ht="15" customHeight="1">
      <c r="A194" s="177" t="s">
        <v>233</v>
      </c>
      <c r="B194" s="112"/>
      <c r="C194" s="112" t="s">
        <v>222</v>
      </c>
      <c r="D194" s="112"/>
      <c r="E194" s="196">
        <v>0</v>
      </c>
      <c r="F194" s="165">
        <f>SUM(F195:F195)</f>
        <v>15000</v>
      </c>
      <c r="G194" s="165">
        <f>SUM(G195:G195)</f>
        <v>0</v>
      </c>
      <c r="H194" s="169">
        <v>0</v>
      </c>
      <c r="I194" s="121">
        <f t="shared" si="8"/>
        <v>0</v>
      </c>
      <c r="J194" s="171">
        <v>0</v>
      </c>
    </row>
    <row r="195" spans="1:10" s="91" customFormat="1" ht="40.5" customHeight="1">
      <c r="A195" s="215" t="s">
        <v>477</v>
      </c>
      <c r="B195" s="35"/>
      <c r="C195" s="35"/>
      <c r="D195" s="35" t="s">
        <v>270</v>
      </c>
      <c r="E195" s="202">
        <v>0</v>
      </c>
      <c r="F195" s="59">
        <v>15000</v>
      </c>
      <c r="G195" s="59">
        <v>0</v>
      </c>
      <c r="H195" s="37">
        <v>0</v>
      </c>
      <c r="I195" s="121">
        <f t="shared" si="8"/>
        <v>0</v>
      </c>
      <c r="J195" s="59">
        <v>0</v>
      </c>
    </row>
    <row r="196" spans="1:10" ht="15" customHeight="1" hidden="1">
      <c r="A196" s="178" t="s">
        <v>387</v>
      </c>
      <c r="B196" s="112"/>
      <c r="C196" s="112" t="s">
        <v>381</v>
      </c>
      <c r="D196" s="112"/>
      <c r="E196" s="196">
        <f>SUM(E197)</f>
        <v>0</v>
      </c>
      <c r="F196" s="165">
        <f>F197</f>
        <v>0</v>
      </c>
      <c r="G196" s="165">
        <f>G197</f>
        <v>0</v>
      </c>
      <c r="H196" s="166" t="e">
        <f t="shared" si="7"/>
        <v>#DIV/0!</v>
      </c>
      <c r="I196" s="121">
        <f t="shared" si="8"/>
        <v>0</v>
      </c>
      <c r="J196" s="171">
        <v>0</v>
      </c>
    </row>
    <row r="197" spans="1:10" s="91" customFormat="1" ht="48" customHeight="1" hidden="1">
      <c r="A197" s="215" t="s">
        <v>388</v>
      </c>
      <c r="B197" s="35"/>
      <c r="C197" s="35"/>
      <c r="D197" s="10" t="s">
        <v>267</v>
      </c>
      <c r="E197" s="202">
        <v>0</v>
      </c>
      <c r="F197" s="59">
        <v>0</v>
      </c>
      <c r="G197" s="59">
        <v>0</v>
      </c>
      <c r="H197" s="37" t="e">
        <f t="shared" si="7"/>
        <v>#DIV/0!</v>
      </c>
      <c r="I197" s="121">
        <f t="shared" si="8"/>
        <v>0</v>
      </c>
      <c r="J197" s="59">
        <v>0</v>
      </c>
    </row>
    <row r="198" spans="1:10" ht="25.5">
      <c r="A198" s="177" t="s">
        <v>271</v>
      </c>
      <c r="B198" s="112"/>
      <c r="C198" s="112" t="s">
        <v>272</v>
      </c>
      <c r="D198" s="112"/>
      <c r="E198" s="196">
        <f>SUM(E199:E200)</f>
        <v>15000</v>
      </c>
      <c r="F198" s="165">
        <f>SUM(F199:F200)</f>
        <v>20000</v>
      </c>
      <c r="G198" s="165">
        <f>SUM(G199:G200)</f>
        <v>17408.78</v>
      </c>
      <c r="H198" s="166">
        <f t="shared" si="7"/>
        <v>0.870439</v>
      </c>
      <c r="I198" s="166">
        <f t="shared" si="8"/>
        <v>0.001431260977203993</v>
      </c>
      <c r="J198" s="165">
        <v>0</v>
      </c>
    </row>
    <row r="199" spans="1:10" s="97" customFormat="1" ht="25.5" hidden="1">
      <c r="A199" s="12" t="s">
        <v>441</v>
      </c>
      <c r="B199" s="10"/>
      <c r="C199" s="10"/>
      <c r="D199" s="10" t="s">
        <v>433</v>
      </c>
      <c r="E199" s="200">
        <v>0</v>
      </c>
      <c r="F199" s="60">
        <v>0</v>
      </c>
      <c r="G199" s="60">
        <v>0</v>
      </c>
      <c r="H199" s="121" t="e">
        <f t="shared" si="7"/>
        <v>#DIV/0!</v>
      </c>
      <c r="I199" s="121">
        <f t="shared" si="8"/>
        <v>0</v>
      </c>
      <c r="J199" s="60">
        <v>0</v>
      </c>
    </row>
    <row r="200" spans="1:10" s="91" customFormat="1" ht="12.75">
      <c r="A200" s="67" t="s">
        <v>152</v>
      </c>
      <c r="B200" s="35"/>
      <c r="C200" s="35"/>
      <c r="D200" s="35" t="s">
        <v>131</v>
      </c>
      <c r="E200" s="202">
        <v>15000</v>
      </c>
      <c r="F200" s="59">
        <v>20000</v>
      </c>
      <c r="G200" s="59">
        <v>17408.78</v>
      </c>
      <c r="H200" s="37">
        <f t="shared" si="7"/>
        <v>0.870439</v>
      </c>
      <c r="I200" s="121">
        <f t="shared" si="8"/>
        <v>0.001431260977203993</v>
      </c>
      <c r="J200" s="65">
        <v>0</v>
      </c>
    </row>
    <row r="201" spans="1:10" ht="25.5">
      <c r="A201" s="128" t="s">
        <v>218</v>
      </c>
      <c r="B201" s="112"/>
      <c r="C201" s="112" t="s">
        <v>219</v>
      </c>
      <c r="D201" s="112"/>
      <c r="E201" s="196">
        <f>E202</f>
        <v>0</v>
      </c>
      <c r="F201" s="165">
        <f>SUM(F202)</f>
        <v>98</v>
      </c>
      <c r="G201" s="165">
        <f>G202</f>
        <v>98.5</v>
      </c>
      <c r="H201" s="166">
        <f t="shared" si="7"/>
        <v>1.0051020408163265</v>
      </c>
      <c r="I201" s="166">
        <f t="shared" si="8"/>
        <v>8.098166916612958E-06</v>
      </c>
      <c r="J201" s="165">
        <v>0</v>
      </c>
    </row>
    <row r="202" spans="1:10" ht="12.75">
      <c r="A202" s="36" t="s">
        <v>220</v>
      </c>
      <c r="B202" s="35"/>
      <c r="C202" s="35"/>
      <c r="D202" s="35" t="s">
        <v>216</v>
      </c>
      <c r="E202" s="202">
        <v>0</v>
      </c>
      <c r="F202" s="59">
        <v>98</v>
      </c>
      <c r="G202" s="59">
        <v>98.5</v>
      </c>
      <c r="H202" s="37">
        <f t="shared" si="7"/>
        <v>1.0051020408163265</v>
      </c>
      <c r="I202" s="121">
        <f t="shared" si="8"/>
        <v>8.098166916612958E-06</v>
      </c>
      <c r="J202" s="65">
        <v>0</v>
      </c>
    </row>
    <row r="203" spans="1:10" s="91" customFormat="1" ht="15" customHeight="1" hidden="1">
      <c r="A203" s="128" t="s">
        <v>15</v>
      </c>
      <c r="B203" s="112"/>
      <c r="C203" s="112" t="s">
        <v>88</v>
      </c>
      <c r="D203" s="112"/>
      <c r="E203" s="196">
        <f>SUM(E204:E206)</f>
        <v>0</v>
      </c>
      <c r="F203" s="165">
        <f>SUM(F204:F206)</f>
        <v>0</v>
      </c>
      <c r="G203" s="165">
        <f>SUM(G204:G206)</f>
        <v>0</v>
      </c>
      <c r="H203" s="169">
        <v>0</v>
      </c>
      <c r="I203" s="121">
        <f t="shared" si="8"/>
        <v>0</v>
      </c>
      <c r="J203" s="171">
        <v>0</v>
      </c>
    </row>
    <row r="204" spans="1:10" s="26" customFormat="1" ht="12.75" hidden="1">
      <c r="A204" s="11" t="s">
        <v>424</v>
      </c>
      <c r="B204" s="10"/>
      <c r="C204" s="10"/>
      <c r="D204" s="10" t="s">
        <v>99</v>
      </c>
      <c r="E204" s="200">
        <v>0</v>
      </c>
      <c r="F204" s="60">
        <v>0</v>
      </c>
      <c r="G204" s="60">
        <v>0</v>
      </c>
      <c r="H204" s="37">
        <v>0</v>
      </c>
      <c r="I204" s="121">
        <f t="shared" si="8"/>
        <v>0</v>
      </c>
      <c r="J204" s="65">
        <v>0</v>
      </c>
    </row>
    <row r="205" spans="1:10" s="26" customFormat="1" ht="25.5" hidden="1">
      <c r="A205" s="12" t="s">
        <v>441</v>
      </c>
      <c r="B205" s="10"/>
      <c r="C205" s="10"/>
      <c r="D205" s="10" t="s">
        <v>433</v>
      </c>
      <c r="E205" s="200">
        <v>0</v>
      </c>
      <c r="F205" s="60">
        <v>0</v>
      </c>
      <c r="G205" s="60">
        <v>0</v>
      </c>
      <c r="H205" s="37">
        <v>0</v>
      </c>
      <c r="I205" s="121">
        <f t="shared" si="8"/>
        <v>0</v>
      </c>
      <c r="J205" s="59">
        <v>0</v>
      </c>
    </row>
    <row r="206" spans="1:10" s="26" customFormat="1" ht="12.75" hidden="1">
      <c r="A206" s="12" t="s">
        <v>152</v>
      </c>
      <c r="B206" s="10"/>
      <c r="C206" s="10"/>
      <c r="D206" s="10" t="s">
        <v>131</v>
      </c>
      <c r="E206" s="200">
        <v>0</v>
      </c>
      <c r="F206" s="60">
        <v>0</v>
      </c>
      <c r="G206" s="60">
        <v>0</v>
      </c>
      <c r="H206" s="121">
        <v>0</v>
      </c>
      <c r="I206" s="121">
        <f t="shared" si="8"/>
        <v>0</v>
      </c>
      <c r="J206" s="65">
        <v>0</v>
      </c>
    </row>
    <row r="207" spans="1:10" s="91" customFormat="1" ht="18" customHeight="1">
      <c r="A207" s="5" t="s">
        <v>61</v>
      </c>
      <c r="B207" s="2">
        <v>921</v>
      </c>
      <c r="C207" s="2"/>
      <c r="D207" s="2"/>
      <c r="E207" s="195">
        <f aca="true" t="shared" si="9" ref="E207:G208">SUM(E208)</f>
        <v>60000</v>
      </c>
      <c r="F207" s="55">
        <f t="shared" si="9"/>
        <v>60000</v>
      </c>
      <c r="G207" s="55">
        <f t="shared" si="9"/>
        <v>30000</v>
      </c>
      <c r="H207" s="116">
        <f t="shared" si="7"/>
        <v>0.5</v>
      </c>
      <c r="I207" s="116">
        <f t="shared" si="8"/>
        <v>0.002466446776633388</v>
      </c>
      <c r="J207" s="64">
        <v>0</v>
      </c>
    </row>
    <row r="208" spans="1:10" ht="15" customHeight="1">
      <c r="A208" s="128" t="s">
        <v>64</v>
      </c>
      <c r="B208" s="112"/>
      <c r="C208" s="112">
        <v>92116</v>
      </c>
      <c r="D208" s="112"/>
      <c r="E208" s="196">
        <f t="shared" si="9"/>
        <v>60000</v>
      </c>
      <c r="F208" s="165">
        <f t="shared" si="9"/>
        <v>60000</v>
      </c>
      <c r="G208" s="165">
        <f t="shared" si="9"/>
        <v>30000</v>
      </c>
      <c r="H208" s="169">
        <f t="shared" si="7"/>
        <v>0.5</v>
      </c>
      <c r="I208" s="166">
        <f t="shared" si="8"/>
        <v>0.002466446776633388</v>
      </c>
      <c r="J208" s="171">
        <v>0</v>
      </c>
    </row>
    <row r="209" spans="1:12" ht="37.5" customHeight="1">
      <c r="A209" s="36" t="s">
        <v>310</v>
      </c>
      <c r="B209" s="3"/>
      <c r="C209" s="10"/>
      <c r="D209" s="10" t="s">
        <v>130</v>
      </c>
      <c r="E209" s="197">
        <v>60000</v>
      </c>
      <c r="F209" s="54">
        <v>60000</v>
      </c>
      <c r="G209" s="54">
        <v>30000</v>
      </c>
      <c r="H209" s="37">
        <f t="shared" si="7"/>
        <v>0.5</v>
      </c>
      <c r="I209" s="121">
        <f t="shared" si="8"/>
        <v>0.002466446776633388</v>
      </c>
      <c r="J209" s="59">
        <v>0</v>
      </c>
      <c r="L209" s="96"/>
    </row>
    <row r="210" spans="1:12" s="91" customFormat="1" ht="18" customHeight="1">
      <c r="A210" s="20" t="s">
        <v>337</v>
      </c>
      <c r="B210" s="34" t="s">
        <v>217</v>
      </c>
      <c r="C210" s="34"/>
      <c r="D210" s="34"/>
      <c r="E210" s="198">
        <f>SUM(E211)</f>
        <v>7255</v>
      </c>
      <c r="F210" s="99">
        <f>SUM(F217,F211)</f>
        <v>8585</v>
      </c>
      <c r="G210" s="99">
        <f>SUM(G211,G217)</f>
        <v>3825.1499999999996</v>
      </c>
      <c r="H210" s="116">
        <f t="shared" si="7"/>
        <v>0.44556202679091433</v>
      </c>
      <c r="I210" s="116">
        <f t="shared" si="8"/>
        <v>0.00031448429625464014</v>
      </c>
      <c r="J210" s="99">
        <f>SUM(J211,J217)</f>
        <v>73562.81</v>
      </c>
      <c r="L210" s="132"/>
    </row>
    <row r="211" spans="1:12" s="26" customFormat="1" ht="15" customHeight="1">
      <c r="A211" s="145" t="s">
        <v>240</v>
      </c>
      <c r="B211" s="112"/>
      <c r="C211" s="112" t="s">
        <v>241</v>
      </c>
      <c r="D211" s="112"/>
      <c r="E211" s="196">
        <f>SUM(E212:E216)</f>
        <v>7255</v>
      </c>
      <c r="F211" s="170">
        <f>SUM(F212:F216)</f>
        <v>8585</v>
      </c>
      <c r="G211" s="170">
        <f>SUM(G212:G216)</f>
        <v>3825.1499999999996</v>
      </c>
      <c r="H211" s="169">
        <f t="shared" si="7"/>
        <v>0.44556202679091433</v>
      </c>
      <c r="I211" s="166">
        <f t="shared" si="8"/>
        <v>0.00031448429625464014</v>
      </c>
      <c r="J211" s="170">
        <f>SUM(J212:J216)</f>
        <v>58209.75</v>
      </c>
      <c r="L211" s="100"/>
    </row>
    <row r="212" spans="1:12" s="26" customFormat="1" ht="48">
      <c r="A212" s="140" t="s">
        <v>430</v>
      </c>
      <c r="B212" s="35"/>
      <c r="C212" s="35"/>
      <c r="D212" s="10" t="s">
        <v>98</v>
      </c>
      <c r="E212" s="202">
        <v>7245</v>
      </c>
      <c r="F212" s="59">
        <v>7245</v>
      </c>
      <c r="G212" s="59">
        <v>3622.74</v>
      </c>
      <c r="H212" s="121">
        <f t="shared" si="7"/>
        <v>0.5000331262939959</v>
      </c>
      <c r="I212" s="121">
        <f t="shared" si="8"/>
        <v>0.0002978431798526947</v>
      </c>
      <c r="J212" s="98">
        <v>0</v>
      </c>
      <c r="L212" s="100"/>
    </row>
    <row r="213" spans="1:12" s="26" customFormat="1" ht="12.75">
      <c r="A213" s="12" t="s">
        <v>56</v>
      </c>
      <c r="B213" s="35"/>
      <c r="C213" s="35"/>
      <c r="D213" s="10" t="s">
        <v>122</v>
      </c>
      <c r="E213" s="202">
        <v>0</v>
      </c>
      <c r="F213" s="59">
        <v>1133</v>
      </c>
      <c r="G213" s="60">
        <v>0</v>
      </c>
      <c r="H213" s="121">
        <f t="shared" si="7"/>
        <v>0</v>
      </c>
      <c r="I213" s="121">
        <f t="shared" si="8"/>
        <v>0</v>
      </c>
      <c r="J213" s="59">
        <v>2968.13</v>
      </c>
      <c r="L213" s="100"/>
    </row>
    <row r="214" spans="1:12" s="26" customFormat="1" ht="12.75">
      <c r="A214" s="12" t="s">
        <v>332</v>
      </c>
      <c r="B214" s="35"/>
      <c r="C214" s="35"/>
      <c r="D214" s="10" t="s">
        <v>333</v>
      </c>
      <c r="E214" s="202">
        <v>0</v>
      </c>
      <c r="F214" s="59">
        <v>197</v>
      </c>
      <c r="G214" s="60">
        <v>197.2</v>
      </c>
      <c r="H214" s="121">
        <f t="shared" si="7"/>
        <v>1.0010152284263958</v>
      </c>
      <c r="I214" s="121">
        <f t="shared" si="8"/>
        <v>1.6212776811736802E-05</v>
      </c>
      <c r="J214" s="59">
        <v>0</v>
      </c>
      <c r="L214" s="100"/>
    </row>
    <row r="215" spans="1:12" s="26" customFormat="1" ht="12.75">
      <c r="A215" s="11" t="s">
        <v>424</v>
      </c>
      <c r="B215" s="35"/>
      <c r="C215" s="35"/>
      <c r="D215" s="10" t="s">
        <v>99</v>
      </c>
      <c r="E215" s="202">
        <v>10</v>
      </c>
      <c r="F215" s="59">
        <v>10</v>
      </c>
      <c r="G215" s="59">
        <v>5.21</v>
      </c>
      <c r="H215" s="121">
        <f t="shared" si="7"/>
        <v>0.521</v>
      </c>
      <c r="I215" s="121">
        <f t="shared" si="8"/>
        <v>4.2833959020866506E-07</v>
      </c>
      <c r="J215" s="65">
        <v>1241.62</v>
      </c>
      <c r="L215" s="100"/>
    </row>
    <row r="216" spans="1:12" s="91" customFormat="1" ht="15" customHeight="1">
      <c r="A216" s="13" t="s">
        <v>462</v>
      </c>
      <c r="B216" s="35"/>
      <c r="C216" s="35"/>
      <c r="D216" s="10" t="s">
        <v>463</v>
      </c>
      <c r="E216" s="202">
        <v>0</v>
      </c>
      <c r="F216" s="59">
        <v>0</v>
      </c>
      <c r="G216" s="59">
        <v>0</v>
      </c>
      <c r="H216" s="121"/>
      <c r="I216" s="121">
        <f t="shared" si="8"/>
        <v>0</v>
      </c>
      <c r="J216" s="59">
        <v>54000</v>
      </c>
      <c r="L216" s="132"/>
    </row>
    <row r="217" spans="1:12" s="97" customFormat="1" ht="15" customHeight="1">
      <c r="A217" s="180" t="s">
        <v>520</v>
      </c>
      <c r="B217" s="112"/>
      <c r="C217" s="112" t="s">
        <v>186</v>
      </c>
      <c r="D217" s="112"/>
      <c r="E217" s="196">
        <f>SUM(E219)</f>
        <v>0</v>
      </c>
      <c r="F217" s="165">
        <f>F219</f>
        <v>0</v>
      </c>
      <c r="G217" s="165">
        <f>G219</f>
        <v>0</v>
      </c>
      <c r="H217" s="121"/>
      <c r="I217" s="121">
        <f t="shared" si="8"/>
        <v>0</v>
      </c>
      <c r="J217" s="171">
        <f>J218+J219</f>
        <v>15353.06</v>
      </c>
      <c r="L217" s="101"/>
    </row>
    <row r="218" spans="1:12" s="97" customFormat="1" ht="24.75" customHeight="1" hidden="1">
      <c r="A218" s="140" t="s">
        <v>521</v>
      </c>
      <c r="B218" s="10"/>
      <c r="C218" s="10"/>
      <c r="D218" s="10" t="s">
        <v>103</v>
      </c>
      <c r="E218" s="200">
        <v>0</v>
      </c>
      <c r="F218" s="60">
        <v>0</v>
      </c>
      <c r="G218" s="60">
        <v>0</v>
      </c>
      <c r="H218" s="121"/>
      <c r="I218" s="121">
        <f t="shared" si="8"/>
        <v>0</v>
      </c>
      <c r="J218" s="141">
        <v>0</v>
      </c>
      <c r="L218" s="101"/>
    </row>
    <row r="219" spans="1:10" ht="45" customHeight="1">
      <c r="A219" s="140" t="s">
        <v>522</v>
      </c>
      <c r="B219" s="10"/>
      <c r="C219" s="10"/>
      <c r="D219" s="10" t="s">
        <v>246</v>
      </c>
      <c r="E219" s="200">
        <v>0</v>
      </c>
      <c r="F219" s="60">
        <v>0</v>
      </c>
      <c r="G219" s="60">
        <v>0</v>
      </c>
      <c r="H219" s="37">
        <v>0</v>
      </c>
      <c r="I219" s="121">
        <f t="shared" si="8"/>
        <v>0</v>
      </c>
      <c r="J219" s="59">
        <v>15353.06</v>
      </c>
    </row>
    <row r="220" spans="1:10" ht="21" customHeight="1">
      <c r="A220" s="8" t="s">
        <v>65</v>
      </c>
      <c r="B220" s="9"/>
      <c r="C220" s="9"/>
      <c r="D220" s="9"/>
      <c r="E220" s="198">
        <f>SUM(E210,E207,E182,E166,E140,E136,E104,E94,E59,E56,E49,E28,E15,E9,E3,E169,E162)</f>
        <v>21485000</v>
      </c>
      <c r="F220" s="236">
        <f>SUM(F210,F207,F182,F166,F140,F136,F104,F94,F59,F56,F49,F28,F15,F9,F3,F169,F162)</f>
        <v>21646801.05</v>
      </c>
      <c r="G220" s="236">
        <f>SUM(G210,G207,G182,G166,G140,G136,G104,G94,G59,G56,G49,G28,G15,G9,G3,G169,G162)</f>
        <v>12163246.45</v>
      </c>
      <c r="H220" s="116">
        <f t="shared" si="7"/>
        <v>0.5618957933740514</v>
      </c>
      <c r="I220" s="116">
        <f t="shared" si="8"/>
        <v>1</v>
      </c>
      <c r="J220" s="236">
        <f>SUM(J210,J207,J182,J140,J136,J104,J94,J59,J56,J49,J28,J15,J9,J3,J169,J162)</f>
        <v>1337351.99</v>
      </c>
    </row>
    <row r="221" spans="1:10" ht="15" customHeight="1">
      <c r="A221" s="76" t="s">
        <v>286</v>
      </c>
      <c r="B221" s="76"/>
      <c r="C221" s="76"/>
      <c r="D221" s="76"/>
      <c r="E221" s="205"/>
      <c r="F221" s="77"/>
      <c r="G221" s="77"/>
      <c r="H221" s="116"/>
      <c r="I221" s="121"/>
      <c r="J221" s="77"/>
    </row>
    <row r="222" spans="1:10" ht="18.75" customHeight="1">
      <c r="A222" s="76" t="s">
        <v>247</v>
      </c>
      <c r="B222" s="76"/>
      <c r="C222" s="76"/>
      <c r="D222" s="76"/>
      <c r="E222" s="206">
        <f>E220-E223</f>
        <v>21485000</v>
      </c>
      <c r="F222" s="160">
        <f>F220-F223</f>
        <v>21643360.05</v>
      </c>
      <c r="G222" s="77">
        <v>12159805.05</v>
      </c>
      <c r="H222" s="121">
        <f t="shared" si="7"/>
        <v>0.5618261222799369</v>
      </c>
      <c r="I222" s="121">
        <f t="shared" si="8"/>
        <v>0.9997170656687633</v>
      </c>
      <c r="J222" s="77"/>
    </row>
    <row r="223" spans="1:10" ht="17.25" customHeight="1">
      <c r="A223" s="76" t="s">
        <v>248</v>
      </c>
      <c r="B223" s="76"/>
      <c r="C223" s="76"/>
      <c r="D223" s="76"/>
      <c r="E223" s="206">
        <f>E14+E22+E38+E216+E219</f>
        <v>0</v>
      </c>
      <c r="F223" s="88">
        <v>3441</v>
      </c>
      <c r="G223" s="77">
        <v>3441.4</v>
      </c>
      <c r="H223" s="121">
        <f t="shared" si="7"/>
        <v>1.0001162452775356</v>
      </c>
      <c r="I223" s="121">
        <f t="shared" si="8"/>
        <v>0.0002829343312368714</v>
      </c>
      <c r="J223" s="77"/>
    </row>
    <row r="224" ht="12.75">
      <c r="A224" t="s">
        <v>442</v>
      </c>
    </row>
    <row r="225" ht="12.75">
      <c r="A225" t="s">
        <v>524</v>
      </c>
    </row>
  </sheetData>
  <sheetProtection/>
  <autoFilter ref="D1:D225"/>
  <mergeCells count="5">
    <mergeCell ref="A1:A2"/>
    <mergeCell ref="B1:D1"/>
    <mergeCell ref="E1:E2"/>
    <mergeCell ref="I1:I2"/>
    <mergeCell ref="J1:J2"/>
  </mergeCells>
  <printOptions/>
  <pageMargins left="0.6692913385826772" right="0.6692913385826772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&amp;R&amp;"Arial CE,Pogrubiony"Załącznik Nr 1&amp;"Arial CE,Standardowy"
do informacji z przebiegu  wykonania budżetu Miasta Radziejów za I półrocze 2017 roku</oddHeader>
    <oddFooter>&amp;C&amp;P&amp;R&amp;"Arial CE,Pogrubiony"&amp;12DOCHODY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7"/>
  <sheetViews>
    <sheetView zoomScalePageLayoutView="0" workbookViewId="0" topLeftCell="A1">
      <selection activeCell="D691" sqref="D691"/>
    </sheetView>
  </sheetViews>
  <sheetFormatPr defaultColWidth="9.00390625" defaultRowHeight="12.75"/>
  <cols>
    <col min="1" max="1" width="56.375" style="0" customWidth="1"/>
    <col min="2" max="2" width="6.75390625" style="0" customWidth="1"/>
    <col min="3" max="3" width="7.75390625" style="0" bestFit="1" customWidth="1"/>
    <col min="4" max="4" width="7.125" style="0" customWidth="1"/>
    <col min="5" max="5" width="14.25390625" style="230" customWidth="1"/>
    <col min="6" max="6" width="14.25390625" style="61" customWidth="1"/>
    <col min="7" max="7" width="14.25390625" style="44" customWidth="1"/>
    <col min="8" max="8" width="9.75390625" style="26" customWidth="1"/>
    <col min="9" max="9" width="9.375" style="74" customWidth="1"/>
    <col min="10" max="10" width="9.875" style="87" hidden="1" customWidth="1"/>
    <col min="11" max="11" width="9.125" style="0" customWidth="1"/>
    <col min="12" max="12" width="14.375" style="0" customWidth="1"/>
    <col min="14" max="14" width="10.625" style="0" customWidth="1"/>
  </cols>
  <sheetData>
    <row r="1" spans="1:10" ht="12.75" customHeight="1">
      <c r="A1" s="263" t="s">
        <v>0</v>
      </c>
      <c r="B1" s="265" t="s">
        <v>66</v>
      </c>
      <c r="C1" s="266"/>
      <c r="D1" s="267"/>
      <c r="E1" s="247" t="s">
        <v>445</v>
      </c>
      <c r="F1" s="261" t="s">
        <v>67</v>
      </c>
      <c r="G1" s="261" t="s">
        <v>68</v>
      </c>
      <c r="H1" s="259" t="s">
        <v>69</v>
      </c>
      <c r="I1" s="268" t="s">
        <v>231</v>
      </c>
      <c r="J1" s="257" t="s">
        <v>420</v>
      </c>
    </row>
    <row r="2" spans="1:10" ht="45.75" customHeight="1">
      <c r="A2" s="264"/>
      <c r="B2" s="14" t="s">
        <v>1</v>
      </c>
      <c r="C2" s="162" t="s">
        <v>2</v>
      </c>
      <c r="D2" s="14" t="s">
        <v>3</v>
      </c>
      <c r="E2" s="248"/>
      <c r="F2" s="262"/>
      <c r="G2" s="262"/>
      <c r="H2" s="260"/>
      <c r="I2" s="269"/>
      <c r="J2" s="258"/>
    </row>
    <row r="3" spans="1:10" ht="18" customHeight="1">
      <c r="A3" s="15" t="s">
        <v>4</v>
      </c>
      <c r="B3" s="16" t="s">
        <v>70</v>
      </c>
      <c r="C3" s="16"/>
      <c r="D3" s="16"/>
      <c r="E3" s="217">
        <f>SUM(E5,E6)</f>
        <v>75850</v>
      </c>
      <c r="F3" s="39">
        <f>SUM(F4,F6)</f>
        <v>83457.42</v>
      </c>
      <c r="G3" s="39">
        <f>SUM(G5,G6)</f>
        <v>21406.670000000002</v>
      </c>
      <c r="H3" s="161">
        <f>G3/F3</f>
        <v>0.2564981040631259</v>
      </c>
      <c r="I3" s="30">
        <f>G3/11439073.38</f>
        <v>0.0018713639897989709</v>
      </c>
      <c r="J3" s="85">
        <v>0</v>
      </c>
    </row>
    <row r="4" spans="1:10" s="91" customFormat="1" ht="15" customHeight="1">
      <c r="A4" s="123" t="s">
        <v>5</v>
      </c>
      <c r="B4" s="124"/>
      <c r="C4" s="124" t="s">
        <v>177</v>
      </c>
      <c r="D4" s="124"/>
      <c r="E4" s="218">
        <f>SUM(E5)</f>
        <v>850</v>
      </c>
      <c r="F4" s="125">
        <v>850</v>
      </c>
      <c r="G4" s="125">
        <f>SUM(G5:G5)</f>
        <v>469.65</v>
      </c>
      <c r="H4" s="92">
        <f aca="true" t="shared" si="0" ref="H4:H87">G4/F4</f>
        <v>0.5525294117647058</v>
      </c>
      <c r="I4" s="92">
        <f>G4/11439073.38</f>
        <v>4.105664719496711E-05</v>
      </c>
      <c r="J4" s="126"/>
    </row>
    <row r="5" spans="1:10" ht="25.5">
      <c r="A5" s="19" t="s">
        <v>311</v>
      </c>
      <c r="B5" s="18"/>
      <c r="C5" s="18"/>
      <c r="D5" s="18">
        <v>2850</v>
      </c>
      <c r="E5" s="219">
        <v>850</v>
      </c>
      <c r="F5" s="52">
        <v>850</v>
      </c>
      <c r="G5" s="38">
        <v>469.65</v>
      </c>
      <c r="H5" s="122">
        <f t="shared" si="0"/>
        <v>0.5525294117647058</v>
      </c>
      <c r="I5" s="122">
        <f aca="true" t="shared" si="1" ref="I5:I68">G5/11439073.38</f>
        <v>4.105664719496711E-05</v>
      </c>
      <c r="J5" s="42"/>
    </row>
    <row r="6" spans="1:10" s="91" customFormat="1" ht="15" customHeight="1">
      <c r="A6" s="89" t="s">
        <v>15</v>
      </c>
      <c r="B6" s="124"/>
      <c r="C6" s="124" t="s">
        <v>198</v>
      </c>
      <c r="D6" s="124"/>
      <c r="E6" s="125">
        <f>SUM(E7:E13)</f>
        <v>75000</v>
      </c>
      <c r="F6" s="125">
        <f>SUM(F7:F13)</f>
        <v>82607.42</v>
      </c>
      <c r="G6" s="125">
        <f>SUM(G7:G13)</f>
        <v>20937.02</v>
      </c>
      <c r="H6" s="92">
        <f t="shared" si="0"/>
        <v>0.253452050675351</v>
      </c>
      <c r="I6" s="92">
        <f t="shared" si="1"/>
        <v>0.0018303073426040037</v>
      </c>
      <c r="J6" s="126"/>
    </row>
    <row r="7" spans="1:10" ht="12.75" hidden="1">
      <c r="A7" s="19" t="s">
        <v>182</v>
      </c>
      <c r="B7" s="18"/>
      <c r="C7" s="18"/>
      <c r="D7" s="18" t="s">
        <v>146</v>
      </c>
      <c r="E7" s="219">
        <v>0</v>
      </c>
      <c r="F7" s="52">
        <v>0</v>
      </c>
      <c r="G7" s="38">
        <v>0</v>
      </c>
      <c r="H7" s="122" t="e">
        <f t="shared" si="0"/>
        <v>#DIV/0!</v>
      </c>
      <c r="I7" s="122">
        <f t="shared" si="1"/>
        <v>0</v>
      </c>
      <c r="J7" s="42"/>
    </row>
    <row r="8" spans="1:10" ht="12.75" hidden="1">
      <c r="A8" s="19" t="s">
        <v>21</v>
      </c>
      <c r="B8" s="18"/>
      <c r="C8" s="18"/>
      <c r="D8" s="18" t="s">
        <v>78</v>
      </c>
      <c r="E8" s="219">
        <v>0</v>
      </c>
      <c r="F8" s="52">
        <v>0</v>
      </c>
      <c r="G8" s="38">
        <v>0</v>
      </c>
      <c r="H8" s="122">
        <v>0</v>
      </c>
      <c r="I8" s="243">
        <f t="shared" si="1"/>
        <v>0</v>
      </c>
      <c r="J8" s="42"/>
    </row>
    <row r="9" spans="1:10" ht="12.75" hidden="1">
      <c r="A9" s="19" t="s">
        <v>22</v>
      </c>
      <c r="B9" s="18"/>
      <c r="C9" s="18"/>
      <c r="D9" s="18" t="s">
        <v>79</v>
      </c>
      <c r="E9" s="219">
        <v>0</v>
      </c>
      <c r="F9" s="52">
        <v>0</v>
      </c>
      <c r="G9" s="38">
        <v>0</v>
      </c>
      <c r="H9" s="122" t="e">
        <f t="shared" si="0"/>
        <v>#DIV/0!</v>
      </c>
      <c r="I9" s="122">
        <f t="shared" si="1"/>
        <v>0</v>
      </c>
      <c r="J9" s="42"/>
    </row>
    <row r="10" spans="1:10" ht="12.75">
      <c r="A10" s="19" t="s">
        <v>9</v>
      </c>
      <c r="B10" s="18"/>
      <c r="C10" s="18"/>
      <c r="D10" s="18" t="s">
        <v>80</v>
      </c>
      <c r="E10" s="219">
        <v>0</v>
      </c>
      <c r="F10" s="52">
        <v>55.57</v>
      </c>
      <c r="G10" s="38">
        <v>55.57</v>
      </c>
      <c r="H10" s="122">
        <f t="shared" si="0"/>
        <v>1</v>
      </c>
      <c r="I10" s="122">
        <f t="shared" si="1"/>
        <v>4.857910964812781E-06</v>
      </c>
      <c r="J10" s="42"/>
    </row>
    <row r="11" spans="1:10" ht="12.75">
      <c r="A11" s="19" t="s">
        <v>12</v>
      </c>
      <c r="B11" s="18"/>
      <c r="C11" s="18"/>
      <c r="D11" s="18" t="s">
        <v>76</v>
      </c>
      <c r="E11" s="219">
        <v>0</v>
      </c>
      <c r="F11" s="52">
        <v>93.6</v>
      </c>
      <c r="G11" s="38">
        <v>93.6</v>
      </c>
      <c r="H11" s="122">
        <f t="shared" si="0"/>
        <v>1</v>
      </c>
      <c r="I11" s="122">
        <f t="shared" si="1"/>
        <v>8.18248094846997E-06</v>
      </c>
      <c r="J11" s="42"/>
    </row>
    <row r="12" spans="1:10" ht="12.75">
      <c r="A12" s="19" t="s">
        <v>26</v>
      </c>
      <c r="B12" s="18"/>
      <c r="C12" s="18"/>
      <c r="D12" s="18" t="s">
        <v>89</v>
      </c>
      <c r="E12" s="219">
        <v>0</v>
      </c>
      <c r="F12" s="52">
        <v>7458.25</v>
      </c>
      <c r="G12" s="38">
        <v>7458.25</v>
      </c>
      <c r="H12" s="122">
        <f t="shared" si="0"/>
        <v>1</v>
      </c>
      <c r="I12" s="122">
        <f t="shared" si="1"/>
        <v>0.0006519977407470743</v>
      </c>
      <c r="J12" s="42"/>
    </row>
    <row r="13" spans="1:10" ht="12.75">
      <c r="A13" s="80" t="s">
        <v>87</v>
      </c>
      <c r="B13" s="18"/>
      <c r="C13" s="18"/>
      <c r="D13" s="18" t="s">
        <v>86</v>
      </c>
      <c r="E13" s="219">
        <v>75000</v>
      </c>
      <c r="F13" s="52">
        <v>75000</v>
      </c>
      <c r="G13" s="38">
        <v>13329.6</v>
      </c>
      <c r="H13" s="122">
        <f t="shared" si="0"/>
        <v>0.177728</v>
      </c>
      <c r="I13" s="122">
        <f t="shared" si="1"/>
        <v>0.0011652692099436467</v>
      </c>
      <c r="J13" s="42"/>
    </row>
    <row r="14" spans="1:10" s="91" customFormat="1" ht="18" customHeight="1">
      <c r="A14" s="46" t="s">
        <v>199</v>
      </c>
      <c r="B14" s="47" t="s">
        <v>200</v>
      </c>
      <c r="C14" s="47"/>
      <c r="D14" s="47"/>
      <c r="E14" s="220">
        <f>SUM(E15)</f>
        <v>5000</v>
      </c>
      <c r="F14" s="48">
        <f>SUM(F15)</f>
        <v>5000</v>
      </c>
      <c r="G14" s="48">
        <f>SUM(G15)</f>
        <v>1030.84</v>
      </c>
      <c r="H14" s="30">
        <f t="shared" si="0"/>
        <v>0.206168</v>
      </c>
      <c r="I14" s="30">
        <f t="shared" si="1"/>
        <v>9.011569082180325E-05</v>
      </c>
      <c r="J14" s="85">
        <f>G14/7232332.21</f>
        <v>0.00014253216943971105</v>
      </c>
    </row>
    <row r="15" spans="1:10" ht="15" customHeight="1">
      <c r="A15" s="123" t="s">
        <v>201</v>
      </c>
      <c r="B15" s="124"/>
      <c r="C15" s="124" t="s">
        <v>202</v>
      </c>
      <c r="D15" s="124"/>
      <c r="E15" s="218">
        <f>SUM(E16:E17)</f>
        <v>5000</v>
      </c>
      <c r="F15" s="125">
        <f>SUM(F16:F17)</f>
        <v>5000</v>
      </c>
      <c r="G15" s="125">
        <f>SUM(G16:G17)</f>
        <v>1030.84</v>
      </c>
      <c r="H15" s="92">
        <f t="shared" si="0"/>
        <v>0.206168</v>
      </c>
      <c r="I15" s="92">
        <f t="shared" si="1"/>
        <v>9.011569082180325E-05</v>
      </c>
      <c r="J15" s="126"/>
    </row>
    <row r="16" spans="1:10" ht="12.75">
      <c r="A16" s="27" t="s">
        <v>9</v>
      </c>
      <c r="B16" s="18"/>
      <c r="C16" s="28"/>
      <c r="D16" s="28" t="s">
        <v>80</v>
      </c>
      <c r="E16" s="219">
        <v>3000</v>
      </c>
      <c r="F16" s="52">
        <v>3000</v>
      </c>
      <c r="G16" s="38">
        <v>0</v>
      </c>
      <c r="H16" s="122">
        <f t="shared" si="0"/>
        <v>0</v>
      </c>
      <c r="I16" s="122">
        <f t="shared" si="1"/>
        <v>0</v>
      </c>
      <c r="J16" s="42"/>
    </row>
    <row r="17" spans="1:10" ht="12.75">
      <c r="A17" s="27" t="s">
        <v>12</v>
      </c>
      <c r="B17" s="18"/>
      <c r="C17" s="18"/>
      <c r="D17" s="28" t="s">
        <v>76</v>
      </c>
      <c r="E17" s="219">
        <v>2000</v>
      </c>
      <c r="F17" s="52">
        <v>2000</v>
      </c>
      <c r="G17" s="38">
        <v>1030.84</v>
      </c>
      <c r="H17" s="122">
        <f t="shared" si="0"/>
        <v>0.51542</v>
      </c>
      <c r="I17" s="122">
        <f t="shared" si="1"/>
        <v>9.011569082180325E-05</v>
      </c>
      <c r="J17" s="42"/>
    </row>
    <row r="18" spans="1:10" s="49" customFormat="1" ht="18" customHeight="1">
      <c r="A18" s="15" t="s">
        <v>6</v>
      </c>
      <c r="B18" s="16">
        <v>600</v>
      </c>
      <c r="C18" s="16"/>
      <c r="D18" s="16"/>
      <c r="E18" s="217">
        <f>SUM(E19,E29,E24,E21,E44)</f>
        <v>1034728</v>
      </c>
      <c r="F18" s="217">
        <f>SUM(F19,F29,F24,F21,F44)</f>
        <v>551115</v>
      </c>
      <c r="G18" s="217">
        <f>SUM(G19,G29,G24,G21,G44)</f>
        <v>157699.49</v>
      </c>
      <c r="H18" s="30">
        <f t="shared" si="0"/>
        <v>0.2861462489680012</v>
      </c>
      <c r="I18" s="30">
        <f t="shared" si="1"/>
        <v>0.013786037099449045</v>
      </c>
      <c r="J18" s="85">
        <v>0</v>
      </c>
    </row>
    <row r="19" spans="1:10" s="91" customFormat="1" ht="15" customHeight="1">
      <c r="A19" s="151" t="s">
        <v>369</v>
      </c>
      <c r="B19" s="129"/>
      <c r="C19" s="129" t="s">
        <v>370</v>
      </c>
      <c r="D19" s="129"/>
      <c r="E19" s="221">
        <f>E20</f>
        <v>820</v>
      </c>
      <c r="F19" s="131">
        <f>F20</f>
        <v>820</v>
      </c>
      <c r="G19" s="131">
        <f>G20</f>
        <v>819.2</v>
      </c>
      <c r="H19" s="92">
        <f t="shared" si="0"/>
        <v>0.9990243902439025</v>
      </c>
      <c r="I19" s="92">
        <f t="shared" si="1"/>
        <v>7.161419223276283E-05</v>
      </c>
      <c r="J19" s="125"/>
    </row>
    <row r="20" spans="1:10" ht="12.75">
      <c r="A20" s="152" t="s">
        <v>208</v>
      </c>
      <c r="B20" s="21"/>
      <c r="C20" s="21"/>
      <c r="D20" s="21" t="s">
        <v>209</v>
      </c>
      <c r="E20" s="222">
        <v>820</v>
      </c>
      <c r="F20" s="40">
        <v>820</v>
      </c>
      <c r="G20" s="40">
        <v>819.2</v>
      </c>
      <c r="H20" s="122">
        <f t="shared" si="0"/>
        <v>0.9990243902439025</v>
      </c>
      <c r="I20" s="122">
        <f t="shared" si="1"/>
        <v>7.161419223276283E-05</v>
      </c>
      <c r="J20" s="38"/>
    </row>
    <row r="21" spans="1:10" ht="15" customHeight="1">
      <c r="A21" s="128" t="s">
        <v>313</v>
      </c>
      <c r="B21" s="129"/>
      <c r="C21" s="129" t="s">
        <v>203</v>
      </c>
      <c r="D21" s="129"/>
      <c r="E21" s="221">
        <f>SUM(E22:E23)</f>
        <v>115800</v>
      </c>
      <c r="F21" s="131">
        <f>SUM(F22)</f>
        <v>15800</v>
      </c>
      <c r="G21" s="131">
        <f>SUM(G22:G22)</f>
        <v>15800</v>
      </c>
      <c r="H21" s="92">
        <f t="shared" si="0"/>
        <v>1</v>
      </c>
      <c r="I21" s="92">
        <f t="shared" si="1"/>
        <v>0.001381230758395572</v>
      </c>
      <c r="J21" s="126"/>
    </row>
    <row r="22" spans="1:10" ht="12.75">
      <c r="A22" s="36" t="s">
        <v>312</v>
      </c>
      <c r="B22" s="21"/>
      <c r="C22" s="21"/>
      <c r="D22" s="21" t="s">
        <v>315</v>
      </c>
      <c r="E22" s="222">
        <v>15800</v>
      </c>
      <c r="F22" s="40">
        <v>15800</v>
      </c>
      <c r="G22" s="40">
        <v>15800</v>
      </c>
      <c r="H22" s="122">
        <f t="shared" si="0"/>
        <v>1</v>
      </c>
      <c r="I22" s="122">
        <f t="shared" si="1"/>
        <v>0.001381230758395572</v>
      </c>
      <c r="J22" s="42"/>
    </row>
    <row r="23" spans="1:10" ht="12.75">
      <c r="A23" s="80" t="s">
        <v>87</v>
      </c>
      <c r="B23" s="21"/>
      <c r="C23" s="21"/>
      <c r="D23" s="21" t="s">
        <v>86</v>
      </c>
      <c r="E23" s="222">
        <v>100000</v>
      </c>
      <c r="F23" s="40">
        <v>0</v>
      </c>
      <c r="G23" s="40">
        <v>0</v>
      </c>
      <c r="H23" s="122"/>
      <c r="I23" s="122">
        <f t="shared" si="1"/>
        <v>0</v>
      </c>
      <c r="J23" s="42"/>
    </row>
    <row r="24" spans="1:10" ht="15" customHeight="1" hidden="1">
      <c r="A24" s="128" t="s">
        <v>314</v>
      </c>
      <c r="B24" s="129"/>
      <c r="C24" s="129" t="s">
        <v>204</v>
      </c>
      <c r="D24" s="129"/>
      <c r="E24" s="221">
        <f>SUM(E25,E26,E27,E28)</f>
        <v>0</v>
      </c>
      <c r="F24" s="131">
        <f>SUM(F25,F26,F27,F28)</f>
        <v>0</v>
      </c>
      <c r="G24" s="131">
        <f>SUM(G25,G26,G27)</f>
        <v>0</v>
      </c>
      <c r="H24" s="92" t="e">
        <f t="shared" si="0"/>
        <v>#DIV/0!</v>
      </c>
      <c r="I24" s="243">
        <f t="shared" si="1"/>
        <v>0</v>
      </c>
      <c r="J24" s="126"/>
    </row>
    <row r="25" spans="1:10" s="106" customFormat="1" ht="38.25" hidden="1">
      <c r="A25" s="29" t="s">
        <v>281</v>
      </c>
      <c r="B25" s="21"/>
      <c r="C25" s="21"/>
      <c r="D25" s="21" t="s">
        <v>280</v>
      </c>
      <c r="E25" s="222">
        <v>0</v>
      </c>
      <c r="F25" s="40">
        <v>0</v>
      </c>
      <c r="G25" s="40">
        <v>0</v>
      </c>
      <c r="H25" s="122" t="e">
        <f t="shared" si="0"/>
        <v>#DIV/0!</v>
      </c>
      <c r="I25" s="122">
        <f t="shared" si="1"/>
        <v>0</v>
      </c>
      <c r="J25" s="42"/>
    </row>
    <row r="26" spans="1:10" s="106" customFormat="1" ht="12.75" hidden="1">
      <c r="A26" s="29" t="s">
        <v>405</v>
      </c>
      <c r="B26" s="21"/>
      <c r="C26" s="21"/>
      <c r="D26" s="21" t="s">
        <v>315</v>
      </c>
      <c r="E26" s="222">
        <v>0</v>
      </c>
      <c r="F26" s="40">
        <v>0</v>
      </c>
      <c r="G26" s="40">
        <v>0</v>
      </c>
      <c r="H26" s="122">
        <v>0</v>
      </c>
      <c r="I26" s="243">
        <f t="shared" si="1"/>
        <v>0</v>
      </c>
      <c r="J26" s="42"/>
    </row>
    <row r="27" spans="1:10" s="106" customFormat="1" ht="12.75" hidden="1">
      <c r="A27" s="29" t="s">
        <v>87</v>
      </c>
      <c r="B27" s="21"/>
      <c r="C27" s="21"/>
      <c r="D27" s="21" t="s">
        <v>86</v>
      </c>
      <c r="E27" s="222">
        <v>0</v>
      </c>
      <c r="F27" s="40">
        <v>0</v>
      </c>
      <c r="G27" s="40">
        <v>0</v>
      </c>
      <c r="H27" s="122">
        <v>0</v>
      </c>
      <c r="I27" s="122">
        <f t="shared" si="1"/>
        <v>0</v>
      </c>
      <c r="J27" s="42"/>
    </row>
    <row r="28" spans="1:10" s="106" customFormat="1" ht="37.5" customHeight="1" hidden="1">
      <c r="A28" s="29" t="s">
        <v>418</v>
      </c>
      <c r="B28" s="21"/>
      <c r="C28" s="21"/>
      <c r="D28" s="21" t="s">
        <v>365</v>
      </c>
      <c r="E28" s="222">
        <v>0</v>
      </c>
      <c r="F28" s="40">
        <v>0</v>
      </c>
      <c r="G28" s="40">
        <v>0</v>
      </c>
      <c r="H28" s="122">
        <v>0</v>
      </c>
      <c r="I28" s="243">
        <f t="shared" si="1"/>
        <v>0</v>
      </c>
      <c r="J28" s="42"/>
    </row>
    <row r="29" spans="1:10" s="97" customFormat="1" ht="15" customHeight="1">
      <c r="A29" s="123" t="s">
        <v>7</v>
      </c>
      <c r="B29" s="124"/>
      <c r="C29" s="124">
        <v>60016</v>
      </c>
      <c r="D29" s="124"/>
      <c r="E29" s="221">
        <f>SUM(E30:E43)</f>
        <v>918108</v>
      </c>
      <c r="F29" s="131">
        <f>SUM(F30:F43)</f>
        <v>533495</v>
      </c>
      <c r="G29" s="131">
        <f>SUM(G30:G43)</f>
        <v>140720.28999999998</v>
      </c>
      <c r="H29" s="92">
        <f t="shared" si="0"/>
        <v>0.26377058829042443</v>
      </c>
      <c r="I29" s="92">
        <f t="shared" si="1"/>
        <v>0.01230172106824967</v>
      </c>
      <c r="J29" s="126"/>
    </row>
    <row r="30" spans="1:10" s="91" customFormat="1" ht="12.75" hidden="1">
      <c r="A30" s="27" t="s">
        <v>21</v>
      </c>
      <c r="B30" s="18"/>
      <c r="C30" s="18"/>
      <c r="D30" s="28" t="s">
        <v>78</v>
      </c>
      <c r="E30" s="222">
        <v>0</v>
      </c>
      <c r="F30" s="40">
        <v>0</v>
      </c>
      <c r="G30" s="40">
        <v>0</v>
      </c>
      <c r="H30" s="122" t="e">
        <f>G30/F30</f>
        <v>#DIV/0!</v>
      </c>
      <c r="I30" s="243">
        <f t="shared" si="1"/>
        <v>0</v>
      </c>
      <c r="J30" s="42"/>
    </row>
    <row r="31" spans="1:10" s="26" customFormat="1" ht="12.75" hidden="1">
      <c r="A31" s="27" t="s">
        <v>22</v>
      </c>
      <c r="B31" s="18"/>
      <c r="C31" s="18"/>
      <c r="D31" s="28" t="s">
        <v>79</v>
      </c>
      <c r="E31" s="222">
        <v>0</v>
      </c>
      <c r="F31" s="40">
        <v>0</v>
      </c>
      <c r="G31" s="40">
        <v>0</v>
      </c>
      <c r="H31" s="122" t="e">
        <f t="shared" si="0"/>
        <v>#DIV/0!</v>
      </c>
      <c r="I31" s="122">
        <f t="shared" si="1"/>
        <v>0</v>
      </c>
      <c r="J31" s="42"/>
    </row>
    <row r="32" spans="1:10" s="91" customFormat="1" ht="12.75">
      <c r="A32" s="27" t="s">
        <v>159</v>
      </c>
      <c r="B32" s="18"/>
      <c r="C32" s="18"/>
      <c r="D32" s="28" t="s">
        <v>160</v>
      </c>
      <c r="E32" s="222">
        <v>2000</v>
      </c>
      <c r="F32" s="52">
        <v>2000</v>
      </c>
      <c r="G32" s="40">
        <v>928</v>
      </c>
      <c r="H32" s="122">
        <f t="shared" si="0"/>
        <v>0.464</v>
      </c>
      <c r="I32" s="122">
        <f t="shared" si="1"/>
        <v>8.112545213867663E-05</v>
      </c>
      <c r="J32" s="42"/>
    </row>
    <row r="33" spans="1:10" s="26" customFormat="1" ht="12.75">
      <c r="A33" s="17" t="s">
        <v>9</v>
      </c>
      <c r="B33" s="18"/>
      <c r="C33" s="18"/>
      <c r="D33" s="18">
        <v>4210</v>
      </c>
      <c r="E33" s="219">
        <v>50000</v>
      </c>
      <c r="F33" s="52">
        <v>50000</v>
      </c>
      <c r="G33" s="40">
        <v>11693.54</v>
      </c>
      <c r="H33" s="122">
        <f t="shared" si="0"/>
        <v>0.23387080000000002</v>
      </c>
      <c r="I33" s="122">
        <f t="shared" si="1"/>
        <v>0.0010222453875018327</v>
      </c>
      <c r="J33" s="42"/>
    </row>
    <row r="34" spans="1:10" s="91" customFormat="1" ht="12.75">
      <c r="A34" s="17" t="s">
        <v>11</v>
      </c>
      <c r="B34" s="18"/>
      <c r="C34" s="18"/>
      <c r="D34" s="18">
        <v>4270</v>
      </c>
      <c r="E34" s="219">
        <v>20000</v>
      </c>
      <c r="F34" s="52">
        <v>20000</v>
      </c>
      <c r="G34" s="40">
        <v>12403.09</v>
      </c>
      <c r="H34" s="122">
        <f t="shared" si="0"/>
        <v>0.6201545</v>
      </c>
      <c r="I34" s="122">
        <f t="shared" si="1"/>
        <v>0.0010842740131106667</v>
      </c>
      <c r="J34" s="42"/>
    </row>
    <row r="35" spans="1:10" s="26" customFormat="1" ht="12.75">
      <c r="A35" s="17" t="s">
        <v>12</v>
      </c>
      <c r="B35" s="18"/>
      <c r="C35" s="18"/>
      <c r="D35" s="18">
        <v>4300</v>
      </c>
      <c r="E35" s="219">
        <v>85000</v>
      </c>
      <c r="F35" s="52">
        <v>84000</v>
      </c>
      <c r="G35" s="40">
        <v>54498.76</v>
      </c>
      <c r="H35" s="122">
        <f t="shared" si="0"/>
        <v>0.6487947619047619</v>
      </c>
      <c r="I35" s="122">
        <f t="shared" si="1"/>
        <v>0.0047642635193935615</v>
      </c>
      <c r="J35" s="42"/>
    </row>
    <row r="36" spans="1:10" s="26" customFormat="1" ht="25.5" customHeight="1">
      <c r="A36" s="19" t="s">
        <v>329</v>
      </c>
      <c r="B36" s="18"/>
      <c r="C36" s="18"/>
      <c r="D36" s="18" t="s">
        <v>172</v>
      </c>
      <c r="E36" s="219">
        <v>100</v>
      </c>
      <c r="F36" s="52">
        <v>100</v>
      </c>
      <c r="G36" s="40">
        <v>53.9</v>
      </c>
      <c r="H36" s="122">
        <f t="shared" si="0"/>
        <v>0.539</v>
      </c>
      <c r="I36" s="122">
        <f t="shared" si="1"/>
        <v>4.711920118830463E-06</v>
      </c>
      <c r="J36" s="42"/>
    </row>
    <row r="37" spans="1:10" s="26" customFormat="1" ht="25.5" customHeight="1" hidden="1">
      <c r="A37" s="19" t="s">
        <v>205</v>
      </c>
      <c r="B37" s="18"/>
      <c r="C37" s="18"/>
      <c r="D37" s="18" t="s">
        <v>206</v>
      </c>
      <c r="E37" s="219">
        <v>0</v>
      </c>
      <c r="F37" s="52">
        <v>0</v>
      </c>
      <c r="G37" s="40">
        <v>0</v>
      </c>
      <c r="H37" s="122" t="e">
        <f t="shared" si="0"/>
        <v>#DIV/0!</v>
      </c>
      <c r="I37" s="122">
        <f t="shared" si="1"/>
        <v>0</v>
      </c>
      <c r="J37" s="42"/>
    </row>
    <row r="38" spans="1:10" s="26" customFormat="1" ht="12.75">
      <c r="A38" s="27" t="s">
        <v>26</v>
      </c>
      <c r="B38" s="18"/>
      <c r="C38" s="18"/>
      <c r="D38" s="28" t="s">
        <v>89</v>
      </c>
      <c r="E38" s="219">
        <v>1700</v>
      </c>
      <c r="F38" s="52">
        <v>1700</v>
      </c>
      <c r="G38" s="40">
        <v>750</v>
      </c>
      <c r="H38" s="122">
        <f t="shared" si="0"/>
        <v>0.4411764705882353</v>
      </c>
      <c r="I38" s="122">
        <f t="shared" si="1"/>
        <v>6.556475118966323E-05</v>
      </c>
      <c r="J38" s="42"/>
    </row>
    <row r="39" spans="1:10" s="26" customFormat="1" ht="12.75" hidden="1">
      <c r="A39" s="27" t="s">
        <v>208</v>
      </c>
      <c r="B39" s="18"/>
      <c r="C39" s="18"/>
      <c r="D39" s="28" t="s">
        <v>209</v>
      </c>
      <c r="E39" s="219">
        <v>0</v>
      </c>
      <c r="F39" s="52">
        <v>0</v>
      </c>
      <c r="G39" s="40">
        <v>0</v>
      </c>
      <c r="H39" s="122" t="e">
        <f t="shared" si="0"/>
        <v>#DIV/0!</v>
      </c>
      <c r="I39" s="122">
        <f t="shared" si="1"/>
        <v>0</v>
      </c>
      <c r="J39" s="42"/>
    </row>
    <row r="40" spans="1:10" s="26" customFormat="1" ht="12.75">
      <c r="A40" s="80" t="s">
        <v>87</v>
      </c>
      <c r="B40" s="18"/>
      <c r="C40" s="18"/>
      <c r="D40" s="28" t="s">
        <v>86</v>
      </c>
      <c r="E40" s="219">
        <v>759308</v>
      </c>
      <c r="F40" s="52">
        <v>375695</v>
      </c>
      <c r="G40" s="38">
        <v>60393</v>
      </c>
      <c r="H40" s="122">
        <f t="shared" si="0"/>
        <v>0.16075007652484063</v>
      </c>
      <c r="I40" s="122">
        <f t="shared" si="1"/>
        <v>0.005279536024796441</v>
      </c>
      <c r="J40" s="42"/>
    </row>
    <row r="41" spans="1:10" s="26" customFormat="1" ht="12.75" hidden="1">
      <c r="A41" s="80" t="s">
        <v>87</v>
      </c>
      <c r="B41" s="18"/>
      <c r="C41" s="18"/>
      <c r="D41" s="28" t="s">
        <v>258</v>
      </c>
      <c r="E41" s="219">
        <v>0</v>
      </c>
      <c r="F41" s="52">
        <v>0</v>
      </c>
      <c r="G41" s="38">
        <v>0</v>
      </c>
      <c r="H41" s="122" t="e">
        <f t="shared" si="0"/>
        <v>#DIV/0!</v>
      </c>
      <c r="I41" s="122">
        <f t="shared" si="1"/>
        <v>0</v>
      </c>
      <c r="J41" s="42"/>
    </row>
    <row r="42" spans="1:10" s="26" customFormat="1" ht="12.75" hidden="1">
      <c r="A42" s="80" t="s">
        <v>87</v>
      </c>
      <c r="B42" s="18"/>
      <c r="C42" s="18"/>
      <c r="D42" s="28" t="s">
        <v>239</v>
      </c>
      <c r="E42" s="219">
        <v>0</v>
      </c>
      <c r="F42" s="52">
        <v>0</v>
      </c>
      <c r="G42" s="38">
        <v>0</v>
      </c>
      <c r="H42" s="122" t="e">
        <f t="shared" si="0"/>
        <v>#DIV/0!</v>
      </c>
      <c r="I42" s="122">
        <f t="shared" si="1"/>
        <v>0</v>
      </c>
      <c r="J42" s="42"/>
    </row>
    <row r="43" spans="1:10" ht="12.75" customHeight="1" hidden="1">
      <c r="A43" s="29" t="s">
        <v>371</v>
      </c>
      <c r="B43" s="18"/>
      <c r="C43" s="18"/>
      <c r="D43" s="28" t="s">
        <v>144</v>
      </c>
      <c r="E43" s="219">
        <v>0</v>
      </c>
      <c r="F43" s="52">
        <v>0</v>
      </c>
      <c r="G43" s="38">
        <v>0</v>
      </c>
      <c r="H43" s="122" t="e">
        <f t="shared" si="0"/>
        <v>#DIV/0!</v>
      </c>
      <c r="I43" s="122">
        <f t="shared" si="1"/>
        <v>0</v>
      </c>
      <c r="J43" s="42"/>
    </row>
    <row r="44" spans="1:10" s="91" customFormat="1" ht="12.75" customHeight="1">
      <c r="A44" s="89" t="s">
        <v>504</v>
      </c>
      <c r="B44" s="124"/>
      <c r="C44" s="124" t="s">
        <v>505</v>
      </c>
      <c r="D44" s="124"/>
      <c r="E44" s="218">
        <f>E45</f>
        <v>0</v>
      </c>
      <c r="F44" s="218">
        <f>F45</f>
        <v>1000</v>
      </c>
      <c r="G44" s="218">
        <f>G45</f>
        <v>360</v>
      </c>
      <c r="H44" s="122">
        <f t="shared" si="0"/>
        <v>0.36</v>
      </c>
      <c r="I44" s="92">
        <f t="shared" si="1"/>
        <v>3.147108057103835E-05</v>
      </c>
      <c r="J44" s="126"/>
    </row>
    <row r="45" spans="1:10" ht="12.75" customHeight="1">
      <c r="A45" s="29" t="s">
        <v>11</v>
      </c>
      <c r="B45" s="18"/>
      <c r="C45" s="18"/>
      <c r="D45" s="28" t="s">
        <v>132</v>
      </c>
      <c r="E45" s="219">
        <v>0</v>
      </c>
      <c r="F45" s="52">
        <v>1000</v>
      </c>
      <c r="G45" s="38">
        <v>360</v>
      </c>
      <c r="H45" s="122">
        <f t="shared" si="0"/>
        <v>0.36</v>
      </c>
      <c r="I45" s="122">
        <f t="shared" si="1"/>
        <v>3.147108057103835E-05</v>
      </c>
      <c r="J45" s="42"/>
    </row>
    <row r="46" spans="1:10" ht="18" customHeight="1">
      <c r="A46" s="15" t="s">
        <v>13</v>
      </c>
      <c r="B46" s="16">
        <v>700</v>
      </c>
      <c r="C46" s="16"/>
      <c r="D46" s="16"/>
      <c r="E46" s="217">
        <f>SUM(E47,E65)</f>
        <v>507845</v>
      </c>
      <c r="F46" s="39">
        <f>SUM(F47+F65)</f>
        <v>717995</v>
      </c>
      <c r="G46" s="39">
        <f>SUM(G47+G65)</f>
        <v>416254.46</v>
      </c>
      <c r="H46" s="30">
        <f t="shared" si="0"/>
        <v>0.5797456249695332</v>
      </c>
      <c r="I46" s="30">
        <f t="shared" si="1"/>
        <v>0.0363888268019835</v>
      </c>
      <c r="J46" s="85">
        <v>0</v>
      </c>
    </row>
    <row r="47" spans="1:10" ht="15" customHeight="1">
      <c r="A47" s="123" t="s">
        <v>14</v>
      </c>
      <c r="B47" s="124"/>
      <c r="C47" s="124">
        <v>70005</v>
      </c>
      <c r="D47" s="124"/>
      <c r="E47" s="218">
        <f>SUM(E48:E64)</f>
        <v>507845</v>
      </c>
      <c r="F47" s="127">
        <f>SUM(F48:F64)</f>
        <v>717995</v>
      </c>
      <c r="G47" s="127">
        <f>SUM(G48:G64)</f>
        <v>416254.46</v>
      </c>
      <c r="H47" s="92">
        <f t="shared" si="0"/>
        <v>0.5797456249695332</v>
      </c>
      <c r="I47" s="92">
        <f t="shared" si="1"/>
        <v>0.0363888268019835</v>
      </c>
      <c r="J47" s="125"/>
    </row>
    <row r="48" spans="1:10" ht="12.75">
      <c r="A48" s="27" t="s">
        <v>21</v>
      </c>
      <c r="B48" s="18"/>
      <c r="C48" s="18"/>
      <c r="D48" s="28" t="s">
        <v>78</v>
      </c>
      <c r="E48" s="219">
        <v>345</v>
      </c>
      <c r="F48" s="45">
        <v>345</v>
      </c>
      <c r="G48" s="41">
        <v>59.85</v>
      </c>
      <c r="H48" s="122">
        <f t="shared" si="0"/>
        <v>0.17347826086956522</v>
      </c>
      <c r="I48" s="122">
        <f t="shared" si="1"/>
        <v>5.232067144935126E-06</v>
      </c>
      <c r="J48" s="85"/>
    </row>
    <row r="49" spans="1:10" ht="12.75">
      <c r="A49" s="27" t="s">
        <v>22</v>
      </c>
      <c r="B49" s="18"/>
      <c r="C49" s="18"/>
      <c r="D49" s="28" t="s">
        <v>79</v>
      </c>
      <c r="E49" s="219">
        <v>50</v>
      </c>
      <c r="F49" s="45">
        <v>50</v>
      </c>
      <c r="G49" s="41">
        <v>0</v>
      </c>
      <c r="H49" s="122">
        <f t="shared" si="0"/>
        <v>0</v>
      </c>
      <c r="I49" s="122">
        <f t="shared" si="1"/>
        <v>0</v>
      </c>
      <c r="J49" s="85"/>
    </row>
    <row r="50" spans="1:10" ht="12.75">
      <c r="A50" s="27" t="s">
        <v>195</v>
      </c>
      <c r="B50" s="18"/>
      <c r="C50" s="18"/>
      <c r="D50" s="28" t="s">
        <v>160</v>
      </c>
      <c r="E50" s="219">
        <v>2000</v>
      </c>
      <c r="F50" s="45">
        <v>2000</v>
      </c>
      <c r="G50" s="41">
        <v>611.64</v>
      </c>
      <c r="H50" s="122">
        <f t="shared" si="0"/>
        <v>0.30582</v>
      </c>
      <c r="I50" s="122">
        <f t="shared" si="1"/>
        <v>5.346936589019415E-05</v>
      </c>
      <c r="J50" s="85"/>
    </row>
    <row r="51" spans="1:10" ht="12.75">
      <c r="A51" s="17" t="s">
        <v>9</v>
      </c>
      <c r="B51" s="18"/>
      <c r="C51" s="18"/>
      <c r="D51" s="18">
        <v>4210</v>
      </c>
      <c r="E51" s="219">
        <v>25000</v>
      </c>
      <c r="F51" s="52">
        <v>35600</v>
      </c>
      <c r="G51" s="38">
        <v>14999.55</v>
      </c>
      <c r="H51" s="122">
        <f t="shared" si="0"/>
        <v>0.42133567415730333</v>
      </c>
      <c r="I51" s="122">
        <f t="shared" si="1"/>
        <v>0.0013112556849425507</v>
      </c>
      <c r="J51" s="85"/>
    </row>
    <row r="52" spans="1:10" s="91" customFormat="1" ht="12.75">
      <c r="A52" s="27" t="s">
        <v>10</v>
      </c>
      <c r="B52" s="18"/>
      <c r="C52" s="18"/>
      <c r="D52" s="28" t="s">
        <v>149</v>
      </c>
      <c r="E52" s="219">
        <v>20000</v>
      </c>
      <c r="F52" s="52">
        <v>20000</v>
      </c>
      <c r="G52" s="38">
        <v>9853.66</v>
      </c>
      <c r="H52" s="122">
        <f t="shared" si="0"/>
        <v>0.492683</v>
      </c>
      <c r="I52" s="122">
        <f t="shared" si="1"/>
        <v>0.000861403688276716</v>
      </c>
      <c r="J52" s="85"/>
    </row>
    <row r="53" spans="1:10" ht="12.75">
      <c r="A53" s="27" t="s">
        <v>11</v>
      </c>
      <c r="B53" s="18"/>
      <c r="C53" s="18"/>
      <c r="D53" s="28" t="s">
        <v>132</v>
      </c>
      <c r="E53" s="219">
        <v>40000</v>
      </c>
      <c r="F53" s="52">
        <v>40000</v>
      </c>
      <c r="G53" s="38">
        <v>28462.86</v>
      </c>
      <c r="H53" s="122">
        <f t="shared" si="0"/>
        <v>0.7115715</v>
      </c>
      <c r="I53" s="122">
        <f t="shared" si="1"/>
        <v>0.0024882137787282906</v>
      </c>
      <c r="J53" s="85"/>
    </row>
    <row r="54" spans="1:10" ht="12.75">
      <c r="A54" s="17" t="s">
        <v>12</v>
      </c>
      <c r="B54" s="18"/>
      <c r="C54" s="18"/>
      <c r="D54" s="18">
        <v>4300</v>
      </c>
      <c r="E54" s="219">
        <v>90000</v>
      </c>
      <c r="F54" s="52">
        <v>90000</v>
      </c>
      <c r="G54" s="38">
        <v>42438.28</v>
      </c>
      <c r="H54" s="122">
        <f t="shared" si="0"/>
        <v>0.4715364444444444</v>
      </c>
      <c r="I54" s="122">
        <f t="shared" si="1"/>
        <v>0.003709940358823015</v>
      </c>
      <c r="J54" s="85"/>
    </row>
    <row r="55" spans="1:10" ht="25.5">
      <c r="A55" s="19" t="s">
        <v>329</v>
      </c>
      <c r="B55" s="18"/>
      <c r="C55" s="18"/>
      <c r="D55" s="18" t="s">
        <v>172</v>
      </c>
      <c r="E55" s="219">
        <v>2500</v>
      </c>
      <c r="F55" s="52">
        <v>2500</v>
      </c>
      <c r="G55" s="38">
        <v>550</v>
      </c>
      <c r="H55" s="122">
        <f t="shared" si="0"/>
        <v>0.22</v>
      </c>
      <c r="I55" s="122">
        <f t="shared" si="1"/>
        <v>4.808081753908637E-05</v>
      </c>
      <c r="J55" s="85"/>
    </row>
    <row r="56" spans="1:10" ht="12.75">
      <c r="A56" s="29" t="s">
        <v>408</v>
      </c>
      <c r="B56" s="18"/>
      <c r="C56" s="18"/>
      <c r="D56" s="32" t="s">
        <v>194</v>
      </c>
      <c r="E56" s="219">
        <v>150</v>
      </c>
      <c r="F56" s="52">
        <v>150</v>
      </c>
      <c r="G56" s="38">
        <v>73.8</v>
      </c>
      <c r="H56" s="122">
        <f t="shared" si="0"/>
        <v>0.492</v>
      </c>
      <c r="I56" s="122">
        <f t="shared" si="1"/>
        <v>6.451571517062861E-06</v>
      </c>
      <c r="J56" s="85"/>
    </row>
    <row r="57" spans="1:10" ht="12.75" hidden="1">
      <c r="A57" s="50" t="s">
        <v>205</v>
      </c>
      <c r="B57" s="18"/>
      <c r="C57" s="18"/>
      <c r="D57" s="28" t="s">
        <v>206</v>
      </c>
      <c r="E57" s="219">
        <v>0</v>
      </c>
      <c r="F57" s="52">
        <v>0</v>
      </c>
      <c r="G57" s="38">
        <v>0</v>
      </c>
      <c r="H57" s="122" t="e">
        <f t="shared" si="0"/>
        <v>#DIV/0!</v>
      </c>
      <c r="I57" s="122">
        <f t="shared" si="1"/>
        <v>0</v>
      </c>
      <c r="J57" s="85"/>
    </row>
    <row r="58" spans="1:10" ht="25.5">
      <c r="A58" s="50" t="s">
        <v>226</v>
      </c>
      <c r="B58" s="18"/>
      <c r="C58" s="18"/>
      <c r="D58" s="28" t="s">
        <v>223</v>
      </c>
      <c r="E58" s="219">
        <v>72000</v>
      </c>
      <c r="F58" s="52">
        <v>72000</v>
      </c>
      <c r="G58" s="38">
        <v>34249.7</v>
      </c>
      <c r="H58" s="122">
        <f t="shared" si="0"/>
        <v>0.4756902777777777</v>
      </c>
      <c r="I58" s="122">
        <f t="shared" si="1"/>
        <v>0.002994097411760811</v>
      </c>
      <c r="J58" s="85"/>
    </row>
    <row r="59" spans="1:10" ht="12.75">
      <c r="A59" s="17" t="s">
        <v>26</v>
      </c>
      <c r="B59" s="18"/>
      <c r="C59" s="18"/>
      <c r="D59" s="18" t="s">
        <v>89</v>
      </c>
      <c r="E59" s="219">
        <v>2800</v>
      </c>
      <c r="F59" s="52">
        <v>2800</v>
      </c>
      <c r="G59" s="38">
        <v>1093.22</v>
      </c>
      <c r="H59" s="122">
        <f t="shared" si="0"/>
        <v>0.3904357142857143</v>
      </c>
      <c r="I59" s="122">
        <f t="shared" si="1"/>
        <v>9.556892972741819E-05</v>
      </c>
      <c r="J59" s="85"/>
    </row>
    <row r="60" spans="1:10" ht="12.75">
      <c r="A60" s="80" t="s">
        <v>208</v>
      </c>
      <c r="B60" s="18"/>
      <c r="C60" s="18"/>
      <c r="D60" s="32" t="s">
        <v>209</v>
      </c>
      <c r="E60" s="219">
        <v>9000</v>
      </c>
      <c r="F60" s="52">
        <v>9000</v>
      </c>
      <c r="G60" s="38">
        <v>5193.67</v>
      </c>
      <c r="H60" s="122">
        <f t="shared" si="0"/>
        <v>0.5770744444444444</v>
      </c>
      <c r="I60" s="122">
        <f t="shared" si="1"/>
        <v>0.0004540289084149576</v>
      </c>
      <c r="J60" s="85"/>
    </row>
    <row r="61" spans="1:10" ht="12.75">
      <c r="A61" s="31" t="s">
        <v>312</v>
      </c>
      <c r="B61" s="18"/>
      <c r="C61" s="18"/>
      <c r="D61" s="32" t="s">
        <v>315</v>
      </c>
      <c r="E61" s="219">
        <v>25000</v>
      </c>
      <c r="F61" s="52">
        <v>25000</v>
      </c>
      <c r="G61" s="38">
        <v>12435.5</v>
      </c>
      <c r="H61" s="122">
        <f t="shared" si="0"/>
        <v>0.49742</v>
      </c>
      <c r="I61" s="122">
        <f t="shared" si="1"/>
        <v>0.0010871072845587428</v>
      </c>
      <c r="J61" s="85"/>
    </row>
    <row r="62" spans="1:10" ht="12.75">
      <c r="A62" s="27" t="s">
        <v>90</v>
      </c>
      <c r="B62" s="18"/>
      <c r="C62" s="18"/>
      <c r="D62" s="28" t="s">
        <v>91</v>
      </c>
      <c r="E62" s="219">
        <v>4000</v>
      </c>
      <c r="F62" s="52">
        <v>4000</v>
      </c>
      <c r="G62" s="38">
        <v>785.1</v>
      </c>
      <c r="H62" s="122">
        <f t="shared" si="0"/>
        <v>0.196275</v>
      </c>
      <c r="I62" s="122">
        <f t="shared" si="1"/>
        <v>6.863318154533946E-05</v>
      </c>
      <c r="J62" s="85"/>
    </row>
    <row r="63" spans="1:10" ht="12.75">
      <c r="A63" s="27" t="s">
        <v>87</v>
      </c>
      <c r="B63" s="18"/>
      <c r="C63" s="18"/>
      <c r="D63" s="28" t="s">
        <v>86</v>
      </c>
      <c r="E63" s="219">
        <v>215000</v>
      </c>
      <c r="F63" s="52">
        <v>210000</v>
      </c>
      <c r="G63" s="38">
        <v>65042.73</v>
      </c>
      <c r="H63" s="122">
        <f t="shared" si="0"/>
        <v>0.3097272857142857</v>
      </c>
      <c r="I63" s="122">
        <f t="shared" si="1"/>
        <v>0.005686013878861925</v>
      </c>
      <c r="J63" s="85"/>
    </row>
    <row r="64" spans="1:10" ht="12.75" customHeight="1">
      <c r="A64" s="29" t="s">
        <v>371</v>
      </c>
      <c r="B64" s="18"/>
      <c r="C64" s="18"/>
      <c r="D64" s="28" t="s">
        <v>144</v>
      </c>
      <c r="E64" s="219">
        <v>0</v>
      </c>
      <c r="F64" s="52">
        <v>204550</v>
      </c>
      <c r="G64" s="38">
        <v>200404.9</v>
      </c>
      <c r="H64" s="122">
        <f t="shared" si="0"/>
        <v>0.9797355169885114</v>
      </c>
      <c r="I64" s="122">
        <f t="shared" si="1"/>
        <v>0.017519329874252452</v>
      </c>
      <c r="J64" s="85"/>
    </row>
    <row r="65" spans="1:10" ht="12.75" hidden="1">
      <c r="A65" s="27" t="s">
        <v>251</v>
      </c>
      <c r="B65" s="18"/>
      <c r="C65" s="32" t="s">
        <v>253</v>
      </c>
      <c r="D65" s="28"/>
      <c r="E65" s="219">
        <v>0</v>
      </c>
      <c r="F65" s="52">
        <v>0</v>
      </c>
      <c r="G65" s="38">
        <f>G66</f>
        <v>0</v>
      </c>
      <c r="H65" s="122" t="e">
        <f t="shared" si="0"/>
        <v>#DIV/0!</v>
      </c>
      <c r="I65" s="122">
        <f t="shared" si="1"/>
        <v>0</v>
      </c>
      <c r="J65" s="85"/>
    </row>
    <row r="66" spans="1:10" ht="25.5" hidden="1">
      <c r="A66" s="29" t="s">
        <v>252</v>
      </c>
      <c r="B66" s="18"/>
      <c r="C66" s="18"/>
      <c r="D66" s="32" t="s">
        <v>254</v>
      </c>
      <c r="E66" s="219">
        <v>0</v>
      </c>
      <c r="F66" s="52">
        <v>0</v>
      </c>
      <c r="G66" s="38">
        <v>0</v>
      </c>
      <c r="H66" s="122" t="e">
        <f t="shared" si="0"/>
        <v>#DIV/0!</v>
      </c>
      <c r="I66" s="122">
        <f t="shared" si="1"/>
        <v>0</v>
      </c>
      <c r="J66" s="85"/>
    </row>
    <row r="67" spans="1:10" ht="18" customHeight="1">
      <c r="A67" s="66" t="s">
        <v>227</v>
      </c>
      <c r="B67" s="47" t="s">
        <v>229</v>
      </c>
      <c r="C67" s="47"/>
      <c r="D67" s="47"/>
      <c r="E67" s="220">
        <f>SUM(E68,E73)</f>
        <v>13000</v>
      </c>
      <c r="F67" s="48">
        <f>SUM(F68,F73)</f>
        <v>23000</v>
      </c>
      <c r="G67" s="48">
        <f>SUM(G68,G73)</f>
        <v>3062.24</v>
      </c>
      <c r="H67" s="30">
        <f t="shared" si="0"/>
        <v>0.1331408695652174</v>
      </c>
      <c r="I67" s="30">
        <f t="shared" si="1"/>
        <v>0.0002677000049107124</v>
      </c>
      <c r="J67" s="85">
        <f>G67/7232332.21</f>
        <v>0.0004234097537397276</v>
      </c>
    </row>
    <row r="68" spans="1:10" ht="15" customHeight="1">
      <c r="A68" s="89" t="s">
        <v>228</v>
      </c>
      <c r="B68" s="124"/>
      <c r="C68" s="124" t="s">
        <v>230</v>
      </c>
      <c r="D68" s="124"/>
      <c r="E68" s="218">
        <f>SUM(E69:E72)</f>
        <v>8000</v>
      </c>
      <c r="F68" s="125">
        <f>F71+F69+F70+F72</f>
        <v>18000</v>
      </c>
      <c r="G68" s="125">
        <f>G71+G69+G70+G72</f>
        <v>3062.24</v>
      </c>
      <c r="H68" s="92">
        <f t="shared" si="0"/>
        <v>0.17012444444444444</v>
      </c>
      <c r="I68" s="92">
        <f t="shared" si="1"/>
        <v>0.0002677000049107124</v>
      </c>
      <c r="J68" s="125"/>
    </row>
    <row r="69" spans="1:10" ht="12.75" hidden="1">
      <c r="A69" s="29" t="s">
        <v>159</v>
      </c>
      <c r="B69" s="28"/>
      <c r="C69" s="28"/>
      <c r="D69" s="28" t="s">
        <v>160</v>
      </c>
      <c r="E69" s="216">
        <v>0</v>
      </c>
      <c r="F69" s="38">
        <v>0</v>
      </c>
      <c r="G69" s="38">
        <v>0</v>
      </c>
      <c r="H69" s="122"/>
      <c r="I69" s="122">
        <f aca="true" t="shared" si="2" ref="I69:I132">G69/11439073.38</f>
        <v>0</v>
      </c>
      <c r="J69" s="38"/>
    </row>
    <row r="70" spans="1:10" ht="12.75">
      <c r="A70" s="29" t="s">
        <v>12</v>
      </c>
      <c r="B70" s="18"/>
      <c r="C70" s="18"/>
      <c r="D70" s="28" t="s">
        <v>76</v>
      </c>
      <c r="E70" s="219">
        <v>8000</v>
      </c>
      <c r="F70" s="38">
        <v>18000</v>
      </c>
      <c r="G70" s="38">
        <v>3062.24</v>
      </c>
      <c r="H70" s="122">
        <f t="shared" si="0"/>
        <v>0.17012444444444444</v>
      </c>
      <c r="I70" s="122">
        <f t="shared" si="2"/>
        <v>0.0002677000049107124</v>
      </c>
      <c r="J70" s="38"/>
    </row>
    <row r="71" spans="1:10" s="91" customFormat="1" ht="25.5" hidden="1">
      <c r="A71" s="29" t="s">
        <v>353</v>
      </c>
      <c r="B71" s="18"/>
      <c r="C71" s="18"/>
      <c r="D71" s="28" t="s">
        <v>172</v>
      </c>
      <c r="E71" s="219">
        <v>0</v>
      </c>
      <c r="F71" s="153">
        <v>0</v>
      </c>
      <c r="G71" s="38">
        <v>0</v>
      </c>
      <c r="H71" s="122" t="e">
        <f t="shared" si="0"/>
        <v>#DIV/0!</v>
      </c>
      <c r="I71" s="122">
        <f t="shared" si="2"/>
        <v>0</v>
      </c>
      <c r="J71" s="85"/>
    </row>
    <row r="72" spans="1:10" s="91" customFormat="1" ht="12.75" hidden="1">
      <c r="A72" s="29" t="s">
        <v>205</v>
      </c>
      <c r="B72" s="18"/>
      <c r="C72" s="18"/>
      <c r="D72" s="28" t="s">
        <v>206</v>
      </c>
      <c r="E72" s="219">
        <v>0</v>
      </c>
      <c r="F72" s="153">
        <v>0</v>
      </c>
      <c r="G72" s="38">
        <v>0</v>
      </c>
      <c r="H72" s="122" t="e">
        <f t="shared" si="0"/>
        <v>#DIV/0!</v>
      </c>
      <c r="I72" s="243">
        <f t="shared" si="2"/>
        <v>0</v>
      </c>
      <c r="J72" s="85"/>
    </row>
    <row r="73" spans="1:10" s="207" customFormat="1" ht="15" customHeight="1">
      <c r="A73" s="89" t="s">
        <v>390</v>
      </c>
      <c r="B73" s="124"/>
      <c r="C73" s="124" t="s">
        <v>389</v>
      </c>
      <c r="D73" s="124"/>
      <c r="E73" s="218">
        <f>SUM(E76)</f>
        <v>5000</v>
      </c>
      <c r="F73" s="208">
        <f>F76+F75+F74</f>
        <v>5000</v>
      </c>
      <c r="G73" s="125">
        <f>G76+G75+G74</f>
        <v>0</v>
      </c>
      <c r="H73" s="92">
        <f t="shared" si="0"/>
        <v>0</v>
      </c>
      <c r="I73" s="92">
        <f t="shared" si="2"/>
        <v>0</v>
      </c>
      <c r="J73" s="125"/>
    </row>
    <row r="74" spans="1:10" s="207" customFormat="1" ht="15" customHeight="1" hidden="1">
      <c r="A74" s="29" t="s">
        <v>329</v>
      </c>
      <c r="B74" s="124"/>
      <c r="C74" s="124"/>
      <c r="D74" s="28" t="s">
        <v>172</v>
      </c>
      <c r="E74" s="216">
        <v>0</v>
      </c>
      <c r="F74" s="153">
        <v>0</v>
      </c>
      <c r="G74" s="38">
        <v>0</v>
      </c>
      <c r="H74" s="122" t="e">
        <f>F74/G74</f>
        <v>#DIV/0!</v>
      </c>
      <c r="I74" s="243">
        <f t="shared" si="2"/>
        <v>0</v>
      </c>
      <c r="J74" s="125"/>
    </row>
    <row r="75" spans="1:10" s="207" customFormat="1" ht="15" customHeight="1" hidden="1">
      <c r="A75" s="29" t="s">
        <v>205</v>
      </c>
      <c r="B75" s="124"/>
      <c r="C75" s="124"/>
      <c r="D75" s="28" t="s">
        <v>206</v>
      </c>
      <c r="E75" s="216">
        <v>0</v>
      </c>
      <c r="F75" s="153">
        <v>0</v>
      </c>
      <c r="G75" s="38">
        <v>0</v>
      </c>
      <c r="H75" s="122" t="e">
        <f>F75/G75</f>
        <v>#DIV/0!</v>
      </c>
      <c r="I75" s="122">
        <f t="shared" si="2"/>
        <v>0</v>
      </c>
      <c r="J75" s="125"/>
    </row>
    <row r="76" spans="1:10" s="97" customFormat="1" ht="12.75">
      <c r="A76" s="29" t="s">
        <v>87</v>
      </c>
      <c r="B76" s="18"/>
      <c r="C76" s="18"/>
      <c r="D76" s="28" t="s">
        <v>86</v>
      </c>
      <c r="E76" s="219">
        <v>5000</v>
      </c>
      <c r="F76" s="153">
        <v>5000</v>
      </c>
      <c r="G76" s="38">
        <v>0</v>
      </c>
      <c r="H76" s="122">
        <f t="shared" si="0"/>
        <v>0</v>
      </c>
      <c r="I76" s="122">
        <f t="shared" si="2"/>
        <v>0</v>
      </c>
      <c r="J76" s="85"/>
    </row>
    <row r="77" spans="1:10" s="97" customFormat="1" ht="18" customHeight="1">
      <c r="A77" s="81" t="s">
        <v>275</v>
      </c>
      <c r="B77" s="82" t="s">
        <v>276</v>
      </c>
      <c r="C77" s="82"/>
      <c r="D77" s="82"/>
      <c r="E77" s="223">
        <f>E78</f>
        <v>4800</v>
      </c>
      <c r="F77" s="154">
        <f>F78</f>
        <v>4800</v>
      </c>
      <c r="G77" s="154">
        <f>G78</f>
        <v>429.36</v>
      </c>
      <c r="H77" s="30">
        <f t="shared" si="0"/>
        <v>0.08945</v>
      </c>
      <c r="I77" s="30">
        <f t="shared" si="2"/>
        <v>3.7534508761058405E-05</v>
      </c>
      <c r="J77" s="85"/>
    </row>
    <row r="78" spans="1:10" s="91" customFormat="1" ht="15" customHeight="1">
      <c r="A78" s="89" t="s">
        <v>15</v>
      </c>
      <c r="B78" s="124"/>
      <c r="C78" s="124" t="s">
        <v>277</v>
      </c>
      <c r="D78" s="124"/>
      <c r="E78" s="218">
        <f>SUM(E79:E82)</f>
        <v>4800</v>
      </c>
      <c r="F78" s="127">
        <f>SUM(F79:F82)</f>
        <v>4800</v>
      </c>
      <c r="G78" s="127">
        <f>SUM(G79:G82)</f>
        <v>429.36</v>
      </c>
      <c r="H78" s="92">
        <f t="shared" si="0"/>
        <v>0.08945</v>
      </c>
      <c r="I78" s="92">
        <f t="shared" si="2"/>
        <v>3.7534508761058405E-05</v>
      </c>
      <c r="J78" s="125"/>
    </row>
    <row r="79" spans="1:10" s="97" customFormat="1" ht="12.75">
      <c r="A79" s="29" t="s">
        <v>10</v>
      </c>
      <c r="B79" s="28"/>
      <c r="C79" s="28"/>
      <c r="D79" s="28" t="s">
        <v>149</v>
      </c>
      <c r="E79" s="216">
        <v>800</v>
      </c>
      <c r="F79" s="41">
        <v>800</v>
      </c>
      <c r="G79" s="209">
        <v>0</v>
      </c>
      <c r="H79" s="122">
        <f t="shared" si="0"/>
        <v>0</v>
      </c>
      <c r="I79" s="122">
        <f t="shared" si="2"/>
        <v>0</v>
      </c>
      <c r="J79" s="38"/>
    </row>
    <row r="80" spans="1:10" s="49" customFormat="1" ht="12.75">
      <c r="A80" s="29" t="s">
        <v>12</v>
      </c>
      <c r="B80" s="124"/>
      <c r="C80" s="124"/>
      <c r="D80" s="28" t="s">
        <v>76</v>
      </c>
      <c r="E80" s="216">
        <v>4000</v>
      </c>
      <c r="F80" s="41">
        <v>4000</v>
      </c>
      <c r="G80" s="209">
        <v>429.36</v>
      </c>
      <c r="H80" s="122">
        <f t="shared" si="0"/>
        <v>0.10734</v>
      </c>
      <c r="I80" s="122">
        <f t="shared" si="2"/>
        <v>3.7534508761058405E-05</v>
      </c>
      <c r="J80" s="125"/>
    </row>
    <row r="81" spans="1:10" s="49" customFormat="1" ht="12.75" hidden="1">
      <c r="A81" s="17" t="s">
        <v>12</v>
      </c>
      <c r="B81" s="147"/>
      <c r="C81" s="147"/>
      <c r="D81" s="28" t="s">
        <v>238</v>
      </c>
      <c r="E81" s="216">
        <v>0</v>
      </c>
      <c r="F81" s="38">
        <v>0</v>
      </c>
      <c r="G81" s="38">
        <v>0</v>
      </c>
      <c r="H81" s="122"/>
      <c r="I81" s="122">
        <f t="shared" si="2"/>
        <v>0</v>
      </c>
      <c r="J81" s="125"/>
    </row>
    <row r="82" spans="1:10" ht="12.75" hidden="1">
      <c r="A82" s="29" t="s">
        <v>87</v>
      </c>
      <c r="B82" s="18"/>
      <c r="C82" s="18"/>
      <c r="D82" s="28" t="s">
        <v>239</v>
      </c>
      <c r="E82" s="219">
        <v>0</v>
      </c>
      <c r="F82" s="52">
        <v>0</v>
      </c>
      <c r="G82" s="38">
        <v>0</v>
      </c>
      <c r="H82" s="122" t="e">
        <f t="shared" si="0"/>
        <v>#DIV/0!</v>
      </c>
      <c r="I82" s="243">
        <f t="shared" si="2"/>
        <v>0</v>
      </c>
      <c r="J82" s="85"/>
    </row>
    <row r="83" spans="1:10" s="106" customFormat="1" ht="18" customHeight="1">
      <c r="A83" s="15" t="s">
        <v>17</v>
      </c>
      <c r="B83" s="16">
        <v>750</v>
      </c>
      <c r="C83" s="16"/>
      <c r="D83" s="16"/>
      <c r="E83" s="217">
        <f>SUM(E84,E99,E105,E145,E136,E143)</f>
        <v>2313955</v>
      </c>
      <c r="F83" s="39">
        <f>SUM(F84,F99,F105,F136,F145)</f>
        <v>2351587</v>
      </c>
      <c r="G83" s="39">
        <f>SUM(G84,G99,G105,G145,G136)</f>
        <v>1198802.69</v>
      </c>
      <c r="H83" s="30">
        <f t="shared" si="0"/>
        <v>0.5097845369956544</v>
      </c>
      <c r="I83" s="30">
        <f t="shared" si="2"/>
        <v>0.1047989334604653</v>
      </c>
      <c r="J83" s="85">
        <v>0</v>
      </c>
    </row>
    <row r="84" spans="1:10" s="106" customFormat="1" ht="15" customHeight="1">
      <c r="A84" s="123" t="s">
        <v>18</v>
      </c>
      <c r="B84" s="124"/>
      <c r="C84" s="124">
        <v>75011</v>
      </c>
      <c r="D84" s="124"/>
      <c r="E84" s="218">
        <f>SUM(E85:E98)</f>
        <v>152598</v>
      </c>
      <c r="F84" s="127">
        <f>SUM(F85:F98)</f>
        <v>153626</v>
      </c>
      <c r="G84" s="127">
        <f>SUM(G85:G98)</f>
        <v>79210.85</v>
      </c>
      <c r="H84" s="92">
        <f t="shared" si="0"/>
        <v>0.5156083605639671</v>
      </c>
      <c r="I84" s="92">
        <f t="shared" si="2"/>
        <v>0.006924586229028981</v>
      </c>
      <c r="J84" s="126"/>
    </row>
    <row r="85" spans="1:10" s="49" customFormat="1" ht="12.75">
      <c r="A85" s="80" t="s">
        <v>274</v>
      </c>
      <c r="B85" s="18"/>
      <c r="C85" s="18"/>
      <c r="D85" s="28" t="s">
        <v>95</v>
      </c>
      <c r="E85" s="219">
        <v>1100</v>
      </c>
      <c r="F85" s="45">
        <v>1100</v>
      </c>
      <c r="G85" s="41">
        <v>884.32</v>
      </c>
      <c r="H85" s="122">
        <f t="shared" si="0"/>
        <v>0.8039272727272728</v>
      </c>
      <c r="I85" s="122">
        <f t="shared" si="2"/>
        <v>7.730696102939065E-05</v>
      </c>
      <c r="J85" s="42"/>
    </row>
    <row r="86" spans="1:10" ht="12.75">
      <c r="A86" s="17" t="s">
        <v>19</v>
      </c>
      <c r="B86" s="18"/>
      <c r="C86" s="18"/>
      <c r="D86" s="18">
        <v>4010</v>
      </c>
      <c r="E86" s="219">
        <v>106000</v>
      </c>
      <c r="F86" s="52">
        <v>105832.78</v>
      </c>
      <c r="G86" s="38">
        <v>49990.53</v>
      </c>
      <c r="H86" s="122">
        <f t="shared" si="0"/>
        <v>0.47235393419694727</v>
      </c>
      <c r="I86" s="122">
        <f t="shared" si="2"/>
        <v>0.00437015554838586</v>
      </c>
      <c r="J86" s="42"/>
    </row>
    <row r="87" spans="1:10" s="91" customFormat="1" ht="12.75">
      <c r="A87" s="17" t="s">
        <v>20</v>
      </c>
      <c r="B87" s="18"/>
      <c r="C87" s="18"/>
      <c r="D87" s="18">
        <v>4040</v>
      </c>
      <c r="E87" s="219">
        <v>8542</v>
      </c>
      <c r="F87" s="52">
        <v>8539.22</v>
      </c>
      <c r="G87" s="38">
        <v>8539.02</v>
      </c>
      <c r="H87" s="122">
        <f t="shared" si="0"/>
        <v>0.9999765786570671</v>
      </c>
      <c r="I87" s="122">
        <f t="shared" si="2"/>
        <v>0.0007464782956047442</v>
      </c>
      <c r="J87" s="42"/>
    </row>
    <row r="88" spans="1:10" ht="12.75">
      <c r="A88" s="17" t="s">
        <v>21</v>
      </c>
      <c r="B88" s="18"/>
      <c r="C88" s="18"/>
      <c r="D88" s="18">
        <v>4110</v>
      </c>
      <c r="E88" s="219">
        <v>19776</v>
      </c>
      <c r="F88" s="52">
        <v>19746</v>
      </c>
      <c r="G88" s="38">
        <v>9082.91</v>
      </c>
      <c r="H88" s="122">
        <f aca="true" t="shared" si="3" ref="H88:H144">G88/F88</f>
        <v>0.4599873392079408</v>
      </c>
      <c r="I88" s="122">
        <f t="shared" si="2"/>
        <v>0.0007940249789708053</v>
      </c>
      <c r="J88" s="42"/>
    </row>
    <row r="89" spans="1:10" ht="12.75">
      <c r="A89" s="17" t="s">
        <v>22</v>
      </c>
      <c r="B89" s="18"/>
      <c r="C89" s="18"/>
      <c r="D89" s="18">
        <v>4120</v>
      </c>
      <c r="E89" s="219">
        <v>2302</v>
      </c>
      <c r="F89" s="52">
        <v>2302</v>
      </c>
      <c r="G89" s="38">
        <v>1060.53</v>
      </c>
      <c r="H89" s="122">
        <f t="shared" si="3"/>
        <v>0.46069939183318853</v>
      </c>
      <c r="I89" s="122">
        <f t="shared" si="2"/>
        <v>9.271118077223139E-05</v>
      </c>
      <c r="J89" s="42"/>
    </row>
    <row r="90" spans="1:10" ht="12.75">
      <c r="A90" s="27" t="s">
        <v>159</v>
      </c>
      <c r="B90" s="18"/>
      <c r="C90" s="18"/>
      <c r="D90" s="28" t="s">
        <v>160</v>
      </c>
      <c r="E90" s="219">
        <v>300</v>
      </c>
      <c r="F90" s="52">
        <v>300</v>
      </c>
      <c r="G90" s="38">
        <v>0</v>
      </c>
      <c r="H90" s="122">
        <f t="shared" si="3"/>
        <v>0</v>
      </c>
      <c r="I90" s="122">
        <f t="shared" si="2"/>
        <v>0</v>
      </c>
      <c r="J90" s="42"/>
    </row>
    <row r="91" spans="1:10" ht="12.75">
      <c r="A91" s="17" t="s">
        <v>9</v>
      </c>
      <c r="B91" s="18"/>
      <c r="C91" s="18"/>
      <c r="D91" s="18" t="s">
        <v>80</v>
      </c>
      <c r="E91" s="219">
        <v>5000</v>
      </c>
      <c r="F91" s="52">
        <v>6000</v>
      </c>
      <c r="G91" s="38">
        <v>4186.45</v>
      </c>
      <c r="H91" s="122">
        <f t="shared" si="3"/>
        <v>0.6977416666666666</v>
      </c>
      <c r="I91" s="122">
        <f t="shared" si="2"/>
        <v>0.00036597807015728746</v>
      </c>
      <c r="J91" s="42"/>
    </row>
    <row r="92" spans="1:10" ht="12.75" hidden="1">
      <c r="A92" s="17" t="s">
        <v>11</v>
      </c>
      <c r="B92" s="18"/>
      <c r="C92" s="18"/>
      <c r="D92" s="18" t="s">
        <v>132</v>
      </c>
      <c r="E92" s="219">
        <v>0</v>
      </c>
      <c r="F92" s="52">
        <v>0</v>
      </c>
      <c r="G92" s="38">
        <v>0</v>
      </c>
      <c r="H92" s="122"/>
      <c r="I92" s="122">
        <f t="shared" si="2"/>
        <v>0</v>
      </c>
      <c r="J92" s="42"/>
    </row>
    <row r="93" spans="1:10" ht="12.75">
      <c r="A93" s="27" t="s">
        <v>45</v>
      </c>
      <c r="B93" s="18"/>
      <c r="C93" s="18"/>
      <c r="D93" s="28" t="s">
        <v>134</v>
      </c>
      <c r="E93" s="219">
        <v>150</v>
      </c>
      <c r="F93" s="52">
        <v>150</v>
      </c>
      <c r="G93" s="38">
        <v>0</v>
      </c>
      <c r="H93" s="122">
        <f t="shared" si="3"/>
        <v>0</v>
      </c>
      <c r="I93" s="122">
        <f t="shared" si="2"/>
        <v>0</v>
      </c>
      <c r="J93" s="42"/>
    </row>
    <row r="94" spans="1:10" ht="12.75">
      <c r="A94" s="27" t="s">
        <v>12</v>
      </c>
      <c r="B94" s="18"/>
      <c r="C94" s="18"/>
      <c r="D94" s="28" t="s">
        <v>76</v>
      </c>
      <c r="E94" s="219">
        <v>5435</v>
      </c>
      <c r="F94" s="52">
        <v>5663</v>
      </c>
      <c r="G94" s="38">
        <v>3065.77</v>
      </c>
      <c r="H94" s="122">
        <f t="shared" si="3"/>
        <v>0.5413685325799047</v>
      </c>
      <c r="I94" s="122">
        <f t="shared" si="2"/>
        <v>0.0002680085963396451</v>
      </c>
      <c r="J94" s="42"/>
    </row>
    <row r="95" spans="1:10" ht="12.75">
      <c r="A95" s="27" t="s">
        <v>354</v>
      </c>
      <c r="B95" s="18"/>
      <c r="C95" s="18"/>
      <c r="D95" s="28" t="s">
        <v>355</v>
      </c>
      <c r="E95" s="219">
        <v>300</v>
      </c>
      <c r="F95" s="52">
        <v>300</v>
      </c>
      <c r="G95" s="38">
        <v>0</v>
      </c>
      <c r="H95" s="122">
        <f t="shared" si="3"/>
        <v>0</v>
      </c>
      <c r="I95" s="122">
        <f t="shared" si="2"/>
        <v>0</v>
      </c>
      <c r="J95" s="42"/>
    </row>
    <row r="96" spans="1:10" ht="12.75" hidden="1">
      <c r="A96" s="27" t="s">
        <v>25</v>
      </c>
      <c r="B96" s="18"/>
      <c r="C96" s="18"/>
      <c r="D96" s="28" t="s">
        <v>81</v>
      </c>
      <c r="E96" s="219">
        <v>0</v>
      </c>
      <c r="F96" s="52">
        <v>0</v>
      </c>
      <c r="G96" s="38">
        <v>0</v>
      </c>
      <c r="H96" s="122" t="e">
        <f t="shared" si="3"/>
        <v>#DIV/0!</v>
      </c>
      <c r="I96" s="122">
        <f t="shared" si="2"/>
        <v>0</v>
      </c>
      <c r="J96" s="42"/>
    </row>
    <row r="97" spans="1:10" ht="12.75">
      <c r="A97" s="29" t="s">
        <v>319</v>
      </c>
      <c r="B97" s="18"/>
      <c r="C97" s="18"/>
      <c r="D97" s="18">
        <v>4440</v>
      </c>
      <c r="E97" s="219">
        <v>3193</v>
      </c>
      <c r="F97" s="52">
        <v>3193</v>
      </c>
      <c r="G97" s="38">
        <v>2371.32</v>
      </c>
      <c r="H97" s="122">
        <f t="shared" si="3"/>
        <v>0.7426620732853116</v>
      </c>
      <c r="I97" s="122">
        <f t="shared" si="2"/>
        <v>0.0002073000077214296</v>
      </c>
      <c r="J97" s="42"/>
    </row>
    <row r="98" spans="1:10" ht="25.5">
      <c r="A98" s="29" t="s">
        <v>207</v>
      </c>
      <c r="B98" s="18"/>
      <c r="C98" s="18"/>
      <c r="D98" s="28" t="s">
        <v>193</v>
      </c>
      <c r="E98" s="219">
        <v>500</v>
      </c>
      <c r="F98" s="52">
        <v>500</v>
      </c>
      <c r="G98" s="38">
        <v>30</v>
      </c>
      <c r="H98" s="122">
        <f t="shared" si="3"/>
        <v>0.06</v>
      </c>
      <c r="I98" s="122">
        <f t="shared" si="2"/>
        <v>2.622590047586529E-06</v>
      </c>
      <c r="J98" s="42"/>
    </row>
    <row r="99" spans="1:10" ht="15" customHeight="1">
      <c r="A99" s="123" t="s">
        <v>316</v>
      </c>
      <c r="B99" s="124"/>
      <c r="C99" s="124">
        <v>75022</v>
      </c>
      <c r="D99" s="124"/>
      <c r="E99" s="218">
        <f>SUM(E100:E104)</f>
        <v>89588</v>
      </c>
      <c r="F99" s="127">
        <f>SUM(F100:F104)</f>
        <v>89588</v>
      </c>
      <c r="G99" s="127">
        <f>SUM(G100:G104)</f>
        <v>46270.86</v>
      </c>
      <c r="H99" s="92">
        <f t="shared" si="3"/>
        <v>0.5164850203152208</v>
      </c>
      <c r="I99" s="92">
        <f t="shared" si="2"/>
        <v>0.004044983230975654</v>
      </c>
      <c r="J99" s="126"/>
    </row>
    <row r="100" spans="1:10" ht="12.75">
      <c r="A100" s="17" t="s">
        <v>23</v>
      </c>
      <c r="B100" s="18"/>
      <c r="C100" s="18"/>
      <c r="D100" s="18">
        <v>3030</v>
      </c>
      <c r="E100" s="219">
        <v>86838</v>
      </c>
      <c r="F100" s="52">
        <v>86838</v>
      </c>
      <c r="G100" s="38">
        <v>45120</v>
      </c>
      <c r="H100" s="122">
        <f t="shared" si="3"/>
        <v>0.5195881987148483</v>
      </c>
      <c r="I100" s="122">
        <f t="shared" si="2"/>
        <v>0.00394437543157014</v>
      </c>
      <c r="J100" s="42"/>
    </row>
    <row r="101" spans="1:10" ht="12.75">
      <c r="A101" s="17" t="s">
        <v>9</v>
      </c>
      <c r="B101" s="18"/>
      <c r="C101" s="18"/>
      <c r="D101" s="18">
        <v>4210</v>
      </c>
      <c r="E101" s="219">
        <v>800</v>
      </c>
      <c r="F101" s="52">
        <v>726</v>
      </c>
      <c r="G101" s="38">
        <v>151.86</v>
      </c>
      <c r="H101" s="122">
        <f t="shared" si="3"/>
        <v>0.20917355371900828</v>
      </c>
      <c r="I101" s="122">
        <f t="shared" si="2"/>
        <v>1.3275550820883011E-05</v>
      </c>
      <c r="J101" s="42"/>
    </row>
    <row r="102" spans="1:10" ht="12.75">
      <c r="A102" s="17" t="s">
        <v>57</v>
      </c>
      <c r="B102" s="18"/>
      <c r="C102" s="18"/>
      <c r="D102" s="18" t="s">
        <v>135</v>
      </c>
      <c r="E102" s="219">
        <v>800</v>
      </c>
      <c r="F102" s="52">
        <v>800</v>
      </c>
      <c r="G102" s="38">
        <v>483.63</v>
      </c>
      <c r="H102" s="122">
        <f t="shared" si="3"/>
        <v>0.6045375</v>
      </c>
      <c r="I102" s="122">
        <f t="shared" si="2"/>
        <v>4.2278774157142435E-05</v>
      </c>
      <c r="J102" s="42"/>
    </row>
    <row r="103" spans="1:10" s="91" customFormat="1" ht="12.75">
      <c r="A103" s="17" t="s">
        <v>12</v>
      </c>
      <c r="B103" s="18"/>
      <c r="C103" s="18"/>
      <c r="D103" s="18" t="s">
        <v>76</v>
      </c>
      <c r="E103" s="219">
        <v>500</v>
      </c>
      <c r="F103" s="52">
        <v>500</v>
      </c>
      <c r="G103" s="38">
        <v>153.75</v>
      </c>
      <c r="H103" s="122">
        <f t="shared" si="3"/>
        <v>0.3075</v>
      </c>
      <c r="I103" s="122">
        <f t="shared" si="2"/>
        <v>1.3440773993880962E-05</v>
      </c>
      <c r="J103" s="42"/>
    </row>
    <row r="104" spans="1:10" ht="12.75">
      <c r="A104" s="29" t="s">
        <v>408</v>
      </c>
      <c r="B104" s="18"/>
      <c r="C104" s="18"/>
      <c r="D104" s="28" t="s">
        <v>194</v>
      </c>
      <c r="E104" s="219">
        <v>650</v>
      </c>
      <c r="F104" s="52">
        <v>724</v>
      </c>
      <c r="G104" s="38">
        <v>361.62</v>
      </c>
      <c r="H104" s="122">
        <f t="shared" si="3"/>
        <v>0.499475138121547</v>
      </c>
      <c r="I104" s="122">
        <f t="shared" si="2"/>
        <v>3.161270043360802E-05</v>
      </c>
      <c r="J104" s="42"/>
    </row>
    <row r="105" spans="1:10" ht="15" customHeight="1">
      <c r="A105" s="123" t="s">
        <v>339</v>
      </c>
      <c r="B105" s="124"/>
      <c r="C105" s="124">
        <v>75023</v>
      </c>
      <c r="D105" s="124"/>
      <c r="E105" s="218">
        <f>SUM(E107:E134)</f>
        <v>2006069</v>
      </c>
      <c r="F105" s="127">
        <f>SUM(F106:F135)</f>
        <v>2042673</v>
      </c>
      <c r="G105" s="127">
        <f>SUM(G106:G135)</f>
        <v>1048928.51</v>
      </c>
      <c r="H105" s="92">
        <f t="shared" si="3"/>
        <v>0.5135077959125127</v>
      </c>
      <c r="I105" s="92">
        <f t="shared" si="2"/>
        <v>0.09169698236519223</v>
      </c>
      <c r="J105" s="126"/>
    </row>
    <row r="106" spans="1:10" ht="36.75" customHeight="1">
      <c r="A106" s="29" t="s">
        <v>506</v>
      </c>
      <c r="B106" s="124"/>
      <c r="C106" s="124"/>
      <c r="D106" s="28" t="s">
        <v>94</v>
      </c>
      <c r="E106" s="216">
        <v>0</v>
      </c>
      <c r="F106" s="41">
        <v>1850</v>
      </c>
      <c r="G106" s="41">
        <v>1850</v>
      </c>
      <c r="H106" s="122">
        <f t="shared" si="3"/>
        <v>1</v>
      </c>
      <c r="I106" s="122">
        <f t="shared" si="2"/>
        <v>0.00016172638626783597</v>
      </c>
      <c r="J106" s="38"/>
    </row>
    <row r="107" spans="1:10" ht="12.75">
      <c r="A107" s="80" t="s">
        <v>317</v>
      </c>
      <c r="B107" s="18"/>
      <c r="C107" s="18"/>
      <c r="D107" s="18">
        <v>3020</v>
      </c>
      <c r="E107" s="219">
        <v>6200</v>
      </c>
      <c r="F107" s="52">
        <v>6200</v>
      </c>
      <c r="G107" s="38">
        <v>2046.97</v>
      </c>
      <c r="H107" s="122">
        <f t="shared" si="3"/>
        <v>0.33015645161290325</v>
      </c>
      <c r="I107" s="122">
        <f t="shared" si="2"/>
        <v>0.0001789454383236066</v>
      </c>
      <c r="J107" s="42"/>
    </row>
    <row r="108" spans="1:10" ht="12.75">
      <c r="A108" s="17" t="s">
        <v>19</v>
      </c>
      <c r="B108" s="18"/>
      <c r="C108" s="18"/>
      <c r="D108" s="18">
        <v>4010</v>
      </c>
      <c r="E108" s="219">
        <v>1174025</v>
      </c>
      <c r="F108" s="52">
        <v>1174025</v>
      </c>
      <c r="G108" s="38">
        <v>563514.29</v>
      </c>
      <c r="H108" s="122">
        <f t="shared" si="3"/>
        <v>0.4799849151423522</v>
      </c>
      <c r="I108" s="122">
        <f t="shared" si="2"/>
        <v>0.04926223228755964</v>
      </c>
      <c r="J108" s="42"/>
    </row>
    <row r="109" spans="1:10" s="91" customFormat="1" ht="12.75">
      <c r="A109" s="17" t="s">
        <v>24</v>
      </c>
      <c r="B109" s="18"/>
      <c r="C109" s="18"/>
      <c r="D109" s="18">
        <v>4040</v>
      </c>
      <c r="E109" s="219">
        <v>91850</v>
      </c>
      <c r="F109" s="52">
        <v>91401</v>
      </c>
      <c r="G109" s="38">
        <v>91400.14</v>
      </c>
      <c r="H109" s="122">
        <f t="shared" si="3"/>
        <v>0.999990590912572</v>
      </c>
      <c r="I109" s="122">
        <f t="shared" si="2"/>
        <v>0.007990169917067181</v>
      </c>
      <c r="J109" s="42"/>
    </row>
    <row r="110" spans="1:10" ht="12.75">
      <c r="A110" s="17" t="s">
        <v>21</v>
      </c>
      <c r="B110" s="18"/>
      <c r="C110" s="18"/>
      <c r="D110" s="18">
        <v>4110</v>
      </c>
      <c r="E110" s="219">
        <v>210824</v>
      </c>
      <c r="F110" s="52">
        <v>211159</v>
      </c>
      <c r="G110" s="38">
        <v>96209.09</v>
      </c>
      <c r="H110" s="122">
        <f t="shared" si="3"/>
        <v>0.4556239137332531</v>
      </c>
      <c r="I110" s="122">
        <f t="shared" si="2"/>
        <v>0.008410566730711888</v>
      </c>
      <c r="J110" s="42"/>
    </row>
    <row r="111" spans="1:10" ht="12.75">
      <c r="A111" s="17" t="s">
        <v>22</v>
      </c>
      <c r="B111" s="18"/>
      <c r="C111" s="18"/>
      <c r="D111" s="18">
        <v>4120</v>
      </c>
      <c r="E111" s="219">
        <v>24334</v>
      </c>
      <c r="F111" s="52">
        <v>24334</v>
      </c>
      <c r="G111" s="38">
        <v>11000.99</v>
      </c>
      <c r="H111" s="122">
        <f t="shared" si="3"/>
        <v>0.4520830936138736</v>
      </c>
      <c r="I111" s="122">
        <f t="shared" si="2"/>
        <v>0.0009617028962532976</v>
      </c>
      <c r="J111" s="42"/>
    </row>
    <row r="112" spans="1:10" ht="25.5">
      <c r="A112" s="31" t="s">
        <v>318</v>
      </c>
      <c r="B112" s="18"/>
      <c r="C112" s="18"/>
      <c r="D112" s="28" t="s">
        <v>133</v>
      </c>
      <c r="E112" s="219">
        <v>2000</v>
      </c>
      <c r="F112" s="52">
        <v>2000</v>
      </c>
      <c r="G112" s="38">
        <v>0</v>
      </c>
      <c r="H112" s="122">
        <f t="shared" si="3"/>
        <v>0</v>
      </c>
      <c r="I112" s="122">
        <f t="shared" si="2"/>
        <v>0</v>
      </c>
      <c r="J112" s="42"/>
    </row>
    <row r="113" spans="1:10" ht="12.75">
      <c r="A113" s="27" t="s">
        <v>159</v>
      </c>
      <c r="B113" s="18"/>
      <c r="C113" s="18"/>
      <c r="D113" s="28" t="s">
        <v>160</v>
      </c>
      <c r="E113" s="219">
        <v>3000</v>
      </c>
      <c r="F113" s="52">
        <v>3000</v>
      </c>
      <c r="G113" s="38">
        <v>394.49</v>
      </c>
      <c r="H113" s="122">
        <f t="shared" si="3"/>
        <v>0.13149666666666668</v>
      </c>
      <c r="I113" s="122">
        <f t="shared" si="2"/>
        <v>3.448618492908033E-05</v>
      </c>
      <c r="J113" s="42"/>
    </row>
    <row r="114" spans="1:10" ht="12.75">
      <c r="A114" s="27" t="s">
        <v>9</v>
      </c>
      <c r="B114" s="18"/>
      <c r="C114" s="18"/>
      <c r="D114" s="18">
        <v>4210</v>
      </c>
      <c r="E114" s="219">
        <v>105000</v>
      </c>
      <c r="F114" s="52">
        <v>102254</v>
      </c>
      <c r="G114" s="38">
        <v>49985.27</v>
      </c>
      <c r="H114" s="122">
        <f t="shared" si="3"/>
        <v>0.48883437322745316</v>
      </c>
      <c r="I114" s="122">
        <f t="shared" si="2"/>
        <v>0.00436969572093085</v>
      </c>
      <c r="J114" s="42"/>
    </row>
    <row r="115" spans="1:10" ht="12.75">
      <c r="A115" s="27" t="s">
        <v>57</v>
      </c>
      <c r="B115" s="18"/>
      <c r="C115" s="18"/>
      <c r="D115" s="18" t="s">
        <v>135</v>
      </c>
      <c r="E115" s="219">
        <v>3000</v>
      </c>
      <c r="F115" s="52">
        <v>3000</v>
      </c>
      <c r="G115" s="38">
        <v>1085.66</v>
      </c>
      <c r="H115" s="122">
        <f t="shared" si="3"/>
        <v>0.3618866666666667</v>
      </c>
      <c r="I115" s="122">
        <f t="shared" si="2"/>
        <v>9.490803703542638E-05</v>
      </c>
      <c r="J115" s="42"/>
    </row>
    <row r="116" spans="1:10" ht="12.75">
      <c r="A116" s="17" t="s">
        <v>10</v>
      </c>
      <c r="B116" s="18"/>
      <c r="C116" s="18"/>
      <c r="D116" s="18">
        <v>4260</v>
      </c>
      <c r="E116" s="219">
        <v>113500</v>
      </c>
      <c r="F116" s="52">
        <v>113500</v>
      </c>
      <c r="G116" s="38">
        <v>51607.32</v>
      </c>
      <c r="H116" s="122">
        <f t="shared" si="3"/>
        <v>0.45469004405286345</v>
      </c>
      <c r="I116" s="122">
        <f t="shared" si="2"/>
        <v>0.004511494793820441</v>
      </c>
      <c r="J116" s="42"/>
    </row>
    <row r="117" spans="1:10" ht="12.75">
      <c r="A117" s="27" t="s">
        <v>11</v>
      </c>
      <c r="B117" s="18"/>
      <c r="C117" s="18"/>
      <c r="D117" s="28" t="s">
        <v>132</v>
      </c>
      <c r="E117" s="219">
        <v>36000</v>
      </c>
      <c r="F117" s="52">
        <v>51000</v>
      </c>
      <c r="G117" s="38">
        <v>45085.84</v>
      </c>
      <c r="H117" s="122">
        <f t="shared" si="3"/>
        <v>0.8840360784313724</v>
      </c>
      <c r="I117" s="122">
        <f t="shared" si="2"/>
        <v>0.003941389175702621</v>
      </c>
      <c r="J117" s="42"/>
    </row>
    <row r="118" spans="1:10" ht="12.75">
      <c r="A118" s="27" t="s">
        <v>45</v>
      </c>
      <c r="B118" s="18"/>
      <c r="C118" s="18"/>
      <c r="D118" s="28" t="s">
        <v>134</v>
      </c>
      <c r="E118" s="219">
        <v>1500</v>
      </c>
      <c r="F118" s="52">
        <v>1500</v>
      </c>
      <c r="G118" s="38">
        <v>602</v>
      </c>
      <c r="H118" s="122">
        <f t="shared" si="3"/>
        <v>0.4013333333333333</v>
      </c>
      <c r="I118" s="122">
        <f t="shared" si="2"/>
        <v>5.262664028823635E-05</v>
      </c>
      <c r="J118" s="42"/>
    </row>
    <row r="119" spans="1:10" ht="12.75">
      <c r="A119" s="17" t="s">
        <v>12</v>
      </c>
      <c r="B119" s="18"/>
      <c r="C119" s="18"/>
      <c r="D119" s="18">
        <v>4300</v>
      </c>
      <c r="E119" s="219">
        <v>120000</v>
      </c>
      <c r="F119" s="52">
        <v>118000</v>
      </c>
      <c r="G119" s="38">
        <v>66563.24</v>
      </c>
      <c r="H119" s="122">
        <f t="shared" si="3"/>
        <v>0.5640952542372882</v>
      </c>
      <c r="I119" s="122">
        <f t="shared" si="2"/>
        <v>0.005818936358637119</v>
      </c>
      <c r="J119" s="42"/>
    </row>
    <row r="120" spans="1:10" ht="25.5">
      <c r="A120" s="19" t="s">
        <v>329</v>
      </c>
      <c r="B120" s="18"/>
      <c r="C120" s="18"/>
      <c r="D120" s="18" t="s">
        <v>172</v>
      </c>
      <c r="E120" s="219">
        <v>200</v>
      </c>
      <c r="F120" s="52">
        <v>1200</v>
      </c>
      <c r="G120" s="38">
        <v>408.4</v>
      </c>
      <c r="H120" s="122">
        <f t="shared" si="3"/>
        <v>0.3403333333333333</v>
      </c>
      <c r="I120" s="122">
        <f t="shared" si="2"/>
        <v>3.570219251447795E-05</v>
      </c>
      <c r="J120" s="42"/>
    </row>
    <row r="121" spans="1:10" ht="12.75">
      <c r="A121" s="29" t="s">
        <v>408</v>
      </c>
      <c r="B121" s="18"/>
      <c r="C121" s="18"/>
      <c r="D121" s="28" t="s">
        <v>194</v>
      </c>
      <c r="E121" s="219">
        <v>15000</v>
      </c>
      <c r="F121" s="52">
        <v>15000</v>
      </c>
      <c r="G121" s="38">
        <v>6446.41</v>
      </c>
      <c r="H121" s="122">
        <f t="shared" si="3"/>
        <v>0.4297606666666667</v>
      </c>
      <c r="I121" s="122">
        <f t="shared" si="2"/>
        <v>0.0005635430236220759</v>
      </c>
      <c r="J121" s="42"/>
    </row>
    <row r="122" spans="1:10" ht="12.75">
      <c r="A122" s="50" t="s">
        <v>205</v>
      </c>
      <c r="B122" s="18"/>
      <c r="C122" s="18"/>
      <c r="D122" s="28" t="s">
        <v>206</v>
      </c>
      <c r="E122" s="219">
        <v>26500</v>
      </c>
      <c r="F122" s="52">
        <v>26500</v>
      </c>
      <c r="G122" s="38">
        <v>10308.75</v>
      </c>
      <c r="H122" s="122">
        <f t="shared" si="3"/>
        <v>0.3890094339622642</v>
      </c>
      <c r="I122" s="122">
        <f t="shared" si="2"/>
        <v>0.000901187505101921</v>
      </c>
      <c r="J122" s="42"/>
    </row>
    <row r="123" spans="1:10" ht="12.75">
      <c r="A123" s="17" t="s">
        <v>25</v>
      </c>
      <c r="B123" s="18"/>
      <c r="C123" s="18"/>
      <c r="D123" s="18">
        <v>4410</v>
      </c>
      <c r="E123" s="219">
        <v>3000</v>
      </c>
      <c r="F123" s="52">
        <v>3000</v>
      </c>
      <c r="G123" s="38">
        <v>625.12</v>
      </c>
      <c r="H123" s="122">
        <f t="shared" si="3"/>
        <v>0.20837333333333333</v>
      </c>
      <c r="I123" s="122">
        <f t="shared" si="2"/>
        <v>5.464778301824303E-05</v>
      </c>
      <c r="J123" s="42"/>
    </row>
    <row r="124" spans="1:10" ht="12.75">
      <c r="A124" s="17" t="s">
        <v>26</v>
      </c>
      <c r="B124" s="18"/>
      <c r="C124" s="18"/>
      <c r="D124" s="18">
        <v>4430</v>
      </c>
      <c r="E124" s="219">
        <v>10000</v>
      </c>
      <c r="F124" s="52">
        <v>12000</v>
      </c>
      <c r="G124" s="38">
        <v>9134.27</v>
      </c>
      <c r="H124" s="122">
        <f t="shared" si="3"/>
        <v>0.7611891666666667</v>
      </c>
      <c r="I124" s="122">
        <f t="shared" si="2"/>
        <v>0.0007985148531322735</v>
      </c>
      <c r="J124" s="42"/>
    </row>
    <row r="125" spans="1:10" ht="12.75">
      <c r="A125" s="31" t="s">
        <v>319</v>
      </c>
      <c r="B125" s="18"/>
      <c r="C125" s="18"/>
      <c r="D125" s="18">
        <v>4440</v>
      </c>
      <c r="E125" s="219">
        <v>35852</v>
      </c>
      <c r="F125" s="52">
        <v>35966</v>
      </c>
      <c r="G125" s="38">
        <v>26973.77</v>
      </c>
      <c r="H125" s="122">
        <f t="shared" si="3"/>
        <v>0.7499797030528833</v>
      </c>
      <c r="I125" s="122">
        <f t="shared" si="2"/>
        <v>0.002358038024929603</v>
      </c>
      <c r="J125" s="42"/>
    </row>
    <row r="126" spans="1:10" ht="12.75">
      <c r="A126" s="27" t="s">
        <v>31</v>
      </c>
      <c r="B126" s="18"/>
      <c r="C126" s="18"/>
      <c r="D126" s="28" t="s">
        <v>161</v>
      </c>
      <c r="E126" s="219">
        <v>3696</v>
      </c>
      <c r="F126" s="52">
        <v>3696</v>
      </c>
      <c r="G126" s="38">
        <v>1856</v>
      </c>
      <c r="H126" s="122">
        <f t="shared" si="3"/>
        <v>0.5021645021645021</v>
      </c>
      <c r="I126" s="122">
        <f t="shared" si="2"/>
        <v>0.00016225090427735326</v>
      </c>
      <c r="J126" s="42"/>
    </row>
    <row r="127" spans="1:10" ht="25.5">
      <c r="A127" s="31" t="s">
        <v>320</v>
      </c>
      <c r="B127" s="18"/>
      <c r="C127" s="18"/>
      <c r="D127" s="28" t="s">
        <v>162</v>
      </c>
      <c r="E127" s="219">
        <v>2438</v>
      </c>
      <c r="F127" s="52">
        <v>2438</v>
      </c>
      <c r="G127" s="38">
        <v>1218</v>
      </c>
      <c r="H127" s="122">
        <f t="shared" si="3"/>
        <v>0.4995898277276456</v>
      </c>
      <c r="I127" s="122">
        <f t="shared" si="2"/>
        <v>0.00010647715593201307</v>
      </c>
      <c r="J127" s="42"/>
    </row>
    <row r="128" spans="1:10" ht="12.75">
      <c r="A128" s="50" t="s">
        <v>208</v>
      </c>
      <c r="B128" s="18"/>
      <c r="C128" s="18"/>
      <c r="D128" s="28" t="s">
        <v>209</v>
      </c>
      <c r="E128" s="219">
        <v>500</v>
      </c>
      <c r="F128" s="52">
        <v>500</v>
      </c>
      <c r="G128" s="38">
        <v>66</v>
      </c>
      <c r="H128" s="122">
        <f t="shared" si="3"/>
        <v>0.132</v>
      </c>
      <c r="I128" s="122">
        <f t="shared" si="2"/>
        <v>5.769698104690364E-06</v>
      </c>
      <c r="J128" s="42"/>
    </row>
    <row r="129" spans="1:10" ht="12.75">
      <c r="A129" s="17" t="s">
        <v>92</v>
      </c>
      <c r="B129" s="18"/>
      <c r="C129" s="18"/>
      <c r="D129" s="18" t="s">
        <v>93</v>
      </c>
      <c r="E129" s="219">
        <v>5000</v>
      </c>
      <c r="F129" s="52">
        <v>5000</v>
      </c>
      <c r="G129" s="38">
        <v>-1.69</v>
      </c>
      <c r="H129" s="122">
        <f t="shared" si="3"/>
        <v>-0.000338</v>
      </c>
      <c r="I129" s="122">
        <f t="shared" si="2"/>
        <v>-1.4773923934737448E-07</v>
      </c>
      <c r="J129" s="42"/>
    </row>
    <row r="130" spans="1:10" ht="25.5" hidden="1">
      <c r="A130" s="19" t="s">
        <v>386</v>
      </c>
      <c r="B130" s="18"/>
      <c r="C130" s="18"/>
      <c r="D130" s="18" t="s">
        <v>376</v>
      </c>
      <c r="E130" s="219">
        <v>0</v>
      </c>
      <c r="F130" s="52">
        <v>0</v>
      </c>
      <c r="G130" s="38">
        <v>0</v>
      </c>
      <c r="H130" s="122" t="e">
        <f t="shared" si="3"/>
        <v>#DIV/0!</v>
      </c>
      <c r="I130" s="122">
        <f t="shared" si="2"/>
        <v>0</v>
      </c>
      <c r="J130" s="42"/>
    </row>
    <row r="131" spans="1:12" ht="12.75" hidden="1">
      <c r="A131" s="17" t="s">
        <v>16</v>
      </c>
      <c r="B131" s="18"/>
      <c r="C131" s="18"/>
      <c r="D131" s="18">
        <v>4580</v>
      </c>
      <c r="E131" s="219">
        <v>0</v>
      </c>
      <c r="F131" s="52">
        <v>0</v>
      </c>
      <c r="G131" s="38">
        <v>0</v>
      </c>
      <c r="H131" s="122" t="e">
        <f t="shared" si="3"/>
        <v>#DIV/0!</v>
      </c>
      <c r="I131" s="122">
        <f t="shared" si="2"/>
        <v>0</v>
      </c>
      <c r="J131" s="42"/>
      <c r="L131" s="101"/>
    </row>
    <row r="132" spans="1:12" ht="12.75">
      <c r="A132" s="17" t="s">
        <v>90</v>
      </c>
      <c r="B132" s="18"/>
      <c r="C132" s="18"/>
      <c r="D132" s="18" t="s">
        <v>91</v>
      </c>
      <c r="E132" s="219">
        <v>4200</v>
      </c>
      <c r="F132" s="52">
        <v>13700</v>
      </c>
      <c r="G132" s="38">
        <v>3930</v>
      </c>
      <c r="H132" s="122">
        <f t="shared" si="3"/>
        <v>0.28686131386861313</v>
      </c>
      <c r="I132" s="122">
        <f t="shared" si="2"/>
        <v>0.0003435592962338353</v>
      </c>
      <c r="J132" s="42"/>
      <c r="L132" s="101"/>
    </row>
    <row r="133" spans="1:12" ht="25.5">
      <c r="A133" s="29" t="s">
        <v>207</v>
      </c>
      <c r="B133" s="18"/>
      <c r="C133" s="18"/>
      <c r="D133" s="28" t="s">
        <v>193</v>
      </c>
      <c r="E133" s="219">
        <v>8450</v>
      </c>
      <c r="F133" s="52">
        <v>8450</v>
      </c>
      <c r="G133" s="38">
        <v>6618.18</v>
      </c>
      <c r="H133" s="122">
        <f t="shared" si="3"/>
        <v>0.7832165680473373</v>
      </c>
      <c r="I133" s="122">
        <f aca="true" t="shared" si="4" ref="I133:I195">G133/11439073.38</f>
        <v>0.0005785591000378739</v>
      </c>
      <c r="J133" s="42"/>
      <c r="L133" s="101"/>
    </row>
    <row r="134" spans="1:12" ht="12.75" hidden="1">
      <c r="A134" s="29" t="s">
        <v>87</v>
      </c>
      <c r="B134" s="18"/>
      <c r="C134" s="18"/>
      <c r="D134" s="28" t="s">
        <v>86</v>
      </c>
      <c r="E134" s="219">
        <v>0</v>
      </c>
      <c r="F134" s="52">
        <v>0</v>
      </c>
      <c r="G134" s="38">
        <v>0</v>
      </c>
      <c r="H134" s="122" t="e">
        <f t="shared" si="3"/>
        <v>#DIV/0!</v>
      </c>
      <c r="I134" s="122">
        <f t="shared" si="4"/>
        <v>0</v>
      </c>
      <c r="J134" s="42"/>
      <c r="L134" s="101"/>
    </row>
    <row r="135" spans="1:12" ht="12.75">
      <c r="A135" s="27" t="s">
        <v>371</v>
      </c>
      <c r="B135" s="18"/>
      <c r="C135" s="18"/>
      <c r="D135" s="28" t="s">
        <v>144</v>
      </c>
      <c r="E135" s="219">
        <v>0</v>
      </c>
      <c r="F135" s="52">
        <v>12000</v>
      </c>
      <c r="G135" s="38">
        <v>0</v>
      </c>
      <c r="H135" s="122">
        <f t="shared" si="3"/>
        <v>0</v>
      </c>
      <c r="I135" s="122">
        <f t="shared" si="4"/>
        <v>0</v>
      </c>
      <c r="J135" s="42"/>
      <c r="L135" s="101"/>
    </row>
    <row r="136" spans="1:14" ht="12.75">
      <c r="A136" s="123" t="s">
        <v>372</v>
      </c>
      <c r="B136" s="124"/>
      <c r="C136" s="124" t="s">
        <v>187</v>
      </c>
      <c r="D136" s="124"/>
      <c r="E136" s="218">
        <f>SUM(E137:E142)</f>
        <v>35000</v>
      </c>
      <c r="F136" s="125">
        <f>SUM(F137:F142)</f>
        <v>35000</v>
      </c>
      <c r="G136" s="125">
        <f>SUM(G137:G142)</f>
        <v>11935.189999999999</v>
      </c>
      <c r="H136" s="92">
        <f t="shared" si="3"/>
        <v>0.3410054285714285</v>
      </c>
      <c r="I136" s="92">
        <f t="shared" si="4"/>
        <v>0.001043370350335142</v>
      </c>
      <c r="J136" s="126"/>
      <c r="L136" s="101"/>
      <c r="N136" s="83"/>
    </row>
    <row r="137" spans="1:14" ht="12.75" hidden="1">
      <c r="A137" s="27" t="s">
        <v>195</v>
      </c>
      <c r="B137" s="124"/>
      <c r="C137" s="124"/>
      <c r="D137" s="28" t="s">
        <v>160</v>
      </c>
      <c r="E137" s="216">
        <v>0</v>
      </c>
      <c r="F137" s="38">
        <v>0</v>
      </c>
      <c r="G137" s="38">
        <v>0</v>
      </c>
      <c r="H137" s="122"/>
      <c r="I137" s="122">
        <f t="shared" si="4"/>
        <v>0</v>
      </c>
      <c r="J137" s="126"/>
      <c r="L137" s="101"/>
      <c r="N137" s="83"/>
    </row>
    <row r="138" spans="1:14" ht="12.75">
      <c r="A138" s="27" t="s">
        <v>400</v>
      </c>
      <c r="B138" s="124"/>
      <c r="C138" s="124"/>
      <c r="D138" s="28" t="s">
        <v>395</v>
      </c>
      <c r="E138" s="216">
        <v>2000</v>
      </c>
      <c r="F138" s="38">
        <v>2000</v>
      </c>
      <c r="G138" s="38">
        <v>1617.01</v>
      </c>
      <c r="H138" s="122">
        <f t="shared" si="3"/>
        <v>0.808505</v>
      </c>
      <c r="I138" s="122">
        <f t="shared" si="4"/>
        <v>0.00014135847776159644</v>
      </c>
      <c r="J138" s="126"/>
      <c r="L138" s="101"/>
      <c r="N138" s="83"/>
    </row>
    <row r="139" spans="1:14" ht="12.75">
      <c r="A139" s="17" t="s">
        <v>9</v>
      </c>
      <c r="B139" s="18"/>
      <c r="C139" s="28"/>
      <c r="D139" s="28" t="s">
        <v>80</v>
      </c>
      <c r="E139" s="219">
        <v>14000</v>
      </c>
      <c r="F139" s="52">
        <v>12000</v>
      </c>
      <c r="G139" s="38">
        <v>931.31</v>
      </c>
      <c r="H139" s="122">
        <f t="shared" si="3"/>
        <v>0.07760916666666666</v>
      </c>
      <c r="I139" s="122">
        <f t="shared" si="4"/>
        <v>8.141481124059368E-05</v>
      </c>
      <c r="J139" s="42"/>
      <c r="L139" s="101"/>
      <c r="N139" s="83"/>
    </row>
    <row r="140" spans="1:14" ht="12.75">
      <c r="A140" s="27" t="s">
        <v>12</v>
      </c>
      <c r="B140" s="18"/>
      <c r="C140" s="28"/>
      <c r="D140" s="28" t="s">
        <v>76</v>
      </c>
      <c r="E140" s="219">
        <v>9000</v>
      </c>
      <c r="F140" s="52">
        <v>11000</v>
      </c>
      <c r="G140" s="38">
        <v>5186.87</v>
      </c>
      <c r="H140" s="122">
        <f t="shared" si="3"/>
        <v>0.4715336363636364</v>
      </c>
      <c r="I140" s="122">
        <f t="shared" si="4"/>
        <v>0.000453434454670838</v>
      </c>
      <c r="J140" s="42"/>
      <c r="L140" s="101"/>
      <c r="N140" s="83"/>
    </row>
    <row r="141" spans="1:14" ht="25.5">
      <c r="A141" s="29" t="s">
        <v>226</v>
      </c>
      <c r="B141" s="18"/>
      <c r="C141" s="28"/>
      <c r="D141" s="28" t="s">
        <v>223</v>
      </c>
      <c r="E141" s="219">
        <v>10000</v>
      </c>
      <c r="F141" s="52">
        <v>10000</v>
      </c>
      <c r="G141" s="38">
        <v>4200</v>
      </c>
      <c r="H141" s="122">
        <f t="shared" si="3"/>
        <v>0.42</v>
      </c>
      <c r="I141" s="122">
        <f t="shared" si="4"/>
        <v>0.0003671626066621141</v>
      </c>
      <c r="J141" s="42"/>
      <c r="L141" s="101"/>
      <c r="N141" s="83"/>
    </row>
    <row r="142" spans="1:14" ht="12.75" hidden="1">
      <c r="A142" s="27" t="s">
        <v>90</v>
      </c>
      <c r="B142" s="18"/>
      <c r="C142" s="28"/>
      <c r="D142" s="28" t="s">
        <v>91</v>
      </c>
      <c r="E142" s="219">
        <v>0</v>
      </c>
      <c r="F142" s="52">
        <v>0</v>
      </c>
      <c r="G142" s="38">
        <v>0</v>
      </c>
      <c r="H142" s="122" t="e">
        <f t="shared" si="3"/>
        <v>#DIV/0!</v>
      </c>
      <c r="I142" s="122">
        <f t="shared" si="4"/>
        <v>0</v>
      </c>
      <c r="J142" s="42"/>
      <c r="L142" s="101"/>
      <c r="N142" s="83"/>
    </row>
    <row r="143" spans="1:14" s="91" customFormat="1" ht="15" customHeight="1" hidden="1">
      <c r="A143" s="123" t="s">
        <v>278</v>
      </c>
      <c r="B143" s="18"/>
      <c r="C143" s="82" t="s">
        <v>279</v>
      </c>
      <c r="D143" s="82"/>
      <c r="E143" s="223">
        <v>0</v>
      </c>
      <c r="F143" s="85">
        <f>F144</f>
        <v>0</v>
      </c>
      <c r="G143" s="85">
        <f>SUM(G144)</f>
        <v>0</v>
      </c>
      <c r="H143" s="30" t="e">
        <f t="shared" si="3"/>
        <v>#DIV/0!</v>
      </c>
      <c r="I143" s="122">
        <f t="shared" si="4"/>
        <v>0</v>
      </c>
      <c r="J143" s="42"/>
      <c r="L143" s="132"/>
      <c r="N143" s="133"/>
    </row>
    <row r="144" spans="1:14" ht="38.25" hidden="1">
      <c r="A144" s="29" t="s">
        <v>281</v>
      </c>
      <c r="B144" s="18"/>
      <c r="C144" s="28"/>
      <c r="D144" s="32" t="s">
        <v>280</v>
      </c>
      <c r="E144" s="219">
        <v>0</v>
      </c>
      <c r="F144" s="52">
        <v>0</v>
      </c>
      <c r="G144" s="38">
        <v>0</v>
      </c>
      <c r="H144" s="122" t="e">
        <f t="shared" si="3"/>
        <v>#DIV/0!</v>
      </c>
      <c r="I144" s="243">
        <f t="shared" si="4"/>
        <v>0</v>
      </c>
      <c r="J144" s="42"/>
      <c r="L144" s="101"/>
      <c r="N144" s="83"/>
    </row>
    <row r="145" spans="1:14" ht="12.75">
      <c r="A145" s="123" t="s">
        <v>15</v>
      </c>
      <c r="B145" s="124"/>
      <c r="C145" s="124">
        <v>75095</v>
      </c>
      <c r="D145" s="124"/>
      <c r="E145" s="218">
        <f>SUM(E146:E150)</f>
        <v>30700</v>
      </c>
      <c r="F145" s="127">
        <f>SUM(F146:F150)</f>
        <v>30700</v>
      </c>
      <c r="G145" s="127">
        <f>SUM(G146:G150)</f>
        <v>12457.28</v>
      </c>
      <c r="H145" s="92">
        <f aca="true" t="shared" si="5" ref="H145:H231">G145/F145</f>
        <v>0.40577459283387624</v>
      </c>
      <c r="I145" s="92">
        <f t="shared" si="4"/>
        <v>0.0010890112849332907</v>
      </c>
      <c r="J145" s="126"/>
      <c r="L145" s="101"/>
      <c r="N145" s="83"/>
    </row>
    <row r="146" spans="1:14" ht="36">
      <c r="A146" s="137" t="s">
        <v>321</v>
      </c>
      <c r="B146" s="18"/>
      <c r="C146" s="18"/>
      <c r="D146" s="28" t="s">
        <v>163</v>
      </c>
      <c r="E146" s="219">
        <v>10200</v>
      </c>
      <c r="F146" s="45">
        <v>10200</v>
      </c>
      <c r="G146" s="41">
        <v>5100</v>
      </c>
      <c r="H146" s="122">
        <f t="shared" si="5"/>
        <v>0.5</v>
      </c>
      <c r="I146" s="122">
        <f t="shared" si="4"/>
        <v>0.00044584030808970997</v>
      </c>
      <c r="J146" s="42"/>
      <c r="L146" s="101"/>
      <c r="N146" s="83"/>
    </row>
    <row r="147" spans="1:14" ht="12.75">
      <c r="A147" s="137" t="s">
        <v>400</v>
      </c>
      <c r="B147" s="18"/>
      <c r="C147" s="18"/>
      <c r="D147" s="28" t="s">
        <v>395</v>
      </c>
      <c r="E147" s="219">
        <v>2500</v>
      </c>
      <c r="F147" s="45">
        <v>2500</v>
      </c>
      <c r="G147" s="41">
        <v>1598.95</v>
      </c>
      <c r="H147" s="122">
        <f t="shared" si="5"/>
        <v>0.63958</v>
      </c>
      <c r="I147" s="122">
        <f t="shared" si="4"/>
        <v>0.00013977967855294935</v>
      </c>
      <c r="J147" s="42"/>
      <c r="L147" s="101"/>
      <c r="N147" s="83"/>
    </row>
    <row r="148" spans="1:14" ht="12.75">
      <c r="A148" s="17" t="s">
        <v>9</v>
      </c>
      <c r="B148" s="18"/>
      <c r="C148" s="18"/>
      <c r="D148" s="18">
        <v>4210</v>
      </c>
      <c r="E148" s="219">
        <v>10000</v>
      </c>
      <c r="F148" s="52">
        <v>5000</v>
      </c>
      <c r="G148" s="38">
        <v>1861.99</v>
      </c>
      <c r="H148" s="122">
        <f t="shared" si="5"/>
        <v>0.372398</v>
      </c>
      <c r="I148" s="122">
        <f t="shared" si="4"/>
        <v>0.00016277454809018803</v>
      </c>
      <c r="J148" s="42"/>
      <c r="L148" s="101"/>
      <c r="N148" s="83"/>
    </row>
    <row r="149" spans="1:14" ht="12.75">
      <c r="A149" s="27" t="s">
        <v>57</v>
      </c>
      <c r="B149" s="18"/>
      <c r="C149" s="18"/>
      <c r="D149" s="18" t="s">
        <v>135</v>
      </c>
      <c r="E149" s="219">
        <v>0</v>
      </c>
      <c r="F149" s="52">
        <v>5000</v>
      </c>
      <c r="G149" s="38">
        <v>2909.94</v>
      </c>
      <c r="H149" s="122">
        <f t="shared" si="5"/>
        <v>0.5819880000000001</v>
      </c>
      <c r="I149" s="122">
        <f t="shared" si="4"/>
        <v>0.00025438598943579814</v>
      </c>
      <c r="J149" s="42"/>
      <c r="L149" s="101"/>
      <c r="N149" s="83"/>
    </row>
    <row r="150" spans="1:14" s="91" customFormat="1" ht="12.75">
      <c r="A150" s="17" t="s">
        <v>12</v>
      </c>
      <c r="B150" s="18"/>
      <c r="C150" s="18"/>
      <c r="D150" s="18" t="s">
        <v>76</v>
      </c>
      <c r="E150" s="219">
        <v>8000</v>
      </c>
      <c r="F150" s="52">
        <v>8000</v>
      </c>
      <c r="G150" s="38">
        <v>986.4</v>
      </c>
      <c r="H150" s="122">
        <f t="shared" si="5"/>
        <v>0.12329999999999999</v>
      </c>
      <c r="I150" s="122">
        <f t="shared" si="4"/>
        <v>8.623076076464508E-05</v>
      </c>
      <c r="J150" s="42"/>
      <c r="L150" s="132"/>
      <c r="N150" s="133"/>
    </row>
    <row r="151" spans="1:14" ht="25.5">
      <c r="A151" s="20" t="s">
        <v>174</v>
      </c>
      <c r="B151" s="16">
        <v>751</v>
      </c>
      <c r="C151" s="16"/>
      <c r="D151" s="16"/>
      <c r="E151" s="217">
        <f>SUM(E152)</f>
        <v>1350</v>
      </c>
      <c r="F151" s="39">
        <f>SUM(F152,F157,F166,F175)</f>
        <v>1350</v>
      </c>
      <c r="G151" s="39">
        <f>SUM(G152,G157,G166,G175)</f>
        <v>657.8299999999999</v>
      </c>
      <c r="H151" s="30">
        <f t="shared" si="5"/>
        <v>0.4872814814814814</v>
      </c>
      <c r="I151" s="30">
        <f t="shared" si="4"/>
        <v>5.7507280366794874E-05</v>
      </c>
      <c r="J151" s="85">
        <v>0</v>
      </c>
      <c r="L151" s="101"/>
      <c r="N151" s="83"/>
    </row>
    <row r="152" spans="1:14" ht="25.5">
      <c r="A152" s="89" t="s">
        <v>175</v>
      </c>
      <c r="B152" s="124"/>
      <c r="C152" s="124">
        <v>75101</v>
      </c>
      <c r="D152" s="124"/>
      <c r="E152" s="218">
        <f>SUM(E153:E156)</f>
        <v>1350</v>
      </c>
      <c r="F152" s="125">
        <f>SUM(F153:F156)</f>
        <v>1350</v>
      </c>
      <c r="G152" s="125">
        <f>SUM(G153:G156)</f>
        <v>657.8299999999999</v>
      </c>
      <c r="H152" s="92">
        <f t="shared" si="5"/>
        <v>0.4872814814814814</v>
      </c>
      <c r="I152" s="92">
        <f t="shared" si="4"/>
        <v>5.7507280366794874E-05</v>
      </c>
      <c r="J152" s="126"/>
      <c r="L152" s="101"/>
      <c r="N152" s="83"/>
    </row>
    <row r="153" spans="1:14" ht="12.75">
      <c r="A153" s="27" t="s">
        <v>19</v>
      </c>
      <c r="B153" s="18"/>
      <c r="C153" s="18"/>
      <c r="D153" s="28" t="s">
        <v>146</v>
      </c>
      <c r="E153" s="219">
        <v>1080</v>
      </c>
      <c r="F153" s="52">
        <v>1080</v>
      </c>
      <c r="G153" s="38">
        <v>512.67</v>
      </c>
      <c r="H153" s="122">
        <f t="shared" si="5"/>
        <v>0.4746944444444444</v>
      </c>
      <c r="I153" s="122">
        <f t="shared" si="4"/>
        <v>4.481744132320619E-05</v>
      </c>
      <c r="J153" s="42"/>
      <c r="L153" s="101"/>
      <c r="N153" s="83"/>
    </row>
    <row r="154" spans="1:14" ht="12.75">
      <c r="A154" s="17" t="s">
        <v>27</v>
      </c>
      <c r="B154" s="18"/>
      <c r="C154" s="18"/>
      <c r="D154" s="18">
        <v>4110</v>
      </c>
      <c r="E154" s="219">
        <v>185</v>
      </c>
      <c r="F154" s="52">
        <v>186</v>
      </c>
      <c r="G154" s="38">
        <v>77.11</v>
      </c>
      <c r="H154" s="122">
        <f>G154/F154</f>
        <v>0.41456989247311826</v>
      </c>
      <c r="I154" s="243">
        <f t="shared" si="4"/>
        <v>6.740930618979909E-06</v>
      </c>
      <c r="J154" s="42"/>
      <c r="L154" s="101"/>
      <c r="N154" s="83"/>
    </row>
    <row r="155" spans="1:14" s="91" customFormat="1" ht="12.75">
      <c r="A155" s="17" t="s">
        <v>22</v>
      </c>
      <c r="B155" s="18"/>
      <c r="C155" s="18"/>
      <c r="D155" s="18">
        <v>4120</v>
      </c>
      <c r="E155" s="219">
        <v>27</v>
      </c>
      <c r="F155" s="52">
        <v>27</v>
      </c>
      <c r="G155" s="38">
        <v>11.05</v>
      </c>
      <c r="H155" s="122">
        <f t="shared" si="5"/>
        <v>0.40925925925925927</v>
      </c>
      <c r="I155" s="122">
        <f t="shared" si="4"/>
        <v>9.659873341943716E-07</v>
      </c>
      <c r="J155" s="42"/>
      <c r="L155" s="132"/>
      <c r="N155" s="133"/>
    </row>
    <row r="156" spans="1:14" ht="12.75">
      <c r="A156" s="27" t="s">
        <v>12</v>
      </c>
      <c r="B156" s="18"/>
      <c r="C156" s="18"/>
      <c r="D156" s="28" t="s">
        <v>76</v>
      </c>
      <c r="E156" s="219">
        <v>58</v>
      </c>
      <c r="F156" s="52">
        <v>57</v>
      </c>
      <c r="G156" s="38">
        <v>57</v>
      </c>
      <c r="H156" s="122">
        <f t="shared" si="5"/>
        <v>1</v>
      </c>
      <c r="I156" s="122">
        <f t="shared" si="4"/>
        <v>4.982921090414405E-06</v>
      </c>
      <c r="J156" s="42"/>
      <c r="L156" s="101"/>
      <c r="N156" s="83"/>
    </row>
    <row r="157" spans="1:14" ht="15" customHeight="1" hidden="1">
      <c r="A157" s="123" t="s">
        <v>282</v>
      </c>
      <c r="B157" s="124"/>
      <c r="C157" s="124" t="s">
        <v>263</v>
      </c>
      <c r="D157" s="124"/>
      <c r="E157" s="218">
        <v>0</v>
      </c>
      <c r="F157" s="125">
        <f>SUM(F158:F165)</f>
        <v>0</v>
      </c>
      <c r="G157" s="125">
        <f>SUM(G158:G165)</f>
        <v>0</v>
      </c>
      <c r="H157" s="92" t="e">
        <f t="shared" si="5"/>
        <v>#DIV/0!</v>
      </c>
      <c r="I157" s="243">
        <f t="shared" si="4"/>
        <v>0</v>
      </c>
      <c r="J157" s="85"/>
      <c r="L157" s="101"/>
      <c r="N157" s="83"/>
    </row>
    <row r="158" spans="1:14" ht="12.75" hidden="1">
      <c r="A158" s="80" t="s">
        <v>23</v>
      </c>
      <c r="B158" s="18"/>
      <c r="C158" s="32"/>
      <c r="D158" s="32" t="s">
        <v>77</v>
      </c>
      <c r="E158" s="219">
        <v>0</v>
      </c>
      <c r="F158" s="52">
        <v>0</v>
      </c>
      <c r="G158" s="38">
        <v>0</v>
      </c>
      <c r="H158" s="122" t="e">
        <f t="shared" si="5"/>
        <v>#DIV/0!</v>
      </c>
      <c r="I158" s="122">
        <f t="shared" si="4"/>
        <v>0</v>
      </c>
      <c r="J158" s="42"/>
      <c r="L158" s="101"/>
      <c r="N158" s="83"/>
    </row>
    <row r="159" spans="1:14" ht="12.75" hidden="1">
      <c r="A159" s="27" t="s">
        <v>19</v>
      </c>
      <c r="B159" s="18"/>
      <c r="C159" s="32"/>
      <c r="D159" s="28" t="s">
        <v>146</v>
      </c>
      <c r="E159" s="219">
        <v>0</v>
      </c>
      <c r="F159" s="52">
        <v>0</v>
      </c>
      <c r="G159" s="38">
        <v>0</v>
      </c>
      <c r="H159" s="122" t="e">
        <f t="shared" si="5"/>
        <v>#DIV/0!</v>
      </c>
      <c r="I159" s="243">
        <f t="shared" si="4"/>
        <v>0</v>
      </c>
      <c r="J159" s="42"/>
      <c r="L159" s="101"/>
      <c r="N159" s="83"/>
    </row>
    <row r="160" spans="1:14" ht="12.75" hidden="1">
      <c r="A160" s="80" t="s">
        <v>21</v>
      </c>
      <c r="B160" s="18"/>
      <c r="C160" s="32"/>
      <c r="D160" s="32" t="s">
        <v>78</v>
      </c>
      <c r="E160" s="219">
        <v>0</v>
      </c>
      <c r="F160" s="52">
        <v>0</v>
      </c>
      <c r="G160" s="38">
        <v>0</v>
      </c>
      <c r="H160" s="122" t="e">
        <f t="shared" si="5"/>
        <v>#DIV/0!</v>
      </c>
      <c r="I160" s="122">
        <f t="shared" si="4"/>
        <v>0</v>
      </c>
      <c r="J160" s="42"/>
      <c r="L160" s="101"/>
      <c r="N160" s="83"/>
    </row>
    <row r="161" spans="1:14" ht="12.75" hidden="1">
      <c r="A161" s="80" t="s">
        <v>22</v>
      </c>
      <c r="B161" s="18"/>
      <c r="C161" s="32"/>
      <c r="D161" s="32" t="s">
        <v>79</v>
      </c>
      <c r="E161" s="219">
        <v>0</v>
      </c>
      <c r="F161" s="52">
        <v>0</v>
      </c>
      <c r="G161" s="38">
        <v>0</v>
      </c>
      <c r="H161" s="122" t="e">
        <f t="shared" si="5"/>
        <v>#DIV/0!</v>
      </c>
      <c r="I161" s="243">
        <f t="shared" si="4"/>
        <v>0</v>
      </c>
      <c r="J161" s="42"/>
      <c r="L161" s="101"/>
      <c r="N161" s="83"/>
    </row>
    <row r="162" spans="1:14" ht="12.75" hidden="1">
      <c r="A162" s="80" t="s">
        <v>159</v>
      </c>
      <c r="B162" s="18"/>
      <c r="C162" s="32"/>
      <c r="D162" s="32" t="s">
        <v>160</v>
      </c>
      <c r="E162" s="219">
        <v>0</v>
      </c>
      <c r="F162" s="52">
        <v>0</v>
      </c>
      <c r="G162" s="38">
        <v>0</v>
      </c>
      <c r="H162" s="122" t="e">
        <f t="shared" si="5"/>
        <v>#DIV/0!</v>
      </c>
      <c r="I162" s="122">
        <f t="shared" si="4"/>
        <v>0</v>
      </c>
      <c r="J162" s="42"/>
      <c r="L162" s="101"/>
      <c r="N162" s="83"/>
    </row>
    <row r="163" spans="1:14" ht="12.75" hidden="1">
      <c r="A163" s="80" t="s">
        <v>9</v>
      </c>
      <c r="B163" s="18"/>
      <c r="C163" s="32"/>
      <c r="D163" s="32" t="s">
        <v>80</v>
      </c>
      <c r="E163" s="219">
        <v>0</v>
      </c>
      <c r="F163" s="52">
        <v>0</v>
      </c>
      <c r="G163" s="38">
        <v>0</v>
      </c>
      <c r="H163" s="122" t="e">
        <f t="shared" si="5"/>
        <v>#DIV/0!</v>
      </c>
      <c r="I163" s="243">
        <f t="shared" si="4"/>
        <v>0</v>
      </c>
      <c r="J163" s="42"/>
      <c r="L163" s="101"/>
      <c r="N163" s="83"/>
    </row>
    <row r="164" spans="1:14" ht="12.75" hidden="1">
      <c r="A164" s="80" t="s">
        <v>12</v>
      </c>
      <c r="B164" s="18"/>
      <c r="C164" s="32"/>
      <c r="D164" s="32" t="s">
        <v>76</v>
      </c>
      <c r="E164" s="219">
        <v>0</v>
      </c>
      <c r="F164" s="52">
        <v>0</v>
      </c>
      <c r="G164" s="38">
        <v>0</v>
      </c>
      <c r="H164" s="122" t="e">
        <f t="shared" si="5"/>
        <v>#DIV/0!</v>
      </c>
      <c r="I164" s="122">
        <f t="shared" si="4"/>
        <v>0</v>
      </c>
      <c r="J164" s="42"/>
      <c r="L164" s="101"/>
      <c r="N164" s="83"/>
    </row>
    <row r="165" spans="1:14" ht="12.75" hidden="1">
      <c r="A165" s="80" t="s">
        <v>25</v>
      </c>
      <c r="B165" s="18"/>
      <c r="C165" s="32"/>
      <c r="D165" s="32" t="s">
        <v>81</v>
      </c>
      <c r="E165" s="219">
        <v>0</v>
      </c>
      <c r="F165" s="52">
        <v>0</v>
      </c>
      <c r="G165" s="38">
        <v>0</v>
      </c>
      <c r="H165" s="122" t="e">
        <f t="shared" si="5"/>
        <v>#DIV/0!</v>
      </c>
      <c r="I165" s="243">
        <f t="shared" si="4"/>
        <v>0</v>
      </c>
      <c r="J165" s="42"/>
      <c r="L165" s="101"/>
      <c r="N165" s="83"/>
    </row>
    <row r="166" spans="1:14" ht="12.75" hidden="1">
      <c r="A166" s="145" t="s">
        <v>415</v>
      </c>
      <c r="B166" s="18"/>
      <c r="C166" s="124" t="s">
        <v>413</v>
      </c>
      <c r="D166" s="28"/>
      <c r="E166" s="218">
        <v>0</v>
      </c>
      <c r="F166" s="125">
        <f>SUM(F167:F174)</f>
        <v>0</v>
      </c>
      <c r="G166" s="125">
        <f>SUM(G167:G174)</f>
        <v>0</v>
      </c>
      <c r="H166" s="92" t="e">
        <f aca="true" t="shared" si="6" ref="H166:H174">G166/F166</f>
        <v>#DIV/0!</v>
      </c>
      <c r="I166" s="122">
        <f t="shared" si="4"/>
        <v>0</v>
      </c>
      <c r="J166" s="42"/>
      <c r="L166" s="101"/>
      <c r="N166" s="84"/>
    </row>
    <row r="167" spans="1:14" ht="12.75" hidden="1">
      <c r="A167" s="80" t="s">
        <v>23</v>
      </c>
      <c r="B167" s="18"/>
      <c r="C167" s="124"/>
      <c r="D167" s="28" t="s">
        <v>77</v>
      </c>
      <c r="E167" s="219">
        <v>0</v>
      </c>
      <c r="F167" s="52">
        <v>0</v>
      </c>
      <c r="G167" s="38">
        <v>0</v>
      </c>
      <c r="H167" s="122" t="e">
        <f t="shared" si="6"/>
        <v>#DIV/0!</v>
      </c>
      <c r="I167" s="243">
        <f t="shared" si="4"/>
        <v>0</v>
      </c>
      <c r="J167" s="42"/>
      <c r="L167" s="101"/>
      <c r="N167" s="84"/>
    </row>
    <row r="168" spans="1:14" ht="12.75" hidden="1">
      <c r="A168" s="27" t="s">
        <v>19</v>
      </c>
      <c r="B168" s="18"/>
      <c r="C168" s="124"/>
      <c r="D168" s="28" t="s">
        <v>146</v>
      </c>
      <c r="E168" s="219">
        <v>0</v>
      </c>
      <c r="F168" s="52">
        <v>0</v>
      </c>
      <c r="G168" s="38">
        <v>0</v>
      </c>
      <c r="H168" s="122" t="e">
        <f t="shared" si="6"/>
        <v>#DIV/0!</v>
      </c>
      <c r="I168" s="122">
        <f t="shared" si="4"/>
        <v>0</v>
      </c>
      <c r="J168" s="42"/>
      <c r="L168" s="101"/>
      <c r="N168" s="84"/>
    </row>
    <row r="169" spans="1:14" ht="12.75" hidden="1">
      <c r="A169" s="80" t="s">
        <v>21</v>
      </c>
      <c r="B169" s="18"/>
      <c r="C169" s="124"/>
      <c r="D169" s="28" t="s">
        <v>78</v>
      </c>
      <c r="E169" s="219">
        <v>0</v>
      </c>
      <c r="F169" s="52">
        <v>0</v>
      </c>
      <c r="G169" s="38">
        <v>0</v>
      </c>
      <c r="H169" s="122" t="e">
        <f t="shared" si="6"/>
        <v>#DIV/0!</v>
      </c>
      <c r="I169" s="243">
        <f t="shared" si="4"/>
        <v>0</v>
      </c>
      <c r="J169" s="42"/>
      <c r="L169" s="101"/>
      <c r="N169" s="84"/>
    </row>
    <row r="170" spans="1:14" ht="12.75" hidden="1">
      <c r="A170" s="80" t="s">
        <v>22</v>
      </c>
      <c r="B170" s="18"/>
      <c r="C170" s="124"/>
      <c r="D170" s="28" t="s">
        <v>79</v>
      </c>
      <c r="E170" s="219">
        <v>0</v>
      </c>
      <c r="F170" s="52">
        <v>0</v>
      </c>
      <c r="G170" s="38">
        <v>0</v>
      </c>
      <c r="H170" s="122" t="e">
        <f t="shared" si="6"/>
        <v>#DIV/0!</v>
      </c>
      <c r="I170" s="122">
        <f t="shared" si="4"/>
        <v>0</v>
      </c>
      <c r="J170" s="42"/>
      <c r="L170" s="101"/>
      <c r="N170" s="84"/>
    </row>
    <row r="171" spans="1:14" ht="12.75" hidden="1">
      <c r="A171" s="80" t="s">
        <v>159</v>
      </c>
      <c r="B171" s="18"/>
      <c r="C171" s="124"/>
      <c r="D171" s="28" t="s">
        <v>160</v>
      </c>
      <c r="E171" s="219">
        <v>0</v>
      </c>
      <c r="F171" s="52">
        <v>0</v>
      </c>
      <c r="G171" s="38">
        <v>0</v>
      </c>
      <c r="H171" s="122" t="e">
        <f t="shared" si="6"/>
        <v>#DIV/0!</v>
      </c>
      <c r="I171" s="243">
        <f t="shared" si="4"/>
        <v>0</v>
      </c>
      <c r="J171" s="42"/>
      <c r="L171" s="101"/>
      <c r="N171" s="84"/>
    </row>
    <row r="172" spans="1:14" ht="12.75" hidden="1">
      <c r="A172" s="80" t="s">
        <v>9</v>
      </c>
      <c r="B172" s="18"/>
      <c r="C172" s="124"/>
      <c r="D172" s="28" t="s">
        <v>80</v>
      </c>
      <c r="E172" s="219">
        <v>0</v>
      </c>
      <c r="F172" s="52">
        <v>0</v>
      </c>
      <c r="G172" s="38">
        <v>0</v>
      </c>
      <c r="H172" s="122" t="e">
        <f t="shared" si="6"/>
        <v>#DIV/0!</v>
      </c>
      <c r="I172" s="122">
        <f t="shared" si="4"/>
        <v>0</v>
      </c>
      <c r="J172" s="42"/>
      <c r="L172" s="101"/>
      <c r="N172" s="84"/>
    </row>
    <row r="173" spans="1:14" ht="12.75" hidden="1">
      <c r="A173" s="80" t="s">
        <v>12</v>
      </c>
      <c r="B173" s="18"/>
      <c r="C173" s="124"/>
      <c r="D173" s="28" t="s">
        <v>76</v>
      </c>
      <c r="E173" s="219">
        <v>0</v>
      </c>
      <c r="F173" s="52">
        <v>0</v>
      </c>
      <c r="G173" s="38">
        <v>0</v>
      </c>
      <c r="H173" s="122" t="e">
        <f t="shared" si="6"/>
        <v>#DIV/0!</v>
      </c>
      <c r="I173" s="243">
        <f t="shared" si="4"/>
        <v>0</v>
      </c>
      <c r="J173" s="42"/>
      <c r="L173" s="101"/>
      <c r="N173" s="84"/>
    </row>
    <row r="174" spans="1:14" ht="12.75" hidden="1">
      <c r="A174" s="80" t="s">
        <v>25</v>
      </c>
      <c r="B174" s="18"/>
      <c r="C174" s="124"/>
      <c r="D174" s="28" t="s">
        <v>81</v>
      </c>
      <c r="E174" s="219">
        <v>0</v>
      </c>
      <c r="F174" s="52">
        <v>0</v>
      </c>
      <c r="G174" s="38">
        <v>0</v>
      </c>
      <c r="H174" s="122" t="e">
        <f t="shared" si="6"/>
        <v>#DIV/0!</v>
      </c>
      <c r="I174" s="122">
        <f t="shared" si="4"/>
        <v>0</v>
      </c>
      <c r="J174" s="42"/>
      <c r="L174" s="101"/>
      <c r="N174" s="84"/>
    </row>
    <row r="175" spans="1:14" ht="12.75" hidden="1">
      <c r="A175" s="145" t="s">
        <v>416</v>
      </c>
      <c r="B175" s="18"/>
      <c r="C175" s="124" t="s">
        <v>414</v>
      </c>
      <c r="D175" s="28"/>
      <c r="E175" s="218">
        <v>0</v>
      </c>
      <c r="F175" s="125">
        <f>SUM(F176:F183)</f>
        <v>0</v>
      </c>
      <c r="G175" s="125">
        <f>SUM(G176:G183)</f>
        <v>0</v>
      </c>
      <c r="H175" s="92" t="e">
        <f aca="true" t="shared" si="7" ref="H175:H183">G175/F175</f>
        <v>#DIV/0!</v>
      </c>
      <c r="I175" s="243">
        <f t="shared" si="4"/>
        <v>0</v>
      </c>
      <c r="J175" s="42"/>
      <c r="L175" s="101"/>
      <c r="N175" s="84"/>
    </row>
    <row r="176" spans="1:14" ht="12.75" hidden="1">
      <c r="A176" s="80" t="s">
        <v>23</v>
      </c>
      <c r="B176" s="18"/>
      <c r="C176" s="124"/>
      <c r="D176" s="28" t="s">
        <v>77</v>
      </c>
      <c r="E176" s="219">
        <v>0</v>
      </c>
      <c r="F176" s="52">
        <v>0</v>
      </c>
      <c r="G176" s="38">
        <v>0</v>
      </c>
      <c r="H176" s="122" t="e">
        <f t="shared" si="7"/>
        <v>#DIV/0!</v>
      </c>
      <c r="I176" s="122">
        <f t="shared" si="4"/>
        <v>0</v>
      </c>
      <c r="J176" s="42"/>
      <c r="L176" s="101"/>
      <c r="N176" s="84"/>
    </row>
    <row r="177" spans="1:14" ht="12.75" hidden="1">
      <c r="A177" s="27" t="s">
        <v>19</v>
      </c>
      <c r="B177" s="18"/>
      <c r="C177" s="124"/>
      <c r="D177" s="28" t="s">
        <v>146</v>
      </c>
      <c r="E177" s="219">
        <v>0</v>
      </c>
      <c r="F177" s="52">
        <v>0</v>
      </c>
      <c r="G177" s="38">
        <v>0</v>
      </c>
      <c r="H177" s="122" t="e">
        <f t="shared" si="7"/>
        <v>#DIV/0!</v>
      </c>
      <c r="I177" s="243">
        <f t="shared" si="4"/>
        <v>0</v>
      </c>
      <c r="J177" s="42"/>
      <c r="L177" s="101"/>
      <c r="N177" s="84"/>
    </row>
    <row r="178" spans="1:14" ht="12.75" hidden="1">
      <c r="A178" s="80" t="s">
        <v>21</v>
      </c>
      <c r="B178" s="18"/>
      <c r="C178" s="124"/>
      <c r="D178" s="28" t="s">
        <v>78</v>
      </c>
      <c r="E178" s="219">
        <v>0</v>
      </c>
      <c r="F178" s="52">
        <v>0</v>
      </c>
      <c r="G178" s="38">
        <v>0</v>
      </c>
      <c r="H178" s="122" t="e">
        <f t="shared" si="7"/>
        <v>#DIV/0!</v>
      </c>
      <c r="I178" s="122">
        <f t="shared" si="4"/>
        <v>0</v>
      </c>
      <c r="J178" s="42"/>
      <c r="L178" s="101"/>
      <c r="N178" s="84"/>
    </row>
    <row r="179" spans="1:14" ht="12.75" hidden="1">
      <c r="A179" s="80" t="s">
        <v>22</v>
      </c>
      <c r="B179" s="18"/>
      <c r="C179" s="124"/>
      <c r="D179" s="28" t="s">
        <v>79</v>
      </c>
      <c r="E179" s="219">
        <v>0</v>
      </c>
      <c r="F179" s="52">
        <v>0</v>
      </c>
      <c r="G179" s="38">
        <v>0</v>
      </c>
      <c r="H179" s="122" t="e">
        <f t="shared" si="7"/>
        <v>#DIV/0!</v>
      </c>
      <c r="I179" s="243">
        <f t="shared" si="4"/>
        <v>0</v>
      </c>
      <c r="J179" s="42"/>
      <c r="L179" s="101"/>
      <c r="N179" s="84"/>
    </row>
    <row r="180" spans="1:14" ht="12.75" hidden="1">
      <c r="A180" s="80" t="s">
        <v>159</v>
      </c>
      <c r="B180" s="18"/>
      <c r="C180" s="124"/>
      <c r="D180" s="28" t="s">
        <v>160</v>
      </c>
      <c r="E180" s="219">
        <v>0</v>
      </c>
      <c r="F180" s="52">
        <v>0</v>
      </c>
      <c r="G180" s="38">
        <v>0</v>
      </c>
      <c r="H180" s="122" t="e">
        <f t="shared" si="7"/>
        <v>#DIV/0!</v>
      </c>
      <c r="I180" s="122">
        <f t="shared" si="4"/>
        <v>0</v>
      </c>
      <c r="J180" s="42"/>
      <c r="L180" s="101"/>
      <c r="N180" s="84"/>
    </row>
    <row r="181" spans="1:14" ht="12.75" hidden="1">
      <c r="A181" s="80" t="s">
        <v>9</v>
      </c>
      <c r="B181" s="18"/>
      <c r="C181" s="124"/>
      <c r="D181" s="28" t="s">
        <v>80</v>
      </c>
      <c r="E181" s="219">
        <v>0</v>
      </c>
      <c r="F181" s="52">
        <v>0</v>
      </c>
      <c r="G181" s="38">
        <v>0</v>
      </c>
      <c r="H181" s="122" t="e">
        <f t="shared" si="7"/>
        <v>#DIV/0!</v>
      </c>
      <c r="I181" s="243">
        <f t="shared" si="4"/>
        <v>0</v>
      </c>
      <c r="J181" s="42"/>
      <c r="L181" s="101"/>
      <c r="N181" s="84"/>
    </row>
    <row r="182" spans="1:14" ht="12.75" hidden="1">
      <c r="A182" s="80" t="s">
        <v>12</v>
      </c>
      <c r="B182" s="18"/>
      <c r="C182" s="124"/>
      <c r="D182" s="28" t="s">
        <v>76</v>
      </c>
      <c r="E182" s="219">
        <v>0</v>
      </c>
      <c r="F182" s="52">
        <v>0</v>
      </c>
      <c r="G182" s="38">
        <v>0</v>
      </c>
      <c r="H182" s="122" t="e">
        <f t="shared" si="7"/>
        <v>#DIV/0!</v>
      </c>
      <c r="I182" s="122">
        <f t="shared" si="4"/>
        <v>0</v>
      </c>
      <c r="J182" s="42"/>
      <c r="L182" s="101"/>
      <c r="N182" s="84"/>
    </row>
    <row r="183" spans="1:14" ht="12.75" hidden="1">
      <c r="A183" s="80" t="s">
        <v>25</v>
      </c>
      <c r="B183" s="18"/>
      <c r="C183" s="124"/>
      <c r="D183" s="28" t="s">
        <v>81</v>
      </c>
      <c r="E183" s="219">
        <v>0</v>
      </c>
      <c r="F183" s="52">
        <v>0</v>
      </c>
      <c r="G183" s="38">
        <v>0</v>
      </c>
      <c r="H183" s="122" t="e">
        <f t="shared" si="7"/>
        <v>#DIV/0!</v>
      </c>
      <c r="I183" s="243">
        <f t="shared" si="4"/>
        <v>0</v>
      </c>
      <c r="J183" s="42"/>
      <c r="L183" s="101"/>
      <c r="N183" s="84"/>
    </row>
    <row r="184" spans="1:12" ht="24.75" customHeight="1">
      <c r="A184" s="20" t="s">
        <v>28</v>
      </c>
      <c r="B184" s="16">
        <v>754</v>
      </c>
      <c r="C184" s="16"/>
      <c r="D184" s="16"/>
      <c r="E184" s="217">
        <f>SUM(E185,E189,E203,E225,E187,E212)</f>
        <v>133511</v>
      </c>
      <c r="F184" s="181">
        <f>SUM(,F189,F203,F212,F225,F185)</f>
        <v>202208</v>
      </c>
      <c r="G184" s="39">
        <f>SUM(G185,G189,G203,G225,G187,G212)</f>
        <v>75663.26000000001</v>
      </c>
      <c r="H184" s="30">
        <f t="shared" si="5"/>
        <v>0.37418529435037196</v>
      </c>
      <c r="I184" s="30">
        <f t="shared" si="4"/>
        <v>0.006614457088131732</v>
      </c>
      <c r="J184" s="85">
        <v>0</v>
      </c>
      <c r="L184" s="101"/>
    </row>
    <row r="185" spans="1:12" ht="15" customHeight="1" hidden="1">
      <c r="A185" s="89" t="s">
        <v>383</v>
      </c>
      <c r="B185" s="129"/>
      <c r="C185" s="129" t="s">
        <v>402</v>
      </c>
      <c r="D185" s="129"/>
      <c r="E185" s="221">
        <f>SUM(E186)</f>
        <v>0</v>
      </c>
      <c r="F185" s="131">
        <f>F186</f>
        <v>0</v>
      </c>
      <c r="G185" s="131">
        <f>G186</f>
        <v>0</v>
      </c>
      <c r="H185" s="92" t="e">
        <f t="shared" si="5"/>
        <v>#DIV/0!</v>
      </c>
      <c r="I185" s="243">
        <f t="shared" si="4"/>
        <v>0</v>
      </c>
      <c r="J185" s="125"/>
      <c r="L185" s="101"/>
    </row>
    <row r="186" spans="1:12" s="91" customFormat="1" ht="25.5" hidden="1">
      <c r="A186" s="144" t="s">
        <v>358</v>
      </c>
      <c r="B186" s="21"/>
      <c r="C186" s="21"/>
      <c r="D186" s="21" t="s">
        <v>364</v>
      </c>
      <c r="E186" s="222">
        <v>0</v>
      </c>
      <c r="F186" s="40">
        <v>0</v>
      </c>
      <c r="G186" s="40">
        <v>0</v>
      </c>
      <c r="H186" s="122" t="e">
        <f t="shared" si="5"/>
        <v>#DIV/0!</v>
      </c>
      <c r="I186" s="122">
        <f t="shared" si="4"/>
        <v>0</v>
      </c>
      <c r="J186" s="38"/>
      <c r="L186" s="132"/>
    </row>
    <row r="187" spans="1:12" s="97" customFormat="1" ht="12.75" hidden="1">
      <c r="A187" s="182" t="s">
        <v>356</v>
      </c>
      <c r="B187" s="183"/>
      <c r="C187" s="184" t="s">
        <v>357</v>
      </c>
      <c r="D187" s="183"/>
      <c r="E187" s="218">
        <v>0</v>
      </c>
      <c r="F187" s="185">
        <f>SUM(F188:F188)</f>
        <v>0</v>
      </c>
      <c r="G187" s="185">
        <v>0</v>
      </c>
      <c r="H187" s="186" t="e">
        <f t="shared" si="5"/>
        <v>#DIV/0!</v>
      </c>
      <c r="I187" s="243">
        <f t="shared" si="4"/>
        <v>0</v>
      </c>
      <c r="J187" s="188"/>
      <c r="L187" s="101"/>
    </row>
    <row r="188" spans="1:12" ht="25.5" hidden="1">
      <c r="A188" s="144" t="s">
        <v>358</v>
      </c>
      <c r="B188" s="16"/>
      <c r="C188" s="16"/>
      <c r="D188" s="28" t="s">
        <v>364</v>
      </c>
      <c r="E188" s="224">
        <v>0</v>
      </c>
      <c r="F188" s="43">
        <v>0</v>
      </c>
      <c r="G188" s="43">
        <v>0</v>
      </c>
      <c r="H188" s="122" t="e">
        <f t="shared" si="5"/>
        <v>#DIV/0!</v>
      </c>
      <c r="I188" s="122">
        <f t="shared" si="4"/>
        <v>0</v>
      </c>
      <c r="J188" s="42"/>
      <c r="L188" s="101"/>
    </row>
    <row r="189" spans="1:12" ht="15" customHeight="1">
      <c r="A189" s="123" t="s">
        <v>29</v>
      </c>
      <c r="B189" s="124"/>
      <c r="C189" s="124">
        <v>75412</v>
      </c>
      <c r="D189" s="124"/>
      <c r="E189" s="218">
        <f>SUM(E191:E202)</f>
        <v>51330</v>
      </c>
      <c r="F189" s="127">
        <f>SUM(F190:F202)</f>
        <v>113327</v>
      </c>
      <c r="G189" s="127">
        <f>SUM(G190:G202)</f>
        <v>35982.89</v>
      </c>
      <c r="H189" s="92">
        <f t="shared" si="5"/>
        <v>0.3175138316552984</v>
      </c>
      <c r="I189" s="92">
        <f t="shared" si="4"/>
        <v>0.003145612306580028</v>
      </c>
      <c r="J189" s="126"/>
      <c r="L189" s="101"/>
    </row>
    <row r="190" spans="1:12" s="91" customFormat="1" ht="27" customHeight="1" hidden="1">
      <c r="A190" s="29" t="s">
        <v>417</v>
      </c>
      <c r="B190" s="28"/>
      <c r="C190" s="28"/>
      <c r="D190" s="28" t="s">
        <v>359</v>
      </c>
      <c r="E190" s="216">
        <v>0</v>
      </c>
      <c r="F190" s="41">
        <v>0</v>
      </c>
      <c r="G190" s="41">
        <v>0</v>
      </c>
      <c r="H190" s="122">
        <v>0</v>
      </c>
      <c r="I190" s="122">
        <f t="shared" si="4"/>
        <v>0</v>
      </c>
      <c r="J190" s="42"/>
      <c r="L190" s="132"/>
    </row>
    <row r="191" spans="1:12" ht="12.75">
      <c r="A191" s="27" t="s">
        <v>23</v>
      </c>
      <c r="B191" s="18"/>
      <c r="C191" s="18"/>
      <c r="D191" s="28" t="s">
        <v>77</v>
      </c>
      <c r="E191" s="219">
        <v>10000</v>
      </c>
      <c r="F191" s="45">
        <v>10000</v>
      </c>
      <c r="G191" s="45">
        <v>0</v>
      </c>
      <c r="H191" s="122">
        <f t="shared" si="5"/>
        <v>0</v>
      </c>
      <c r="I191" s="122">
        <f t="shared" si="4"/>
        <v>0</v>
      </c>
      <c r="J191" s="42"/>
      <c r="L191" s="101"/>
    </row>
    <row r="192" spans="1:12" s="91" customFormat="1" ht="12.75">
      <c r="A192" s="23" t="s">
        <v>21</v>
      </c>
      <c r="B192" s="21"/>
      <c r="C192" s="21"/>
      <c r="D192" s="21" t="s">
        <v>78</v>
      </c>
      <c r="E192" s="222">
        <v>1540</v>
      </c>
      <c r="F192" s="42">
        <v>1540</v>
      </c>
      <c r="G192" s="42">
        <v>462.68</v>
      </c>
      <c r="H192" s="122">
        <f t="shared" si="5"/>
        <v>0.30044155844155845</v>
      </c>
      <c r="I192" s="122">
        <f t="shared" si="4"/>
        <v>4.044733210724451E-05</v>
      </c>
      <c r="J192" s="42"/>
      <c r="L192" s="132"/>
    </row>
    <row r="193" spans="1:12" s="97" customFormat="1" ht="12.75">
      <c r="A193" s="23" t="s">
        <v>159</v>
      </c>
      <c r="B193" s="21"/>
      <c r="C193" s="21"/>
      <c r="D193" s="21" t="s">
        <v>160</v>
      </c>
      <c r="E193" s="222">
        <v>9000</v>
      </c>
      <c r="F193" s="42">
        <v>9000</v>
      </c>
      <c r="G193" s="42">
        <v>3104.07</v>
      </c>
      <c r="H193" s="122">
        <f t="shared" si="5"/>
        <v>0.3448966666666667</v>
      </c>
      <c r="I193" s="122">
        <f t="shared" si="4"/>
        <v>0.0002713567696337306</v>
      </c>
      <c r="J193" s="42"/>
      <c r="L193" s="101"/>
    </row>
    <row r="194" spans="1:12" ht="12.75">
      <c r="A194" s="17" t="s">
        <v>9</v>
      </c>
      <c r="B194" s="18"/>
      <c r="C194" s="18"/>
      <c r="D194" s="18">
        <v>4210</v>
      </c>
      <c r="E194" s="219">
        <v>12300</v>
      </c>
      <c r="F194" s="52">
        <v>24300</v>
      </c>
      <c r="G194" s="38">
        <v>14237.78</v>
      </c>
      <c r="H194" s="122">
        <f t="shared" si="5"/>
        <v>0.5859168724279835</v>
      </c>
      <c r="I194" s="122">
        <f t="shared" si="4"/>
        <v>0.001244662004257551</v>
      </c>
      <c r="J194" s="42"/>
      <c r="L194" s="101"/>
    </row>
    <row r="195" spans="1:12" ht="12.75">
      <c r="A195" s="17" t="s">
        <v>10</v>
      </c>
      <c r="B195" s="18"/>
      <c r="C195" s="18"/>
      <c r="D195" s="18">
        <v>4260</v>
      </c>
      <c r="E195" s="219">
        <v>1000</v>
      </c>
      <c r="F195" s="52">
        <v>7000</v>
      </c>
      <c r="G195" s="38">
        <v>3015.04</v>
      </c>
      <c r="H195" s="122">
        <f t="shared" si="5"/>
        <v>0.43072</v>
      </c>
      <c r="I195" s="122">
        <f t="shared" si="4"/>
        <v>0.0002635737965691763</v>
      </c>
      <c r="J195" s="42"/>
      <c r="L195" s="101"/>
    </row>
    <row r="196" spans="1:12" ht="12.75">
      <c r="A196" s="27" t="s">
        <v>11</v>
      </c>
      <c r="B196" s="18"/>
      <c r="C196" s="18"/>
      <c r="D196" s="28" t="s">
        <v>132</v>
      </c>
      <c r="E196" s="219">
        <v>2000</v>
      </c>
      <c r="F196" s="52">
        <v>2000</v>
      </c>
      <c r="G196" s="38">
        <v>0</v>
      </c>
      <c r="H196" s="122">
        <f t="shared" si="5"/>
        <v>0</v>
      </c>
      <c r="I196" s="122">
        <f aca="true" t="shared" si="8" ref="I196:I259">G196/11439073.38</f>
        <v>0</v>
      </c>
      <c r="J196" s="42"/>
      <c r="L196" s="101"/>
    </row>
    <row r="197" spans="1:12" ht="12.75">
      <c r="A197" s="27" t="s">
        <v>45</v>
      </c>
      <c r="B197" s="18"/>
      <c r="C197" s="18"/>
      <c r="D197" s="28" t="s">
        <v>134</v>
      </c>
      <c r="E197" s="219">
        <v>2850</v>
      </c>
      <c r="F197" s="52">
        <v>2850</v>
      </c>
      <c r="G197" s="38">
        <v>720</v>
      </c>
      <c r="H197" s="122">
        <f t="shared" si="5"/>
        <v>0.25263157894736843</v>
      </c>
      <c r="I197" s="122">
        <f t="shared" si="8"/>
        <v>6.29421611420767E-05</v>
      </c>
      <c r="J197" s="42"/>
      <c r="L197" s="101"/>
    </row>
    <row r="198" spans="1:12" ht="12.75">
      <c r="A198" s="17" t="s">
        <v>12</v>
      </c>
      <c r="B198" s="18"/>
      <c r="C198" s="18"/>
      <c r="D198" s="18">
        <v>4300</v>
      </c>
      <c r="E198" s="219">
        <v>5400</v>
      </c>
      <c r="F198" s="52">
        <v>9383</v>
      </c>
      <c r="G198" s="38">
        <v>7248.62</v>
      </c>
      <c r="H198" s="122">
        <f t="shared" si="5"/>
        <v>0.7725269103698178</v>
      </c>
      <c r="I198" s="122">
        <f t="shared" si="8"/>
        <v>0.0006336719556912222</v>
      </c>
      <c r="J198" s="42"/>
      <c r="L198" s="101"/>
    </row>
    <row r="199" spans="1:12" ht="12.75">
      <c r="A199" s="29" t="s">
        <v>408</v>
      </c>
      <c r="B199" s="18"/>
      <c r="C199" s="18"/>
      <c r="D199" s="18" t="s">
        <v>194</v>
      </c>
      <c r="E199" s="219">
        <v>240</v>
      </c>
      <c r="F199" s="52">
        <v>254</v>
      </c>
      <c r="G199" s="38">
        <v>253.09</v>
      </c>
      <c r="H199" s="122">
        <f t="shared" si="5"/>
        <v>0.9964173228346457</v>
      </c>
      <c r="I199" s="122">
        <f t="shared" si="8"/>
        <v>2.212504383812249E-05</v>
      </c>
      <c r="J199" s="42"/>
      <c r="L199" s="101"/>
    </row>
    <row r="200" spans="1:12" ht="12.75">
      <c r="A200" s="17" t="s">
        <v>26</v>
      </c>
      <c r="B200" s="18"/>
      <c r="C200" s="18"/>
      <c r="D200" s="18">
        <v>4430</v>
      </c>
      <c r="E200" s="219">
        <v>7000</v>
      </c>
      <c r="F200" s="52">
        <v>7000</v>
      </c>
      <c r="G200" s="38">
        <v>2363.75</v>
      </c>
      <c r="H200" s="122">
        <f t="shared" si="5"/>
        <v>0.33767857142857144</v>
      </c>
      <c r="I200" s="122">
        <f t="shared" si="8"/>
        <v>0.00020663824083275528</v>
      </c>
      <c r="J200" s="42"/>
      <c r="L200" s="101"/>
    </row>
    <row r="201" spans="1:12" ht="12.75">
      <c r="A201" s="137" t="s">
        <v>87</v>
      </c>
      <c r="B201" s="18"/>
      <c r="C201" s="18"/>
      <c r="D201" s="18" t="s">
        <v>86</v>
      </c>
      <c r="E201" s="219">
        <v>0</v>
      </c>
      <c r="F201" s="52">
        <v>40000</v>
      </c>
      <c r="G201" s="38">
        <v>4577.86</v>
      </c>
      <c r="H201" s="122">
        <f t="shared" si="5"/>
        <v>0.11444649999999999</v>
      </c>
      <c r="I201" s="122">
        <f t="shared" si="8"/>
        <v>0.0004001950025081489</v>
      </c>
      <c r="J201" s="42"/>
      <c r="L201" s="101"/>
    </row>
    <row r="202" spans="1:12" ht="12.75" hidden="1">
      <c r="A202" s="137" t="s">
        <v>371</v>
      </c>
      <c r="B202" s="18"/>
      <c r="C202" s="18"/>
      <c r="D202" s="18" t="s">
        <v>144</v>
      </c>
      <c r="E202" s="219">
        <v>0</v>
      </c>
      <c r="F202" s="52">
        <v>0</v>
      </c>
      <c r="G202" s="38">
        <v>0</v>
      </c>
      <c r="H202" s="122" t="e">
        <f t="shared" si="5"/>
        <v>#DIV/0!</v>
      </c>
      <c r="I202" s="122">
        <f t="shared" si="8"/>
        <v>0</v>
      </c>
      <c r="J202" s="42"/>
      <c r="L202" s="101"/>
    </row>
    <row r="203" spans="1:12" ht="15" customHeight="1">
      <c r="A203" s="123" t="s">
        <v>30</v>
      </c>
      <c r="B203" s="124"/>
      <c r="C203" s="124">
        <v>75414</v>
      </c>
      <c r="D203" s="124"/>
      <c r="E203" s="218">
        <f>SUM(E204:E211)</f>
        <v>1400</v>
      </c>
      <c r="F203" s="127">
        <f>SUM(F204:F211)</f>
        <v>8100</v>
      </c>
      <c r="G203" s="127">
        <f>SUM(G204:G211)</f>
        <v>12.4</v>
      </c>
      <c r="H203" s="92">
        <f t="shared" si="5"/>
        <v>0.0015308641975308643</v>
      </c>
      <c r="I203" s="92">
        <f t="shared" si="8"/>
        <v>1.0840038863357654E-06</v>
      </c>
      <c r="J203" s="126"/>
      <c r="L203" s="101"/>
    </row>
    <row r="204" spans="1:12" ht="12.75">
      <c r="A204" s="27" t="s">
        <v>23</v>
      </c>
      <c r="B204" s="18"/>
      <c r="C204" s="18"/>
      <c r="D204" s="28" t="s">
        <v>77</v>
      </c>
      <c r="E204" s="216">
        <v>300</v>
      </c>
      <c r="F204" s="45">
        <v>7000</v>
      </c>
      <c r="G204" s="41">
        <v>0</v>
      </c>
      <c r="H204" s="122">
        <f t="shared" si="5"/>
        <v>0</v>
      </c>
      <c r="I204" s="122">
        <f t="shared" si="8"/>
        <v>0</v>
      </c>
      <c r="J204" s="42"/>
      <c r="L204" s="101"/>
    </row>
    <row r="205" spans="1:12" ht="12.75">
      <c r="A205" s="27" t="s">
        <v>195</v>
      </c>
      <c r="B205" s="18"/>
      <c r="C205" s="18"/>
      <c r="D205" s="28" t="s">
        <v>160</v>
      </c>
      <c r="E205" s="219">
        <v>300</v>
      </c>
      <c r="F205" s="45">
        <v>300</v>
      </c>
      <c r="G205" s="41">
        <v>0</v>
      </c>
      <c r="H205" s="122">
        <f t="shared" si="5"/>
        <v>0</v>
      </c>
      <c r="I205" s="122">
        <f t="shared" si="8"/>
        <v>0</v>
      </c>
      <c r="J205" s="42"/>
      <c r="L205" s="101"/>
    </row>
    <row r="206" spans="1:12" s="91" customFormat="1" ht="12.75">
      <c r="A206" s="17" t="s">
        <v>9</v>
      </c>
      <c r="B206" s="18"/>
      <c r="C206" s="18"/>
      <c r="D206" s="18">
        <v>4210</v>
      </c>
      <c r="E206" s="219">
        <v>400</v>
      </c>
      <c r="F206" s="52">
        <v>400</v>
      </c>
      <c r="G206" s="38">
        <v>0</v>
      </c>
      <c r="H206" s="122">
        <f t="shared" si="5"/>
        <v>0</v>
      </c>
      <c r="I206" s="122">
        <f t="shared" si="8"/>
        <v>0</v>
      </c>
      <c r="J206" s="42"/>
      <c r="L206" s="132"/>
    </row>
    <row r="207" spans="1:12" ht="12.75">
      <c r="A207" s="17" t="s">
        <v>10</v>
      </c>
      <c r="B207" s="18"/>
      <c r="C207" s="18"/>
      <c r="D207" s="18" t="s">
        <v>149</v>
      </c>
      <c r="E207" s="219">
        <v>200</v>
      </c>
      <c r="F207" s="52">
        <v>200</v>
      </c>
      <c r="G207" s="38">
        <v>0</v>
      </c>
      <c r="H207" s="122">
        <f t="shared" si="5"/>
        <v>0</v>
      </c>
      <c r="I207" s="122">
        <f t="shared" si="8"/>
        <v>0</v>
      </c>
      <c r="J207" s="42"/>
      <c r="L207" s="101"/>
    </row>
    <row r="208" spans="1:12" ht="12.75" hidden="1">
      <c r="A208" s="27" t="s">
        <v>11</v>
      </c>
      <c r="B208" s="18"/>
      <c r="C208" s="18"/>
      <c r="D208" s="28" t="s">
        <v>132</v>
      </c>
      <c r="E208" s="219">
        <v>0</v>
      </c>
      <c r="F208" s="52">
        <v>0</v>
      </c>
      <c r="G208" s="38">
        <v>0</v>
      </c>
      <c r="H208" s="122" t="e">
        <f t="shared" si="5"/>
        <v>#DIV/0!</v>
      </c>
      <c r="I208" s="122">
        <f t="shared" si="8"/>
        <v>0</v>
      </c>
      <c r="J208" s="42"/>
      <c r="L208" s="101"/>
    </row>
    <row r="209" spans="1:12" ht="12.75">
      <c r="A209" s="17" t="s">
        <v>12</v>
      </c>
      <c r="B209" s="18"/>
      <c r="C209" s="18"/>
      <c r="D209" s="18">
        <v>4300</v>
      </c>
      <c r="E209" s="219">
        <v>200</v>
      </c>
      <c r="F209" s="52">
        <v>200</v>
      </c>
      <c r="G209" s="38">
        <v>12.4</v>
      </c>
      <c r="H209" s="122">
        <f t="shared" si="5"/>
        <v>0.062</v>
      </c>
      <c r="I209" s="122">
        <f t="shared" si="8"/>
        <v>1.0840038863357654E-06</v>
      </c>
      <c r="J209" s="42"/>
      <c r="L209" s="101"/>
    </row>
    <row r="210" spans="1:12" ht="12.75" hidden="1">
      <c r="A210" s="17" t="s">
        <v>25</v>
      </c>
      <c r="B210" s="18"/>
      <c r="C210" s="18"/>
      <c r="D210" s="18" t="s">
        <v>81</v>
      </c>
      <c r="E210" s="219">
        <v>0</v>
      </c>
      <c r="F210" s="52">
        <v>0</v>
      </c>
      <c r="G210" s="38">
        <v>0</v>
      </c>
      <c r="H210" s="122" t="e">
        <f t="shared" si="5"/>
        <v>#DIV/0!</v>
      </c>
      <c r="I210" s="122">
        <f t="shared" si="8"/>
        <v>0</v>
      </c>
      <c r="J210" s="42"/>
      <c r="L210" s="101"/>
    </row>
    <row r="211" spans="1:12" ht="25.5" hidden="1">
      <c r="A211" s="29" t="s">
        <v>196</v>
      </c>
      <c r="B211" s="18"/>
      <c r="C211" s="18"/>
      <c r="D211" s="28" t="s">
        <v>193</v>
      </c>
      <c r="E211" s="219">
        <v>0</v>
      </c>
      <c r="F211" s="52">
        <v>0</v>
      </c>
      <c r="G211" s="38">
        <v>0</v>
      </c>
      <c r="H211" s="122" t="e">
        <f t="shared" si="5"/>
        <v>#DIV/0!</v>
      </c>
      <c r="I211" s="243">
        <f t="shared" si="8"/>
        <v>0</v>
      </c>
      <c r="J211" s="42"/>
      <c r="L211" s="101"/>
    </row>
    <row r="212" spans="1:12" ht="15" customHeight="1">
      <c r="A212" s="89" t="s">
        <v>360</v>
      </c>
      <c r="B212" s="124"/>
      <c r="C212" s="124" t="s">
        <v>361</v>
      </c>
      <c r="D212" s="124"/>
      <c r="E212" s="218">
        <f>SUM(E213:E224)</f>
        <v>78243</v>
      </c>
      <c r="F212" s="127">
        <f>SUM(F213:F224)</f>
        <v>78243</v>
      </c>
      <c r="G212" s="127">
        <f>SUM(G213:G224)</f>
        <v>38421.48</v>
      </c>
      <c r="H212" s="92">
        <f t="shared" si="5"/>
        <v>0.491053257160385</v>
      </c>
      <c r="I212" s="92">
        <f t="shared" si="8"/>
        <v>0.0033587930353848293</v>
      </c>
      <c r="J212" s="126"/>
      <c r="L212" s="101"/>
    </row>
    <row r="213" spans="1:12" ht="12.75">
      <c r="A213" s="80" t="s">
        <v>274</v>
      </c>
      <c r="B213" s="18"/>
      <c r="C213" s="18"/>
      <c r="D213" s="28" t="s">
        <v>95</v>
      </c>
      <c r="E213" s="219">
        <v>2500</v>
      </c>
      <c r="F213" s="52">
        <v>2460</v>
      </c>
      <c r="G213" s="38">
        <v>850.75</v>
      </c>
      <c r="H213" s="122">
        <f t="shared" si="5"/>
        <v>0.3458333333333333</v>
      </c>
      <c r="I213" s="122">
        <f t="shared" si="8"/>
        <v>7.437228276614132E-05</v>
      </c>
      <c r="J213" s="42"/>
      <c r="L213" s="101"/>
    </row>
    <row r="214" spans="1:12" ht="12.75">
      <c r="A214" s="17" t="s">
        <v>19</v>
      </c>
      <c r="B214" s="18"/>
      <c r="C214" s="18"/>
      <c r="D214" s="18">
        <v>4010</v>
      </c>
      <c r="E214" s="219">
        <v>53586</v>
      </c>
      <c r="F214" s="52">
        <v>53586</v>
      </c>
      <c r="G214" s="38">
        <v>25443.79</v>
      </c>
      <c r="H214" s="122">
        <f t="shared" si="5"/>
        <v>0.4748215951927742</v>
      </c>
      <c r="I214" s="122">
        <f t="shared" si="8"/>
        <v>0.002224287680896055</v>
      </c>
      <c r="J214" s="42"/>
      <c r="L214" s="101"/>
    </row>
    <row r="215" spans="1:12" s="91" customFormat="1" ht="12.75">
      <c r="A215" s="17" t="s">
        <v>20</v>
      </c>
      <c r="B215" s="18"/>
      <c r="C215" s="18"/>
      <c r="D215" s="18" t="s">
        <v>164</v>
      </c>
      <c r="E215" s="219">
        <v>4325</v>
      </c>
      <c r="F215" s="52">
        <v>4285</v>
      </c>
      <c r="G215" s="38">
        <v>4284.32</v>
      </c>
      <c r="H215" s="122">
        <f t="shared" si="5"/>
        <v>0.9998413068844807</v>
      </c>
      <c r="I215" s="122">
        <f t="shared" si="8"/>
        <v>0.00037453383308919726</v>
      </c>
      <c r="J215" s="42"/>
      <c r="L215" s="132"/>
    </row>
    <row r="216" spans="1:12" ht="12.75">
      <c r="A216" s="17" t="s">
        <v>21</v>
      </c>
      <c r="B216" s="18"/>
      <c r="C216" s="18"/>
      <c r="D216" s="18">
        <v>4110</v>
      </c>
      <c r="E216" s="219">
        <v>9995</v>
      </c>
      <c r="F216" s="52">
        <v>9995</v>
      </c>
      <c r="G216" s="38">
        <v>4467.07</v>
      </c>
      <c r="H216" s="122">
        <f t="shared" si="5"/>
        <v>0.44693046523261626</v>
      </c>
      <c r="I216" s="122">
        <f t="shared" si="8"/>
        <v>0.00039050977746241187</v>
      </c>
      <c r="J216" s="42"/>
      <c r="L216" s="101"/>
    </row>
    <row r="217" spans="1:12" ht="12.75">
      <c r="A217" s="17" t="s">
        <v>22</v>
      </c>
      <c r="B217" s="18"/>
      <c r="C217" s="18"/>
      <c r="D217" s="18">
        <v>4120</v>
      </c>
      <c r="E217" s="219">
        <v>1419</v>
      </c>
      <c r="F217" s="52">
        <v>1419</v>
      </c>
      <c r="G217" s="38">
        <v>638.85</v>
      </c>
      <c r="H217" s="122">
        <f t="shared" si="5"/>
        <v>0.4502114164904863</v>
      </c>
      <c r="I217" s="122">
        <f t="shared" si="8"/>
        <v>5.584805506335514E-05</v>
      </c>
      <c r="J217" s="42"/>
      <c r="L217" s="101"/>
    </row>
    <row r="218" spans="1:12" ht="12.75">
      <c r="A218" s="17" t="s">
        <v>9</v>
      </c>
      <c r="B218" s="18"/>
      <c r="C218" s="18"/>
      <c r="D218" s="18" t="s">
        <v>80</v>
      </c>
      <c r="E218" s="219">
        <v>700</v>
      </c>
      <c r="F218" s="52">
        <v>600</v>
      </c>
      <c r="G218" s="38">
        <v>23.62</v>
      </c>
      <c r="H218" s="122">
        <f t="shared" si="5"/>
        <v>0.03936666666666667</v>
      </c>
      <c r="I218" s="122">
        <f t="shared" si="8"/>
        <v>2.064852564133127E-06</v>
      </c>
      <c r="J218" s="42"/>
      <c r="L218" s="101"/>
    </row>
    <row r="219" spans="1:12" ht="12.75">
      <c r="A219" s="27" t="s">
        <v>45</v>
      </c>
      <c r="B219" s="18"/>
      <c r="C219" s="18"/>
      <c r="D219" s="28" t="s">
        <v>134</v>
      </c>
      <c r="E219" s="219">
        <v>300</v>
      </c>
      <c r="F219" s="52">
        <v>300</v>
      </c>
      <c r="G219" s="38">
        <v>0</v>
      </c>
      <c r="H219" s="122">
        <f t="shared" si="5"/>
        <v>0</v>
      </c>
      <c r="I219" s="122">
        <f t="shared" si="8"/>
        <v>0</v>
      </c>
      <c r="J219" s="42"/>
      <c r="L219" s="101"/>
    </row>
    <row r="220" spans="1:12" ht="12.75">
      <c r="A220" s="27" t="s">
        <v>12</v>
      </c>
      <c r="B220" s="18"/>
      <c r="C220" s="18"/>
      <c r="D220" s="28" t="s">
        <v>76</v>
      </c>
      <c r="E220" s="219">
        <v>500</v>
      </c>
      <c r="F220" s="52">
        <v>356</v>
      </c>
      <c r="G220" s="38">
        <v>14.76</v>
      </c>
      <c r="H220" s="122">
        <f t="shared" si="5"/>
        <v>0.04146067415730337</v>
      </c>
      <c r="I220" s="122">
        <f t="shared" si="8"/>
        <v>1.2903143034125722E-06</v>
      </c>
      <c r="J220" s="42"/>
      <c r="L220" s="101"/>
    </row>
    <row r="221" spans="1:12" ht="12.75">
      <c r="A221" s="29" t="s">
        <v>408</v>
      </c>
      <c r="B221" s="18"/>
      <c r="C221" s="18"/>
      <c r="D221" s="28" t="s">
        <v>194</v>
      </c>
      <c r="E221" s="219">
        <v>720</v>
      </c>
      <c r="F221" s="52">
        <v>860</v>
      </c>
      <c r="G221" s="38">
        <v>428.04</v>
      </c>
      <c r="H221" s="122">
        <f t="shared" si="5"/>
        <v>0.49772093023255815</v>
      </c>
      <c r="I221" s="122">
        <f t="shared" si="8"/>
        <v>3.74191147989646E-05</v>
      </c>
      <c r="J221" s="42"/>
      <c r="L221" s="101"/>
    </row>
    <row r="222" spans="1:12" ht="12.75">
      <c r="A222" s="27" t="s">
        <v>25</v>
      </c>
      <c r="B222" s="18"/>
      <c r="C222" s="18"/>
      <c r="D222" s="28" t="s">
        <v>81</v>
      </c>
      <c r="E222" s="219">
        <v>1010</v>
      </c>
      <c r="F222" s="52">
        <v>1160</v>
      </c>
      <c r="G222" s="38">
        <v>491.79</v>
      </c>
      <c r="H222" s="122">
        <f t="shared" si="5"/>
        <v>0.42395689655172414</v>
      </c>
      <c r="I222" s="122">
        <f t="shared" si="8"/>
        <v>4.299211865008597E-05</v>
      </c>
      <c r="J222" s="42"/>
      <c r="L222" s="101"/>
    </row>
    <row r="223" spans="1:12" ht="12.75">
      <c r="A223" s="29" t="s">
        <v>319</v>
      </c>
      <c r="B223" s="18"/>
      <c r="C223" s="18"/>
      <c r="D223" s="18">
        <v>4440</v>
      </c>
      <c r="E223" s="219">
        <v>2188</v>
      </c>
      <c r="F223" s="52">
        <v>2372</v>
      </c>
      <c r="G223" s="38">
        <v>1778.49</v>
      </c>
      <c r="H223" s="122">
        <f t="shared" si="5"/>
        <v>0.7497849915682968</v>
      </c>
      <c r="I223" s="122">
        <f t="shared" si="8"/>
        <v>0.0001554750057910722</v>
      </c>
      <c r="J223" s="42"/>
      <c r="L223" s="101"/>
    </row>
    <row r="224" spans="1:12" ht="25.5">
      <c r="A224" s="29" t="s">
        <v>207</v>
      </c>
      <c r="B224" s="18"/>
      <c r="C224" s="18"/>
      <c r="D224" s="28" t="s">
        <v>193</v>
      </c>
      <c r="E224" s="219">
        <v>1000</v>
      </c>
      <c r="F224" s="52">
        <v>850</v>
      </c>
      <c r="G224" s="38">
        <v>0</v>
      </c>
      <c r="H224" s="122">
        <f t="shared" si="5"/>
        <v>0</v>
      </c>
      <c r="I224" s="122">
        <f t="shared" si="8"/>
        <v>0</v>
      </c>
      <c r="J224" s="42"/>
      <c r="L224" s="101"/>
    </row>
    <row r="225" spans="1:12" ht="15" customHeight="1">
      <c r="A225" s="89" t="s">
        <v>15</v>
      </c>
      <c r="B225" s="124"/>
      <c r="C225" s="124" t="s">
        <v>255</v>
      </c>
      <c r="D225" s="124"/>
      <c r="E225" s="218">
        <f>SUM(E226:E230)</f>
        <v>2538</v>
      </c>
      <c r="F225" s="125">
        <f>SUM(F226:F230)</f>
        <v>2538</v>
      </c>
      <c r="G225" s="125">
        <f>SUM(G226:G230)</f>
        <v>1246.49</v>
      </c>
      <c r="H225" s="92">
        <f t="shared" si="5"/>
        <v>0.49113081166272654</v>
      </c>
      <c r="I225" s="92">
        <f t="shared" si="8"/>
        <v>0.00010896774228053775</v>
      </c>
      <c r="J225" s="126"/>
      <c r="L225" s="101"/>
    </row>
    <row r="226" spans="1:12" ht="12.75">
      <c r="A226" s="29" t="s">
        <v>197</v>
      </c>
      <c r="B226" s="124"/>
      <c r="C226" s="124"/>
      <c r="D226" s="28" t="s">
        <v>80</v>
      </c>
      <c r="E226" s="216">
        <v>1000</v>
      </c>
      <c r="F226" s="38">
        <v>783</v>
      </c>
      <c r="G226" s="38">
        <v>60.66</v>
      </c>
      <c r="H226" s="122">
        <f t="shared" si="5"/>
        <v>0.07747126436781608</v>
      </c>
      <c r="I226" s="122">
        <f t="shared" si="8"/>
        <v>5.302877076219962E-06</v>
      </c>
      <c r="J226" s="126"/>
      <c r="L226" s="101"/>
    </row>
    <row r="227" spans="1:12" ht="12.75">
      <c r="A227" s="27" t="s">
        <v>11</v>
      </c>
      <c r="B227" s="18"/>
      <c r="C227" s="18"/>
      <c r="D227" s="28" t="s">
        <v>132</v>
      </c>
      <c r="E227" s="219">
        <v>1500</v>
      </c>
      <c r="F227" s="52">
        <v>1500</v>
      </c>
      <c r="G227" s="38">
        <v>1138.8</v>
      </c>
      <c r="H227" s="122">
        <f t="shared" si="5"/>
        <v>0.7592</v>
      </c>
      <c r="I227" s="122">
        <f t="shared" si="8"/>
        <v>9.955351820638464E-05</v>
      </c>
      <c r="J227" s="42"/>
      <c r="L227" s="101"/>
    </row>
    <row r="228" spans="1:12" ht="12.75">
      <c r="A228" s="27" t="s">
        <v>12</v>
      </c>
      <c r="B228" s="18"/>
      <c r="C228" s="18"/>
      <c r="D228" s="28" t="s">
        <v>76</v>
      </c>
      <c r="E228" s="219">
        <v>0</v>
      </c>
      <c r="F228" s="52">
        <v>200</v>
      </c>
      <c r="G228" s="38">
        <v>19.68</v>
      </c>
      <c r="H228" s="122">
        <f t="shared" si="5"/>
        <v>0.0984</v>
      </c>
      <c r="I228" s="122">
        <f t="shared" si="8"/>
        <v>1.720419071216763E-06</v>
      </c>
      <c r="J228" s="42"/>
      <c r="L228" s="101"/>
    </row>
    <row r="229" spans="1:12" ht="12.75">
      <c r="A229" s="19" t="s">
        <v>26</v>
      </c>
      <c r="B229" s="18"/>
      <c r="C229" s="18"/>
      <c r="D229" s="28" t="s">
        <v>89</v>
      </c>
      <c r="E229" s="219">
        <v>38</v>
      </c>
      <c r="F229" s="52">
        <v>55</v>
      </c>
      <c r="G229" s="38">
        <v>27.35</v>
      </c>
      <c r="H229" s="122">
        <f t="shared" si="5"/>
        <v>0.4972727272727273</v>
      </c>
      <c r="I229" s="122">
        <f t="shared" si="8"/>
        <v>2.390927926716386E-06</v>
      </c>
      <c r="J229" s="42"/>
      <c r="L229" s="101"/>
    </row>
    <row r="230" spans="1:12" ht="12.75" hidden="1">
      <c r="A230" s="27" t="s">
        <v>87</v>
      </c>
      <c r="B230" s="18"/>
      <c r="C230" s="18"/>
      <c r="D230" s="28" t="s">
        <v>86</v>
      </c>
      <c r="E230" s="219">
        <v>0</v>
      </c>
      <c r="F230" s="52">
        <v>0</v>
      </c>
      <c r="G230" s="38">
        <v>0</v>
      </c>
      <c r="H230" s="122" t="e">
        <f t="shared" si="5"/>
        <v>#DIV/0!</v>
      </c>
      <c r="I230" s="122">
        <f t="shared" si="8"/>
        <v>0</v>
      </c>
      <c r="J230" s="42"/>
      <c r="L230" s="101"/>
    </row>
    <row r="231" spans="1:12" ht="18" customHeight="1">
      <c r="A231" s="20" t="s">
        <v>38</v>
      </c>
      <c r="B231" s="16">
        <v>757</v>
      </c>
      <c r="C231" s="16"/>
      <c r="D231" s="16"/>
      <c r="E231" s="217">
        <f>SUM(E232,E234)</f>
        <v>196268</v>
      </c>
      <c r="F231" s="39">
        <f>SUM(F232,F234)</f>
        <v>146429</v>
      </c>
      <c r="G231" s="39">
        <f>SUM(G232,G234)</f>
        <v>31097.56</v>
      </c>
      <c r="H231" s="30">
        <f t="shared" si="5"/>
        <v>0.21237295890841296</v>
      </c>
      <c r="I231" s="30">
        <f t="shared" si="8"/>
        <v>0.002718538378674165</v>
      </c>
      <c r="J231" s="85">
        <v>0</v>
      </c>
      <c r="L231" s="101"/>
    </row>
    <row r="232" spans="1:12" s="91" customFormat="1" ht="25.5">
      <c r="A232" s="89" t="s">
        <v>322</v>
      </c>
      <c r="B232" s="124"/>
      <c r="C232" s="124">
        <v>75702</v>
      </c>
      <c r="D232" s="124"/>
      <c r="E232" s="218">
        <f>SUM(E233:E233)</f>
        <v>96589</v>
      </c>
      <c r="F232" s="125">
        <f>SUM(F233:F233)</f>
        <v>96589</v>
      </c>
      <c r="G232" s="125">
        <f>SUM(G233:G233)</f>
        <v>31097.56</v>
      </c>
      <c r="H232" s="92">
        <f aca="true" t="shared" si="9" ref="H232:H277">G232/F232</f>
        <v>0.32195757280849785</v>
      </c>
      <c r="I232" s="92">
        <f t="shared" si="8"/>
        <v>0.002718538378674165</v>
      </c>
      <c r="J232" s="126"/>
      <c r="L232" s="132"/>
    </row>
    <row r="233" spans="1:12" ht="38.25">
      <c r="A233" s="29" t="s">
        <v>362</v>
      </c>
      <c r="B233" s="18"/>
      <c r="C233" s="18"/>
      <c r="D233" s="28" t="s">
        <v>363</v>
      </c>
      <c r="E233" s="219">
        <v>96589</v>
      </c>
      <c r="F233" s="52">
        <v>96589</v>
      </c>
      <c r="G233" s="38">
        <v>31097.56</v>
      </c>
      <c r="H233" s="122">
        <f t="shared" si="9"/>
        <v>0.32195757280849785</v>
      </c>
      <c r="I233" s="243">
        <f t="shared" si="8"/>
        <v>0.002718538378674165</v>
      </c>
      <c r="J233" s="42"/>
      <c r="L233" s="101"/>
    </row>
    <row r="234" spans="1:12" s="91" customFormat="1" ht="25.5">
      <c r="A234" s="89" t="s">
        <v>323</v>
      </c>
      <c r="B234" s="124"/>
      <c r="C234" s="124">
        <v>75704</v>
      </c>
      <c r="D234" s="124"/>
      <c r="E234" s="218">
        <f>E235</f>
        <v>99679</v>
      </c>
      <c r="F234" s="218">
        <f>F235</f>
        <v>49840</v>
      </c>
      <c r="G234" s="218">
        <f>G235</f>
        <v>0</v>
      </c>
      <c r="H234" s="92">
        <f t="shared" si="9"/>
        <v>0</v>
      </c>
      <c r="I234" s="92">
        <f t="shared" si="8"/>
        <v>0</v>
      </c>
      <c r="J234" s="126"/>
      <c r="L234" s="132"/>
    </row>
    <row r="235" spans="1:12" ht="12.75" customHeight="1">
      <c r="A235" s="29" t="s">
        <v>178</v>
      </c>
      <c r="B235" s="18"/>
      <c r="C235" s="18"/>
      <c r="D235" s="18" t="s">
        <v>419</v>
      </c>
      <c r="E235" s="219">
        <v>99679</v>
      </c>
      <c r="F235" s="52">
        <v>49840</v>
      </c>
      <c r="G235" s="38">
        <v>0</v>
      </c>
      <c r="H235" s="122">
        <f t="shared" si="9"/>
        <v>0</v>
      </c>
      <c r="I235" s="122">
        <f t="shared" si="8"/>
        <v>0</v>
      </c>
      <c r="J235" s="42"/>
      <c r="L235" s="101"/>
    </row>
    <row r="236" spans="1:12" ht="18" customHeight="1">
      <c r="A236" s="20" t="s">
        <v>39</v>
      </c>
      <c r="B236" s="16">
        <v>758</v>
      </c>
      <c r="C236" s="16"/>
      <c r="D236" s="16"/>
      <c r="E236" s="217">
        <f>SUM(E237)</f>
        <v>159000</v>
      </c>
      <c r="F236" s="217">
        <f>SUM(F237)</f>
        <v>131300</v>
      </c>
      <c r="G236" s="217">
        <f>SUM(G237)</f>
        <v>0</v>
      </c>
      <c r="H236" s="30">
        <f t="shared" si="9"/>
        <v>0</v>
      </c>
      <c r="I236" s="30">
        <f t="shared" si="8"/>
        <v>0</v>
      </c>
      <c r="J236" s="42"/>
      <c r="L236" s="101"/>
    </row>
    <row r="237" spans="1:12" s="91" customFormat="1" ht="15" customHeight="1">
      <c r="A237" s="89" t="s">
        <v>41</v>
      </c>
      <c r="B237" s="124"/>
      <c r="C237" s="124" t="s">
        <v>82</v>
      </c>
      <c r="D237" s="124"/>
      <c r="E237" s="218">
        <f>E238+E239</f>
        <v>159000</v>
      </c>
      <c r="F237" s="218">
        <f>F238+F239</f>
        <v>131300</v>
      </c>
      <c r="G237" s="218">
        <f>G238+G239</f>
        <v>0</v>
      </c>
      <c r="H237" s="92">
        <f t="shared" si="9"/>
        <v>0</v>
      </c>
      <c r="I237" s="243">
        <f t="shared" si="8"/>
        <v>0</v>
      </c>
      <c r="J237" s="126"/>
      <c r="L237" s="132"/>
    </row>
    <row r="238" spans="1:12" ht="12.75">
      <c r="A238" s="19" t="s">
        <v>42</v>
      </c>
      <c r="B238" s="18"/>
      <c r="C238" s="18"/>
      <c r="D238" s="18" t="s">
        <v>83</v>
      </c>
      <c r="E238" s="219">
        <v>125000</v>
      </c>
      <c r="F238" s="52">
        <v>101800</v>
      </c>
      <c r="G238" s="38">
        <v>0</v>
      </c>
      <c r="H238" s="122">
        <f t="shared" si="9"/>
        <v>0</v>
      </c>
      <c r="I238" s="122">
        <f t="shared" si="8"/>
        <v>0</v>
      </c>
      <c r="J238" s="42"/>
      <c r="L238" s="103"/>
    </row>
    <row r="239" spans="1:12" ht="12.75">
      <c r="A239" s="19" t="s">
        <v>478</v>
      </c>
      <c r="B239" s="18"/>
      <c r="C239" s="18"/>
      <c r="D239" s="18" t="s">
        <v>479</v>
      </c>
      <c r="E239" s="219">
        <v>34000</v>
      </c>
      <c r="F239" s="52">
        <v>29500</v>
      </c>
      <c r="G239" s="38">
        <v>0</v>
      </c>
      <c r="H239" s="122">
        <f t="shared" si="9"/>
        <v>0</v>
      </c>
      <c r="I239" s="243">
        <f t="shared" si="8"/>
        <v>0</v>
      </c>
      <c r="J239" s="42"/>
      <c r="L239" s="103"/>
    </row>
    <row r="240" spans="1:12" ht="15" customHeight="1">
      <c r="A240" s="20" t="s">
        <v>43</v>
      </c>
      <c r="B240" s="16">
        <v>801</v>
      </c>
      <c r="C240" s="16"/>
      <c r="D240" s="16"/>
      <c r="E240" s="217">
        <f>SUM(E241,E264,E286,E304,E306,E327,E343,E350,E362)</f>
        <v>6379949</v>
      </c>
      <c r="F240" s="217">
        <f>SUM(F241,F264,F286,F304,F306,F327,F343,F350,F362)</f>
        <v>6583986.84</v>
      </c>
      <c r="G240" s="217">
        <f>SUM(G241,G264,G286,G304,G306,G327,G343,G350,G362)</f>
        <v>3303888.7099999995</v>
      </c>
      <c r="H240" s="30">
        <f t="shared" si="9"/>
        <v>0.5018067001482646</v>
      </c>
      <c r="I240" s="30">
        <f t="shared" si="8"/>
        <v>0.2888248549726498</v>
      </c>
      <c r="J240" s="85">
        <v>0</v>
      </c>
      <c r="L240" s="103"/>
    </row>
    <row r="241" spans="1:12" s="91" customFormat="1" ht="15" customHeight="1">
      <c r="A241" s="89" t="s">
        <v>44</v>
      </c>
      <c r="B241" s="124"/>
      <c r="C241" s="124">
        <v>80101</v>
      </c>
      <c r="D241" s="124"/>
      <c r="E241" s="218">
        <f>SUM(E242:E263)</f>
        <v>2744140</v>
      </c>
      <c r="F241" s="127">
        <f>SUM(F242:F263)</f>
        <v>2773955.4899999998</v>
      </c>
      <c r="G241" s="127">
        <f>SUM(G242:G263)</f>
        <v>1379251.09</v>
      </c>
      <c r="H241" s="92">
        <f t="shared" si="9"/>
        <v>0.497214571384489</v>
      </c>
      <c r="I241" s="92">
        <f t="shared" si="8"/>
        <v>0.12057367272522908</v>
      </c>
      <c r="J241" s="126"/>
      <c r="L241" s="134"/>
    </row>
    <row r="242" spans="1:12" ht="12.75">
      <c r="A242" s="31" t="s">
        <v>317</v>
      </c>
      <c r="B242" s="18"/>
      <c r="C242" s="18"/>
      <c r="D242" s="18">
        <v>3020</v>
      </c>
      <c r="E242" s="219">
        <v>6095</v>
      </c>
      <c r="F242" s="52">
        <v>6095</v>
      </c>
      <c r="G242" s="38">
        <v>2856.57</v>
      </c>
      <c r="H242" s="122">
        <f t="shared" si="9"/>
        <v>0.46867432321575064</v>
      </c>
      <c r="I242" s="122">
        <f t="shared" si="8"/>
        <v>0.00024972040174114175</v>
      </c>
      <c r="J242" s="42"/>
      <c r="L242" s="103"/>
    </row>
    <row r="243" spans="1:12" ht="12.75">
      <c r="A243" s="19" t="s">
        <v>19</v>
      </c>
      <c r="B243" s="18"/>
      <c r="C243" s="18"/>
      <c r="D243" s="18">
        <v>4010</v>
      </c>
      <c r="E243" s="219">
        <v>1852092</v>
      </c>
      <c r="F243" s="52">
        <v>1841707</v>
      </c>
      <c r="G243" s="38">
        <v>850701.04</v>
      </c>
      <c r="H243" s="122">
        <f t="shared" si="9"/>
        <v>0.461909000725957</v>
      </c>
      <c r="I243" s="122">
        <f t="shared" si="8"/>
        <v>0.07436800269918366</v>
      </c>
      <c r="J243" s="42"/>
      <c r="K243" s="146"/>
      <c r="L243" s="103"/>
    </row>
    <row r="244" spans="1:12" s="91" customFormat="1" ht="12.75">
      <c r="A244" s="19" t="s">
        <v>20</v>
      </c>
      <c r="B244" s="18"/>
      <c r="C244" s="18"/>
      <c r="D244" s="18">
        <v>4040</v>
      </c>
      <c r="E244" s="219">
        <v>143630</v>
      </c>
      <c r="F244" s="52">
        <v>137954</v>
      </c>
      <c r="G244" s="38">
        <v>137953.18</v>
      </c>
      <c r="H244" s="122">
        <f t="shared" si="9"/>
        <v>0.9999940559896777</v>
      </c>
      <c r="I244" s="122">
        <f t="shared" si="8"/>
        <v>0.012059821230030432</v>
      </c>
      <c r="J244" s="42"/>
      <c r="L244" s="134"/>
    </row>
    <row r="245" spans="1:12" ht="12.75">
      <c r="A245" s="19" t="s">
        <v>21</v>
      </c>
      <c r="B245" s="18"/>
      <c r="C245" s="18"/>
      <c r="D245" s="18">
        <v>4110</v>
      </c>
      <c r="E245" s="219">
        <v>338831</v>
      </c>
      <c r="F245" s="52">
        <v>330022</v>
      </c>
      <c r="G245" s="38">
        <v>164103.89</v>
      </c>
      <c r="H245" s="122">
        <f t="shared" si="9"/>
        <v>0.49725136506051115</v>
      </c>
      <c r="I245" s="122">
        <f t="shared" si="8"/>
        <v>0.014345907622807819</v>
      </c>
      <c r="J245" s="42"/>
      <c r="L245" s="103"/>
    </row>
    <row r="246" spans="1:12" ht="12.75">
      <c r="A246" s="19" t="s">
        <v>22</v>
      </c>
      <c r="B246" s="18"/>
      <c r="C246" s="18"/>
      <c r="D246" s="18">
        <v>4120</v>
      </c>
      <c r="E246" s="219">
        <v>38806</v>
      </c>
      <c r="F246" s="52">
        <v>39859</v>
      </c>
      <c r="G246" s="38">
        <v>15555.5</v>
      </c>
      <c r="H246" s="122">
        <f t="shared" si="9"/>
        <v>0.3902631777013974</v>
      </c>
      <c r="I246" s="122">
        <f t="shared" si="8"/>
        <v>0.0013598566495077419</v>
      </c>
      <c r="J246" s="42"/>
      <c r="L246" s="103"/>
    </row>
    <row r="247" spans="1:12" ht="12.75">
      <c r="A247" s="29" t="s">
        <v>159</v>
      </c>
      <c r="B247" s="18"/>
      <c r="C247" s="18"/>
      <c r="D247" s="28" t="s">
        <v>160</v>
      </c>
      <c r="E247" s="219">
        <v>500</v>
      </c>
      <c r="F247" s="52">
        <v>1500</v>
      </c>
      <c r="G247" s="38">
        <v>900</v>
      </c>
      <c r="H247" s="122">
        <f t="shared" si="9"/>
        <v>0.6</v>
      </c>
      <c r="I247" s="122">
        <f t="shared" si="8"/>
        <v>7.867770142759588E-05</v>
      </c>
      <c r="J247" s="42"/>
      <c r="L247" s="103"/>
    </row>
    <row r="248" spans="1:12" ht="12.75">
      <c r="A248" s="29" t="s">
        <v>400</v>
      </c>
      <c r="B248" s="18"/>
      <c r="C248" s="18"/>
      <c r="D248" s="28" t="s">
        <v>395</v>
      </c>
      <c r="E248" s="219">
        <v>1000</v>
      </c>
      <c r="F248" s="52">
        <v>1000</v>
      </c>
      <c r="G248" s="38">
        <v>0</v>
      </c>
      <c r="H248" s="122">
        <f t="shared" si="9"/>
        <v>0</v>
      </c>
      <c r="I248" s="122">
        <f t="shared" si="8"/>
        <v>0</v>
      </c>
      <c r="J248" s="42"/>
      <c r="L248" s="103"/>
    </row>
    <row r="249" spans="1:12" ht="12.75">
      <c r="A249" s="19" t="s">
        <v>9</v>
      </c>
      <c r="B249" s="18"/>
      <c r="C249" s="18"/>
      <c r="D249" s="18">
        <v>4210</v>
      </c>
      <c r="E249" s="219">
        <v>114396</v>
      </c>
      <c r="F249" s="52">
        <v>113905.61</v>
      </c>
      <c r="G249" s="38">
        <v>47109.49</v>
      </c>
      <c r="H249" s="122">
        <f t="shared" si="9"/>
        <v>0.41358358029951287</v>
      </c>
      <c r="I249" s="122">
        <f t="shared" si="8"/>
        <v>0.00411829598736257</v>
      </c>
      <c r="J249" s="42"/>
      <c r="L249" s="103"/>
    </row>
    <row r="250" spans="1:12" ht="12.75">
      <c r="A250" s="29" t="s">
        <v>443</v>
      </c>
      <c r="B250" s="18"/>
      <c r="C250" s="18"/>
      <c r="D250" s="18">
        <v>4240</v>
      </c>
      <c r="E250" s="219">
        <v>5000</v>
      </c>
      <c r="F250" s="52">
        <v>55963.88</v>
      </c>
      <c r="G250" s="38">
        <v>1979.28</v>
      </c>
      <c r="H250" s="122">
        <f t="shared" si="9"/>
        <v>0.03536709749216816</v>
      </c>
      <c r="I250" s="122">
        <f t="shared" si="8"/>
        <v>0.00017302800097956884</v>
      </c>
      <c r="J250" s="42"/>
      <c r="L250" s="103"/>
    </row>
    <row r="251" spans="1:12" ht="12.75">
      <c r="A251" s="19" t="s">
        <v>10</v>
      </c>
      <c r="B251" s="18"/>
      <c r="C251" s="18"/>
      <c r="D251" s="18">
        <v>4260</v>
      </c>
      <c r="E251" s="219">
        <v>31000</v>
      </c>
      <c r="F251" s="52">
        <v>31000</v>
      </c>
      <c r="G251" s="38">
        <v>9375.38</v>
      </c>
      <c r="H251" s="122">
        <f t="shared" si="9"/>
        <v>0.3024316129032258</v>
      </c>
      <c r="I251" s="122">
        <f t="shared" si="8"/>
        <v>0.0008195926093447263</v>
      </c>
      <c r="J251" s="42"/>
      <c r="L251" s="103"/>
    </row>
    <row r="252" spans="1:12" ht="12.75">
      <c r="A252" s="19" t="s">
        <v>11</v>
      </c>
      <c r="B252" s="18"/>
      <c r="C252" s="18"/>
      <c r="D252" s="18">
        <v>4270</v>
      </c>
      <c r="E252" s="219">
        <v>7500</v>
      </c>
      <c r="F252" s="52">
        <v>7500</v>
      </c>
      <c r="G252" s="38">
        <v>3992.25</v>
      </c>
      <c r="H252" s="122">
        <f t="shared" si="9"/>
        <v>0.5323</v>
      </c>
      <c r="I252" s="122">
        <f t="shared" si="8"/>
        <v>0.00034900117058257735</v>
      </c>
      <c r="J252" s="42"/>
      <c r="L252" s="103"/>
    </row>
    <row r="253" spans="1:12" ht="12.75">
      <c r="A253" s="19" t="s">
        <v>45</v>
      </c>
      <c r="B253" s="18"/>
      <c r="C253" s="18"/>
      <c r="D253" s="18">
        <v>4280</v>
      </c>
      <c r="E253" s="219">
        <v>980</v>
      </c>
      <c r="F253" s="52">
        <v>980</v>
      </c>
      <c r="G253" s="38">
        <v>310</v>
      </c>
      <c r="H253" s="122">
        <f t="shared" si="9"/>
        <v>0.3163265306122449</v>
      </c>
      <c r="I253" s="122">
        <f t="shared" si="8"/>
        <v>2.7100097158394135E-05</v>
      </c>
      <c r="J253" s="42"/>
      <c r="L253" s="103"/>
    </row>
    <row r="254" spans="1:12" ht="12.75">
      <c r="A254" s="19" t="s">
        <v>12</v>
      </c>
      <c r="B254" s="18"/>
      <c r="C254" s="18"/>
      <c r="D254" s="18">
        <v>4300</v>
      </c>
      <c r="E254" s="219">
        <v>23750</v>
      </c>
      <c r="F254" s="52">
        <v>23750</v>
      </c>
      <c r="G254" s="38">
        <v>14715.82</v>
      </c>
      <c r="H254" s="122">
        <f t="shared" si="9"/>
        <v>0.6196134736842105</v>
      </c>
      <c r="I254" s="122">
        <f t="shared" si="8"/>
        <v>0.0012864521024691599</v>
      </c>
      <c r="J254" s="42"/>
      <c r="L254" s="103"/>
    </row>
    <row r="255" spans="1:12" ht="25.5">
      <c r="A255" s="19" t="s">
        <v>329</v>
      </c>
      <c r="B255" s="18"/>
      <c r="C255" s="18"/>
      <c r="D255" s="18" t="s">
        <v>172</v>
      </c>
      <c r="E255" s="219">
        <v>24800</v>
      </c>
      <c r="F255" s="52">
        <v>24800</v>
      </c>
      <c r="G255" s="38">
        <v>13001.05</v>
      </c>
      <c r="H255" s="122">
        <f t="shared" si="9"/>
        <v>0.5242358870967742</v>
      </c>
      <c r="I255" s="122">
        <f t="shared" si="8"/>
        <v>0.0011365474779391615</v>
      </c>
      <c r="J255" s="42"/>
      <c r="L255" s="103"/>
    </row>
    <row r="256" spans="1:12" ht="12.75">
      <c r="A256" s="29" t="s">
        <v>408</v>
      </c>
      <c r="B256" s="18"/>
      <c r="C256" s="18"/>
      <c r="D256" s="28" t="s">
        <v>194</v>
      </c>
      <c r="E256" s="219">
        <v>4200</v>
      </c>
      <c r="F256" s="52">
        <v>4200</v>
      </c>
      <c r="G256" s="38">
        <v>1859.96</v>
      </c>
      <c r="H256" s="122">
        <f t="shared" si="9"/>
        <v>0.44284761904761905</v>
      </c>
      <c r="I256" s="122">
        <f t="shared" si="8"/>
        <v>0.0001625970861636347</v>
      </c>
      <c r="J256" s="42"/>
      <c r="L256" s="103"/>
    </row>
    <row r="257" spans="1:12" ht="12.75">
      <c r="A257" s="19" t="s">
        <v>25</v>
      </c>
      <c r="B257" s="18"/>
      <c r="C257" s="18"/>
      <c r="D257" s="18">
        <v>4410</v>
      </c>
      <c r="E257" s="219">
        <v>3900</v>
      </c>
      <c r="F257" s="52">
        <v>3900</v>
      </c>
      <c r="G257" s="38">
        <v>1661.05</v>
      </c>
      <c r="H257" s="122">
        <f t="shared" si="9"/>
        <v>0.42591025641025637</v>
      </c>
      <c r="I257" s="122">
        <f t="shared" si="8"/>
        <v>0.00014520843995145347</v>
      </c>
      <c r="J257" s="42"/>
      <c r="L257" s="103"/>
    </row>
    <row r="258" spans="1:12" ht="12.75">
      <c r="A258" s="19" t="s">
        <v>26</v>
      </c>
      <c r="B258" s="18"/>
      <c r="C258" s="18"/>
      <c r="D258" s="18">
        <v>4430</v>
      </c>
      <c r="E258" s="219">
        <v>7300</v>
      </c>
      <c r="F258" s="52">
        <v>7359</v>
      </c>
      <c r="G258" s="38">
        <v>5209.29</v>
      </c>
      <c r="H258" s="122">
        <f t="shared" si="9"/>
        <v>0.7078801467590705</v>
      </c>
      <c r="I258" s="122">
        <f t="shared" si="8"/>
        <v>0.00045539440363306764</v>
      </c>
      <c r="J258" s="42"/>
      <c r="L258" s="103"/>
    </row>
    <row r="259" spans="1:12" ht="12.75">
      <c r="A259" s="19" t="s">
        <v>319</v>
      </c>
      <c r="B259" s="18"/>
      <c r="C259" s="18"/>
      <c r="D259" s="18">
        <v>4440</v>
      </c>
      <c r="E259" s="219">
        <v>136560</v>
      </c>
      <c r="F259" s="52">
        <v>138660</v>
      </c>
      <c r="G259" s="38">
        <v>105982.78</v>
      </c>
      <c r="H259" s="122">
        <f t="shared" si="9"/>
        <v>0.7643356411365931</v>
      </c>
      <c r="I259" s="122">
        <f t="shared" si="8"/>
        <v>0.009264979468118422</v>
      </c>
      <c r="J259" s="42"/>
      <c r="L259" s="103"/>
    </row>
    <row r="260" spans="1:12" ht="12.75">
      <c r="A260" s="19" t="s">
        <v>480</v>
      </c>
      <c r="B260" s="18"/>
      <c r="C260" s="18"/>
      <c r="D260" s="18" t="s">
        <v>93</v>
      </c>
      <c r="E260" s="219">
        <v>500</v>
      </c>
      <c r="F260" s="52">
        <v>500</v>
      </c>
      <c r="G260" s="38">
        <v>23.18</v>
      </c>
      <c r="H260" s="122">
        <f t="shared" si="9"/>
        <v>0.04636</v>
      </c>
      <c r="I260" s="122">
        <f aca="true" t="shared" si="10" ref="I260:I323">G260/11439073.38</f>
        <v>2.026387910101858E-06</v>
      </c>
      <c r="J260" s="42"/>
      <c r="L260" s="103"/>
    </row>
    <row r="261" spans="1:12" ht="25.5">
      <c r="A261" s="29" t="s">
        <v>207</v>
      </c>
      <c r="B261" s="18"/>
      <c r="C261" s="18"/>
      <c r="D261" s="28" t="s">
        <v>193</v>
      </c>
      <c r="E261" s="219">
        <v>3300</v>
      </c>
      <c r="F261" s="52">
        <v>3300</v>
      </c>
      <c r="G261" s="38">
        <v>1961.38</v>
      </c>
      <c r="H261" s="122">
        <f t="shared" si="9"/>
        <v>0.5943575757575758</v>
      </c>
      <c r="I261" s="122">
        <f t="shared" si="10"/>
        <v>0.00017146318891784223</v>
      </c>
      <c r="J261" s="42"/>
      <c r="L261" s="103"/>
    </row>
    <row r="262" spans="1:12" ht="12.75" hidden="1">
      <c r="A262" s="29" t="s">
        <v>87</v>
      </c>
      <c r="B262" s="18"/>
      <c r="C262" s="18"/>
      <c r="D262" s="28" t="s">
        <v>86</v>
      </c>
      <c r="E262" s="219">
        <v>0</v>
      </c>
      <c r="F262" s="52">
        <v>0</v>
      </c>
      <c r="G262" s="38">
        <v>0</v>
      </c>
      <c r="H262" s="122" t="e">
        <f>G262/F262</f>
        <v>#DIV/0!</v>
      </c>
      <c r="I262" s="122">
        <f t="shared" si="10"/>
        <v>0</v>
      </c>
      <c r="J262" s="42"/>
      <c r="L262" s="103"/>
    </row>
    <row r="263" spans="1:12" ht="12.75" hidden="1">
      <c r="A263" s="29" t="s">
        <v>371</v>
      </c>
      <c r="B263" s="18"/>
      <c r="C263" s="18"/>
      <c r="D263" s="28" t="s">
        <v>144</v>
      </c>
      <c r="E263" s="219">
        <v>0</v>
      </c>
      <c r="F263" s="52">
        <v>0</v>
      </c>
      <c r="G263" s="38">
        <v>0</v>
      </c>
      <c r="H263" s="122"/>
      <c r="I263" s="122">
        <f t="shared" si="10"/>
        <v>0</v>
      </c>
      <c r="J263" s="42"/>
      <c r="L263" s="103"/>
    </row>
    <row r="264" spans="1:12" ht="15" customHeight="1">
      <c r="A264" s="89" t="s">
        <v>179</v>
      </c>
      <c r="B264" s="124"/>
      <c r="C264" s="124" t="s">
        <v>121</v>
      </c>
      <c r="D264" s="124"/>
      <c r="E264" s="218">
        <f>SUM(E265:E285)</f>
        <v>1485444</v>
      </c>
      <c r="F264" s="127">
        <f>SUM(F265,F266,F267,F268,F269,F270,F271,F272,F273,F274,F275,F276,F277,F278,F279,F280,F281,F282,F283,F284:F285)</f>
        <v>1593093</v>
      </c>
      <c r="G264" s="127">
        <f>SUM(G265,G266,G267,G268,G269,G270,G271,G272,G273,G274,G275,G276,G277,G278,G279,G280,G281,G282,G283,G284)</f>
        <v>761689.24</v>
      </c>
      <c r="H264" s="92">
        <f t="shared" si="9"/>
        <v>0.4781197582313148</v>
      </c>
      <c r="I264" s="92">
        <f t="shared" si="10"/>
        <v>0.06658662067259156</v>
      </c>
      <c r="J264" s="126"/>
      <c r="L264" s="103"/>
    </row>
    <row r="265" spans="1:12" ht="38.25">
      <c r="A265" s="29" t="s">
        <v>507</v>
      </c>
      <c r="B265" s="28"/>
      <c r="C265" s="28"/>
      <c r="D265" s="28" t="s">
        <v>94</v>
      </c>
      <c r="E265" s="216">
        <v>0</v>
      </c>
      <c r="F265" s="38">
        <v>5000</v>
      </c>
      <c r="G265" s="38">
        <v>1947.24</v>
      </c>
      <c r="H265" s="243">
        <f t="shared" si="9"/>
        <v>0.389448</v>
      </c>
      <c r="I265" s="122">
        <f t="shared" si="10"/>
        <v>0.00017022707480874642</v>
      </c>
      <c r="J265" s="42"/>
      <c r="L265" s="103"/>
    </row>
    <row r="266" spans="1:12" ht="12.75">
      <c r="A266" s="31" t="s">
        <v>317</v>
      </c>
      <c r="B266" s="18"/>
      <c r="C266" s="18"/>
      <c r="D266" s="28" t="s">
        <v>95</v>
      </c>
      <c r="E266" s="219">
        <v>5293</v>
      </c>
      <c r="F266" s="52">
        <v>5293</v>
      </c>
      <c r="G266" s="38">
        <v>1640.48</v>
      </c>
      <c r="H266" s="122">
        <f t="shared" si="9"/>
        <v>0.3099338749291517</v>
      </c>
      <c r="I266" s="122">
        <f t="shared" si="10"/>
        <v>0.00014341021737549164</v>
      </c>
      <c r="J266" s="42"/>
      <c r="L266" s="103"/>
    </row>
    <row r="267" spans="1:12" ht="12.75">
      <c r="A267" s="19" t="s">
        <v>19</v>
      </c>
      <c r="B267" s="18"/>
      <c r="C267" s="18"/>
      <c r="D267" s="18">
        <v>4010</v>
      </c>
      <c r="E267" s="219">
        <v>907795</v>
      </c>
      <c r="F267" s="52">
        <v>980301</v>
      </c>
      <c r="G267" s="38">
        <v>442846.71</v>
      </c>
      <c r="H267" s="122">
        <f t="shared" si="9"/>
        <v>0.45174564751030555</v>
      </c>
      <c r="I267" s="122">
        <f t="shared" si="10"/>
        <v>0.038713512475081265</v>
      </c>
      <c r="J267" s="42"/>
      <c r="L267" s="103"/>
    </row>
    <row r="268" spans="1:12" s="91" customFormat="1" ht="12.75">
      <c r="A268" s="19" t="s">
        <v>20</v>
      </c>
      <c r="B268" s="18"/>
      <c r="C268" s="18"/>
      <c r="D268" s="18">
        <v>4040</v>
      </c>
      <c r="E268" s="219">
        <v>62015</v>
      </c>
      <c r="F268" s="52">
        <v>63314</v>
      </c>
      <c r="G268" s="38">
        <v>63313.9</v>
      </c>
      <c r="H268" s="122">
        <f t="shared" si="9"/>
        <v>0.9999984205704899</v>
      </c>
      <c r="I268" s="122">
        <f t="shared" si="10"/>
        <v>0.005534880133796292</v>
      </c>
      <c r="J268" s="42"/>
      <c r="L268" s="134"/>
    </row>
    <row r="269" spans="1:12" s="97" customFormat="1" ht="12.75">
      <c r="A269" s="19" t="s">
        <v>21</v>
      </c>
      <c r="B269" s="18"/>
      <c r="C269" s="18"/>
      <c r="D269" s="18">
        <v>4110</v>
      </c>
      <c r="E269" s="219">
        <v>164682</v>
      </c>
      <c r="F269" s="52">
        <v>170508</v>
      </c>
      <c r="G269" s="38">
        <v>76847.9</v>
      </c>
      <c r="H269" s="122">
        <f t="shared" si="9"/>
        <v>0.45069967391559335</v>
      </c>
      <c r="I269" s="122">
        <f t="shared" si="10"/>
        <v>0.006718017923930827</v>
      </c>
      <c r="J269" s="42"/>
      <c r="L269" s="103"/>
    </row>
    <row r="270" spans="1:12" ht="12.75">
      <c r="A270" s="19" t="s">
        <v>22</v>
      </c>
      <c r="B270" s="18"/>
      <c r="C270" s="18"/>
      <c r="D270" s="18">
        <v>4120</v>
      </c>
      <c r="E270" s="219">
        <v>18977</v>
      </c>
      <c r="F270" s="52">
        <v>21585</v>
      </c>
      <c r="G270" s="38">
        <v>8299.05</v>
      </c>
      <c r="H270" s="122">
        <f t="shared" si="9"/>
        <v>0.3844822793606671</v>
      </c>
      <c r="I270" s="122">
        <f t="shared" si="10"/>
        <v>0.0007255001978140994</v>
      </c>
      <c r="J270" s="42"/>
      <c r="L270" s="103"/>
    </row>
    <row r="271" spans="1:12" ht="12.75" hidden="1">
      <c r="A271" s="29" t="s">
        <v>159</v>
      </c>
      <c r="B271" s="18"/>
      <c r="C271" s="18"/>
      <c r="D271" s="18" t="s">
        <v>160</v>
      </c>
      <c r="E271" s="219">
        <v>0</v>
      </c>
      <c r="F271" s="52">
        <v>0</v>
      </c>
      <c r="G271" s="38">
        <v>0</v>
      </c>
      <c r="H271" s="122" t="e">
        <f t="shared" si="9"/>
        <v>#DIV/0!</v>
      </c>
      <c r="I271" s="122">
        <f t="shared" si="10"/>
        <v>0</v>
      </c>
      <c r="J271" s="42"/>
      <c r="L271" s="103"/>
    </row>
    <row r="272" spans="1:12" ht="12.75">
      <c r="A272" s="29" t="s">
        <v>400</v>
      </c>
      <c r="B272" s="18"/>
      <c r="C272" s="18"/>
      <c r="D272" s="28" t="s">
        <v>395</v>
      </c>
      <c r="E272" s="219">
        <v>300</v>
      </c>
      <c r="F272" s="52">
        <v>300</v>
      </c>
      <c r="G272" s="38">
        <v>0</v>
      </c>
      <c r="H272" s="122">
        <f t="shared" si="9"/>
        <v>0</v>
      </c>
      <c r="I272" s="122">
        <f t="shared" si="10"/>
        <v>0</v>
      </c>
      <c r="J272" s="42"/>
      <c r="L272" s="103"/>
    </row>
    <row r="273" spans="1:12" ht="12.75">
      <c r="A273" s="19" t="s">
        <v>9</v>
      </c>
      <c r="B273" s="18"/>
      <c r="C273" s="18"/>
      <c r="D273" s="18">
        <v>4210</v>
      </c>
      <c r="E273" s="219">
        <v>79776</v>
      </c>
      <c r="F273" s="52">
        <v>78477</v>
      </c>
      <c r="G273" s="38">
        <v>36971.91</v>
      </c>
      <c r="H273" s="122">
        <f t="shared" si="9"/>
        <v>0.47111777973164115</v>
      </c>
      <c r="I273" s="122">
        <f t="shared" si="10"/>
        <v>0.0032320721068754958</v>
      </c>
      <c r="J273" s="42"/>
      <c r="L273" s="103"/>
    </row>
    <row r="274" spans="1:12" ht="12.75">
      <c r="A274" s="29" t="s">
        <v>57</v>
      </c>
      <c r="B274" s="18"/>
      <c r="C274" s="18"/>
      <c r="D274" s="28" t="s">
        <v>135</v>
      </c>
      <c r="E274" s="219">
        <v>76000</v>
      </c>
      <c r="F274" s="52">
        <v>76000</v>
      </c>
      <c r="G274" s="38">
        <v>40214.23</v>
      </c>
      <c r="H274" s="122">
        <f t="shared" si="9"/>
        <v>0.5291346052631579</v>
      </c>
      <c r="I274" s="122">
        <f t="shared" si="10"/>
        <v>0.003515514645645188</v>
      </c>
      <c r="J274" s="42"/>
      <c r="L274" s="103"/>
    </row>
    <row r="275" spans="1:12" ht="12.75">
      <c r="A275" s="29" t="s">
        <v>443</v>
      </c>
      <c r="B275" s="18"/>
      <c r="C275" s="18"/>
      <c r="D275" s="18">
        <v>4240</v>
      </c>
      <c r="E275" s="219">
        <v>6000</v>
      </c>
      <c r="F275" s="52">
        <v>6000</v>
      </c>
      <c r="G275" s="38">
        <v>0</v>
      </c>
      <c r="H275" s="122">
        <f t="shared" si="9"/>
        <v>0</v>
      </c>
      <c r="I275" s="122">
        <f t="shared" si="10"/>
        <v>0</v>
      </c>
      <c r="J275" s="42"/>
      <c r="L275" s="103"/>
    </row>
    <row r="276" spans="1:12" ht="12.75">
      <c r="A276" s="29" t="s">
        <v>10</v>
      </c>
      <c r="B276" s="18"/>
      <c r="C276" s="18"/>
      <c r="D276" s="28" t="s">
        <v>149</v>
      </c>
      <c r="E276" s="219">
        <v>33700</v>
      </c>
      <c r="F276" s="52">
        <v>33700</v>
      </c>
      <c r="G276" s="38">
        <v>15778.69</v>
      </c>
      <c r="H276" s="122">
        <f t="shared" si="9"/>
        <v>0.46821038575667656</v>
      </c>
      <c r="I276" s="122">
        <f t="shared" si="10"/>
        <v>0.001379367845265103</v>
      </c>
      <c r="J276" s="42"/>
      <c r="L276" s="103"/>
    </row>
    <row r="277" spans="1:12" ht="12.75">
      <c r="A277" s="19" t="s">
        <v>11</v>
      </c>
      <c r="B277" s="18"/>
      <c r="C277" s="18"/>
      <c r="D277" s="18">
        <v>4270</v>
      </c>
      <c r="E277" s="219">
        <v>34700</v>
      </c>
      <c r="F277" s="52">
        <v>24700</v>
      </c>
      <c r="G277" s="38">
        <v>9628.24</v>
      </c>
      <c r="H277" s="122">
        <f t="shared" si="9"/>
        <v>0.3898072874493927</v>
      </c>
      <c r="I277" s="122">
        <f t="shared" si="10"/>
        <v>0.0008416975466591508</v>
      </c>
      <c r="J277" s="42"/>
      <c r="L277" s="103"/>
    </row>
    <row r="278" spans="1:12" ht="12.75">
      <c r="A278" s="19" t="s">
        <v>45</v>
      </c>
      <c r="B278" s="18"/>
      <c r="C278" s="18"/>
      <c r="D278" s="18">
        <v>4280</v>
      </c>
      <c r="E278" s="219">
        <v>950</v>
      </c>
      <c r="F278" s="52">
        <v>950</v>
      </c>
      <c r="G278" s="38">
        <v>385</v>
      </c>
      <c r="H278" s="122">
        <f aca="true" t="shared" si="11" ref="H278:H305">G278/F278</f>
        <v>0.4052631578947368</v>
      </c>
      <c r="I278" s="122">
        <f t="shared" si="10"/>
        <v>3.365657227736045E-05</v>
      </c>
      <c r="J278" s="42"/>
      <c r="L278" s="103"/>
    </row>
    <row r="279" spans="1:12" ht="12.75">
      <c r="A279" s="19" t="s">
        <v>12</v>
      </c>
      <c r="B279" s="18"/>
      <c r="C279" s="18"/>
      <c r="D279" s="18">
        <v>4300</v>
      </c>
      <c r="E279" s="219">
        <v>13600</v>
      </c>
      <c r="F279" s="52">
        <v>13600</v>
      </c>
      <c r="G279" s="38">
        <v>7705.7</v>
      </c>
      <c r="H279" s="122">
        <f t="shared" si="11"/>
        <v>0.5665955882352941</v>
      </c>
      <c r="I279" s="122">
        <f t="shared" si="10"/>
        <v>0.0006736297376562506</v>
      </c>
      <c r="J279" s="42"/>
      <c r="L279" s="103"/>
    </row>
    <row r="280" spans="1:12" ht="12.75">
      <c r="A280" s="29" t="s">
        <v>409</v>
      </c>
      <c r="B280" s="18"/>
      <c r="C280" s="18"/>
      <c r="D280" s="28" t="s">
        <v>194</v>
      </c>
      <c r="E280" s="219">
        <v>1900</v>
      </c>
      <c r="F280" s="52">
        <v>1900</v>
      </c>
      <c r="G280" s="38">
        <v>782.44</v>
      </c>
      <c r="H280" s="122">
        <f t="shared" si="11"/>
        <v>0.4118105263157895</v>
      </c>
      <c r="I280" s="122">
        <f t="shared" si="10"/>
        <v>6.84006452277868E-05</v>
      </c>
      <c r="J280" s="42"/>
      <c r="L280" s="103"/>
    </row>
    <row r="281" spans="1:12" ht="12.75">
      <c r="A281" s="19" t="s">
        <v>25</v>
      </c>
      <c r="B281" s="18"/>
      <c r="C281" s="18"/>
      <c r="D281" s="18">
        <v>4410</v>
      </c>
      <c r="E281" s="219">
        <v>300</v>
      </c>
      <c r="F281" s="52">
        <v>300</v>
      </c>
      <c r="G281" s="38">
        <v>0</v>
      </c>
      <c r="H281" s="122">
        <f t="shared" si="11"/>
        <v>0</v>
      </c>
      <c r="I281" s="122">
        <f t="shared" si="10"/>
        <v>0</v>
      </c>
      <c r="J281" s="42"/>
      <c r="L281" s="103"/>
    </row>
    <row r="282" spans="1:12" ht="12.75">
      <c r="A282" s="19" t="s">
        <v>26</v>
      </c>
      <c r="B282" s="18"/>
      <c r="C282" s="18"/>
      <c r="D282" s="18">
        <v>4430</v>
      </c>
      <c r="E282" s="219">
        <v>6600</v>
      </c>
      <c r="F282" s="52">
        <v>6309</v>
      </c>
      <c r="G282" s="38">
        <v>4806.31</v>
      </c>
      <c r="H282" s="122">
        <f t="shared" si="11"/>
        <v>0.7618180377238866</v>
      </c>
      <c r="I282" s="122">
        <f t="shared" si="10"/>
        <v>0.00042016602572052036</v>
      </c>
      <c r="J282" s="42"/>
      <c r="L282" s="103"/>
    </row>
    <row r="283" spans="1:12" ht="12.75">
      <c r="A283" s="19" t="s">
        <v>319</v>
      </c>
      <c r="B283" s="18"/>
      <c r="C283" s="18"/>
      <c r="D283" s="18">
        <v>4440</v>
      </c>
      <c r="E283" s="219">
        <v>72306</v>
      </c>
      <c r="F283" s="52">
        <v>69306</v>
      </c>
      <c r="G283" s="38">
        <v>50521.44</v>
      </c>
      <c r="H283" s="122">
        <f t="shared" si="11"/>
        <v>0.7289619946324993</v>
      </c>
      <c r="I283" s="122">
        <f t="shared" si="10"/>
        <v>0.004416567524457999</v>
      </c>
      <c r="J283" s="42"/>
      <c r="L283" s="103"/>
    </row>
    <row r="284" spans="1:12" ht="25.5">
      <c r="A284" s="29" t="s">
        <v>212</v>
      </c>
      <c r="B284" s="18"/>
      <c r="C284" s="18"/>
      <c r="D284" s="28" t="s">
        <v>193</v>
      </c>
      <c r="E284" s="219">
        <v>550</v>
      </c>
      <c r="F284" s="52">
        <v>550</v>
      </c>
      <c r="G284" s="38">
        <v>0</v>
      </c>
      <c r="H284" s="122">
        <f t="shared" si="11"/>
        <v>0</v>
      </c>
      <c r="I284" s="122">
        <f t="shared" si="10"/>
        <v>0</v>
      </c>
      <c r="J284" s="42"/>
      <c r="L284" s="103"/>
    </row>
    <row r="285" spans="1:12" ht="12.75">
      <c r="A285" s="29" t="s">
        <v>87</v>
      </c>
      <c r="B285" s="18"/>
      <c r="C285" s="18"/>
      <c r="D285" s="28" t="s">
        <v>86</v>
      </c>
      <c r="E285" s="219">
        <v>0</v>
      </c>
      <c r="F285" s="52">
        <v>35000</v>
      </c>
      <c r="G285" s="38">
        <v>0</v>
      </c>
      <c r="H285" s="122">
        <f t="shared" si="11"/>
        <v>0</v>
      </c>
      <c r="I285" s="122">
        <f t="shared" si="10"/>
        <v>0</v>
      </c>
      <c r="J285" s="42"/>
      <c r="L285" s="103"/>
    </row>
    <row r="286" spans="1:12" ht="15" customHeight="1">
      <c r="A286" s="89" t="s">
        <v>46</v>
      </c>
      <c r="B286" s="124"/>
      <c r="C286" s="124" t="s">
        <v>180</v>
      </c>
      <c r="D286" s="124"/>
      <c r="E286" s="218">
        <f>SUM(E287:E303)</f>
        <v>836079</v>
      </c>
      <c r="F286" s="218">
        <f>SUM(F287:F303)</f>
        <v>821748.5599999999</v>
      </c>
      <c r="G286" s="125">
        <f>SUM(G287:G303)</f>
        <v>397435.9600000001</v>
      </c>
      <c r="H286" s="92">
        <f t="shared" si="11"/>
        <v>0.4836466765454388</v>
      </c>
      <c r="I286" s="92">
        <f t="shared" si="10"/>
        <v>0.034743719774966604</v>
      </c>
      <c r="J286" s="126"/>
      <c r="L286" s="103"/>
    </row>
    <row r="287" spans="1:12" ht="12.75">
      <c r="A287" s="29" t="s">
        <v>317</v>
      </c>
      <c r="B287" s="18"/>
      <c r="C287" s="28"/>
      <c r="D287" s="28" t="s">
        <v>95</v>
      </c>
      <c r="E287" s="219">
        <v>2709</v>
      </c>
      <c r="F287" s="52">
        <v>2709</v>
      </c>
      <c r="G287" s="38">
        <v>1301.39</v>
      </c>
      <c r="H287" s="122">
        <f t="shared" si="11"/>
        <v>0.4803949796973053</v>
      </c>
      <c r="I287" s="243">
        <f t="shared" si="10"/>
        <v>0.00011376708206762111</v>
      </c>
      <c r="J287" s="42"/>
      <c r="L287" s="103"/>
    </row>
    <row r="288" spans="1:12" ht="12.75">
      <c r="A288" s="19" t="s">
        <v>19</v>
      </c>
      <c r="B288" s="18"/>
      <c r="C288" s="18"/>
      <c r="D288" s="18">
        <v>4010</v>
      </c>
      <c r="E288" s="219">
        <v>550104</v>
      </c>
      <c r="F288" s="52">
        <v>529008</v>
      </c>
      <c r="G288" s="38">
        <v>235831.01</v>
      </c>
      <c r="H288" s="122">
        <f t="shared" si="11"/>
        <v>0.4457985701539485</v>
      </c>
      <c r="I288" s="122">
        <f t="shared" si="10"/>
        <v>0.02061626865794264</v>
      </c>
      <c r="J288" s="42"/>
      <c r="L288" s="103"/>
    </row>
    <row r="289" spans="1:12" s="91" customFormat="1" ht="12.75">
      <c r="A289" s="29" t="s">
        <v>20</v>
      </c>
      <c r="B289" s="18"/>
      <c r="C289" s="18"/>
      <c r="D289" s="28" t="s">
        <v>164</v>
      </c>
      <c r="E289" s="219">
        <v>56000</v>
      </c>
      <c r="F289" s="52">
        <v>50369</v>
      </c>
      <c r="G289" s="38">
        <v>50368.2</v>
      </c>
      <c r="H289" s="122">
        <f t="shared" si="11"/>
        <v>0.9999841172149536</v>
      </c>
      <c r="I289" s="243">
        <f t="shared" si="10"/>
        <v>0.0044031713344949265</v>
      </c>
      <c r="J289" s="42"/>
      <c r="L289" s="134"/>
    </row>
    <row r="290" spans="1:12" ht="12.75">
      <c r="A290" s="19" t="s">
        <v>21</v>
      </c>
      <c r="B290" s="18"/>
      <c r="C290" s="18"/>
      <c r="D290" s="18">
        <v>4110</v>
      </c>
      <c r="E290" s="219">
        <v>101010</v>
      </c>
      <c r="F290" s="52">
        <v>91420</v>
      </c>
      <c r="G290" s="38">
        <v>44059.39</v>
      </c>
      <c r="H290" s="122">
        <f t="shared" si="11"/>
        <v>0.4819447604462918</v>
      </c>
      <c r="I290" s="122">
        <f t="shared" si="10"/>
        <v>0.003851657257224448</v>
      </c>
      <c r="J290" s="42"/>
      <c r="L290" s="103"/>
    </row>
    <row r="291" spans="1:12" ht="12.75">
      <c r="A291" s="19" t="s">
        <v>22</v>
      </c>
      <c r="B291" s="18"/>
      <c r="C291" s="18"/>
      <c r="D291" s="18">
        <v>4120</v>
      </c>
      <c r="E291" s="219">
        <v>13590</v>
      </c>
      <c r="F291" s="52">
        <v>12527</v>
      </c>
      <c r="G291" s="38">
        <v>5883.65</v>
      </c>
      <c r="H291" s="122">
        <f t="shared" si="11"/>
        <v>0.46967749660732816</v>
      </c>
      <c r="I291" s="243">
        <f t="shared" si="10"/>
        <v>0.0005143467311160827</v>
      </c>
      <c r="J291" s="42"/>
      <c r="L291" s="103"/>
    </row>
    <row r="292" spans="1:12" ht="12.75">
      <c r="A292" s="29" t="s">
        <v>400</v>
      </c>
      <c r="B292" s="18"/>
      <c r="C292" s="18"/>
      <c r="D292" s="28" t="s">
        <v>395</v>
      </c>
      <c r="E292" s="219">
        <v>1000</v>
      </c>
      <c r="F292" s="52">
        <v>1000</v>
      </c>
      <c r="G292" s="38">
        <v>700</v>
      </c>
      <c r="H292" s="122">
        <f t="shared" si="11"/>
        <v>0.7</v>
      </c>
      <c r="I292" s="122">
        <f t="shared" si="10"/>
        <v>6.119376777701901E-05</v>
      </c>
      <c r="J292" s="42"/>
      <c r="L292" s="103"/>
    </row>
    <row r="293" spans="1:12" ht="12.75">
      <c r="A293" s="19" t="s">
        <v>9</v>
      </c>
      <c r="B293" s="18"/>
      <c r="C293" s="18"/>
      <c r="D293" s="18">
        <v>4210</v>
      </c>
      <c r="E293" s="219">
        <v>39467</v>
      </c>
      <c r="F293" s="52">
        <v>39605.82</v>
      </c>
      <c r="G293" s="38">
        <v>15978.62</v>
      </c>
      <c r="H293" s="122">
        <f t="shared" si="11"/>
        <v>0.4034412114179179</v>
      </c>
      <c r="I293" s="243">
        <f t="shared" si="10"/>
        <v>0.0013968456595389023</v>
      </c>
      <c r="J293" s="42"/>
      <c r="L293" s="103"/>
    </row>
    <row r="294" spans="1:12" ht="12.75">
      <c r="A294" s="29" t="s">
        <v>443</v>
      </c>
      <c r="B294" s="18"/>
      <c r="C294" s="18"/>
      <c r="D294" s="18">
        <v>4240</v>
      </c>
      <c r="E294" s="219">
        <v>2000</v>
      </c>
      <c r="F294" s="52">
        <v>15882.74</v>
      </c>
      <c r="G294" s="38">
        <v>1230</v>
      </c>
      <c r="H294" s="122">
        <f t="shared" si="11"/>
        <v>0.0774425571406445</v>
      </c>
      <c r="I294" s="122">
        <f t="shared" si="10"/>
        <v>0.0001075261919510477</v>
      </c>
      <c r="J294" s="42"/>
      <c r="L294" s="103"/>
    </row>
    <row r="295" spans="1:12" ht="12.75">
      <c r="A295" s="29" t="s">
        <v>10</v>
      </c>
      <c r="B295" s="18"/>
      <c r="C295" s="18"/>
      <c r="D295" s="28" t="s">
        <v>149</v>
      </c>
      <c r="E295" s="219">
        <v>16000</v>
      </c>
      <c r="F295" s="52">
        <v>16000</v>
      </c>
      <c r="G295" s="38">
        <v>4125.63</v>
      </c>
      <c r="H295" s="122">
        <f t="shared" si="11"/>
        <v>0.257851875</v>
      </c>
      <c r="I295" s="243">
        <f t="shared" si="10"/>
        <v>0.0003606612059341471</v>
      </c>
      <c r="J295" s="42"/>
      <c r="L295" s="103"/>
    </row>
    <row r="296" spans="1:12" ht="12.75">
      <c r="A296" s="19" t="s">
        <v>11</v>
      </c>
      <c r="B296" s="18"/>
      <c r="C296" s="18"/>
      <c r="D296" s="18">
        <v>4270</v>
      </c>
      <c r="E296" s="219">
        <v>1800</v>
      </c>
      <c r="F296" s="52">
        <v>1800</v>
      </c>
      <c r="G296" s="38">
        <v>0</v>
      </c>
      <c r="H296" s="122">
        <f t="shared" si="11"/>
        <v>0</v>
      </c>
      <c r="I296" s="122">
        <f t="shared" si="10"/>
        <v>0</v>
      </c>
      <c r="J296" s="42"/>
      <c r="L296" s="103"/>
    </row>
    <row r="297" spans="1:12" ht="12.75">
      <c r="A297" s="19" t="s">
        <v>45</v>
      </c>
      <c r="B297" s="18"/>
      <c r="C297" s="18"/>
      <c r="D297" s="18">
        <v>4280</v>
      </c>
      <c r="E297" s="219">
        <v>620</v>
      </c>
      <c r="F297" s="52">
        <v>620</v>
      </c>
      <c r="G297" s="38">
        <v>40</v>
      </c>
      <c r="H297" s="122">
        <f t="shared" si="11"/>
        <v>0.06451612903225806</v>
      </c>
      <c r="I297" s="243">
        <f t="shared" si="10"/>
        <v>3.496786730115372E-06</v>
      </c>
      <c r="J297" s="42"/>
      <c r="L297" s="103"/>
    </row>
    <row r="298" spans="1:12" ht="12.75">
      <c r="A298" s="19" t="s">
        <v>12</v>
      </c>
      <c r="B298" s="18"/>
      <c r="C298" s="18"/>
      <c r="D298" s="18">
        <v>4300</v>
      </c>
      <c r="E298" s="219">
        <v>7750</v>
      </c>
      <c r="F298" s="52">
        <v>7750</v>
      </c>
      <c r="G298" s="38">
        <v>3477.76</v>
      </c>
      <c r="H298" s="122">
        <f t="shared" si="11"/>
        <v>0.44874322580645165</v>
      </c>
      <c r="I298" s="122">
        <f t="shared" si="10"/>
        <v>0.0003040246254631509</v>
      </c>
      <c r="J298" s="42"/>
      <c r="L298" s="103"/>
    </row>
    <row r="299" spans="1:12" ht="25.5">
      <c r="A299" s="19" t="s">
        <v>329</v>
      </c>
      <c r="B299" s="18"/>
      <c r="C299" s="18"/>
      <c r="D299" s="18" t="s">
        <v>172</v>
      </c>
      <c r="E299" s="219">
        <v>14000</v>
      </c>
      <c r="F299" s="52">
        <v>14000</v>
      </c>
      <c r="G299" s="38">
        <v>6500.52</v>
      </c>
      <c r="H299" s="122">
        <f t="shared" si="11"/>
        <v>0.46432285714285715</v>
      </c>
      <c r="I299" s="243">
        <f t="shared" si="10"/>
        <v>0.0005682733018712395</v>
      </c>
      <c r="J299" s="42"/>
      <c r="L299" s="103"/>
    </row>
    <row r="300" spans="1:12" ht="12.75">
      <c r="A300" s="19" t="s">
        <v>25</v>
      </c>
      <c r="B300" s="18"/>
      <c r="C300" s="18"/>
      <c r="D300" s="18">
        <v>4410</v>
      </c>
      <c r="E300" s="219">
        <v>1000</v>
      </c>
      <c r="F300" s="52">
        <v>1000</v>
      </c>
      <c r="G300" s="38">
        <v>0</v>
      </c>
      <c r="H300" s="122">
        <f t="shared" si="11"/>
        <v>0</v>
      </c>
      <c r="I300" s="122">
        <f t="shared" si="10"/>
        <v>0</v>
      </c>
      <c r="J300" s="42"/>
      <c r="L300" s="103"/>
    </row>
    <row r="301" spans="1:12" ht="12.75">
      <c r="A301" s="19" t="s">
        <v>26</v>
      </c>
      <c r="B301" s="18"/>
      <c r="C301" s="18"/>
      <c r="D301" s="18">
        <v>4430</v>
      </c>
      <c r="E301" s="219">
        <v>3600</v>
      </c>
      <c r="F301" s="52">
        <v>3605</v>
      </c>
      <c r="G301" s="38">
        <v>2551.49</v>
      </c>
      <c r="H301" s="122">
        <f t="shared" si="11"/>
        <v>0.707764216366158</v>
      </c>
      <c r="I301" s="243">
        <f t="shared" si="10"/>
        <v>0.00022305040935055175</v>
      </c>
      <c r="J301" s="42"/>
      <c r="L301" s="103"/>
    </row>
    <row r="302" spans="1:12" ht="12.75">
      <c r="A302" s="19" t="s">
        <v>319</v>
      </c>
      <c r="B302" s="18"/>
      <c r="C302" s="18"/>
      <c r="D302" s="18">
        <v>4440</v>
      </c>
      <c r="E302" s="219">
        <v>24829</v>
      </c>
      <c r="F302" s="52">
        <v>33852</v>
      </c>
      <c r="G302" s="38">
        <v>25388.3</v>
      </c>
      <c r="H302" s="122">
        <f t="shared" si="11"/>
        <v>0.7499793217535152</v>
      </c>
      <c r="I302" s="122">
        <f t="shared" si="10"/>
        <v>0.0022194367635047026</v>
      </c>
      <c r="J302" s="42"/>
      <c r="L302" s="103"/>
    </row>
    <row r="303" spans="1:12" ht="25.5">
      <c r="A303" s="29" t="s">
        <v>207</v>
      </c>
      <c r="B303" s="18"/>
      <c r="C303" s="18"/>
      <c r="D303" s="28" t="s">
        <v>193</v>
      </c>
      <c r="E303" s="219">
        <v>600</v>
      </c>
      <c r="F303" s="52">
        <v>600</v>
      </c>
      <c r="G303" s="38">
        <v>0</v>
      </c>
      <c r="H303" s="122">
        <f t="shared" si="11"/>
        <v>0</v>
      </c>
      <c r="I303" s="243">
        <f t="shared" si="10"/>
        <v>0</v>
      </c>
      <c r="J303" s="42"/>
      <c r="L303" s="103"/>
    </row>
    <row r="304" spans="1:12" ht="15" customHeight="1">
      <c r="A304" s="89" t="s">
        <v>47</v>
      </c>
      <c r="B304" s="124"/>
      <c r="C304" s="124" t="s">
        <v>181</v>
      </c>
      <c r="D304" s="124"/>
      <c r="E304" s="218">
        <f>(E305)</f>
        <v>95700</v>
      </c>
      <c r="F304" s="125">
        <f>SUM(F305)</f>
        <v>95700</v>
      </c>
      <c r="G304" s="125">
        <f>SUM(G305)</f>
        <v>54391.33</v>
      </c>
      <c r="H304" s="92">
        <f t="shared" si="11"/>
        <v>0.5683524555903866</v>
      </c>
      <c r="I304" s="92">
        <f t="shared" si="10"/>
        <v>0.004754872024433154</v>
      </c>
      <c r="J304" s="126"/>
      <c r="L304" s="103"/>
    </row>
    <row r="305" spans="1:12" ht="12.75">
      <c r="A305" s="29" t="s">
        <v>12</v>
      </c>
      <c r="B305" s="18"/>
      <c r="C305" s="18"/>
      <c r="D305" s="28" t="s">
        <v>76</v>
      </c>
      <c r="E305" s="219">
        <v>95700</v>
      </c>
      <c r="F305" s="52">
        <v>95700</v>
      </c>
      <c r="G305" s="38">
        <v>54391.33</v>
      </c>
      <c r="H305" s="122">
        <f t="shared" si="11"/>
        <v>0.5683524555903866</v>
      </c>
      <c r="I305" s="243">
        <f t="shared" si="10"/>
        <v>0.004754872024433154</v>
      </c>
      <c r="J305" s="42"/>
      <c r="L305" s="103"/>
    </row>
    <row r="306" spans="1:12" ht="15" customHeight="1">
      <c r="A306" s="89" t="s">
        <v>136</v>
      </c>
      <c r="B306" s="124"/>
      <c r="C306" s="124" t="s">
        <v>137</v>
      </c>
      <c r="D306" s="124"/>
      <c r="E306" s="218">
        <f>SUM(E307:E326)</f>
        <v>156391</v>
      </c>
      <c r="F306" s="218">
        <f>SUM(F307:F326)</f>
        <v>196056</v>
      </c>
      <c r="G306" s="218">
        <f>SUM(G307:G326)</f>
        <v>140723.19</v>
      </c>
      <c r="H306" s="92">
        <f aca="true" t="shared" si="12" ref="H306:H405">G306/F306</f>
        <v>0.717770381931693</v>
      </c>
      <c r="I306" s="92">
        <f t="shared" si="10"/>
        <v>0.012301974585287605</v>
      </c>
      <c r="J306" s="126"/>
      <c r="L306" s="103"/>
    </row>
    <row r="307" spans="1:12" ht="12.75">
      <c r="A307" s="19" t="s">
        <v>19</v>
      </c>
      <c r="B307" s="28"/>
      <c r="C307" s="28"/>
      <c r="D307" s="28" t="s">
        <v>379</v>
      </c>
      <c r="E307" s="216">
        <v>4400</v>
      </c>
      <c r="F307" s="38">
        <v>0</v>
      </c>
      <c r="G307" s="38">
        <v>0</v>
      </c>
      <c r="H307" s="122"/>
      <c r="I307" s="122">
        <f t="shared" si="10"/>
        <v>0</v>
      </c>
      <c r="J307" s="42"/>
      <c r="L307" s="103"/>
    </row>
    <row r="308" spans="1:12" ht="12.75">
      <c r="A308" s="19" t="s">
        <v>19</v>
      </c>
      <c r="B308" s="28"/>
      <c r="C308" s="28"/>
      <c r="D308" s="28" t="s">
        <v>485</v>
      </c>
      <c r="E308" s="216">
        <v>0</v>
      </c>
      <c r="F308" s="38">
        <v>6907</v>
      </c>
      <c r="G308" s="38">
        <v>5722.94</v>
      </c>
      <c r="H308" s="122">
        <f aca="true" t="shared" si="13" ref="H308:H326">G308/F308</f>
        <v>0.8285710149124077</v>
      </c>
      <c r="I308" s="122">
        <f t="shared" si="10"/>
        <v>0.0005002975162311617</v>
      </c>
      <c r="J308" s="42"/>
      <c r="L308" s="103"/>
    </row>
    <row r="309" spans="1:12" ht="12.75">
      <c r="A309" s="19" t="s">
        <v>21</v>
      </c>
      <c r="B309" s="28"/>
      <c r="C309" s="28"/>
      <c r="D309" s="28" t="s">
        <v>326</v>
      </c>
      <c r="E309" s="216">
        <v>1169</v>
      </c>
      <c r="F309" s="38">
        <v>0</v>
      </c>
      <c r="G309" s="38">
        <v>0</v>
      </c>
      <c r="H309" s="122"/>
      <c r="I309" s="122">
        <f t="shared" si="10"/>
        <v>0</v>
      </c>
      <c r="J309" s="42"/>
      <c r="L309" s="103"/>
    </row>
    <row r="310" spans="1:12" ht="12.75">
      <c r="A310" s="19" t="s">
        <v>21</v>
      </c>
      <c r="B310" s="28"/>
      <c r="C310" s="28"/>
      <c r="D310" s="28" t="s">
        <v>486</v>
      </c>
      <c r="E310" s="216">
        <v>0</v>
      </c>
      <c r="F310" s="38">
        <v>1888</v>
      </c>
      <c r="G310" s="38">
        <v>859.5</v>
      </c>
      <c r="H310" s="122">
        <f t="shared" si="13"/>
        <v>0.4552436440677966</v>
      </c>
      <c r="I310" s="122">
        <f t="shared" si="10"/>
        <v>7.513720486335406E-05</v>
      </c>
      <c r="J310" s="42"/>
      <c r="L310" s="103"/>
    </row>
    <row r="311" spans="1:12" ht="12.75">
      <c r="A311" s="19" t="s">
        <v>22</v>
      </c>
      <c r="B311" s="28"/>
      <c r="C311" s="28"/>
      <c r="D311" s="28" t="s">
        <v>324</v>
      </c>
      <c r="E311" s="216">
        <v>167</v>
      </c>
      <c r="F311" s="38">
        <v>0</v>
      </c>
      <c r="G311" s="38">
        <v>0</v>
      </c>
      <c r="H311" s="122"/>
      <c r="I311" s="122">
        <f t="shared" si="10"/>
        <v>0</v>
      </c>
      <c r="J311" s="42"/>
      <c r="L311" s="103"/>
    </row>
    <row r="312" spans="1:12" ht="12.75">
      <c r="A312" s="19" t="s">
        <v>22</v>
      </c>
      <c r="B312" s="28"/>
      <c r="C312" s="28"/>
      <c r="D312" s="28" t="s">
        <v>487</v>
      </c>
      <c r="E312" s="216">
        <v>0</v>
      </c>
      <c r="F312" s="38">
        <v>270</v>
      </c>
      <c r="G312" s="38">
        <v>122.5</v>
      </c>
      <c r="H312" s="122">
        <f t="shared" si="13"/>
        <v>0.4537037037037037</v>
      </c>
      <c r="I312" s="122">
        <f t="shared" si="10"/>
        <v>1.0708909360978327E-05</v>
      </c>
      <c r="J312" s="42"/>
      <c r="L312" s="103"/>
    </row>
    <row r="313" spans="1:12" ht="12.75">
      <c r="A313" s="29" t="s">
        <v>159</v>
      </c>
      <c r="B313" s="28"/>
      <c r="C313" s="28"/>
      <c r="D313" s="28" t="s">
        <v>335</v>
      </c>
      <c r="E313" s="216">
        <v>2400</v>
      </c>
      <c r="F313" s="38">
        <v>0</v>
      </c>
      <c r="G313" s="38">
        <v>0</v>
      </c>
      <c r="H313" s="122"/>
      <c r="I313" s="122">
        <f t="shared" si="10"/>
        <v>0</v>
      </c>
      <c r="J313" s="42"/>
      <c r="L313" s="103"/>
    </row>
    <row r="314" spans="1:12" ht="12.75">
      <c r="A314" s="29" t="s">
        <v>159</v>
      </c>
      <c r="B314" s="28"/>
      <c r="C314" s="28"/>
      <c r="D314" s="28" t="s">
        <v>508</v>
      </c>
      <c r="E314" s="216">
        <v>0</v>
      </c>
      <c r="F314" s="38">
        <v>4071</v>
      </c>
      <c r="G314" s="38">
        <v>3507.23</v>
      </c>
      <c r="H314" s="122">
        <f t="shared" si="13"/>
        <v>0.8615155981331368</v>
      </c>
      <c r="I314" s="122">
        <f t="shared" si="10"/>
        <v>0.00030660088308656343</v>
      </c>
      <c r="J314" s="42"/>
      <c r="L314" s="103"/>
    </row>
    <row r="315" spans="1:12" ht="12.75">
      <c r="A315" s="19" t="s">
        <v>9</v>
      </c>
      <c r="B315" s="28"/>
      <c r="C315" s="28"/>
      <c r="D315" s="28" t="s">
        <v>346</v>
      </c>
      <c r="E315" s="216">
        <v>2054</v>
      </c>
      <c r="F315" s="38">
        <v>0</v>
      </c>
      <c r="G315" s="38">
        <v>0</v>
      </c>
      <c r="H315" s="122"/>
      <c r="I315" s="122">
        <f t="shared" si="10"/>
        <v>0</v>
      </c>
      <c r="J315" s="42"/>
      <c r="L315" s="103"/>
    </row>
    <row r="316" spans="1:12" ht="12.75">
      <c r="A316" s="19" t="s">
        <v>9</v>
      </c>
      <c r="B316" s="28"/>
      <c r="C316" s="28"/>
      <c r="D316" s="28" t="s">
        <v>488</v>
      </c>
      <c r="E316" s="216">
        <v>0</v>
      </c>
      <c r="F316" s="38">
        <v>450</v>
      </c>
      <c r="G316" s="38">
        <v>422.51</v>
      </c>
      <c r="H316" s="122">
        <f t="shared" si="13"/>
        <v>0.9389111111111111</v>
      </c>
      <c r="I316" s="122">
        <f t="shared" si="10"/>
        <v>3.693568403352614E-05</v>
      </c>
      <c r="J316" s="42"/>
      <c r="L316" s="103"/>
    </row>
    <row r="317" spans="1:12" ht="12.75">
      <c r="A317" s="29" t="s">
        <v>443</v>
      </c>
      <c r="B317" s="28"/>
      <c r="C317" s="28"/>
      <c r="D317" s="28" t="s">
        <v>377</v>
      </c>
      <c r="E317" s="216">
        <v>1865</v>
      </c>
      <c r="F317" s="38">
        <v>0</v>
      </c>
      <c r="G317" s="38">
        <v>0</v>
      </c>
      <c r="H317" s="122"/>
      <c r="I317" s="122">
        <f t="shared" si="10"/>
        <v>0</v>
      </c>
      <c r="J317" s="42"/>
      <c r="L317" s="103"/>
    </row>
    <row r="318" spans="1:12" ht="12.75">
      <c r="A318" s="29" t="s">
        <v>443</v>
      </c>
      <c r="B318" s="28"/>
      <c r="C318" s="28"/>
      <c r="D318" s="28" t="s">
        <v>509</v>
      </c>
      <c r="E318" s="216">
        <v>0</v>
      </c>
      <c r="F318" s="38">
        <v>660</v>
      </c>
      <c r="G318" s="38">
        <v>0</v>
      </c>
      <c r="H318" s="122">
        <f t="shared" si="13"/>
        <v>0</v>
      </c>
      <c r="I318" s="122">
        <f t="shared" si="10"/>
        <v>0</v>
      </c>
      <c r="J318" s="42"/>
      <c r="L318" s="103"/>
    </row>
    <row r="319" spans="1:12" ht="12.75">
      <c r="A319" s="19" t="s">
        <v>12</v>
      </c>
      <c r="B319" s="28"/>
      <c r="C319" s="28"/>
      <c r="D319" s="28" t="s">
        <v>76</v>
      </c>
      <c r="E319" s="216">
        <v>15000</v>
      </c>
      <c r="F319" s="38">
        <v>10000</v>
      </c>
      <c r="G319" s="38">
        <v>0</v>
      </c>
      <c r="H319" s="122">
        <f t="shared" si="13"/>
        <v>0</v>
      </c>
      <c r="I319" s="122">
        <f t="shared" si="10"/>
        <v>0</v>
      </c>
      <c r="J319" s="42"/>
      <c r="L319" s="103"/>
    </row>
    <row r="320" spans="1:12" ht="12.75">
      <c r="A320" s="19" t="s">
        <v>25</v>
      </c>
      <c r="B320" s="28"/>
      <c r="C320" s="28"/>
      <c r="D320" s="28" t="s">
        <v>378</v>
      </c>
      <c r="E320" s="216">
        <v>1500</v>
      </c>
      <c r="F320" s="38">
        <v>0</v>
      </c>
      <c r="G320" s="38">
        <v>0</v>
      </c>
      <c r="H320" s="122"/>
      <c r="I320" s="122">
        <f t="shared" si="10"/>
        <v>0</v>
      </c>
      <c r="J320" s="42"/>
      <c r="L320" s="103"/>
    </row>
    <row r="321" spans="1:12" ht="12.75">
      <c r="A321" s="19" t="s">
        <v>25</v>
      </c>
      <c r="B321" s="28"/>
      <c r="C321" s="28"/>
      <c r="D321" s="28" t="s">
        <v>510</v>
      </c>
      <c r="E321" s="216">
        <v>0</v>
      </c>
      <c r="F321" s="38">
        <v>500</v>
      </c>
      <c r="G321" s="38">
        <v>452.94</v>
      </c>
      <c r="H321" s="122">
        <f t="shared" si="13"/>
        <v>0.90588</v>
      </c>
      <c r="I321" s="122">
        <f t="shared" si="10"/>
        <v>3.959586453846141E-05</v>
      </c>
      <c r="J321" s="42"/>
      <c r="L321" s="103"/>
    </row>
    <row r="322" spans="1:12" ht="12.75">
      <c r="A322" s="19" t="s">
        <v>257</v>
      </c>
      <c r="B322" s="28"/>
      <c r="C322" s="28"/>
      <c r="D322" s="28" t="s">
        <v>325</v>
      </c>
      <c r="E322" s="216">
        <v>0</v>
      </c>
      <c r="F322" s="38">
        <v>0</v>
      </c>
      <c r="G322" s="38">
        <v>0</v>
      </c>
      <c r="H322" s="122"/>
      <c r="I322" s="122">
        <f t="shared" si="10"/>
        <v>0</v>
      </c>
      <c r="J322" s="42"/>
      <c r="L322" s="103"/>
    </row>
    <row r="323" spans="1:12" ht="12.75">
      <c r="A323" s="19" t="s">
        <v>257</v>
      </c>
      <c r="B323" s="28"/>
      <c r="C323" s="28"/>
      <c r="D323" s="28" t="s">
        <v>511</v>
      </c>
      <c r="E323" s="216">
        <v>0</v>
      </c>
      <c r="F323" s="38">
        <v>11547</v>
      </c>
      <c r="G323" s="38">
        <v>9858.66</v>
      </c>
      <c r="H323" s="122">
        <f t="shared" si="13"/>
        <v>0.8537853988048844</v>
      </c>
      <c r="I323" s="122">
        <f t="shared" si="10"/>
        <v>0.0008618407866179804</v>
      </c>
      <c r="J323" s="42"/>
      <c r="L323" s="103"/>
    </row>
    <row r="324" spans="1:12" ht="25.5">
      <c r="A324" s="19" t="s">
        <v>207</v>
      </c>
      <c r="B324" s="28"/>
      <c r="C324" s="28"/>
      <c r="D324" s="28" t="s">
        <v>193</v>
      </c>
      <c r="E324" s="216">
        <v>16657</v>
      </c>
      <c r="F324" s="38">
        <v>21657</v>
      </c>
      <c r="G324" s="38">
        <v>7726.76</v>
      </c>
      <c r="H324" s="122">
        <f t="shared" si="13"/>
        <v>0.3567788705730249</v>
      </c>
      <c r="I324" s="122">
        <f aca="true" t="shared" si="14" ref="I324:I387">G324/11439073.38</f>
        <v>0.0006754707958696564</v>
      </c>
      <c r="J324" s="42"/>
      <c r="L324" s="103"/>
    </row>
    <row r="325" spans="1:12" ht="25.5">
      <c r="A325" s="19" t="s">
        <v>207</v>
      </c>
      <c r="B325" s="28"/>
      <c r="C325" s="28"/>
      <c r="D325" s="28" t="s">
        <v>396</v>
      </c>
      <c r="E325" s="216">
        <v>111179</v>
      </c>
      <c r="F325" s="38">
        <v>0</v>
      </c>
      <c r="G325" s="38">
        <v>0</v>
      </c>
      <c r="H325" s="122"/>
      <c r="I325" s="122">
        <f t="shared" si="14"/>
        <v>0</v>
      </c>
      <c r="J325" s="42"/>
      <c r="L325" s="103"/>
    </row>
    <row r="326" spans="1:12" ht="25.5">
      <c r="A326" s="29" t="s">
        <v>207</v>
      </c>
      <c r="B326" s="28"/>
      <c r="C326" s="28"/>
      <c r="D326" s="28" t="s">
        <v>512</v>
      </c>
      <c r="E326" s="216">
        <v>0</v>
      </c>
      <c r="F326" s="38">
        <v>138106</v>
      </c>
      <c r="G326" s="38">
        <v>112050.15</v>
      </c>
      <c r="H326" s="122">
        <f t="shared" si="13"/>
        <v>0.8113344098011672</v>
      </c>
      <c r="I326" s="122">
        <f t="shared" si="14"/>
        <v>0.009795386940685923</v>
      </c>
      <c r="J326" s="42"/>
      <c r="L326" s="103"/>
    </row>
    <row r="327" spans="1:12" s="91" customFormat="1" ht="15" customHeight="1">
      <c r="A327" s="89" t="s">
        <v>328</v>
      </c>
      <c r="B327" s="124"/>
      <c r="C327" s="124" t="s">
        <v>224</v>
      </c>
      <c r="D327" s="124"/>
      <c r="E327" s="218">
        <f>SUM(E328:E342)</f>
        <v>262353</v>
      </c>
      <c r="F327" s="127">
        <f>SUM(F328:F342)</f>
        <v>262925</v>
      </c>
      <c r="G327" s="127">
        <f>SUM(G328:G342)</f>
        <v>135275.05</v>
      </c>
      <c r="H327" s="92">
        <f t="shared" si="12"/>
        <v>0.514500522962822</v>
      </c>
      <c r="I327" s="92">
        <f t="shared" si="14"/>
        <v>0.011825699993892335</v>
      </c>
      <c r="J327" s="126"/>
      <c r="L327" s="134"/>
    </row>
    <row r="328" spans="1:12" ht="12.75">
      <c r="A328" s="29" t="s">
        <v>317</v>
      </c>
      <c r="B328" s="28"/>
      <c r="C328" s="28"/>
      <c r="D328" s="28" t="s">
        <v>95</v>
      </c>
      <c r="E328" s="216">
        <v>1797</v>
      </c>
      <c r="F328" s="38">
        <v>1797</v>
      </c>
      <c r="G328" s="38">
        <v>861.18</v>
      </c>
      <c r="H328" s="122">
        <f t="shared" si="12"/>
        <v>0.4792320534223706</v>
      </c>
      <c r="I328" s="122">
        <f t="shared" si="14"/>
        <v>7.52840699060189E-05</v>
      </c>
      <c r="J328" s="42"/>
      <c r="L328" s="103"/>
    </row>
    <row r="329" spans="1:12" s="91" customFormat="1" ht="12.75">
      <c r="A329" s="29" t="s">
        <v>19</v>
      </c>
      <c r="B329" s="28"/>
      <c r="C329" s="28"/>
      <c r="D329" s="28" t="s">
        <v>146</v>
      </c>
      <c r="E329" s="216">
        <v>97095</v>
      </c>
      <c r="F329" s="38">
        <v>97095</v>
      </c>
      <c r="G329" s="38">
        <v>49282.01</v>
      </c>
      <c r="H329" s="122">
        <f t="shared" si="12"/>
        <v>0.5075648591585561</v>
      </c>
      <c r="I329" s="122">
        <f t="shared" si="14"/>
        <v>0.004308216965035327</v>
      </c>
      <c r="J329" s="42"/>
      <c r="L329" s="134"/>
    </row>
    <row r="330" spans="1:12" s="26" customFormat="1" ht="12.75">
      <c r="A330" s="29" t="s">
        <v>20</v>
      </c>
      <c r="B330" s="28"/>
      <c r="C330" s="28"/>
      <c r="D330" s="28" t="s">
        <v>164</v>
      </c>
      <c r="E330" s="216">
        <v>6500</v>
      </c>
      <c r="F330" s="38">
        <v>6529</v>
      </c>
      <c r="G330" s="38">
        <v>6528.17</v>
      </c>
      <c r="H330" s="122">
        <f t="shared" si="12"/>
        <v>0.9998728748659825</v>
      </c>
      <c r="I330" s="122">
        <f t="shared" si="14"/>
        <v>0.0005706904556984317</v>
      </c>
      <c r="J330" s="42"/>
      <c r="L330" s="103"/>
    </row>
    <row r="331" spans="1:12" s="91" customFormat="1" ht="12.75">
      <c r="A331" s="29" t="s">
        <v>27</v>
      </c>
      <c r="B331" s="28"/>
      <c r="C331" s="28"/>
      <c r="D331" s="28" t="s">
        <v>78</v>
      </c>
      <c r="E331" s="216">
        <v>17508</v>
      </c>
      <c r="F331" s="38">
        <v>17651</v>
      </c>
      <c r="G331" s="38">
        <v>8258.92</v>
      </c>
      <c r="H331" s="122">
        <f t="shared" si="12"/>
        <v>0.46790096878363835</v>
      </c>
      <c r="I331" s="122">
        <f t="shared" si="14"/>
        <v>0.0007219920465271112</v>
      </c>
      <c r="J331" s="42"/>
      <c r="L331" s="134"/>
    </row>
    <row r="332" spans="1:12" s="26" customFormat="1" ht="12.75">
      <c r="A332" s="29" t="s">
        <v>22</v>
      </c>
      <c r="B332" s="28"/>
      <c r="C332" s="28"/>
      <c r="D332" s="28" t="s">
        <v>79</v>
      </c>
      <c r="E332" s="216">
        <v>2496</v>
      </c>
      <c r="F332" s="38">
        <v>2496</v>
      </c>
      <c r="G332" s="38">
        <v>1172.18</v>
      </c>
      <c r="H332" s="122">
        <f t="shared" si="12"/>
        <v>0.4696233974358975</v>
      </c>
      <c r="I332" s="122">
        <f t="shared" si="14"/>
        <v>0.00010247158673266593</v>
      </c>
      <c r="J332" s="42"/>
      <c r="L332" s="103"/>
    </row>
    <row r="333" spans="1:12" s="26" customFormat="1" ht="12.75">
      <c r="A333" s="29" t="s">
        <v>9</v>
      </c>
      <c r="B333" s="28"/>
      <c r="C333" s="28"/>
      <c r="D333" s="28" t="s">
        <v>80</v>
      </c>
      <c r="E333" s="216">
        <v>12000</v>
      </c>
      <c r="F333" s="38">
        <v>12000</v>
      </c>
      <c r="G333" s="38">
        <v>5872.73</v>
      </c>
      <c r="H333" s="122">
        <f t="shared" si="12"/>
        <v>0.48939416666666663</v>
      </c>
      <c r="I333" s="122">
        <f t="shared" si="14"/>
        <v>0.0005133921083387612</v>
      </c>
      <c r="J333" s="42"/>
      <c r="L333" s="103"/>
    </row>
    <row r="334" spans="1:12" s="26" customFormat="1" ht="12.75">
      <c r="A334" s="29" t="s">
        <v>57</v>
      </c>
      <c r="B334" s="28"/>
      <c r="C334" s="28"/>
      <c r="D334" s="28" t="s">
        <v>135</v>
      </c>
      <c r="E334" s="216">
        <v>112066</v>
      </c>
      <c r="F334" s="38">
        <v>111879</v>
      </c>
      <c r="G334" s="38">
        <v>56243.2</v>
      </c>
      <c r="H334" s="122">
        <f t="shared" si="12"/>
        <v>0.5027145398153362</v>
      </c>
      <c r="I334" s="122">
        <f t="shared" si="14"/>
        <v>0.004916761885480622</v>
      </c>
      <c r="J334" s="42"/>
      <c r="L334" s="103"/>
    </row>
    <row r="335" spans="1:12" s="26" customFormat="1" ht="12.75">
      <c r="A335" s="29" t="s">
        <v>10</v>
      </c>
      <c r="B335" s="28"/>
      <c r="C335" s="28"/>
      <c r="D335" s="28" t="s">
        <v>149</v>
      </c>
      <c r="E335" s="216">
        <v>7300</v>
      </c>
      <c r="F335" s="38">
        <v>7300</v>
      </c>
      <c r="G335" s="38">
        <v>3633.51</v>
      </c>
      <c r="H335" s="122">
        <f t="shared" si="12"/>
        <v>0.497741095890411</v>
      </c>
      <c r="I335" s="122">
        <f t="shared" si="14"/>
        <v>0.0003176402387935377</v>
      </c>
      <c r="J335" s="42"/>
      <c r="L335" s="103"/>
    </row>
    <row r="336" spans="1:12" s="26" customFormat="1" ht="12.75">
      <c r="A336" s="29" t="s">
        <v>11</v>
      </c>
      <c r="B336" s="28"/>
      <c r="C336" s="28"/>
      <c r="D336" s="28" t="s">
        <v>132</v>
      </c>
      <c r="E336" s="216">
        <v>200</v>
      </c>
      <c r="F336" s="38">
        <v>200</v>
      </c>
      <c r="G336" s="38">
        <v>73.8</v>
      </c>
      <c r="H336" s="122">
        <f t="shared" si="12"/>
        <v>0.369</v>
      </c>
      <c r="I336" s="122">
        <f t="shared" si="14"/>
        <v>6.451571517062861E-06</v>
      </c>
      <c r="J336" s="42"/>
      <c r="L336" s="103"/>
    </row>
    <row r="337" spans="1:12" s="26" customFormat="1" ht="12.75">
      <c r="A337" s="29" t="s">
        <v>45</v>
      </c>
      <c r="B337" s="28"/>
      <c r="C337" s="28"/>
      <c r="D337" s="28" t="s">
        <v>134</v>
      </c>
      <c r="E337" s="216">
        <v>100</v>
      </c>
      <c r="F337" s="38">
        <v>100</v>
      </c>
      <c r="G337" s="38">
        <v>0</v>
      </c>
      <c r="H337" s="122">
        <f t="shared" si="12"/>
        <v>0</v>
      </c>
      <c r="I337" s="122">
        <f t="shared" si="14"/>
        <v>0</v>
      </c>
      <c r="J337" s="42"/>
      <c r="L337" s="103"/>
    </row>
    <row r="338" spans="1:12" s="26" customFormat="1" ht="12.75">
      <c r="A338" s="29" t="s">
        <v>12</v>
      </c>
      <c r="B338" s="28"/>
      <c r="C338" s="28"/>
      <c r="D338" s="28" t="s">
        <v>76</v>
      </c>
      <c r="E338" s="216">
        <v>100</v>
      </c>
      <c r="F338" s="38">
        <v>300</v>
      </c>
      <c r="G338" s="38">
        <v>209.1</v>
      </c>
      <c r="H338" s="122">
        <f t="shared" si="12"/>
        <v>0.697</v>
      </c>
      <c r="I338" s="122">
        <f t="shared" si="14"/>
        <v>1.8279452631678106E-05</v>
      </c>
      <c r="J338" s="42"/>
      <c r="L338" s="103"/>
    </row>
    <row r="339" spans="1:12" s="26" customFormat="1" ht="12.75">
      <c r="A339" s="29" t="s">
        <v>205</v>
      </c>
      <c r="B339" s="28"/>
      <c r="C339" s="28"/>
      <c r="D339" s="28" t="s">
        <v>206</v>
      </c>
      <c r="E339" s="216">
        <v>0</v>
      </c>
      <c r="F339" s="38">
        <v>87</v>
      </c>
      <c r="G339" s="38">
        <v>86.1</v>
      </c>
      <c r="H339" s="122">
        <f t="shared" si="12"/>
        <v>0.9896551724137931</v>
      </c>
      <c r="I339" s="122">
        <f t="shared" si="14"/>
        <v>7.526833436573338E-06</v>
      </c>
      <c r="J339" s="42"/>
      <c r="L339" s="103"/>
    </row>
    <row r="340" spans="1:12" s="26" customFormat="1" ht="12.75">
      <c r="A340" s="29" t="s">
        <v>319</v>
      </c>
      <c r="B340" s="28"/>
      <c r="C340" s="28"/>
      <c r="D340" s="28" t="s">
        <v>139</v>
      </c>
      <c r="E340" s="216">
        <v>4741</v>
      </c>
      <c r="F340" s="38">
        <v>4741</v>
      </c>
      <c r="G340" s="38">
        <v>2964.15</v>
      </c>
      <c r="H340" s="122">
        <f t="shared" si="12"/>
        <v>0.625216199114111</v>
      </c>
      <c r="I340" s="122">
        <f t="shared" si="14"/>
        <v>0.000259125009651787</v>
      </c>
      <c r="J340" s="42"/>
      <c r="L340" s="103"/>
    </row>
    <row r="341" spans="1:12" s="26" customFormat="1" ht="12.75">
      <c r="A341" s="29" t="s">
        <v>208</v>
      </c>
      <c r="B341" s="28"/>
      <c r="C341" s="28"/>
      <c r="D341" s="28" t="s">
        <v>209</v>
      </c>
      <c r="E341" s="216">
        <v>0</v>
      </c>
      <c r="F341" s="38">
        <v>300</v>
      </c>
      <c r="G341" s="38">
        <v>90</v>
      </c>
      <c r="H341" s="122">
        <f t="shared" si="12"/>
        <v>0.3</v>
      </c>
      <c r="I341" s="122">
        <f t="shared" si="14"/>
        <v>7.867770142759588E-06</v>
      </c>
      <c r="J341" s="42"/>
      <c r="L341" s="103"/>
    </row>
    <row r="342" spans="1:12" s="26" customFormat="1" ht="25.5">
      <c r="A342" s="29" t="s">
        <v>207</v>
      </c>
      <c r="B342" s="28"/>
      <c r="C342" s="28"/>
      <c r="D342" s="28" t="s">
        <v>193</v>
      </c>
      <c r="E342" s="216">
        <v>450</v>
      </c>
      <c r="F342" s="38">
        <v>450</v>
      </c>
      <c r="G342" s="38">
        <v>0</v>
      </c>
      <c r="H342" s="122">
        <f t="shared" si="12"/>
        <v>0</v>
      </c>
      <c r="I342" s="122">
        <f t="shared" si="14"/>
        <v>0</v>
      </c>
      <c r="J342" s="42"/>
      <c r="L342" s="103"/>
    </row>
    <row r="343" spans="1:12" s="106" customFormat="1" ht="48.75" customHeight="1">
      <c r="A343" s="214" t="s">
        <v>410</v>
      </c>
      <c r="B343" s="124"/>
      <c r="C343" s="124" t="s">
        <v>397</v>
      </c>
      <c r="D343" s="124"/>
      <c r="E343" s="218">
        <f>SUM(E344:E349)</f>
        <v>26873</v>
      </c>
      <c r="F343" s="125">
        <f>SUM(F344:F349)</f>
        <v>29914</v>
      </c>
      <c r="G343" s="125">
        <f>SUM(G344:G349)</f>
        <v>13788.049999999997</v>
      </c>
      <c r="H343" s="92">
        <f aca="true" t="shared" si="15" ref="H343:H350">G343/F343</f>
        <v>0.46092297920706016</v>
      </c>
      <c r="I343" s="92">
        <f t="shared" si="14"/>
        <v>0.0012053467568541813</v>
      </c>
      <c r="J343" s="125"/>
      <c r="L343" s="159"/>
    </row>
    <row r="344" spans="1:12" s="26" customFormat="1" ht="12.75">
      <c r="A344" s="29" t="s">
        <v>19</v>
      </c>
      <c r="B344" s="28"/>
      <c r="C344" s="28"/>
      <c r="D344" s="28" t="s">
        <v>146</v>
      </c>
      <c r="E344" s="216">
        <v>19093</v>
      </c>
      <c r="F344" s="38">
        <v>21331</v>
      </c>
      <c r="G344" s="38">
        <v>9303.07</v>
      </c>
      <c r="H344" s="122">
        <f t="shared" si="15"/>
        <v>0.43612910787117337</v>
      </c>
      <c r="I344" s="122">
        <f t="shared" si="14"/>
        <v>0.0008132712931333603</v>
      </c>
      <c r="J344" s="42"/>
      <c r="L344" s="103"/>
    </row>
    <row r="345" spans="1:12" s="26" customFormat="1" ht="12.75">
      <c r="A345" s="29" t="s">
        <v>20</v>
      </c>
      <c r="B345" s="28"/>
      <c r="C345" s="28"/>
      <c r="D345" s="28" t="s">
        <v>164</v>
      </c>
      <c r="E345" s="216">
        <v>1500</v>
      </c>
      <c r="F345" s="38">
        <v>1767</v>
      </c>
      <c r="G345" s="38">
        <v>1766.56</v>
      </c>
      <c r="H345" s="122">
        <f t="shared" si="15"/>
        <v>0.9997509903791737</v>
      </c>
      <c r="I345" s="122">
        <f t="shared" si="14"/>
        <v>0.00015443208914881528</v>
      </c>
      <c r="J345" s="42"/>
      <c r="L345" s="103"/>
    </row>
    <row r="346" spans="1:12" s="26" customFormat="1" ht="12.75">
      <c r="A346" s="29" t="s">
        <v>27</v>
      </c>
      <c r="B346" s="28"/>
      <c r="C346" s="28"/>
      <c r="D346" s="28" t="s">
        <v>78</v>
      </c>
      <c r="E346" s="216">
        <v>3489</v>
      </c>
      <c r="F346" s="38">
        <v>3971</v>
      </c>
      <c r="G346" s="38">
        <v>1686.48</v>
      </c>
      <c r="H346" s="122">
        <f t="shared" si="15"/>
        <v>0.4246990682447746</v>
      </c>
      <c r="I346" s="122">
        <f t="shared" si="14"/>
        <v>0.0001474315221151243</v>
      </c>
      <c r="J346" s="42"/>
      <c r="L346" s="103"/>
    </row>
    <row r="347" spans="1:12" s="26" customFormat="1" ht="12.75">
      <c r="A347" s="29" t="s">
        <v>22</v>
      </c>
      <c r="B347" s="28"/>
      <c r="C347" s="28"/>
      <c r="D347" s="28" t="s">
        <v>79</v>
      </c>
      <c r="E347" s="216">
        <v>351</v>
      </c>
      <c r="F347" s="38">
        <v>405</v>
      </c>
      <c r="G347" s="38">
        <v>167.97</v>
      </c>
      <c r="H347" s="122">
        <f t="shared" si="15"/>
        <v>0.41474074074074074</v>
      </c>
      <c r="I347" s="122">
        <f t="shared" si="14"/>
        <v>1.4683881676436976E-05</v>
      </c>
      <c r="J347" s="42"/>
      <c r="L347" s="103"/>
    </row>
    <row r="348" spans="1:12" s="26" customFormat="1" ht="12.75">
      <c r="A348" s="29" t="s">
        <v>443</v>
      </c>
      <c r="B348" s="28"/>
      <c r="C348" s="28"/>
      <c r="D348" s="28" t="s">
        <v>142</v>
      </c>
      <c r="E348" s="216">
        <v>1000</v>
      </c>
      <c r="F348" s="38">
        <v>1000</v>
      </c>
      <c r="G348" s="38">
        <v>0</v>
      </c>
      <c r="H348" s="122">
        <f t="shared" si="15"/>
        <v>0</v>
      </c>
      <c r="I348" s="122">
        <f t="shared" si="14"/>
        <v>0</v>
      </c>
      <c r="J348" s="42"/>
      <c r="L348" s="103"/>
    </row>
    <row r="349" spans="1:12" s="26" customFormat="1" ht="12.75">
      <c r="A349" s="29" t="s">
        <v>319</v>
      </c>
      <c r="B349" s="28"/>
      <c r="C349" s="28"/>
      <c r="D349" s="28" t="s">
        <v>139</v>
      </c>
      <c r="E349" s="216">
        <v>1440</v>
      </c>
      <c r="F349" s="38">
        <v>1440</v>
      </c>
      <c r="G349" s="38">
        <v>863.97</v>
      </c>
      <c r="H349" s="122">
        <f t="shared" si="15"/>
        <v>0.5999791666666667</v>
      </c>
      <c r="I349" s="122">
        <f t="shared" si="14"/>
        <v>7.552797078044446E-05</v>
      </c>
      <c r="J349" s="42"/>
      <c r="L349" s="103"/>
    </row>
    <row r="350" spans="1:12" s="106" customFormat="1" ht="48.75" customHeight="1">
      <c r="A350" s="214" t="s">
        <v>404</v>
      </c>
      <c r="B350" s="124"/>
      <c r="C350" s="124" t="s">
        <v>398</v>
      </c>
      <c r="D350" s="124"/>
      <c r="E350" s="218">
        <f>SUM(E351:E361)</f>
        <v>759972</v>
      </c>
      <c r="F350" s="125">
        <f>SUM(F351:F361)</f>
        <v>797597.79</v>
      </c>
      <c r="G350" s="125">
        <f>SUM(G351:G361)</f>
        <v>420834.8</v>
      </c>
      <c r="H350" s="92">
        <f t="shared" si="15"/>
        <v>0.5276278410951966</v>
      </c>
      <c r="I350" s="30">
        <f t="shared" si="14"/>
        <v>0.03678923860526891</v>
      </c>
      <c r="J350" s="125"/>
      <c r="L350" s="159"/>
    </row>
    <row r="351" spans="1:12" s="26" customFormat="1" ht="12.75">
      <c r="A351" s="29" t="s">
        <v>19</v>
      </c>
      <c r="B351" s="28"/>
      <c r="C351" s="28"/>
      <c r="D351" s="28" t="s">
        <v>146</v>
      </c>
      <c r="E351" s="216">
        <v>553306</v>
      </c>
      <c r="F351" s="38">
        <v>581149</v>
      </c>
      <c r="G351" s="38">
        <v>287570.35</v>
      </c>
      <c r="H351" s="122">
        <f aca="true" t="shared" si="16" ref="H351:H361">G351/F351</f>
        <v>0.4948306716521924</v>
      </c>
      <c r="I351" s="122">
        <f t="shared" si="14"/>
        <v>0.025139304596365826</v>
      </c>
      <c r="J351" s="42"/>
      <c r="L351" s="103"/>
    </row>
    <row r="352" spans="1:12" s="26" customFormat="1" ht="12.75">
      <c r="A352" s="29" t="s">
        <v>20</v>
      </c>
      <c r="B352" s="28"/>
      <c r="C352" s="28"/>
      <c r="D352" s="28" t="s">
        <v>164</v>
      </c>
      <c r="E352" s="216">
        <v>41500</v>
      </c>
      <c r="F352" s="38">
        <v>42485</v>
      </c>
      <c r="G352" s="38">
        <v>42484.05</v>
      </c>
      <c r="H352" s="122">
        <f t="shared" si="16"/>
        <v>0.9999776391667649</v>
      </c>
      <c r="I352" s="122">
        <f t="shared" si="14"/>
        <v>0.0037139415570389494</v>
      </c>
      <c r="J352" s="42"/>
      <c r="L352" s="103"/>
    </row>
    <row r="353" spans="1:12" s="26" customFormat="1" ht="12.75">
      <c r="A353" s="29" t="s">
        <v>27</v>
      </c>
      <c r="B353" s="28"/>
      <c r="C353" s="28"/>
      <c r="D353" s="28" t="s">
        <v>78</v>
      </c>
      <c r="E353" s="216">
        <v>101037</v>
      </c>
      <c r="F353" s="38">
        <v>106802</v>
      </c>
      <c r="G353" s="38">
        <v>55715.48</v>
      </c>
      <c r="H353" s="122">
        <f t="shared" si="16"/>
        <v>0.5216707552293028</v>
      </c>
      <c r="I353" s="122">
        <f t="shared" si="14"/>
        <v>0.00487062877815021</v>
      </c>
      <c r="J353" s="42"/>
      <c r="L353" s="103"/>
    </row>
    <row r="354" spans="1:12" s="26" customFormat="1" ht="12.75">
      <c r="A354" s="29" t="s">
        <v>22</v>
      </c>
      <c r="B354" s="28"/>
      <c r="C354" s="28"/>
      <c r="D354" s="28" t="s">
        <v>79</v>
      </c>
      <c r="E354" s="216">
        <v>12732</v>
      </c>
      <c r="F354" s="38">
        <v>13421</v>
      </c>
      <c r="G354" s="38">
        <v>6520.52</v>
      </c>
      <c r="H354" s="122">
        <f t="shared" si="16"/>
        <v>0.4858445719394978</v>
      </c>
      <c r="I354" s="122">
        <f t="shared" si="14"/>
        <v>0.0005700216952362972</v>
      </c>
      <c r="J354" s="42"/>
      <c r="L354" s="103"/>
    </row>
    <row r="355" spans="1:12" s="26" customFormat="1" ht="12.75">
      <c r="A355" s="29" t="s">
        <v>9</v>
      </c>
      <c r="B355" s="28"/>
      <c r="C355" s="28"/>
      <c r="D355" s="28" t="s">
        <v>80</v>
      </c>
      <c r="E355" s="216">
        <v>5000</v>
      </c>
      <c r="F355" s="38">
        <v>5072.68</v>
      </c>
      <c r="G355" s="38">
        <v>2725.84</v>
      </c>
      <c r="H355" s="122">
        <f t="shared" si="16"/>
        <v>0.5373569789539258</v>
      </c>
      <c r="I355" s="122">
        <f t="shared" si="14"/>
        <v>0.00023829202851044216</v>
      </c>
      <c r="J355" s="42"/>
      <c r="L355" s="103"/>
    </row>
    <row r="356" spans="1:12" s="26" customFormat="1" ht="12.75">
      <c r="A356" s="29" t="s">
        <v>443</v>
      </c>
      <c r="B356" s="28"/>
      <c r="C356" s="28"/>
      <c r="D356" s="28" t="s">
        <v>142</v>
      </c>
      <c r="E356" s="216">
        <v>3000</v>
      </c>
      <c r="F356" s="38">
        <v>10271.11</v>
      </c>
      <c r="G356" s="38">
        <v>338</v>
      </c>
      <c r="H356" s="122">
        <f t="shared" si="16"/>
        <v>0.03290783566722584</v>
      </c>
      <c r="I356" s="122">
        <f t="shared" si="14"/>
        <v>2.9547847869474893E-05</v>
      </c>
      <c r="J356" s="42"/>
      <c r="L356" s="103"/>
    </row>
    <row r="357" spans="1:12" s="26" customFormat="1" ht="12.75">
      <c r="A357" s="29" t="s">
        <v>10</v>
      </c>
      <c r="B357" s="28"/>
      <c r="C357" s="28"/>
      <c r="D357" s="28" t="s">
        <v>149</v>
      </c>
      <c r="E357" s="216">
        <v>2000</v>
      </c>
      <c r="F357" s="38">
        <v>2000</v>
      </c>
      <c r="G357" s="38">
        <v>1052.01</v>
      </c>
      <c r="H357" s="122">
        <f t="shared" si="16"/>
        <v>0.526005</v>
      </c>
      <c r="I357" s="122">
        <f t="shared" si="14"/>
        <v>9.196636519871681E-05</v>
      </c>
      <c r="J357" s="42"/>
      <c r="L357" s="103"/>
    </row>
    <row r="358" spans="1:12" s="26" customFormat="1" ht="12.75">
      <c r="A358" s="29" t="s">
        <v>11</v>
      </c>
      <c r="B358" s="28"/>
      <c r="C358" s="28"/>
      <c r="D358" s="28" t="s">
        <v>132</v>
      </c>
      <c r="E358" s="216">
        <v>600</v>
      </c>
      <c r="F358" s="38">
        <v>600</v>
      </c>
      <c r="G358" s="38">
        <v>81.47</v>
      </c>
      <c r="H358" s="122">
        <f t="shared" si="16"/>
        <v>0.13578333333333334</v>
      </c>
      <c r="I358" s="122">
        <f t="shared" si="14"/>
        <v>7.122080372562484E-06</v>
      </c>
      <c r="J358" s="42"/>
      <c r="L358" s="103"/>
    </row>
    <row r="359" spans="1:12" s="26" customFormat="1" ht="12.75">
      <c r="A359" s="19" t="s">
        <v>12</v>
      </c>
      <c r="B359" s="28"/>
      <c r="C359" s="28"/>
      <c r="D359" s="28" t="s">
        <v>76</v>
      </c>
      <c r="E359" s="216">
        <v>1200</v>
      </c>
      <c r="F359" s="38">
        <v>1200</v>
      </c>
      <c r="G359" s="38">
        <v>614.09</v>
      </c>
      <c r="H359" s="122">
        <f t="shared" si="16"/>
        <v>0.5117416666666667</v>
      </c>
      <c r="I359" s="122">
        <f t="shared" si="14"/>
        <v>5.3683544077413725E-05</v>
      </c>
      <c r="J359" s="42"/>
      <c r="L359" s="103"/>
    </row>
    <row r="360" spans="1:12" s="26" customFormat="1" ht="12.75">
      <c r="A360" s="137" t="s">
        <v>25</v>
      </c>
      <c r="B360" s="28"/>
      <c r="C360" s="28"/>
      <c r="D360" s="28" t="s">
        <v>81</v>
      </c>
      <c r="E360" s="216">
        <v>1500</v>
      </c>
      <c r="F360" s="38">
        <v>1500</v>
      </c>
      <c r="G360" s="38">
        <v>776.16</v>
      </c>
      <c r="H360" s="122">
        <f t="shared" si="16"/>
        <v>0.51744</v>
      </c>
      <c r="I360" s="122">
        <f t="shared" si="14"/>
        <v>6.785164971115868E-05</v>
      </c>
      <c r="J360" s="42"/>
      <c r="L360" s="103"/>
    </row>
    <row r="361" spans="1:12" s="26" customFormat="1" ht="12.75">
      <c r="A361" s="29" t="s">
        <v>319</v>
      </c>
      <c r="B361" s="28"/>
      <c r="C361" s="28"/>
      <c r="D361" s="28" t="s">
        <v>139</v>
      </c>
      <c r="E361" s="216">
        <v>38097</v>
      </c>
      <c r="F361" s="38">
        <v>33097</v>
      </c>
      <c r="G361" s="38">
        <v>22956.83</v>
      </c>
      <c r="H361" s="122">
        <f t="shared" si="16"/>
        <v>0.6936226848354836</v>
      </c>
      <c r="I361" s="122">
        <f t="shared" si="14"/>
        <v>0.002006878462737862</v>
      </c>
      <c r="J361" s="42"/>
      <c r="L361" s="103"/>
    </row>
    <row r="362" spans="1:12" s="26" customFormat="1" ht="15" customHeight="1">
      <c r="A362" s="89" t="s">
        <v>15</v>
      </c>
      <c r="B362" s="124"/>
      <c r="C362" s="124" t="s">
        <v>138</v>
      </c>
      <c r="D362" s="124"/>
      <c r="E362" s="218">
        <f>SUM(E363:E367)</f>
        <v>12997</v>
      </c>
      <c r="F362" s="125">
        <f>SUM(F363:F367)</f>
        <v>12997</v>
      </c>
      <c r="G362" s="125">
        <f>SUM(G363:G367)</f>
        <v>500</v>
      </c>
      <c r="H362" s="92">
        <f t="shared" si="12"/>
        <v>0.03847041624990383</v>
      </c>
      <c r="I362" s="92">
        <f t="shared" si="14"/>
        <v>4.370983412644215E-05</v>
      </c>
      <c r="J362" s="126"/>
      <c r="L362" s="103"/>
    </row>
    <row r="363" spans="1:12" s="26" customFormat="1" ht="12.75">
      <c r="A363" s="29" t="s">
        <v>317</v>
      </c>
      <c r="B363" s="28"/>
      <c r="C363" s="28"/>
      <c r="D363" s="28" t="s">
        <v>95</v>
      </c>
      <c r="E363" s="216">
        <v>9497</v>
      </c>
      <c r="F363" s="38">
        <v>9497</v>
      </c>
      <c r="G363" s="38">
        <v>500</v>
      </c>
      <c r="H363" s="122">
        <f t="shared" si="12"/>
        <v>0.05264820469621986</v>
      </c>
      <c r="I363" s="243">
        <f t="shared" si="14"/>
        <v>4.370983412644215E-05</v>
      </c>
      <c r="J363" s="42"/>
      <c r="L363" s="103"/>
    </row>
    <row r="364" spans="1:12" s="26" customFormat="1" ht="12.75">
      <c r="A364" s="29" t="s">
        <v>195</v>
      </c>
      <c r="B364" s="28"/>
      <c r="C364" s="28"/>
      <c r="D364" s="28" t="s">
        <v>160</v>
      </c>
      <c r="E364" s="216">
        <v>1500</v>
      </c>
      <c r="F364" s="38">
        <v>1500</v>
      </c>
      <c r="G364" s="38">
        <v>0</v>
      </c>
      <c r="H364" s="122">
        <f t="shared" si="12"/>
        <v>0</v>
      </c>
      <c r="I364" s="122">
        <f t="shared" si="14"/>
        <v>0</v>
      </c>
      <c r="J364" s="42"/>
      <c r="L364" s="103"/>
    </row>
    <row r="365" spans="1:12" s="26" customFormat="1" ht="12.75">
      <c r="A365" s="29" t="s">
        <v>400</v>
      </c>
      <c r="B365" s="28"/>
      <c r="C365" s="28"/>
      <c r="D365" s="28" t="s">
        <v>395</v>
      </c>
      <c r="E365" s="216">
        <v>1000</v>
      </c>
      <c r="F365" s="38">
        <v>1000</v>
      </c>
      <c r="G365" s="38">
        <v>0</v>
      </c>
      <c r="H365" s="122">
        <f t="shared" si="12"/>
        <v>0</v>
      </c>
      <c r="I365" s="243">
        <f t="shared" si="14"/>
        <v>0</v>
      </c>
      <c r="J365" s="42"/>
      <c r="L365" s="103"/>
    </row>
    <row r="366" spans="1:12" s="91" customFormat="1" ht="12.75">
      <c r="A366" s="29" t="s">
        <v>9</v>
      </c>
      <c r="B366" s="28"/>
      <c r="C366" s="28"/>
      <c r="D366" s="28" t="s">
        <v>80</v>
      </c>
      <c r="E366" s="216">
        <v>1000</v>
      </c>
      <c r="F366" s="38">
        <v>1000</v>
      </c>
      <c r="G366" s="38">
        <v>0</v>
      </c>
      <c r="H366" s="122">
        <f t="shared" si="12"/>
        <v>0</v>
      </c>
      <c r="I366" s="122">
        <f t="shared" si="14"/>
        <v>0</v>
      </c>
      <c r="J366" s="42"/>
      <c r="L366" s="134"/>
    </row>
    <row r="367" spans="1:12" s="26" customFormat="1" ht="12.75" hidden="1">
      <c r="A367" s="29" t="s">
        <v>12</v>
      </c>
      <c r="B367" s="28"/>
      <c r="C367" s="28"/>
      <c r="D367" s="28" t="s">
        <v>76</v>
      </c>
      <c r="E367" s="216">
        <v>0</v>
      </c>
      <c r="F367" s="41">
        <v>0</v>
      </c>
      <c r="G367" s="41">
        <v>0</v>
      </c>
      <c r="H367" s="122" t="e">
        <f t="shared" si="12"/>
        <v>#DIV/0!</v>
      </c>
      <c r="I367" s="243">
        <f t="shared" si="14"/>
        <v>0</v>
      </c>
      <c r="J367" s="42"/>
      <c r="L367" s="103"/>
    </row>
    <row r="368" spans="1:12" s="26" customFormat="1" ht="15" customHeight="1">
      <c r="A368" s="20" t="s">
        <v>48</v>
      </c>
      <c r="B368" s="16">
        <v>851</v>
      </c>
      <c r="C368" s="16"/>
      <c r="D368" s="16"/>
      <c r="E368" s="217">
        <f>SUM(E371,E374,E369)</f>
        <v>150000</v>
      </c>
      <c r="F368" s="217">
        <f>SUM(F371,F374,F369)</f>
        <v>192389</v>
      </c>
      <c r="G368" s="217">
        <f>SUM(G371,G374,G369)</f>
        <v>90821.09</v>
      </c>
      <c r="H368" s="30">
        <f t="shared" si="12"/>
        <v>0.47207007677154095</v>
      </c>
      <c r="I368" s="30">
        <f t="shared" si="14"/>
        <v>0.007939549558165348</v>
      </c>
      <c r="J368" s="85">
        <v>0</v>
      </c>
      <c r="L368" s="103"/>
    </row>
    <row r="369" spans="1:12" s="26" customFormat="1" ht="15" customHeight="1">
      <c r="A369" s="194" t="s">
        <v>513</v>
      </c>
      <c r="B369" s="183"/>
      <c r="C369" s="183" t="s">
        <v>514</v>
      </c>
      <c r="D369" s="183"/>
      <c r="E369" s="221">
        <f>E370</f>
        <v>0</v>
      </c>
      <c r="F369" s="221">
        <f>F370</f>
        <v>9900</v>
      </c>
      <c r="G369" s="221">
        <f>G370</f>
        <v>0</v>
      </c>
      <c r="H369" s="186">
        <f t="shared" si="12"/>
        <v>0</v>
      </c>
      <c r="I369" s="92">
        <f t="shared" si="14"/>
        <v>0</v>
      </c>
      <c r="J369" s="185"/>
      <c r="L369" s="103"/>
    </row>
    <row r="370" spans="1:12" s="106" customFormat="1" ht="38.25">
      <c r="A370" s="29" t="s">
        <v>515</v>
      </c>
      <c r="B370" s="16"/>
      <c r="C370" s="16"/>
      <c r="D370" s="28" t="s">
        <v>516</v>
      </c>
      <c r="E370" s="216">
        <v>0</v>
      </c>
      <c r="F370" s="38">
        <v>9900</v>
      </c>
      <c r="G370" s="38">
        <v>0</v>
      </c>
      <c r="H370" s="122">
        <f t="shared" si="12"/>
        <v>0</v>
      </c>
      <c r="I370" s="122">
        <f t="shared" si="14"/>
        <v>0</v>
      </c>
      <c r="J370" s="85"/>
      <c r="L370" s="159"/>
    </row>
    <row r="371" spans="1:12" s="26" customFormat="1" ht="15" customHeight="1">
      <c r="A371" s="135" t="s">
        <v>140</v>
      </c>
      <c r="B371" s="129"/>
      <c r="C371" s="129" t="s">
        <v>141</v>
      </c>
      <c r="D371" s="129"/>
      <c r="E371" s="221">
        <f>SUM(E373:E373)</f>
        <v>6000</v>
      </c>
      <c r="F371" s="125">
        <f>SUM(F372:F373)</f>
        <v>6000</v>
      </c>
      <c r="G371" s="125">
        <f>SUM(G372:G373)</f>
        <v>3240</v>
      </c>
      <c r="H371" s="92">
        <f t="shared" si="12"/>
        <v>0.54</v>
      </c>
      <c r="I371" s="92">
        <f t="shared" si="14"/>
        <v>0.0002832397251393451</v>
      </c>
      <c r="J371" s="126"/>
      <c r="L371" s="103"/>
    </row>
    <row r="372" spans="1:12" s="26" customFormat="1" ht="12.75" hidden="1">
      <c r="A372" s="23" t="s">
        <v>9</v>
      </c>
      <c r="B372" s="21"/>
      <c r="C372" s="21"/>
      <c r="D372" s="21" t="s">
        <v>80</v>
      </c>
      <c r="E372" s="222">
        <v>0</v>
      </c>
      <c r="F372" s="38">
        <v>0</v>
      </c>
      <c r="G372" s="38">
        <v>0</v>
      </c>
      <c r="H372" s="30"/>
      <c r="I372" s="122">
        <f t="shared" si="14"/>
        <v>0</v>
      </c>
      <c r="J372" s="42"/>
      <c r="L372" s="103"/>
    </row>
    <row r="373" spans="1:12" s="26" customFormat="1" ht="12.75">
      <c r="A373" s="29" t="s">
        <v>12</v>
      </c>
      <c r="B373" s="21"/>
      <c r="C373" s="21"/>
      <c r="D373" s="21" t="s">
        <v>76</v>
      </c>
      <c r="E373" s="222">
        <v>6000</v>
      </c>
      <c r="F373" s="38">
        <v>6000</v>
      </c>
      <c r="G373" s="38">
        <v>3240</v>
      </c>
      <c r="H373" s="122">
        <f t="shared" si="12"/>
        <v>0.54</v>
      </c>
      <c r="I373" s="122">
        <f t="shared" si="14"/>
        <v>0.0002832397251393451</v>
      </c>
      <c r="J373" s="42"/>
      <c r="K373"/>
      <c r="L373" s="103"/>
    </row>
    <row r="374" spans="1:12" s="91" customFormat="1" ht="15" customHeight="1">
      <c r="A374" s="89" t="s">
        <v>49</v>
      </c>
      <c r="B374" s="124"/>
      <c r="C374" s="124">
        <v>85154</v>
      </c>
      <c r="D374" s="124"/>
      <c r="E374" s="218">
        <f>SUM(E375:E397)</f>
        <v>144000</v>
      </c>
      <c r="F374" s="127">
        <f>SUM(F375:F398)</f>
        <v>176489</v>
      </c>
      <c r="G374" s="127">
        <f>SUM(G375:G398)</f>
        <v>87581.09</v>
      </c>
      <c r="H374" s="92">
        <f t="shared" si="12"/>
        <v>0.49624106884848346</v>
      </c>
      <c r="I374" s="92">
        <f t="shared" si="14"/>
        <v>0.007656309833026002</v>
      </c>
      <c r="J374" s="126"/>
      <c r="L374" s="134"/>
    </row>
    <row r="375" spans="1:12" s="26" customFormat="1" ht="12.75">
      <c r="A375" s="22" t="s">
        <v>317</v>
      </c>
      <c r="B375" s="124"/>
      <c r="C375" s="124"/>
      <c r="D375" s="28" t="s">
        <v>95</v>
      </c>
      <c r="E375" s="216">
        <v>100</v>
      </c>
      <c r="F375" s="41">
        <v>100</v>
      </c>
      <c r="G375" s="38">
        <v>0</v>
      </c>
      <c r="H375" s="122">
        <f t="shared" si="12"/>
        <v>0</v>
      </c>
      <c r="I375" s="122">
        <f t="shared" si="14"/>
        <v>0</v>
      </c>
      <c r="J375" s="38"/>
      <c r="L375" s="103"/>
    </row>
    <row r="376" spans="1:12" s="26" customFormat="1" ht="12.75">
      <c r="A376" s="22" t="s">
        <v>23</v>
      </c>
      <c r="B376" s="124"/>
      <c r="C376" s="124"/>
      <c r="D376" s="28" t="s">
        <v>77</v>
      </c>
      <c r="E376" s="216">
        <v>0</v>
      </c>
      <c r="F376" s="41">
        <v>300</v>
      </c>
      <c r="G376" s="38">
        <v>24.5</v>
      </c>
      <c r="H376" s="122">
        <f t="shared" si="12"/>
        <v>0.08166666666666667</v>
      </c>
      <c r="I376" s="122">
        <f t="shared" si="14"/>
        <v>2.1417818721956653E-06</v>
      </c>
      <c r="J376" s="38"/>
      <c r="L376" s="103"/>
    </row>
    <row r="377" spans="1:12" s="26" customFormat="1" ht="12.75">
      <c r="A377" s="19" t="s">
        <v>182</v>
      </c>
      <c r="B377" s="18"/>
      <c r="C377" s="18"/>
      <c r="D377" s="18" t="s">
        <v>146</v>
      </c>
      <c r="E377" s="219">
        <v>29300</v>
      </c>
      <c r="F377" s="42">
        <v>29300</v>
      </c>
      <c r="G377" s="42">
        <v>14143.57</v>
      </c>
      <c r="H377" s="122">
        <f t="shared" si="12"/>
        <v>0.48271569965870303</v>
      </c>
      <c r="I377" s="122">
        <f t="shared" si="14"/>
        <v>0.0012364261973114468</v>
      </c>
      <c r="J377" s="42"/>
      <c r="L377" s="103"/>
    </row>
    <row r="378" spans="1:12" s="91" customFormat="1" ht="12.75">
      <c r="A378" s="19" t="s">
        <v>20</v>
      </c>
      <c r="B378" s="18"/>
      <c r="C378" s="18"/>
      <c r="D378" s="18" t="s">
        <v>164</v>
      </c>
      <c r="E378" s="219">
        <v>2376</v>
      </c>
      <c r="F378" s="42">
        <v>2376</v>
      </c>
      <c r="G378" s="42">
        <v>2375.95</v>
      </c>
      <c r="H378" s="122">
        <f t="shared" si="12"/>
        <v>0.9999789562289562</v>
      </c>
      <c r="I378" s="122">
        <f t="shared" si="14"/>
        <v>0.00020770476078544044</v>
      </c>
      <c r="J378" s="42"/>
      <c r="L378" s="134"/>
    </row>
    <row r="379" spans="1:12" s="91" customFormat="1" ht="12.75">
      <c r="A379" s="29" t="s">
        <v>21</v>
      </c>
      <c r="B379" s="18"/>
      <c r="C379" s="18"/>
      <c r="D379" s="28" t="s">
        <v>78</v>
      </c>
      <c r="E379" s="219">
        <v>6437</v>
      </c>
      <c r="F379" s="42">
        <v>7226</v>
      </c>
      <c r="G379" s="42">
        <v>3628.07</v>
      </c>
      <c r="H379" s="122">
        <f t="shared" si="12"/>
        <v>0.5020855244948796</v>
      </c>
      <c r="I379" s="122">
        <f t="shared" si="14"/>
        <v>0.00031716467579824195</v>
      </c>
      <c r="J379" s="42"/>
      <c r="L379" s="134"/>
    </row>
    <row r="380" spans="1:12" s="26" customFormat="1" ht="12.75">
      <c r="A380" s="19" t="s">
        <v>225</v>
      </c>
      <c r="B380" s="18"/>
      <c r="C380" s="18"/>
      <c r="D380" s="28" t="s">
        <v>79</v>
      </c>
      <c r="E380" s="219">
        <v>777</v>
      </c>
      <c r="F380" s="42">
        <v>777</v>
      </c>
      <c r="G380" s="42">
        <v>362.01</v>
      </c>
      <c r="H380" s="122">
        <f t="shared" si="12"/>
        <v>0.4659073359073359</v>
      </c>
      <c r="I380" s="122">
        <f t="shared" si="14"/>
        <v>3.1646794104226645E-05</v>
      </c>
      <c r="J380" s="42"/>
      <c r="L380" s="101"/>
    </row>
    <row r="381" spans="1:12" s="26" customFormat="1" ht="12.75">
      <c r="A381" s="29" t="s">
        <v>159</v>
      </c>
      <c r="B381" s="18"/>
      <c r="C381" s="18"/>
      <c r="D381" s="28" t="s">
        <v>160</v>
      </c>
      <c r="E381" s="219">
        <v>40000</v>
      </c>
      <c r="F381" s="45">
        <v>40000</v>
      </c>
      <c r="G381" s="45">
        <v>21313.8</v>
      </c>
      <c r="H381" s="122">
        <f t="shared" si="12"/>
        <v>0.532845</v>
      </c>
      <c r="I381" s="122">
        <f t="shared" si="14"/>
        <v>0.0018632453252083255</v>
      </c>
      <c r="J381" s="42"/>
      <c r="L381" s="101"/>
    </row>
    <row r="382" spans="1:12" s="26" customFormat="1" ht="12.75">
      <c r="A382" s="29" t="s">
        <v>400</v>
      </c>
      <c r="B382" s="18"/>
      <c r="C382" s="18"/>
      <c r="D382" s="28" t="s">
        <v>395</v>
      </c>
      <c r="E382" s="219">
        <v>10000</v>
      </c>
      <c r="F382" s="45">
        <v>20000</v>
      </c>
      <c r="G382" s="45">
        <v>16972.74</v>
      </c>
      <c r="H382" s="122">
        <f t="shared" si="12"/>
        <v>0.8486370000000001</v>
      </c>
      <c r="I382" s="122">
        <f t="shared" si="14"/>
        <v>0.0014837513001424597</v>
      </c>
      <c r="J382" s="42"/>
      <c r="L382" s="101"/>
    </row>
    <row r="383" spans="1:12" s="26" customFormat="1" ht="12.75">
      <c r="A383" s="29" t="s">
        <v>9</v>
      </c>
      <c r="B383" s="18"/>
      <c r="C383" s="18"/>
      <c r="D383" s="18">
        <v>4210</v>
      </c>
      <c r="E383" s="219">
        <v>18956</v>
      </c>
      <c r="F383" s="45">
        <v>28564</v>
      </c>
      <c r="G383" s="45">
        <v>12315.72</v>
      </c>
      <c r="H383" s="122">
        <f t="shared" si="12"/>
        <v>0.4311623021985716</v>
      </c>
      <c r="I383" s="122">
        <f t="shared" si="14"/>
        <v>0.0010766361566954122</v>
      </c>
      <c r="J383" s="42"/>
      <c r="L383" s="101"/>
    </row>
    <row r="384" spans="1:12" s="26" customFormat="1" ht="12.75">
      <c r="A384" s="29" t="s">
        <v>57</v>
      </c>
      <c r="B384" s="18"/>
      <c r="C384" s="18"/>
      <c r="D384" s="28" t="s">
        <v>135</v>
      </c>
      <c r="E384" s="219">
        <v>3000</v>
      </c>
      <c r="F384" s="52">
        <v>5000</v>
      </c>
      <c r="G384" s="38">
        <v>3320.55</v>
      </c>
      <c r="H384" s="122">
        <f t="shared" si="12"/>
        <v>0.6641100000000001</v>
      </c>
      <c r="I384" s="122">
        <f t="shared" si="14"/>
        <v>0.000290281379417115</v>
      </c>
      <c r="J384" s="42"/>
      <c r="L384" s="101"/>
    </row>
    <row r="385" spans="1:12" ht="12.75">
      <c r="A385" s="29" t="s">
        <v>443</v>
      </c>
      <c r="B385" s="18"/>
      <c r="C385" s="18"/>
      <c r="D385" s="28" t="s">
        <v>142</v>
      </c>
      <c r="E385" s="219">
        <v>3400</v>
      </c>
      <c r="F385" s="52">
        <v>3400</v>
      </c>
      <c r="G385" s="38">
        <v>597.31</v>
      </c>
      <c r="H385" s="122">
        <f t="shared" si="12"/>
        <v>0.17567941176470586</v>
      </c>
      <c r="I385" s="122">
        <f t="shared" si="14"/>
        <v>5.221664204413032E-05</v>
      </c>
      <c r="J385" s="42"/>
      <c r="L385" s="101"/>
    </row>
    <row r="386" spans="1:12" s="26" customFormat="1" ht="12.75">
      <c r="A386" s="29" t="s">
        <v>10</v>
      </c>
      <c r="B386" s="18"/>
      <c r="C386" s="18"/>
      <c r="D386" s="28" t="s">
        <v>149</v>
      </c>
      <c r="E386" s="219">
        <v>300</v>
      </c>
      <c r="F386" s="52">
        <v>300</v>
      </c>
      <c r="G386" s="38">
        <v>0</v>
      </c>
      <c r="H386" s="122">
        <f t="shared" si="12"/>
        <v>0</v>
      </c>
      <c r="I386" s="122">
        <f t="shared" si="14"/>
        <v>0</v>
      </c>
      <c r="J386" s="42"/>
      <c r="L386" s="101"/>
    </row>
    <row r="387" spans="1:12" s="26" customFormat="1" ht="12.75">
      <c r="A387" s="29" t="s">
        <v>11</v>
      </c>
      <c r="B387" s="18"/>
      <c r="C387" s="18"/>
      <c r="D387" s="28" t="s">
        <v>132</v>
      </c>
      <c r="E387" s="219">
        <v>700</v>
      </c>
      <c r="F387" s="52">
        <v>700</v>
      </c>
      <c r="G387" s="38">
        <v>0</v>
      </c>
      <c r="H387" s="122">
        <f t="shared" si="12"/>
        <v>0</v>
      </c>
      <c r="I387" s="122">
        <f t="shared" si="14"/>
        <v>0</v>
      </c>
      <c r="J387" s="42"/>
      <c r="L387" s="101"/>
    </row>
    <row r="388" spans="1:12" s="26" customFormat="1" ht="12.75">
      <c r="A388" s="29" t="s">
        <v>45</v>
      </c>
      <c r="B388" s="18"/>
      <c r="C388" s="18"/>
      <c r="D388" s="28" t="s">
        <v>134</v>
      </c>
      <c r="E388" s="219">
        <v>100</v>
      </c>
      <c r="F388" s="52">
        <v>100</v>
      </c>
      <c r="G388" s="38">
        <v>0</v>
      </c>
      <c r="H388" s="122">
        <f t="shared" si="12"/>
        <v>0</v>
      </c>
      <c r="I388" s="122">
        <f aca="true" t="shared" si="17" ref="I388:I451">G388/11439073.38</f>
        <v>0</v>
      </c>
      <c r="J388" s="42"/>
      <c r="L388" s="101"/>
    </row>
    <row r="389" spans="1:12" s="26" customFormat="1" ht="12.75">
      <c r="A389" s="19" t="s">
        <v>12</v>
      </c>
      <c r="B389" s="18"/>
      <c r="C389" s="18"/>
      <c r="D389" s="18">
        <v>4300</v>
      </c>
      <c r="E389" s="219">
        <v>12000</v>
      </c>
      <c r="F389" s="52">
        <v>21700</v>
      </c>
      <c r="G389" s="38">
        <v>10416.12</v>
      </c>
      <c r="H389" s="122">
        <f t="shared" si="12"/>
        <v>0.4800055299539171</v>
      </c>
      <c r="I389" s="122">
        <f t="shared" si="17"/>
        <v>0.0009105737548822334</v>
      </c>
      <c r="J389" s="42"/>
      <c r="L389" s="101"/>
    </row>
    <row r="390" spans="1:12" s="26" customFormat="1" ht="24">
      <c r="A390" s="137" t="s">
        <v>329</v>
      </c>
      <c r="B390" s="18"/>
      <c r="C390" s="18"/>
      <c r="D390" s="18" t="s">
        <v>172</v>
      </c>
      <c r="E390" s="219">
        <v>8000</v>
      </c>
      <c r="F390" s="52">
        <v>8000</v>
      </c>
      <c r="G390" s="38">
        <v>392</v>
      </c>
      <c r="H390" s="122">
        <f t="shared" si="12"/>
        <v>0.049</v>
      </c>
      <c r="I390" s="122">
        <f t="shared" si="17"/>
        <v>3.4268509955130645E-05</v>
      </c>
      <c r="J390" s="42"/>
      <c r="L390" s="101"/>
    </row>
    <row r="391" spans="1:12" ht="12.75">
      <c r="A391" s="29" t="s">
        <v>408</v>
      </c>
      <c r="B391" s="18"/>
      <c r="C391" s="18"/>
      <c r="D391" s="18" t="s">
        <v>194</v>
      </c>
      <c r="E391" s="219">
        <v>960</v>
      </c>
      <c r="F391" s="52">
        <v>960</v>
      </c>
      <c r="G391" s="38">
        <v>361.62</v>
      </c>
      <c r="H391" s="122">
        <f t="shared" si="12"/>
        <v>0.3766875</v>
      </c>
      <c r="I391" s="122">
        <f t="shared" si="17"/>
        <v>3.161270043360802E-05</v>
      </c>
      <c r="J391" s="42"/>
      <c r="L391" s="101"/>
    </row>
    <row r="392" spans="1:12" ht="12.75">
      <c r="A392" s="50" t="s">
        <v>205</v>
      </c>
      <c r="B392" s="18"/>
      <c r="C392" s="18"/>
      <c r="D392" s="28" t="s">
        <v>206</v>
      </c>
      <c r="E392" s="219">
        <v>4000</v>
      </c>
      <c r="F392" s="52">
        <v>4000</v>
      </c>
      <c r="G392" s="38">
        <v>382.94</v>
      </c>
      <c r="H392" s="122">
        <f t="shared" si="12"/>
        <v>0.095735</v>
      </c>
      <c r="I392" s="122">
        <f t="shared" si="17"/>
        <v>3.347648776075951E-05</v>
      </c>
      <c r="J392" s="42"/>
      <c r="L392" s="101"/>
    </row>
    <row r="393" spans="1:12" ht="12.75">
      <c r="A393" s="19" t="s">
        <v>25</v>
      </c>
      <c r="B393" s="18"/>
      <c r="C393" s="18"/>
      <c r="D393" s="18">
        <v>4410</v>
      </c>
      <c r="E393" s="219">
        <v>200</v>
      </c>
      <c r="F393" s="52">
        <v>200</v>
      </c>
      <c r="G393" s="38">
        <v>0</v>
      </c>
      <c r="H393" s="122">
        <f t="shared" si="12"/>
        <v>0</v>
      </c>
      <c r="I393" s="122">
        <f t="shared" si="17"/>
        <v>0</v>
      </c>
      <c r="J393" s="42"/>
      <c r="L393" s="101"/>
    </row>
    <row r="394" spans="1:12" ht="12.75">
      <c r="A394" s="29" t="s">
        <v>26</v>
      </c>
      <c r="B394" s="18"/>
      <c r="C394" s="18"/>
      <c r="D394" s="28" t="s">
        <v>89</v>
      </c>
      <c r="E394" s="219">
        <v>500</v>
      </c>
      <c r="F394" s="52">
        <v>500</v>
      </c>
      <c r="G394" s="38">
        <v>0</v>
      </c>
      <c r="H394" s="122">
        <f t="shared" si="12"/>
        <v>0</v>
      </c>
      <c r="I394" s="122">
        <f t="shared" si="17"/>
        <v>0</v>
      </c>
      <c r="J394" s="42"/>
      <c r="L394" s="101"/>
    </row>
    <row r="395" spans="1:12" ht="12.75">
      <c r="A395" s="31" t="s">
        <v>319</v>
      </c>
      <c r="B395" s="18"/>
      <c r="C395" s="18"/>
      <c r="D395" s="32" t="s">
        <v>139</v>
      </c>
      <c r="E395" s="219">
        <v>1094</v>
      </c>
      <c r="F395" s="52">
        <v>1186</v>
      </c>
      <c r="G395" s="38">
        <v>889.25</v>
      </c>
      <c r="H395" s="122">
        <f t="shared" si="12"/>
        <v>0.7497892074198989</v>
      </c>
      <c r="I395" s="122">
        <f t="shared" si="17"/>
        <v>7.773793999387736E-05</v>
      </c>
      <c r="J395" s="42"/>
      <c r="L395" s="101"/>
    </row>
    <row r="396" spans="1:12" ht="12.75">
      <c r="A396" s="29" t="s">
        <v>90</v>
      </c>
      <c r="B396" s="18"/>
      <c r="C396" s="18"/>
      <c r="D396" s="28" t="s">
        <v>91</v>
      </c>
      <c r="E396" s="219">
        <v>1000</v>
      </c>
      <c r="F396" s="52">
        <v>1000</v>
      </c>
      <c r="G396" s="38">
        <v>84.94</v>
      </c>
      <c r="H396" s="122">
        <f t="shared" si="12"/>
        <v>0.08494</v>
      </c>
      <c r="I396" s="122">
        <f t="shared" si="17"/>
        <v>7.425426621399993E-06</v>
      </c>
      <c r="J396" s="42"/>
      <c r="L396" s="101"/>
    </row>
    <row r="397" spans="1:12" ht="25.5">
      <c r="A397" s="29" t="s">
        <v>207</v>
      </c>
      <c r="B397" s="18"/>
      <c r="C397" s="18"/>
      <c r="D397" s="28" t="s">
        <v>193</v>
      </c>
      <c r="E397" s="219">
        <v>800</v>
      </c>
      <c r="F397" s="52">
        <v>800</v>
      </c>
      <c r="G397" s="38">
        <v>0</v>
      </c>
      <c r="H397" s="122">
        <f t="shared" si="12"/>
        <v>0</v>
      </c>
      <c r="I397" s="122">
        <f t="shared" si="17"/>
        <v>0</v>
      </c>
      <c r="J397" s="42"/>
      <c r="L397" s="101"/>
    </row>
    <row r="398" spans="1:12" ht="12.75" customHeight="1" hidden="1">
      <c r="A398" s="29" t="s">
        <v>371</v>
      </c>
      <c r="B398" s="18"/>
      <c r="C398" s="18"/>
      <c r="D398" s="28" t="s">
        <v>144</v>
      </c>
      <c r="E398" s="219">
        <v>0</v>
      </c>
      <c r="F398" s="52">
        <v>0</v>
      </c>
      <c r="G398" s="38">
        <v>0</v>
      </c>
      <c r="H398" s="122" t="e">
        <f t="shared" si="12"/>
        <v>#DIV/0!</v>
      </c>
      <c r="I398" s="122">
        <f t="shared" si="17"/>
        <v>0</v>
      </c>
      <c r="J398" s="42"/>
      <c r="L398" s="101"/>
    </row>
    <row r="399" spans="1:12" ht="18" customHeight="1">
      <c r="A399" s="20" t="s">
        <v>143</v>
      </c>
      <c r="B399" s="16" t="s">
        <v>124</v>
      </c>
      <c r="C399" s="16"/>
      <c r="D399" s="16"/>
      <c r="E399" s="217">
        <f>SUM(E400,E406,E408,E411,E416,E439,E445,E459,E414,E402,E457)</f>
        <v>1544581</v>
      </c>
      <c r="F399" s="217">
        <f>SUM(F400,F406,F408,F411,F416,F439,F445,F459,F414,F402,F457)</f>
        <v>1579349.53</v>
      </c>
      <c r="G399" s="217">
        <f>SUM(G400,G406,G408,G411,G416,G439,G445,G459,G414,G402,G457)</f>
        <v>845235.5399999999</v>
      </c>
      <c r="H399" s="30">
        <f t="shared" si="12"/>
        <v>0.535179530524823</v>
      </c>
      <c r="I399" s="30">
        <f t="shared" si="17"/>
        <v>0.07389021050234751</v>
      </c>
      <c r="J399" s="85">
        <v>0</v>
      </c>
      <c r="L399" s="101"/>
    </row>
    <row r="400" spans="1:12" ht="15" customHeight="1">
      <c r="A400" s="89" t="s">
        <v>170</v>
      </c>
      <c r="B400" s="129"/>
      <c r="C400" s="124" t="s">
        <v>171</v>
      </c>
      <c r="D400" s="124"/>
      <c r="E400" s="225">
        <f>SUM(E401)</f>
        <v>178517</v>
      </c>
      <c r="F400" s="125">
        <f>F401</f>
        <v>185787</v>
      </c>
      <c r="G400" s="125">
        <f>G401</f>
        <v>90947.89</v>
      </c>
      <c r="H400" s="92">
        <f t="shared" si="12"/>
        <v>0.4895277387545953</v>
      </c>
      <c r="I400" s="92">
        <f t="shared" si="17"/>
        <v>0.007950634372099814</v>
      </c>
      <c r="J400" s="126"/>
      <c r="L400" s="101"/>
    </row>
    <row r="401" spans="1:12" s="106" customFormat="1" ht="24">
      <c r="A401" s="137" t="s">
        <v>329</v>
      </c>
      <c r="B401" s="16"/>
      <c r="C401" s="16"/>
      <c r="D401" s="32" t="s">
        <v>172</v>
      </c>
      <c r="E401" s="224">
        <v>178517</v>
      </c>
      <c r="F401" s="52">
        <v>185787</v>
      </c>
      <c r="G401" s="52">
        <v>90947.89</v>
      </c>
      <c r="H401" s="122">
        <f>G401/F401</f>
        <v>0.4895277387545953</v>
      </c>
      <c r="I401" s="122">
        <f t="shared" si="17"/>
        <v>0.007950634372099814</v>
      </c>
      <c r="J401" s="42"/>
      <c r="L401" s="113"/>
    </row>
    <row r="402" spans="1:12" ht="15" customHeight="1">
      <c r="A402" s="142" t="s">
        <v>348</v>
      </c>
      <c r="B402" s="129"/>
      <c r="C402" s="129" t="s">
        <v>349</v>
      </c>
      <c r="D402" s="124"/>
      <c r="E402" s="218">
        <f>E403+E404+E405</f>
        <v>2700</v>
      </c>
      <c r="F402" s="127">
        <f>F403+F404+F405</f>
        <v>2700</v>
      </c>
      <c r="G402" s="127">
        <f>G403+G404+G405</f>
        <v>0</v>
      </c>
      <c r="H402" s="92">
        <f t="shared" si="12"/>
        <v>0</v>
      </c>
      <c r="I402" s="92">
        <f t="shared" si="17"/>
        <v>0</v>
      </c>
      <c r="J402" s="126"/>
      <c r="L402" s="101"/>
    </row>
    <row r="403" spans="1:12" s="91" customFormat="1" ht="12.75">
      <c r="A403" s="137" t="s">
        <v>9</v>
      </c>
      <c r="B403" s="16"/>
      <c r="C403" s="16"/>
      <c r="D403" s="28" t="s">
        <v>80</v>
      </c>
      <c r="E403" s="224">
        <v>1200</v>
      </c>
      <c r="F403" s="102">
        <v>1200</v>
      </c>
      <c r="G403" s="52">
        <v>0</v>
      </c>
      <c r="H403" s="122">
        <f t="shared" si="12"/>
        <v>0</v>
      </c>
      <c r="I403" s="122">
        <f t="shared" si="17"/>
        <v>0</v>
      </c>
      <c r="J403" s="42"/>
      <c r="L403" s="132"/>
    </row>
    <row r="404" spans="1:12" ht="12.75">
      <c r="A404" s="137" t="s">
        <v>25</v>
      </c>
      <c r="B404" s="16"/>
      <c r="C404" s="16"/>
      <c r="D404" s="28" t="s">
        <v>81</v>
      </c>
      <c r="E404" s="224">
        <v>500</v>
      </c>
      <c r="F404" s="102">
        <v>500</v>
      </c>
      <c r="G404" s="52">
        <v>0</v>
      </c>
      <c r="H404" s="122">
        <f t="shared" si="12"/>
        <v>0</v>
      </c>
      <c r="I404" s="122">
        <f t="shared" si="17"/>
        <v>0</v>
      </c>
      <c r="J404" s="42"/>
      <c r="L404" s="101"/>
    </row>
    <row r="405" spans="1:12" s="91" customFormat="1" ht="25.5">
      <c r="A405" s="29" t="s">
        <v>207</v>
      </c>
      <c r="B405" s="16"/>
      <c r="C405" s="16"/>
      <c r="D405" s="28" t="s">
        <v>193</v>
      </c>
      <c r="E405" s="224">
        <v>1000</v>
      </c>
      <c r="F405" s="102">
        <v>1000</v>
      </c>
      <c r="G405" s="52">
        <v>0</v>
      </c>
      <c r="H405" s="122">
        <f t="shared" si="12"/>
        <v>0</v>
      </c>
      <c r="I405" s="122">
        <f t="shared" si="17"/>
        <v>0</v>
      </c>
      <c r="J405" s="42"/>
      <c r="L405" s="132"/>
    </row>
    <row r="406" spans="1:12" ht="48">
      <c r="A406" s="142" t="s">
        <v>412</v>
      </c>
      <c r="B406" s="124"/>
      <c r="C406" s="124" t="s">
        <v>125</v>
      </c>
      <c r="D406" s="124"/>
      <c r="E406" s="218">
        <f>SUM(E407)</f>
        <v>51000</v>
      </c>
      <c r="F406" s="125">
        <f>F407</f>
        <v>48000</v>
      </c>
      <c r="G406" s="125">
        <f>G407</f>
        <v>26808.82</v>
      </c>
      <c r="H406" s="92">
        <f aca="true" t="shared" si="18" ref="H406:H453">G406/F406</f>
        <v>0.5585170833333333</v>
      </c>
      <c r="I406" s="92">
        <f t="shared" si="17"/>
        <v>0.0023436181506512896</v>
      </c>
      <c r="J406" s="126"/>
      <c r="L406" s="101"/>
    </row>
    <row r="407" spans="1:12" ht="12.75">
      <c r="A407" s="19" t="s">
        <v>51</v>
      </c>
      <c r="B407" s="18"/>
      <c r="C407" s="18"/>
      <c r="D407" s="18">
        <v>4130</v>
      </c>
      <c r="E407" s="219">
        <v>51000</v>
      </c>
      <c r="F407" s="43">
        <v>48000</v>
      </c>
      <c r="G407" s="43">
        <v>26808.82</v>
      </c>
      <c r="H407" s="122">
        <f t="shared" si="18"/>
        <v>0.5585170833333333</v>
      </c>
      <c r="I407" s="122">
        <f t="shared" si="17"/>
        <v>0.0023436181506512896</v>
      </c>
      <c r="J407" s="42"/>
      <c r="L407" s="101"/>
    </row>
    <row r="408" spans="1:12" ht="25.5" customHeight="1">
      <c r="A408" s="89" t="s">
        <v>232</v>
      </c>
      <c r="B408" s="124"/>
      <c r="C408" s="124" t="s">
        <v>126</v>
      </c>
      <c r="D408" s="124"/>
      <c r="E408" s="218">
        <f>SUM(E409,E410)</f>
        <v>189000</v>
      </c>
      <c r="F408" s="125">
        <f>F409+F410</f>
        <v>184638</v>
      </c>
      <c r="G408" s="125">
        <f>G409+G410</f>
        <v>120043.65</v>
      </c>
      <c r="H408" s="92">
        <f t="shared" si="18"/>
        <v>0.6501567932928216</v>
      </c>
      <c r="I408" s="92">
        <f t="shared" si="17"/>
        <v>0.010494176058865354</v>
      </c>
      <c r="J408" s="126"/>
      <c r="L408" s="101"/>
    </row>
    <row r="409" spans="1:12" s="91" customFormat="1" ht="12.75">
      <c r="A409" s="19" t="s">
        <v>50</v>
      </c>
      <c r="B409" s="18"/>
      <c r="C409" s="18"/>
      <c r="D409" s="18">
        <v>3110</v>
      </c>
      <c r="E409" s="219">
        <v>184000</v>
      </c>
      <c r="F409" s="43">
        <v>179638</v>
      </c>
      <c r="G409" s="43">
        <v>115861.65</v>
      </c>
      <c r="H409" s="122">
        <f t="shared" si="18"/>
        <v>0.6449729455905766</v>
      </c>
      <c r="I409" s="122">
        <f t="shared" si="17"/>
        <v>0.010128587006231793</v>
      </c>
      <c r="J409" s="42"/>
      <c r="L409" s="132"/>
    </row>
    <row r="410" spans="1:12" ht="12.75">
      <c r="A410" s="29" t="s">
        <v>12</v>
      </c>
      <c r="B410" s="18"/>
      <c r="C410" s="18"/>
      <c r="D410" s="28" t="s">
        <v>76</v>
      </c>
      <c r="E410" s="219">
        <v>5000</v>
      </c>
      <c r="F410" s="52">
        <v>5000</v>
      </c>
      <c r="G410" s="52">
        <v>4182</v>
      </c>
      <c r="H410" s="122">
        <f t="shared" si="18"/>
        <v>0.8364</v>
      </c>
      <c r="I410" s="122">
        <f t="shared" si="17"/>
        <v>0.00036558905263356215</v>
      </c>
      <c r="J410" s="42"/>
      <c r="L410" s="101"/>
    </row>
    <row r="411" spans="1:12" s="91" customFormat="1" ht="15" customHeight="1">
      <c r="A411" s="89" t="s">
        <v>52</v>
      </c>
      <c r="B411" s="124"/>
      <c r="C411" s="124" t="s">
        <v>147</v>
      </c>
      <c r="D411" s="124"/>
      <c r="E411" s="218">
        <f>SUM(E412)</f>
        <v>312000</v>
      </c>
      <c r="F411" s="125">
        <f>SUM(F412,F413)</f>
        <v>312824.52999999997</v>
      </c>
      <c r="G411" s="125">
        <f>SUM(G412:G413)</f>
        <v>137384.87</v>
      </c>
      <c r="H411" s="92">
        <f t="shared" si="18"/>
        <v>0.43917550199787725</v>
      </c>
      <c r="I411" s="92">
        <f t="shared" si="17"/>
        <v>0.012010139758365637</v>
      </c>
      <c r="J411" s="126"/>
      <c r="L411" s="132"/>
    </row>
    <row r="412" spans="1:12" ht="12.75">
      <c r="A412" s="19" t="s">
        <v>50</v>
      </c>
      <c r="B412" s="18"/>
      <c r="C412" s="18"/>
      <c r="D412" s="18">
        <v>3110</v>
      </c>
      <c r="E412" s="219">
        <v>312000</v>
      </c>
      <c r="F412" s="45">
        <v>312808.36</v>
      </c>
      <c r="G412" s="45">
        <v>137373.65</v>
      </c>
      <c r="H412" s="122">
        <f t="shared" si="18"/>
        <v>0.43916233568693624</v>
      </c>
      <c r="I412" s="122">
        <f t="shared" si="17"/>
        <v>0.01200915890968784</v>
      </c>
      <c r="J412" s="42"/>
      <c r="L412" s="101"/>
    </row>
    <row r="413" spans="1:12" ht="12.75">
      <c r="A413" s="19" t="s">
        <v>9</v>
      </c>
      <c r="B413" s="18"/>
      <c r="C413" s="18"/>
      <c r="D413" s="18" t="s">
        <v>80</v>
      </c>
      <c r="E413" s="219">
        <v>0</v>
      </c>
      <c r="F413" s="45">
        <v>16.17</v>
      </c>
      <c r="G413" s="45">
        <v>11.22</v>
      </c>
      <c r="H413" s="122">
        <f t="shared" si="18"/>
        <v>0.6938775510204082</v>
      </c>
      <c r="I413" s="243">
        <f t="shared" si="17"/>
        <v>9.80848677797362E-07</v>
      </c>
      <c r="J413" s="42"/>
      <c r="L413" s="101"/>
    </row>
    <row r="414" spans="1:12" ht="15" customHeight="1">
      <c r="A414" s="89" t="s">
        <v>249</v>
      </c>
      <c r="B414" s="124"/>
      <c r="C414" s="124" t="s">
        <v>250</v>
      </c>
      <c r="D414" s="124"/>
      <c r="E414" s="218">
        <f>SUM(E415)</f>
        <v>110000</v>
      </c>
      <c r="F414" s="127">
        <f>SUM(F415)</f>
        <v>119638</v>
      </c>
      <c r="G414" s="127">
        <f>SUM(G415)</f>
        <v>112655.37</v>
      </c>
      <c r="H414" s="92">
        <f t="shared" si="18"/>
        <v>0.9416353499724167</v>
      </c>
      <c r="I414" s="92">
        <f t="shared" si="17"/>
        <v>0.009848295072305934</v>
      </c>
      <c r="J414" s="126"/>
      <c r="L414" s="101"/>
    </row>
    <row r="415" spans="1:12" s="91" customFormat="1" ht="12.75">
      <c r="A415" s="19" t="s">
        <v>50</v>
      </c>
      <c r="B415" s="18"/>
      <c r="C415" s="18"/>
      <c r="D415" s="18" t="s">
        <v>145</v>
      </c>
      <c r="E415" s="219">
        <v>110000</v>
      </c>
      <c r="F415" s="52">
        <v>119638</v>
      </c>
      <c r="G415" s="52">
        <v>112655.37</v>
      </c>
      <c r="H415" s="122">
        <f t="shared" si="18"/>
        <v>0.9416353499724167</v>
      </c>
      <c r="I415" s="243">
        <f t="shared" si="17"/>
        <v>0.009848295072305934</v>
      </c>
      <c r="J415" s="42"/>
      <c r="L415" s="132"/>
    </row>
    <row r="416" spans="1:12" ht="15" customHeight="1">
      <c r="A416" s="89" t="s">
        <v>53</v>
      </c>
      <c r="B416" s="124"/>
      <c r="C416" s="124" t="s">
        <v>127</v>
      </c>
      <c r="D416" s="124"/>
      <c r="E416" s="218">
        <f>SUM(E417:E438)</f>
        <v>449440</v>
      </c>
      <c r="F416" s="218">
        <f>SUM(F417:F438)</f>
        <v>449938</v>
      </c>
      <c r="G416" s="218">
        <f>SUM(G417:G438)</f>
        <v>223757.11000000002</v>
      </c>
      <c r="H416" s="92">
        <f t="shared" si="18"/>
        <v>0.4973065400121795</v>
      </c>
      <c r="I416" s="92">
        <f t="shared" si="17"/>
        <v>0.019560772325424143</v>
      </c>
      <c r="J416" s="126"/>
      <c r="L416" s="101"/>
    </row>
    <row r="417" spans="1:12" s="91" customFormat="1" ht="12.75">
      <c r="A417" s="31" t="s">
        <v>317</v>
      </c>
      <c r="B417" s="18"/>
      <c r="C417" s="18"/>
      <c r="D417" s="18" t="s">
        <v>95</v>
      </c>
      <c r="E417" s="219">
        <v>3960</v>
      </c>
      <c r="F417" s="52">
        <v>3960</v>
      </c>
      <c r="G417" s="52">
        <v>1110.84</v>
      </c>
      <c r="H417" s="122">
        <f t="shared" si="18"/>
        <v>0.2805151515151515</v>
      </c>
      <c r="I417" s="122">
        <f t="shared" si="17"/>
        <v>9.7109264282034E-05</v>
      </c>
      <c r="J417" s="42"/>
      <c r="L417" s="132"/>
    </row>
    <row r="418" spans="1:12" s="91" customFormat="1" ht="12.75">
      <c r="A418" s="29" t="s">
        <v>50</v>
      </c>
      <c r="B418" s="18"/>
      <c r="C418" s="18"/>
      <c r="D418" s="18" t="s">
        <v>145</v>
      </c>
      <c r="E418" s="219">
        <v>1281</v>
      </c>
      <c r="F418" s="52">
        <v>1200</v>
      </c>
      <c r="G418" s="52">
        <v>1200</v>
      </c>
      <c r="H418" s="122">
        <f t="shared" si="18"/>
        <v>1</v>
      </c>
      <c r="I418" s="122">
        <f t="shared" si="17"/>
        <v>0.00010490360190346116</v>
      </c>
      <c r="J418" s="42"/>
      <c r="L418" s="132"/>
    </row>
    <row r="419" spans="1:12" ht="12.75">
      <c r="A419" s="19" t="s">
        <v>19</v>
      </c>
      <c r="B419" s="18"/>
      <c r="C419" s="18"/>
      <c r="D419" s="18">
        <v>4010</v>
      </c>
      <c r="E419" s="219">
        <v>271836</v>
      </c>
      <c r="F419" s="52">
        <v>272598</v>
      </c>
      <c r="G419" s="52">
        <v>128394.59</v>
      </c>
      <c r="H419" s="122">
        <f t="shared" si="18"/>
        <v>0.47100341895391745</v>
      </c>
      <c r="I419" s="122">
        <f t="shared" si="17"/>
        <v>0.011224212463265095</v>
      </c>
      <c r="J419" s="42"/>
      <c r="L419" s="101"/>
    </row>
    <row r="420" spans="1:12" ht="12.75">
      <c r="A420" s="19" t="s">
        <v>19</v>
      </c>
      <c r="B420" s="18"/>
      <c r="C420" s="18"/>
      <c r="D420" s="18" t="s">
        <v>481</v>
      </c>
      <c r="E420" s="219">
        <v>8357</v>
      </c>
      <c r="F420" s="52">
        <v>8357</v>
      </c>
      <c r="G420" s="52">
        <v>4082.69</v>
      </c>
      <c r="H420" s="122">
        <f t="shared" si="18"/>
        <v>0.48853535957879624</v>
      </c>
      <c r="I420" s="122">
        <f t="shared" si="17"/>
        <v>0.0003569074053793682</v>
      </c>
      <c r="J420" s="42"/>
      <c r="L420" s="101"/>
    </row>
    <row r="421" spans="1:13" s="91" customFormat="1" ht="12.75">
      <c r="A421" s="19" t="s">
        <v>20</v>
      </c>
      <c r="B421" s="18"/>
      <c r="C421" s="18"/>
      <c r="D421" s="18">
        <v>4040</v>
      </c>
      <c r="E421" s="219">
        <v>24016</v>
      </c>
      <c r="F421" s="52">
        <v>23754</v>
      </c>
      <c r="G421" s="52">
        <v>23753.29</v>
      </c>
      <c r="H421" s="122">
        <f t="shared" si="18"/>
        <v>0.9999701102972132</v>
      </c>
      <c r="I421" s="122">
        <f t="shared" si="17"/>
        <v>0.0020765047317145542</v>
      </c>
      <c r="J421" s="42"/>
      <c r="L421" s="132"/>
      <c r="M421" s="132"/>
    </row>
    <row r="422" spans="1:12" ht="12.75">
      <c r="A422" s="19" t="s">
        <v>21</v>
      </c>
      <c r="B422" s="18"/>
      <c r="C422" s="18"/>
      <c r="D422" s="18">
        <v>4110</v>
      </c>
      <c r="E422" s="219">
        <v>51084</v>
      </c>
      <c r="F422" s="45">
        <v>51215</v>
      </c>
      <c r="G422" s="45">
        <v>23080.93</v>
      </c>
      <c r="H422" s="122">
        <f t="shared" si="18"/>
        <v>0.45066738260275313</v>
      </c>
      <c r="I422" s="122">
        <f t="shared" si="17"/>
        <v>0.002017727243568045</v>
      </c>
      <c r="J422" s="42"/>
      <c r="L422" s="101"/>
    </row>
    <row r="423" spans="1:12" ht="12.75">
      <c r="A423" s="19" t="s">
        <v>21</v>
      </c>
      <c r="B423" s="18"/>
      <c r="C423" s="18"/>
      <c r="D423" s="18" t="s">
        <v>482</v>
      </c>
      <c r="E423" s="219">
        <v>1439</v>
      </c>
      <c r="F423" s="45">
        <v>1439</v>
      </c>
      <c r="G423" s="45">
        <v>599.55</v>
      </c>
      <c r="H423" s="122">
        <f t="shared" si="18"/>
        <v>0.4166435024322446</v>
      </c>
      <c r="I423" s="122">
        <f t="shared" si="17"/>
        <v>5.241246210101678E-05</v>
      </c>
      <c r="J423" s="42"/>
      <c r="L423" s="101"/>
    </row>
    <row r="424" spans="1:12" ht="12.75">
      <c r="A424" s="19" t="s">
        <v>22</v>
      </c>
      <c r="B424" s="18"/>
      <c r="C424" s="18"/>
      <c r="D424" s="18">
        <v>4120</v>
      </c>
      <c r="E424" s="219">
        <v>7045</v>
      </c>
      <c r="F424" s="52">
        <v>7063</v>
      </c>
      <c r="G424" s="52">
        <v>3047.26</v>
      </c>
      <c r="H424" s="122">
        <f t="shared" si="18"/>
        <v>0.43143989806031435</v>
      </c>
      <c r="I424" s="122">
        <f t="shared" si="17"/>
        <v>0.00026639045828028425</v>
      </c>
      <c r="J424" s="42"/>
      <c r="L424" s="101"/>
    </row>
    <row r="425" spans="1:12" ht="12.75">
      <c r="A425" s="19" t="s">
        <v>22</v>
      </c>
      <c r="B425" s="18"/>
      <c r="C425" s="18"/>
      <c r="D425" s="18" t="s">
        <v>483</v>
      </c>
      <c r="E425" s="219">
        <v>204</v>
      </c>
      <c r="F425" s="52">
        <v>204</v>
      </c>
      <c r="G425" s="52">
        <v>85.3</v>
      </c>
      <c r="H425" s="122">
        <f t="shared" si="18"/>
        <v>0.4181372549019608</v>
      </c>
      <c r="I425" s="122">
        <f t="shared" si="17"/>
        <v>7.456897701971031E-06</v>
      </c>
      <c r="J425" s="42"/>
      <c r="L425" s="101"/>
    </row>
    <row r="426" spans="1:12" ht="12.75">
      <c r="A426" s="29" t="s">
        <v>159</v>
      </c>
      <c r="B426" s="18"/>
      <c r="C426" s="18"/>
      <c r="D426" s="28" t="s">
        <v>160</v>
      </c>
      <c r="E426" s="219">
        <v>7000</v>
      </c>
      <c r="F426" s="52">
        <v>7000</v>
      </c>
      <c r="G426" s="52">
        <v>3000</v>
      </c>
      <c r="H426" s="122">
        <f t="shared" si="18"/>
        <v>0.42857142857142855</v>
      </c>
      <c r="I426" s="122">
        <f t="shared" si="17"/>
        <v>0.00026225900475865293</v>
      </c>
      <c r="J426" s="42"/>
      <c r="L426" s="101"/>
    </row>
    <row r="427" spans="1:12" ht="12.75">
      <c r="A427" s="29" t="s">
        <v>9</v>
      </c>
      <c r="B427" s="18"/>
      <c r="C427" s="18"/>
      <c r="D427" s="18">
        <v>4210</v>
      </c>
      <c r="E427" s="219">
        <v>18719</v>
      </c>
      <c r="F427" s="52">
        <v>18980</v>
      </c>
      <c r="G427" s="52">
        <v>6888.73</v>
      </c>
      <c r="H427" s="122">
        <f t="shared" si="18"/>
        <v>0.3629467860906217</v>
      </c>
      <c r="I427" s="122">
        <f t="shared" si="17"/>
        <v>0.0006022104912836916</v>
      </c>
      <c r="J427" s="42"/>
      <c r="L427" s="101"/>
    </row>
    <row r="428" spans="1:12" ht="12.75">
      <c r="A428" s="29" t="s">
        <v>10</v>
      </c>
      <c r="B428" s="18"/>
      <c r="C428" s="18"/>
      <c r="D428" s="18" t="s">
        <v>149</v>
      </c>
      <c r="E428" s="219">
        <v>9840</v>
      </c>
      <c r="F428" s="52">
        <v>9840</v>
      </c>
      <c r="G428" s="52">
        <v>4473.01</v>
      </c>
      <c r="H428" s="122">
        <f t="shared" si="18"/>
        <v>0.45457418699186997</v>
      </c>
      <c r="I428" s="122">
        <f t="shared" si="17"/>
        <v>0.00039102905029183405</v>
      </c>
      <c r="J428" s="42"/>
      <c r="L428" s="101"/>
    </row>
    <row r="429" spans="1:12" ht="12.75">
      <c r="A429" s="29" t="s">
        <v>11</v>
      </c>
      <c r="B429" s="18"/>
      <c r="C429" s="18"/>
      <c r="D429" s="28" t="s">
        <v>132</v>
      </c>
      <c r="E429" s="219">
        <v>2700</v>
      </c>
      <c r="F429" s="52">
        <v>2700</v>
      </c>
      <c r="G429" s="52">
        <v>1107</v>
      </c>
      <c r="H429" s="122">
        <f t="shared" si="18"/>
        <v>0.41</v>
      </c>
      <c r="I429" s="122">
        <f t="shared" si="17"/>
        <v>9.677357275594292E-05</v>
      </c>
      <c r="J429" s="42"/>
      <c r="L429" s="101"/>
    </row>
    <row r="430" spans="1:12" ht="12.75">
      <c r="A430" s="29" t="s">
        <v>45</v>
      </c>
      <c r="B430" s="18"/>
      <c r="C430" s="18"/>
      <c r="D430" s="28" t="s">
        <v>134</v>
      </c>
      <c r="E430" s="219">
        <v>975</v>
      </c>
      <c r="F430" s="52">
        <v>975</v>
      </c>
      <c r="G430" s="52">
        <v>100</v>
      </c>
      <c r="H430" s="122">
        <f t="shared" si="18"/>
        <v>0.10256410256410256</v>
      </c>
      <c r="I430" s="122">
        <f t="shared" si="17"/>
        <v>8.74196682528843E-06</v>
      </c>
      <c r="J430" s="42"/>
      <c r="L430" s="101"/>
    </row>
    <row r="431" spans="1:12" ht="12.75">
      <c r="A431" s="19" t="s">
        <v>12</v>
      </c>
      <c r="B431" s="18"/>
      <c r="C431" s="18"/>
      <c r="D431" s="18">
        <v>4300</v>
      </c>
      <c r="E431" s="219">
        <v>11200</v>
      </c>
      <c r="F431" s="52">
        <v>11200</v>
      </c>
      <c r="G431" s="52">
        <v>4308.88</v>
      </c>
      <c r="H431" s="122">
        <f t="shared" si="18"/>
        <v>0.3847214285714286</v>
      </c>
      <c r="I431" s="122">
        <f t="shared" si="17"/>
        <v>0.0003766808601414881</v>
      </c>
      <c r="J431" s="42"/>
      <c r="L431" s="101"/>
    </row>
    <row r="432" spans="1:12" ht="12.75">
      <c r="A432" s="29" t="s">
        <v>408</v>
      </c>
      <c r="B432" s="18"/>
      <c r="C432" s="18"/>
      <c r="D432" s="28" t="s">
        <v>194</v>
      </c>
      <c r="E432" s="219">
        <v>2988</v>
      </c>
      <c r="F432" s="52">
        <v>2988</v>
      </c>
      <c r="G432" s="52">
        <v>1501.76</v>
      </c>
      <c r="H432" s="122">
        <f t="shared" si="18"/>
        <v>0.5025970548862115</v>
      </c>
      <c r="I432" s="122">
        <f t="shared" si="17"/>
        <v>0.00013128336099545152</v>
      </c>
      <c r="J432" s="42"/>
      <c r="L432" s="101"/>
    </row>
    <row r="433" spans="1:12" ht="12.75">
      <c r="A433" s="19" t="s">
        <v>25</v>
      </c>
      <c r="B433" s="18"/>
      <c r="C433" s="18"/>
      <c r="D433" s="18">
        <v>4410</v>
      </c>
      <c r="E433" s="219">
        <v>2465</v>
      </c>
      <c r="F433" s="52">
        <v>2465</v>
      </c>
      <c r="G433" s="52">
        <v>370.41</v>
      </c>
      <c r="H433" s="122">
        <f t="shared" si="18"/>
        <v>0.15026774847870183</v>
      </c>
      <c r="I433" s="122">
        <f t="shared" si="17"/>
        <v>3.2381119317550876E-05</v>
      </c>
      <c r="J433" s="42"/>
      <c r="L433" s="101"/>
    </row>
    <row r="434" spans="1:12" ht="12.75">
      <c r="A434" s="29" t="s">
        <v>26</v>
      </c>
      <c r="B434" s="18"/>
      <c r="C434" s="18"/>
      <c r="D434" s="28" t="s">
        <v>89</v>
      </c>
      <c r="E434" s="219">
        <v>1532</v>
      </c>
      <c r="F434" s="52">
        <v>1532</v>
      </c>
      <c r="G434" s="52">
        <v>306.87</v>
      </c>
      <c r="H434" s="122">
        <f t="shared" si="18"/>
        <v>0.20030678851174935</v>
      </c>
      <c r="I434" s="122">
        <f t="shared" si="17"/>
        <v>2.6826473596762607E-05</v>
      </c>
      <c r="J434" s="42"/>
      <c r="L434" s="101"/>
    </row>
    <row r="435" spans="1:12" ht="12.75">
      <c r="A435" s="19" t="s">
        <v>319</v>
      </c>
      <c r="B435" s="18"/>
      <c r="C435" s="18"/>
      <c r="D435" s="18">
        <v>4440</v>
      </c>
      <c r="E435" s="219">
        <v>9784</v>
      </c>
      <c r="F435" s="52">
        <v>10573</v>
      </c>
      <c r="G435" s="52">
        <v>7934</v>
      </c>
      <c r="H435" s="122">
        <f t="shared" si="18"/>
        <v>0.7504019672751348</v>
      </c>
      <c r="I435" s="122">
        <f t="shared" si="17"/>
        <v>0.000693587647918384</v>
      </c>
      <c r="J435" s="42"/>
      <c r="L435" s="101"/>
    </row>
    <row r="436" spans="1:12" ht="12.75">
      <c r="A436" s="19" t="s">
        <v>31</v>
      </c>
      <c r="B436" s="18"/>
      <c r="C436" s="18"/>
      <c r="D436" s="18" t="s">
        <v>161</v>
      </c>
      <c r="E436" s="219">
        <v>2065</v>
      </c>
      <c r="F436" s="52">
        <v>2065</v>
      </c>
      <c r="G436" s="52">
        <v>1032</v>
      </c>
      <c r="H436" s="122">
        <f t="shared" si="18"/>
        <v>0.4997578692493947</v>
      </c>
      <c r="I436" s="122">
        <f t="shared" si="17"/>
        <v>9.02170976369766E-05</v>
      </c>
      <c r="J436" s="42"/>
      <c r="L436" s="101"/>
    </row>
    <row r="437" spans="1:12" ht="25.5">
      <c r="A437" s="29" t="s">
        <v>196</v>
      </c>
      <c r="B437" s="18"/>
      <c r="C437" s="18"/>
      <c r="D437" s="28" t="s">
        <v>193</v>
      </c>
      <c r="E437" s="219">
        <v>2450</v>
      </c>
      <c r="F437" s="52">
        <v>2450</v>
      </c>
      <c r="G437" s="52">
        <v>0</v>
      </c>
      <c r="H437" s="122">
        <f t="shared" si="18"/>
        <v>0</v>
      </c>
      <c r="I437" s="122">
        <f t="shared" si="17"/>
        <v>0</v>
      </c>
      <c r="J437" s="42"/>
      <c r="L437" s="101"/>
    </row>
    <row r="438" spans="1:12" ht="12.75">
      <c r="A438" s="29" t="s">
        <v>87</v>
      </c>
      <c r="B438" s="18"/>
      <c r="C438" s="18"/>
      <c r="D438" s="28" t="s">
        <v>86</v>
      </c>
      <c r="E438" s="219">
        <v>8500</v>
      </c>
      <c r="F438" s="52">
        <v>7380</v>
      </c>
      <c r="G438" s="52">
        <v>7380</v>
      </c>
      <c r="H438" s="122">
        <f t="shared" si="18"/>
        <v>1</v>
      </c>
      <c r="I438" s="122">
        <f t="shared" si="17"/>
        <v>0.0006451571517062861</v>
      </c>
      <c r="J438" s="42"/>
      <c r="L438" s="101"/>
    </row>
    <row r="439" spans="1:12" ht="25.5" customHeight="1">
      <c r="A439" s="89" t="s">
        <v>192</v>
      </c>
      <c r="B439" s="124"/>
      <c r="C439" s="124" t="s">
        <v>188</v>
      </c>
      <c r="D439" s="124"/>
      <c r="E439" s="218">
        <f>SUM(E440:E444)</f>
        <v>12594</v>
      </c>
      <c r="F439" s="125">
        <f>SUM(F440:F444)</f>
        <v>12594</v>
      </c>
      <c r="G439" s="125">
        <f>SUM(G440:G444)</f>
        <v>5433.889999999999</v>
      </c>
      <c r="H439" s="92">
        <f t="shared" si="18"/>
        <v>0.4314665713831983</v>
      </c>
      <c r="I439" s="92">
        <f t="shared" si="17"/>
        <v>0.0004750288611226654</v>
      </c>
      <c r="J439" s="126"/>
      <c r="L439" s="101"/>
    </row>
    <row r="440" spans="1:12" ht="12.75">
      <c r="A440" s="31" t="s">
        <v>9</v>
      </c>
      <c r="B440" s="18"/>
      <c r="C440" s="28"/>
      <c r="D440" s="28" t="s">
        <v>80</v>
      </c>
      <c r="E440" s="219">
        <v>600</v>
      </c>
      <c r="F440" s="52">
        <v>600</v>
      </c>
      <c r="G440" s="52">
        <v>121.4</v>
      </c>
      <c r="H440" s="122">
        <f t="shared" si="18"/>
        <v>0.20233333333333334</v>
      </c>
      <c r="I440" s="122">
        <f t="shared" si="17"/>
        <v>1.0612747725900154E-05</v>
      </c>
      <c r="J440" s="42"/>
      <c r="L440" s="101"/>
    </row>
    <row r="441" spans="1:12" ht="12.75">
      <c r="A441" s="31" t="s">
        <v>10</v>
      </c>
      <c r="B441" s="18"/>
      <c r="C441" s="28"/>
      <c r="D441" s="28" t="s">
        <v>149</v>
      </c>
      <c r="E441" s="219">
        <v>6693</v>
      </c>
      <c r="F441" s="52">
        <v>6693</v>
      </c>
      <c r="G441" s="52">
        <v>2821.05</v>
      </c>
      <c r="H441" s="122">
        <f t="shared" si="18"/>
        <v>0.42149260421335727</v>
      </c>
      <c r="I441" s="122">
        <f t="shared" si="17"/>
        <v>0.00024661525512479927</v>
      </c>
      <c r="J441" s="42"/>
      <c r="L441" s="101"/>
    </row>
    <row r="442" spans="1:12" s="91" customFormat="1" ht="12.75">
      <c r="A442" s="31" t="s">
        <v>12</v>
      </c>
      <c r="B442" s="18"/>
      <c r="C442" s="28"/>
      <c r="D442" s="28" t="s">
        <v>76</v>
      </c>
      <c r="E442" s="219">
        <v>548</v>
      </c>
      <c r="F442" s="45">
        <v>548</v>
      </c>
      <c r="G442" s="45">
        <v>172.26</v>
      </c>
      <c r="H442" s="122">
        <f t="shared" si="18"/>
        <v>0.3143430656934306</v>
      </c>
      <c r="I442" s="122">
        <f t="shared" si="17"/>
        <v>1.5058912053241849E-05</v>
      </c>
      <c r="J442" s="42"/>
      <c r="L442" s="132"/>
    </row>
    <row r="443" spans="1:12" ht="25.5">
      <c r="A443" s="29" t="s">
        <v>226</v>
      </c>
      <c r="B443" s="18"/>
      <c r="C443" s="28"/>
      <c r="D443" s="28" t="s">
        <v>223</v>
      </c>
      <c r="E443" s="219">
        <v>4525</v>
      </c>
      <c r="F443" s="45">
        <v>4525</v>
      </c>
      <c r="G443" s="45">
        <v>2262.18</v>
      </c>
      <c r="H443" s="122">
        <f t="shared" si="18"/>
        <v>0.49992928176795576</v>
      </c>
      <c r="I443" s="122">
        <f t="shared" si="17"/>
        <v>0.0001977590251283098</v>
      </c>
      <c r="J443" s="42"/>
      <c r="L443" s="101"/>
    </row>
    <row r="444" spans="1:12" ht="12.75">
      <c r="A444" s="29" t="s">
        <v>312</v>
      </c>
      <c r="B444" s="18"/>
      <c r="C444" s="28"/>
      <c r="D444" s="28" t="s">
        <v>315</v>
      </c>
      <c r="E444" s="219">
        <v>228</v>
      </c>
      <c r="F444" s="45">
        <v>228</v>
      </c>
      <c r="G444" s="45">
        <v>57</v>
      </c>
      <c r="H444" s="122">
        <f t="shared" si="18"/>
        <v>0.25</v>
      </c>
      <c r="I444" s="122">
        <f t="shared" si="17"/>
        <v>4.982921090414405E-06</v>
      </c>
      <c r="J444" s="42"/>
      <c r="L444" s="101"/>
    </row>
    <row r="445" spans="1:12" ht="15" customHeight="1">
      <c r="A445" s="89" t="s">
        <v>128</v>
      </c>
      <c r="B445" s="124"/>
      <c r="C445" s="124" t="s">
        <v>129</v>
      </c>
      <c r="D445" s="124"/>
      <c r="E445" s="218">
        <f>SUM(E446:E456)</f>
        <v>115630</v>
      </c>
      <c r="F445" s="127">
        <f>SUM(F446:F456)</f>
        <v>129630</v>
      </c>
      <c r="G445" s="127">
        <f>SUM(G446:G456)</f>
        <v>71271.25999999998</v>
      </c>
      <c r="H445" s="92">
        <f t="shared" si="18"/>
        <v>0.5498052919848799</v>
      </c>
      <c r="I445" s="92">
        <f t="shared" si="17"/>
        <v>0.006230509905165061</v>
      </c>
      <c r="J445" s="126"/>
      <c r="L445" s="101"/>
    </row>
    <row r="446" spans="1:12" ht="12.75">
      <c r="A446" s="29" t="s">
        <v>317</v>
      </c>
      <c r="B446" s="18"/>
      <c r="C446" s="28"/>
      <c r="D446" s="28" t="s">
        <v>95</v>
      </c>
      <c r="E446" s="219">
        <v>2896</v>
      </c>
      <c r="F446" s="52">
        <v>2613</v>
      </c>
      <c r="G446" s="52">
        <v>1273.94</v>
      </c>
      <c r="H446" s="122">
        <f t="shared" si="18"/>
        <v>0.487539226942212</v>
      </c>
      <c r="I446" s="122">
        <f t="shared" si="17"/>
        <v>0.00011136741217407943</v>
      </c>
      <c r="J446" s="42"/>
      <c r="L446" s="101"/>
    </row>
    <row r="447" spans="1:12" ht="12.75">
      <c r="A447" s="19" t="s">
        <v>19</v>
      </c>
      <c r="B447" s="18"/>
      <c r="C447" s="18"/>
      <c r="D447" s="18">
        <v>4010</v>
      </c>
      <c r="E447" s="226">
        <v>75097</v>
      </c>
      <c r="F447" s="52">
        <v>75097</v>
      </c>
      <c r="G447" s="52">
        <v>35494.74</v>
      </c>
      <c r="H447" s="122">
        <f t="shared" si="18"/>
        <v>0.4726519035380907</v>
      </c>
      <c r="I447" s="122">
        <f t="shared" si="17"/>
        <v>0.003102938395522382</v>
      </c>
      <c r="J447" s="42"/>
      <c r="L447" s="101"/>
    </row>
    <row r="448" spans="1:12" s="91" customFormat="1" ht="12.75">
      <c r="A448" s="19" t="s">
        <v>20</v>
      </c>
      <c r="B448" s="18"/>
      <c r="C448" s="18"/>
      <c r="D448" s="18" t="s">
        <v>164</v>
      </c>
      <c r="E448" s="219">
        <v>6190</v>
      </c>
      <c r="F448" s="52">
        <v>6266</v>
      </c>
      <c r="G448" s="52">
        <v>6265.52</v>
      </c>
      <c r="H448" s="122">
        <f t="shared" si="18"/>
        <v>0.9999233961059688</v>
      </c>
      <c r="I448" s="122">
        <f t="shared" si="17"/>
        <v>0.0005477296798318117</v>
      </c>
      <c r="J448" s="42"/>
      <c r="L448" s="132"/>
    </row>
    <row r="449" spans="1:12" ht="12.75">
      <c r="A449" s="19" t="s">
        <v>21</v>
      </c>
      <c r="B449" s="18"/>
      <c r="C449" s="18"/>
      <c r="D449" s="18">
        <v>4110</v>
      </c>
      <c r="E449" s="219">
        <v>15014</v>
      </c>
      <c r="F449" s="45">
        <v>15028</v>
      </c>
      <c r="G449" s="45">
        <v>6553.38</v>
      </c>
      <c r="H449" s="122">
        <f t="shared" si="18"/>
        <v>0.43607798775618845</v>
      </c>
      <c r="I449" s="122">
        <f t="shared" si="17"/>
        <v>0.0005728943055350869</v>
      </c>
      <c r="J449" s="42"/>
      <c r="L449" s="101"/>
    </row>
    <row r="450" spans="1:12" ht="12.75">
      <c r="A450" s="19" t="s">
        <v>22</v>
      </c>
      <c r="B450" s="18"/>
      <c r="C450" s="18"/>
      <c r="D450" s="18">
        <v>4120</v>
      </c>
      <c r="E450" s="219">
        <v>2066</v>
      </c>
      <c r="F450" s="45">
        <v>2068</v>
      </c>
      <c r="G450" s="45">
        <v>849.81</v>
      </c>
      <c r="H450" s="122">
        <f t="shared" si="18"/>
        <v>0.41093326885880077</v>
      </c>
      <c r="I450" s="122">
        <f t="shared" si="17"/>
        <v>7.42901082779836E-05</v>
      </c>
      <c r="J450" s="42"/>
      <c r="L450" s="101"/>
    </row>
    <row r="451" spans="1:12" ht="12.75">
      <c r="A451" s="29" t="s">
        <v>159</v>
      </c>
      <c r="B451" s="18"/>
      <c r="C451" s="18"/>
      <c r="D451" s="28" t="s">
        <v>160</v>
      </c>
      <c r="E451" s="219">
        <v>8600</v>
      </c>
      <c r="F451" s="52">
        <v>22600</v>
      </c>
      <c r="G451" s="52">
        <v>17739</v>
      </c>
      <c r="H451" s="122">
        <f t="shared" si="18"/>
        <v>0.7849115044247787</v>
      </c>
      <c r="I451" s="122">
        <f t="shared" si="17"/>
        <v>0.0015507374951379146</v>
      </c>
      <c r="J451" s="42"/>
      <c r="L451" s="101"/>
    </row>
    <row r="452" spans="1:12" ht="12.75">
      <c r="A452" s="19" t="s">
        <v>9</v>
      </c>
      <c r="B452" s="18"/>
      <c r="C452" s="18"/>
      <c r="D452" s="18">
        <v>4210</v>
      </c>
      <c r="E452" s="219">
        <v>250</v>
      </c>
      <c r="F452" s="52">
        <v>251</v>
      </c>
      <c r="G452" s="52">
        <v>91.87</v>
      </c>
      <c r="H452" s="122">
        <f t="shared" si="18"/>
        <v>0.3660159362549801</v>
      </c>
      <c r="I452" s="122">
        <f aca="true" t="shared" si="19" ref="I452:I515">G452/11439073.38</f>
        <v>8.031244922392482E-06</v>
      </c>
      <c r="J452" s="42"/>
      <c r="L452" s="101"/>
    </row>
    <row r="453" spans="1:12" ht="12.75">
      <c r="A453" s="29" t="s">
        <v>45</v>
      </c>
      <c r="B453" s="18"/>
      <c r="C453" s="18"/>
      <c r="D453" s="28" t="s">
        <v>134</v>
      </c>
      <c r="E453" s="219">
        <v>305</v>
      </c>
      <c r="F453" s="52">
        <v>305</v>
      </c>
      <c r="G453" s="52">
        <v>0</v>
      </c>
      <c r="H453" s="122">
        <f t="shared" si="18"/>
        <v>0</v>
      </c>
      <c r="I453" s="122">
        <f t="shared" si="19"/>
        <v>0</v>
      </c>
      <c r="J453" s="42"/>
      <c r="L453" s="101"/>
    </row>
    <row r="454" spans="1:12" ht="12.75">
      <c r="A454" s="29" t="s">
        <v>408</v>
      </c>
      <c r="B454" s="18"/>
      <c r="C454" s="18"/>
      <c r="D454" s="28" t="s">
        <v>194</v>
      </c>
      <c r="E454" s="219">
        <v>540</v>
      </c>
      <c r="F454" s="52">
        <v>447</v>
      </c>
      <c r="G454" s="52">
        <v>180</v>
      </c>
      <c r="H454" s="122">
        <f>G454/F454</f>
        <v>0.40268456375838924</v>
      </c>
      <c r="I454" s="122">
        <f t="shared" si="19"/>
        <v>1.5735540285519175E-05</v>
      </c>
      <c r="J454" s="42"/>
      <c r="L454" s="101"/>
    </row>
    <row r="455" spans="1:12" ht="12.75">
      <c r="A455" s="19" t="s">
        <v>319</v>
      </c>
      <c r="B455" s="18"/>
      <c r="C455" s="18"/>
      <c r="D455" s="18">
        <v>4440</v>
      </c>
      <c r="E455" s="219">
        <v>3472</v>
      </c>
      <c r="F455" s="52">
        <v>3755</v>
      </c>
      <c r="G455" s="52">
        <v>2823</v>
      </c>
      <c r="H455" s="122">
        <f>G455/F455</f>
        <v>0.751797603195739</v>
      </c>
      <c r="I455" s="122">
        <f t="shared" si="19"/>
        <v>0.0002467857234778924</v>
      </c>
      <c r="J455" s="42"/>
      <c r="L455" s="101"/>
    </row>
    <row r="456" spans="1:12" ht="25.5">
      <c r="A456" s="19" t="s">
        <v>207</v>
      </c>
      <c r="B456" s="18"/>
      <c r="C456" s="18"/>
      <c r="D456" s="18" t="s">
        <v>193</v>
      </c>
      <c r="E456" s="219">
        <v>1200</v>
      </c>
      <c r="F456" s="52">
        <v>1200</v>
      </c>
      <c r="G456" s="52">
        <v>0</v>
      </c>
      <c r="H456" s="122">
        <f>G456/F456</f>
        <v>0</v>
      </c>
      <c r="I456" s="122">
        <f t="shared" si="19"/>
        <v>0</v>
      </c>
      <c r="J456" s="42"/>
      <c r="L456" s="101"/>
    </row>
    <row r="457" spans="1:12" s="91" customFormat="1" ht="12.75">
      <c r="A457" s="89" t="s">
        <v>484</v>
      </c>
      <c r="B457" s="124"/>
      <c r="C457" s="124" t="s">
        <v>448</v>
      </c>
      <c r="D457" s="124"/>
      <c r="E457" s="218">
        <f>E458</f>
        <v>98700</v>
      </c>
      <c r="F457" s="218">
        <f>F458</f>
        <v>88000</v>
      </c>
      <c r="G457" s="218">
        <f>G458</f>
        <v>36999.48</v>
      </c>
      <c r="H457" s="92">
        <f>G457/F457</f>
        <v>0.4204486363636364</v>
      </c>
      <c r="I457" s="92">
        <f t="shared" si="19"/>
        <v>0.003234482267129228</v>
      </c>
      <c r="J457" s="126"/>
      <c r="L457" s="132"/>
    </row>
    <row r="458" spans="1:12" ht="12.75">
      <c r="A458" s="19" t="s">
        <v>50</v>
      </c>
      <c r="B458" s="18"/>
      <c r="C458" s="18"/>
      <c r="D458" s="18" t="s">
        <v>145</v>
      </c>
      <c r="E458" s="219">
        <v>98700</v>
      </c>
      <c r="F458" s="52">
        <v>88000</v>
      </c>
      <c r="G458" s="52">
        <v>36999.48</v>
      </c>
      <c r="H458" s="122">
        <f>G458/F458</f>
        <v>0.4204486363636364</v>
      </c>
      <c r="I458" s="122">
        <f t="shared" si="19"/>
        <v>0.003234482267129228</v>
      </c>
      <c r="J458" s="42"/>
      <c r="L458" s="101"/>
    </row>
    <row r="459" spans="1:12" ht="15" customHeight="1">
      <c r="A459" s="89" t="s">
        <v>15</v>
      </c>
      <c r="B459" s="124"/>
      <c r="C459" s="124" t="s">
        <v>148</v>
      </c>
      <c r="D459" s="124"/>
      <c r="E459" s="218">
        <f>SUM(E460:E462)</f>
        <v>25000</v>
      </c>
      <c r="F459" s="125">
        <f>SUM(F460:F462)</f>
        <v>45600</v>
      </c>
      <c r="G459" s="125">
        <f>SUM(G460:G462)</f>
        <v>19933.2</v>
      </c>
      <c r="H459" s="92">
        <f aca="true" t="shared" si="20" ref="H459:H478">G459/F459</f>
        <v>0.4371315789473684</v>
      </c>
      <c r="I459" s="92">
        <f t="shared" si="19"/>
        <v>0.0017425537312183933</v>
      </c>
      <c r="J459" s="126"/>
      <c r="L459" s="101"/>
    </row>
    <row r="460" spans="1:12" ht="12.75">
      <c r="A460" s="19" t="s">
        <v>50</v>
      </c>
      <c r="B460" s="18"/>
      <c r="C460" s="18"/>
      <c r="D460" s="18">
        <v>3110</v>
      </c>
      <c r="E460" s="219">
        <v>25000</v>
      </c>
      <c r="F460" s="52">
        <v>25000</v>
      </c>
      <c r="G460" s="52">
        <v>4633.2</v>
      </c>
      <c r="H460" s="122">
        <f t="shared" si="20"/>
        <v>0.185328</v>
      </c>
      <c r="I460" s="122">
        <f t="shared" si="19"/>
        <v>0.00040503280694926353</v>
      </c>
      <c r="J460" s="42"/>
      <c r="L460" s="101"/>
    </row>
    <row r="461" spans="1:12" ht="12.75" hidden="1">
      <c r="A461" s="19" t="s">
        <v>9</v>
      </c>
      <c r="B461" s="18"/>
      <c r="C461" s="18"/>
      <c r="D461" s="18" t="s">
        <v>80</v>
      </c>
      <c r="E461" s="219">
        <v>0</v>
      </c>
      <c r="F461" s="52">
        <v>0</v>
      </c>
      <c r="G461" s="52">
        <v>0</v>
      </c>
      <c r="H461" s="122" t="e">
        <f t="shared" si="20"/>
        <v>#DIV/0!</v>
      </c>
      <c r="I461" s="243">
        <f t="shared" si="19"/>
        <v>0</v>
      </c>
      <c r="J461" s="42"/>
      <c r="L461" s="101"/>
    </row>
    <row r="462" spans="1:12" s="91" customFormat="1" ht="12.75">
      <c r="A462" s="19" t="s">
        <v>12</v>
      </c>
      <c r="B462" s="18"/>
      <c r="C462" s="18"/>
      <c r="D462" s="18" t="s">
        <v>76</v>
      </c>
      <c r="E462" s="219">
        <v>0</v>
      </c>
      <c r="F462" s="52">
        <v>20600</v>
      </c>
      <c r="G462" s="52">
        <v>15300</v>
      </c>
      <c r="H462" s="122">
        <f t="shared" si="20"/>
        <v>0.7427184466019418</v>
      </c>
      <c r="I462" s="122">
        <f t="shared" si="19"/>
        <v>0.0013375209242691298</v>
      </c>
      <c r="J462" s="42"/>
      <c r="L462" s="132"/>
    </row>
    <row r="463" spans="1:12" ht="18" customHeight="1">
      <c r="A463" s="66" t="s">
        <v>235</v>
      </c>
      <c r="B463" s="47" t="s">
        <v>236</v>
      </c>
      <c r="C463" s="47"/>
      <c r="D463" s="47"/>
      <c r="E463" s="220">
        <f>E464</f>
        <v>83550</v>
      </c>
      <c r="F463" s="220">
        <f>F464</f>
        <v>88566</v>
      </c>
      <c r="G463" s="220">
        <f>G464</f>
        <v>38598.11</v>
      </c>
      <c r="H463" s="30">
        <f t="shared" si="20"/>
        <v>0.4358118239505002</v>
      </c>
      <c r="I463" s="30">
        <f t="shared" si="19"/>
        <v>0.003374233971388336</v>
      </c>
      <c r="J463" s="86">
        <v>0</v>
      </c>
      <c r="L463" s="101"/>
    </row>
    <row r="464" spans="1:12" s="91" customFormat="1" ht="15" customHeight="1">
      <c r="A464" s="189" t="s">
        <v>15</v>
      </c>
      <c r="B464" s="124"/>
      <c r="C464" s="124" t="s">
        <v>237</v>
      </c>
      <c r="D464" s="124"/>
      <c r="E464" s="218">
        <f>SUM(E465:E478)</f>
        <v>83550</v>
      </c>
      <c r="F464" s="218">
        <f>SUM(F465:F478)</f>
        <v>88566</v>
      </c>
      <c r="G464" s="218">
        <f>SUM(G465:G478)</f>
        <v>38598.11</v>
      </c>
      <c r="H464" s="92">
        <f t="shared" si="20"/>
        <v>0.4358118239505002</v>
      </c>
      <c r="I464" s="92">
        <f t="shared" si="19"/>
        <v>0.003374233971388336</v>
      </c>
      <c r="J464" s="208"/>
      <c r="L464" s="132"/>
    </row>
    <row r="465" spans="1:12" ht="15" customHeight="1">
      <c r="A465" s="29" t="s">
        <v>317</v>
      </c>
      <c r="B465" s="28"/>
      <c r="C465" s="28"/>
      <c r="D465" s="28" t="s">
        <v>517</v>
      </c>
      <c r="E465" s="216">
        <v>0</v>
      </c>
      <c r="F465" s="41">
        <v>197</v>
      </c>
      <c r="G465" s="41">
        <v>33.25</v>
      </c>
      <c r="H465" s="122">
        <f t="shared" si="20"/>
        <v>0.16878172588832488</v>
      </c>
      <c r="I465" s="122">
        <f t="shared" si="19"/>
        <v>2.9067039694084032E-06</v>
      </c>
      <c r="J465" s="153"/>
      <c r="L465" s="101"/>
    </row>
    <row r="466" spans="1:12" ht="15" customHeight="1">
      <c r="A466" s="29" t="s">
        <v>317</v>
      </c>
      <c r="B466" s="28"/>
      <c r="C466" s="28"/>
      <c r="D466" s="28" t="s">
        <v>518</v>
      </c>
      <c r="E466" s="216">
        <v>0</v>
      </c>
      <c r="F466" s="41">
        <v>12</v>
      </c>
      <c r="G466" s="41">
        <v>1.95</v>
      </c>
      <c r="H466" s="122">
        <f t="shared" si="20"/>
        <v>0.1625</v>
      </c>
      <c r="I466" s="122">
        <f t="shared" si="19"/>
        <v>1.704683530931244E-07</v>
      </c>
      <c r="J466" s="153"/>
      <c r="L466" s="101"/>
    </row>
    <row r="467" spans="1:12" ht="15" customHeight="1">
      <c r="A467" s="19" t="s">
        <v>19</v>
      </c>
      <c r="B467" s="28"/>
      <c r="C467" s="28"/>
      <c r="D467" s="28" t="s">
        <v>485</v>
      </c>
      <c r="E467" s="216">
        <v>61411</v>
      </c>
      <c r="F467" s="41">
        <v>60716</v>
      </c>
      <c r="G467" s="41">
        <v>25923.38</v>
      </c>
      <c r="H467" s="122">
        <f t="shared" si="20"/>
        <v>0.4269612622702418</v>
      </c>
      <c r="I467" s="122">
        <f t="shared" si="19"/>
        <v>0.002266213279593456</v>
      </c>
      <c r="J467" s="153"/>
      <c r="L467" s="101"/>
    </row>
    <row r="468" spans="1:12" ht="15" customHeight="1">
      <c r="A468" s="19" t="s">
        <v>19</v>
      </c>
      <c r="B468" s="28"/>
      <c r="C468" s="28"/>
      <c r="D468" s="28" t="s">
        <v>481</v>
      </c>
      <c r="E468" s="216">
        <v>3612</v>
      </c>
      <c r="F468" s="41">
        <v>3574</v>
      </c>
      <c r="G468" s="41">
        <v>1524.71</v>
      </c>
      <c r="H468" s="122">
        <f t="shared" si="20"/>
        <v>0.426611639619474</v>
      </c>
      <c r="I468" s="122">
        <f t="shared" si="19"/>
        <v>0.00013328964238185523</v>
      </c>
      <c r="J468" s="153"/>
      <c r="L468" s="101"/>
    </row>
    <row r="469" spans="1:12" ht="15" customHeight="1">
      <c r="A469" s="19" t="s">
        <v>21</v>
      </c>
      <c r="B469" s="28"/>
      <c r="C469" s="28"/>
      <c r="D469" s="28" t="s">
        <v>486</v>
      </c>
      <c r="E469" s="216">
        <v>10575</v>
      </c>
      <c r="F469" s="41">
        <v>10456</v>
      </c>
      <c r="G469" s="41">
        <v>3831.29</v>
      </c>
      <c r="H469" s="122">
        <f t="shared" si="20"/>
        <v>0.3664202371843917</v>
      </c>
      <c r="I469" s="122">
        <f t="shared" si="19"/>
        <v>0.0003349301007805931</v>
      </c>
      <c r="J469" s="153"/>
      <c r="L469" s="101"/>
    </row>
    <row r="470" spans="1:12" ht="15" customHeight="1">
      <c r="A470" s="19" t="s">
        <v>21</v>
      </c>
      <c r="B470" s="28"/>
      <c r="C470" s="28"/>
      <c r="D470" s="28" t="s">
        <v>482</v>
      </c>
      <c r="E470" s="216">
        <v>622</v>
      </c>
      <c r="F470" s="41">
        <v>615</v>
      </c>
      <c r="G470" s="41">
        <v>225.34</v>
      </c>
      <c r="H470" s="122">
        <f t="shared" si="20"/>
        <v>0.36640650406504066</v>
      </c>
      <c r="I470" s="122">
        <f t="shared" si="19"/>
        <v>1.969914804410495E-05</v>
      </c>
      <c r="J470" s="153"/>
      <c r="L470" s="101"/>
    </row>
    <row r="471" spans="1:12" ht="15" customHeight="1">
      <c r="A471" s="19" t="s">
        <v>22</v>
      </c>
      <c r="B471" s="28"/>
      <c r="C471" s="28"/>
      <c r="D471" s="28" t="s">
        <v>487</v>
      </c>
      <c r="E471" s="216">
        <v>1504</v>
      </c>
      <c r="F471" s="41">
        <v>1488</v>
      </c>
      <c r="G471" s="41">
        <v>545.14</v>
      </c>
      <c r="H471" s="122">
        <f t="shared" si="20"/>
        <v>0.3663575268817204</v>
      </c>
      <c r="I471" s="122">
        <f t="shared" si="19"/>
        <v>4.7655957951377345E-05</v>
      </c>
      <c r="J471" s="153"/>
      <c r="L471" s="101"/>
    </row>
    <row r="472" spans="1:12" ht="15" customHeight="1">
      <c r="A472" s="19" t="s">
        <v>22</v>
      </c>
      <c r="B472" s="28"/>
      <c r="C472" s="28"/>
      <c r="D472" s="28" t="s">
        <v>483</v>
      </c>
      <c r="E472" s="216">
        <v>88</v>
      </c>
      <c r="F472" s="41">
        <v>85</v>
      </c>
      <c r="G472" s="41">
        <v>32.05</v>
      </c>
      <c r="H472" s="122">
        <f t="shared" si="20"/>
        <v>0.3770588235294117</v>
      </c>
      <c r="I472" s="122">
        <f t="shared" si="19"/>
        <v>2.8018003675049415E-06</v>
      </c>
      <c r="J472" s="153"/>
      <c r="L472" s="101"/>
    </row>
    <row r="473" spans="1:12" ht="15" customHeight="1">
      <c r="A473" s="19" t="s">
        <v>9</v>
      </c>
      <c r="B473" s="28"/>
      <c r="C473" s="28"/>
      <c r="D473" s="28" t="s">
        <v>488</v>
      </c>
      <c r="E473" s="216">
        <v>1992</v>
      </c>
      <c r="F473" s="41">
        <v>3883</v>
      </c>
      <c r="G473" s="41">
        <v>1322.23</v>
      </c>
      <c r="H473" s="122">
        <f t="shared" si="20"/>
        <v>0.34051764099922743</v>
      </c>
      <c r="I473" s="122">
        <f t="shared" si="19"/>
        <v>0.00011558890795401122</v>
      </c>
      <c r="J473" s="153"/>
      <c r="L473" s="101"/>
    </row>
    <row r="474" spans="1:12" ht="15" customHeight="1">
      <c r="A474" s="19" t="s">
        <v>9</v>
      </c>
      <c r="B474" s="28"/>
      <c r="C474" s="28"/>
      <c r="D474" s="28" t="s">
        <v>489</v>
      </c>
      <c r="E474" s="216">
        <v>118</v>
      </c>
      <c r="F474" s="41">
        <v>228</v>
      </c>
      <c r="G474" s="41">
        <v>77.77</v>
      </c>
      <c r="H474" s="122">
        <f t="shared" si="20"/>
        <v>0.3410964912280702</v>
      </c>
      <c r="I474" s="122">
        <f t="shared" si="19"/>
        <v>6.798627600026812E-06</v>
      </c>
      <c r="J474" s="153"/>
      <c r="L474" s="101"/>
    </row>
    <row r="475" spans="1:12" ht="15" customHeight="1">
      <c r="A475" s="29" t="s">
        <v>12</v>
      </c>
      <c r="B475" s="28"/>
      <c r="C475" s="28"/>
      <c r="D475" s="28" t="s">
        <v>256</v>
      </c>
      <c r="E475" s="216">
        <v>1360</v>
      </c>
      <c r="F475" s="41">
        <v>4666</v>
      </c>
      <c r="G475" s="41">
        <v>3116.69</v>
      </c>
      <c r="H475" s="122">
        <f t="shared" si="20"/>
        <v>0.667957565366481</v>
      </c>
      <c r="I475" s="122">
        <f t="shared" si="19"/>
        <v>0.00027246000584708196</v>
      </c>
      <c r="J475" s="153"/>
      <c r="L475" s="101"/>
    </row>
    <row r="476" spans="1:12" ht="12.75">
      <c r="A476" s="29" t="s">
        <v>12</v>
      </c>
      <c r="B476" s="47"/>
      <c r="C476" s="47"/>
      <c r="D476" s="28" t="s">
        <v>238</v>
      </c>
      <c r="E476" s="216">
        <v>80</v>
      </c>
      <c r="F476" s="41">
        <v>274</v>
      </c>
      <c r="G476" s="41">
        <v>183.31</v>
      </c>
      <c r="H476" s="122">
        <f t="shared" si="20"/>
        <v>0.669014598540146</v>
      </c>
      <c r="I476" s="122">
        <f t="shared" si="19"/>
        <v>1.602489938743622E-05</v>
      </c>
      <c r="J476" s="86"/>
      <c r="L476" s="101"/>
    </row>
    <row r="477" spans="1:12" ht="15" customHeight="1">
      <c r="A477" s="19" t="s">
        <v>319</v>
      </c>
      <c r="B477" s="124"/>
      <c r="C477" s="28"/>
      <c r="D477" s="28" t="s">
        <v>490</v>
      </c>
      <c r="E477" s="216">
        <v>2066</v>
      </c>
      <c r="F477" s="41">
        <v>2240</v>
      </c>
      <c r="G477" s="41">
        <v>1682.07</v>
      </c>
      <c r="H477" s="122">
        <f t="shared" si="20"/>
        <v>0.7509241071428571</v>
      </c>
      <c r="I477" s="122">
        <f t="shared" si="19"/>
        <v>0.0001470460013781291</v>
      </c>
      <c r="J477" s="126"/>
      <c r="L477" s="101"/>
    </row>
    <row r="478" spans="1:12" ht="15" customHeight="1">
      <c r="A478" s="19" t="s">
        <v>319</v>
      </c>
      <c r="B478" s="124"/>
      <c r="C478" s="28"/>
      <c r="D478" s="28" t="s">
        <v>491</v>
      </c>
      <c r="E478" s="216">
        <v>122</v>
      </c>
      <c r="F478" s="41">
        <v>132</v>
      </c>
      <c r="G478" s="41">
        <v>98.93</v>
      </c>
      <c r="H478" s="122">
        <f t="shared" si="20"/>
        <v>0.749469696969697</v>
      </c>
      <c r="I478" s="122">
        <f t="shared" si="19"/>
        <v>8.648427780257844E-06</v>
      </c>
      <c r="J478" s="126"/>
      <c r="L478" s="101"/>
    </row>
    <row r="479" spans="1:12" ht="18" customHeight="1">
      <c r="A479" s="20" t="s">
        <v>54</v>
      </c>
      <c r="B479" s="16">
        <v>854</v>
      </c>
      <c r="C479" s="16"/>
      <c r="D479" s="16"/>
      <c r="E479" s="217">
        <f>SUM(E480,E501,E506,E504,E493)</f>
        <v>176827</v>
      </c>
      <c r="F479" s="217">
        <f>SUM(F480,F501,F506,F504,F493)</f>
        <v>220731</v>
      </c>
      <c r="G479" s="217">
        <f>SUM(G480,G501,G506,G504,G493)</f>
        <v>107343.52</v>
      </c>
      <c r="H479" s="30">
        <f aca="true" t="shared" si="21" ref="H479:H486">G479/F479</f>
        <v>0.4863092180074389</v>
      </c>
      <c r="I479" s="30">
        <f t="shared" si="19"/>
        <v>0.009383934907496852</v>
      </c>
      <c r="J479" s="85">
        <v>0</v>
      </c>
      <c r="L479" s="96"/>
    </row>
    <row r="480" spans="1:12" ht="15" customHeight="1">
      <c r="A480" s="89" t="s">
        <v>55</v>
      </c>
      <c r="B480" s="124"/>
      <c r="C480" s="124">
        <v>85401</v>
      </c>
      <c r="D480" s="124"/>
      <c r="E480" s="218">
        <f>SUM(E481:E492)</f>
        <v>120588</v>
      </c>
      <c r="F480" s="218">
        <f>SUM(F481:F492)</f>
        <v>122585</v>
      </c>
      <c r="G480" s="218">
        <f>SUM(G481:G492)</f>
        <v>51970.840000000004</v>
      </c>
      <c r="H480" s="92">
        <f t="shared" si="21"/>
        <v>0.42395758045437865</v>
      </c>
      <c r="I480" s="92">
        <f t="shared" si="19"/>
        <v>0.00454327359162373</v>
      </c>
      <c r="J480" s="126"/>
      <c r="L480" s="96"/>
    </row>
    <row r="481" spans="1:12" s="97" customFormat="1" ht="15" customHeight="1">
      <c r="A481" s="29" t="s">
        <v>492</v>
      </c>
      <c r="B481" s="28"/>
      <c r="C481" s="28"/>
      <c r="D481" s="28" t="s">
        <v>95</v>
      </c>
      <c r="E481" s="216">
        <v>100</v>
      </c>
      <c r="F481" s="41">
        <v>100</v>
      </c>
      <c r="G481" s="41">
        <v>0</v>
      </c>
      <c r="H481" s="122">
        <f t="shared" si="21"/>
        <v>0</v>
      </c>
      <c r="I481" s="122">
        <f t="shared" si="19"/>
        <v>0</v>
      </c>
      <c r="J481" s="42"/>
      <c r="L481" s="101"/>
    </row>
    <row r="482" spans="1:14" ht="12.75">
      <c r="A482" s="19" t="s">
        <v>19</v>
      </c>
      <c r="B482" s="18"/>
      <c r="C482" s="18"/>
      <c r="D482" s="18">
        <v>4010</v>
      </c>
      <c r="E482" s="219">
        <v>87082</v>
      </c>
      <c r="F482" s="45">
        <v>87861</v>
      </c>
      <c r="G482" s="45">
        <v>32882.75</v>
      </c>
      <c r="H482" s="122">
        <f t="shared" si="21"/>
        <v>0.3742587723790988</v>
      </c>
      <c r="I482" s="122">
        <f t="shared" si="19"/>
        <v>0.002874599096242531</v>
      </c>
      <c r="J482" s="42"/>
      <c r="L482" s="101"/>
      <c r="M482" s="97"/>
      <c r="N482" s="97"/>
    </row>
    <row r="483" spans="1:12" s="91" customFormat="1" ht="12.75">
      <c r="A483" s="19" t="s">
        <v>20</v>
      </c>
      <c r="B483" s="18"/>
      <c r="C483" s="18"/>
      <c r="D483" s="18">
        <v>4040</v>
      </c>
      <c r="E483" s="219">
        <v>5100</v>
      </c>
      <c r="F483" s="45">
        <v>5506</v>
      </c>
      <c r="G483" s="45">
        <v>5505.5</v>
      </c>
      <c r="H483" s="122">
        <f t="shared" si="21"/>
        <v>0.9999091899745732</v>
      </c>
      <c r="I483" s="122">
        <f t="shared" si="19"/>
        <v>0.0004812889835662545</v>
      </c>
      <c r="J483" s="42"/>
      <c r="L483" s="132"/>
    </row>
    <row r="484" spans="1:14" ht="12.75">
      <c r="A484" s="19" t="s">
        <v>21</v>
      </c>
      <c r="B484" s="18"/>
      <c r="C484" s="18"/>
      <c r="D484" s="18">
        <v>4110</v>
      </c>
      <c r="E484" s="219">
        <v>15847</v>
      </c>
      <c r="F484" s="45">
        <v>15863</v>
      </c>
      <c r="G484" s="45">
        <v>5707.33</v>
      </c>
      <c r="H484" s="122">
        <f t="shared" si="21"/>
        <v>0.35978881674336505</v>
      </c>
      <c r="I484" s="122">
        <f t="shared" si="19"/>
        <v>0.0004989328952097341</v>
      </c>
      <c r="J484" s="42"/>
      <c r="L484" s="101"/>
      <c r="M484" s="97"/>
      <c r="N484" s="97"/>
    </row>
    <row r="485" spans="1:14" ht="12.75">
      <c r="A485" s="19" t="s">
        <v>22</v>
      </c>
      <c r="B485" s="18"/>
      <c r="C485" s="18"/>
      <c r="D485" s="18">
        <v>4120</v>
      </c>
      <c r="E485" s="219">
        <v>2259</v>
      </c>
      <c r="F485" s="45">
        <v>2279</v>
      </c>
      <c r="G485" s="45">
        <v>312.63</v>
      </c>
      <c r="H485" s="122">
        <f t="shared" si="21"/>
        <v>0.1371785870996051</v>
      </c>
      <c r="I485" s="122">
        <f t="shared" si="19"/>
        <v>2.7330010885899218E-05</v>
      </c>
      <c r="J485" s="42"/>
      <c r="L485" s="101"/>
      <c r="M485" s="97"/>
      <c r="N485" s="97"/>
    </row>
    <row r="486" spans="1:14" ht="12.75">
      <c r="A486" s="19" t="s">
        <v>9</v>
      </c>
      <c r="B486" s="18"/>
      <c r="C486" s="18"/>
      <c r="D486" s="18">
        <v>4210</v>
      </c>
      <c r="E486" s="219">
        <v>1300</v>
      </c>
      <c r="F486" s="45">
        <v>1105</v>
      </c>
      <c r="G486" s="45">
        <v>755.29</v>
      </c>
      <c r="H486" s="122">
        <f t="shared" si="21"/>
        <v>0.6835203619909502</v>
      </c>
      <c r="I486" s="122">
        <f t="shared" si="19"/>
        <v>6.602720123472098E-05</v>
      </c>
      <c r="J486" s="42"/>
      <c r="L486" s="101"/>
      <c r="M486" s="97"/>
      <c r="N486" s="97"/>
    </row>
    <row r="487" spans="1:14" ht="12.75">
      <c r="A487" s="29" t="s">
        <v>443</v>
      </c>
      <c r="B487" s="18"/>
      <c r="C487" s="18"/>
      <c r="D487" s="18">
        <v>4240</v>
      </c>
      <c r="E487" s="219">
        <v>1300</v>
      </c>
      <c r="F487" s="45">
        <v>1300</v>
      </c>
      <c r="G487" s="45">
        <v>714.69</v>
      </c>
      <c r="H487" s="122">
        <f aca="true" t="shared" si="22" ref="H487:H614">G487/F487</f>
        <v>0.5497615384615385</v>
      </c>
      <c r="I487" s="122">
        <f t="shared" si="19"/>
        <v>6.247796270365389E-05</v>
      </c>
      <c r="J487" s="42"/>
      <c r="L487" s="101"/>
      <c r="M487" s="97"/>
      <c r="N487" s="97"/>
    </row>
    <row r="488" spans="1:14" ht="12.75">
      <c r="A488" s="29" t="s">
        <v>11</v>
      </c>
      <c r="B488" s="18"/>
      <c r="C488" s="18"/>
      <c r="D488" s="28" t="s">
        <v>132</v>
      </c>
      <c r="E488" s="219">
        <v>300</v>
      </c>
      <c r="F488" s="45">
        <v>300</v>
      </c>
      <c r="G488" s="45">
        <v>0</v>
      </c>
      <c r="H488" s="122">
        <f t="shared" si="22"/>
        <v>0</v>
      </c>
      <c r="I488" s="122">
        <f t="shared" si="19"/>
        <v>0</v>
      </c>
      <c r="J488" s="42"/>
      <c r="L488" s="101"/>
      <c r="M488" s="97"/>
      <c r="N488" s="97"/>
    </row>
    <row r="489" spans="1:14" ht="12.75">
      <c r="A489" s="29" t="s">
        <v>11</v>
      </c>
      <c r="B489" s="18"/>
      <c r="C489" s="18"/>
      <c r="D489" s="28" t="s">
        <v>134</v>
      </c>
      <c r="E489" s="219">
        <v>70</v>
      </c>
      <c r="F489" s="45">
        <v>70</v>
      </c>
      <c r="G489" s="45">
        <v>40</v>
      </c>
      <c r="H489" s="122">
        <f t="shared" si="22"/>
        <v>0.5714285714285714</v>
      </c>
      <c r="I489" s="122">
        <f t="shared" si="19"/>
        <v>3.496786730115372E-06</v>
      </c>
      <c r="J489" s="42"/>
      <c r="L489" s="101"/>
      <c r="M489" s="97"/>
      <c r="N489" s="97"/>
    </row>
    <row r="490" spans="1:14" ht="12.75">
      <c r="A490" s="29" t="s">
        <v>12</v>
      </c>
      <c r="B490" s="18"/>
      <c r="C490" s="18"/>
      <c r="D490" s="28" t="s">
        <v>76</v>
      </c>
      <c r="E490" s="219">
        <v>50</v>
      </c>
      <c r="F490" s="45">
        <v>50</v>
      </c>
      <c r="G490" s="45">
        <v>15</v>
      </c>
      <c r="H490" s="122">
        <f t="shared" si="22"/>
        <v>0.3</v>
      </c>
      <c r="I490" s="122">
        <f t="shared" si="19"/>
        <v>1.3112950237932645E-06</v>
      </c>
      <c r="J490" s="42"/>
      <c r="L490" s="101"/>
      <c r="M490" s="97"/>
      <c r="N490" s="97"/>
    </row>
    <row r="491" spans="1:14" ht="12.75">
      <c r="A491" s="19" t="s">
        <v>319</v>
      </c>
      <c r="B491" s="18"/>
      <c r="C491" s="18"/>
      <c r="D491" s="18">
        <v>4440</v>
      </c>
      <c r="E491" s="219">
        <v>7080</v>
      </c>
      <c r="F491" s="45">
        <v>8051</v>
      </c>
      <c r="G491" s="45">
        <v>6037.65</v>
      </c>
      <c r="H491" s="122">
        <f t="shared" si="22"/>
        <v>0.7499254750962613</v>
      </c>
      <c r="I491" s="122">
        <f t="shared" si="19"/>
        <v>0.0005278093600270269</v>
      </c>
      <c r="J491" s="42"/>
      <c r="L491" s="101"/>
      <c r="M491" s="97"/>
      <c r="N491" s="97"/>
    </row>
    <row r="492" spans="1:14" ht="25.5">
      <c r="A492" s="19" t="s">
        <v>207</v>
      </c>
      <c r="B492" s="18"/>
      <c r="C492" s="18"/>
      <c r="D492" s="18" t="s">
        <v>193</v>
      </c>
      <c r="E492" s="219">
        <v>100</v>
      </c>
      <c r="F492" s="45">
        <v>100</v>
      </c>
      <c r="G492" s="45">
        <v>0</v>
      </c>
      <c r="H492" s="122">
        <f t="shared" si="22"/>
        <v>0</v>
      </c>
      <c r="I492" s="122">
        <f t="shared" si="19"/>
        <v>0</v>
      </c>
      <c r="J492" s="42"/>
      <c r="L492" s="101"/>
      <c r="M492" s="97"/>
      <c r="N492" s="97"/>
    </row>
    <row r="493" spans="1:14" ht="15" customHeight="1">
      <c r="A493" s="136" t="s">
        <v>210</v>
      </c>
      <c r="B493" s="124"/>
      <c r="C493" s="124" t="s">
        <v>211</v>
      </c>
      <c r="D493" s="124"/>
      <c r="E493" s="218">
        <f>SUM(E494:E500)</f>
        <v>15539</v>
      </c>
      <c r="F493" s="127">
        <f>SUM(F494:F500)</f>
        <v>15446</v>
      </c>
      <c r="G493" s="127">
        <f>SUM(G494:G500)</f>
        <v>6951.4800000000005</v>
      </c>
      <c r="H493" s="92">
        <f t="shared" si="22"/>
        <v>0.45005049851094137</v>
      </c>
      <c r="I493" s="92">
        <f t="shared" si="19"/>
        <v>0.0006076960754665602</v>
      </c>
      <c r="J493" s="126"/>
      <c r="L493" s="101"/>
      <c r="M493" s="97"/>
      <c r="N493" s="97"/>
    </row>
    <row r="494" spans="1:14" ht="12.75">
      <c r="A494" s="50" t="s">
        <v>19</v>
      </c>
      <c r="B494" s="18"/>
      <c r="C494" s="18"/>
      <c r="D494" s="28" t="s">
        <v>146</v>
      </c>
      <c r="E494" s="219">
        <v>10605</v>
      </c>
      <c r="F494" s="45">
        <v>10605</v>
      </c>
      <c r="G494" s="45">
        <v>5123.43</v>
      </c>
      <c r="H494" s="122">
        <f t="shared" si="22"/>
        <v>0.48311456859971713</v>
      </c>
      <c r="I494" s="122">
        <f t="shared" si="19"/>
        <v>0.00044788855091687507</v>
      </c>
      <c r="J494" s="42"/>
      <c r="L494" s="101"/>
      <c r="M494" s="97"/>
      <c r="N494" s="97"/>
    </row>
    <row r="495" spans="1:14" ht="12.75">
      <c r="A495" s="50" t="s">
        <v>20</v>
      </c>
      <c r="B495" s="18"/>
      <c r="C495" s="18"/>
      <c r="D495" s="28" t="s">
        <v>164</v>
      </c>
      <c r="E495" s="219">
        <v>800</v>
      </c>
      <c r="F495" s="45">
        <v>589</v>
      </c>
      <c r="G495" s="45">
        <v>588.56</v>
      </c>
      <c r="H495" s="122">
        <f t="shared" si="22"/>
        <v>0.9992529711375211</v>
      </c>
      <c r="I495" s="122">
        <f t="shared" si="19"/>
        <v>5.145171994691758E-05</v>
      </c>
      <c r="J495" s="42"/>
      <c r="L495" s="101"/>
      <c r="M495" s="97"/>
      <c r="N495" s="97"/>
    </row>
    <row r="496" spans="1:12" s="91" customFormat="1" ht="12.75">
      <c r="A496" s="50" t="s">
        <v>21</v>
      </c>
      <c r="B496" s="18"/>
      <c r="C496" s="18"/>
      <c r="D496" s="28" t="s">
        <v>78</v>
      </c>
      <c r="E496" s="219">
        <v>1961</v>
      </c>
      <c r="F496" s="45">
        <v>2079</v>
      </c>
      <c r="G496" s="45">
        <v>877.34</v>
      </c>
      <c r="H496" s="122">
        <f t="shared" si="22"/>
        <v>0.42200096200096204</v>
      </c>
      <c r="I496" s="122">
        <f t="shared" si="19"/>
        <v>7.669677174498552E-05</v>
      </c>
      <c r="J496" s="42"/>
      <c r="L496" s="132"/>
    </row>
    <row r="497" spans="1:14" ht="12.75">
      <c r="A497" s="50" t="s">
        <v>22</v>
      </c>
      <c r="B497" s="18"/>
      <c r="C497" s="18"/>
      <c r="D497" s="28" t="s">
        <v>79</v>
      </c>
      <c r="E497" s="219">
        <v>280</v>
      </c>
      <c r="F497" s="45">
        <v>280</v>
      </c>
      <c r="G497" s="45">
        <v>124.56</v>
      </c>
      <c r="H497" s="122">
        <f t="shared" si="22"/>
        <v>0.44485714285714284</v>
      </c>
      <c r="I497" s="122">
        <f t="shared" si="19"/>
        <v>1.0888993877579269E-05</v>
      </c>
      <c r="J497" s="42"/>
      <c r="L497" s="101"/>
      <c r="M497" s="97"/>
      <c r="N497" s="97"/>
    </row>
    <row r="498" spans="1:14" ht="12.75">
      <c r="A498" s="50" t="s">
        <v>9</v>
      </c>
      <c r="B498" s="18"/>
      <c r="C498" s="18"/>
      <c r="D498" s="28" t="s">
        <v>80</v>
      </c>
      <c r="E498" s="219">
        <v>200</v>
      </c>
      <c r="F498" s="45">
        <v>200</v>
      </c>
      <c r="G498" s="45">
        <v>0</v>
      </c>
      <c r="H498" s="122">
        <f t="shared" si="22"/>
        <v>0</v>
      </c>
      <c r="I498" s="122">
        <f t="shared" si="19"/>
        <v>0</v>
      </c>
      <c r="J498" s="42"/>
      <c r="L498" s="101"/>
      <c r="M498" s="97"/>
      <c r="N498" s="97"/>
    </row>
    <row r="499" spans="1:14" ht="12.75">
      <c r="A499" s="29" t="s">
        <v>443</v>
      </c>
      <c r="B499" s="18"/>
      <c r="C499" s="18"/>
      <c r="D499" s="28" t="s">
        <v>142</v>
      </c>
      <c r="E499" s="219">
        <v>800</v>
      </c>
      <c r="F499" s="45">
        <v>800</v>
      </c>
      <c r="G499" s="45">
        <v>0</v>
      </c>
      <c r="H499" s="122">
        <f t="shared" si="22"/>
        <v>0</v>
      </c>
      <c r="I499" s="122">
        <f t="shared" si="19"/>
        <v>0</v>
      </c>
      <c r="J499" s="42"/>
      <c r="L499" s="101"/>
      <c r="M499" s="97"/>
      <c r="N499" s="97"/>
    </row>
    <row r="500" spans="1:14" ht="12.75">
      <c r="A500" s="19" t="s">
        <v>319</v>
      </c>
      <c r="B500" s="18"/>
      <c r="C500" s="18"/>
      <c r="D500" s="28" t="s">
        <v>139</v>
      </c>
      <c r="E500" s="219">
        <v>893</v>
      </c>
      <c r="F500" s="45">
        <v>893</v>
      </c>
      <c r="G500" s="45">
        <v>237.59</v>
      </c>
      <c r="H500" s="122">
        <f t="shared" si="22"/>
        <v>0.2660582306830907</v>
      </c>
      <c r="I500" s="122">
        <f t="shared" si="19"/>
        <v>2.0770038980202783E-05</v>
      </c>
      <c r="J500" s="42"/>
      <c r="L500" s="101"/>
      <c r="M500" s="97"/>
      <c r="N500" s="97"/>
    </row>
    <row r="501" spans="1:14" ht="15" customHeight="1">
      <c r="A501" s="89" t="s">
        <v>493</v>
      </c>
      <c r="B501" s="124"/>
      <c r="C501" s="124" t="s">
        <v>158</v>
      </c>
      <c r="D501" s="124"/>
      <c r="E501" s="218">
        <f>SUM(E502:E503)</f>
        <v>24000</v>
      </c>
      <c r="F501" s="127">
        <f>SUM(F502:F503)</f>
        <v>66000</v>
      </c>
      <c r="G501" s="127">
        <f>SUM(G502:G503)</f>
        <v>36063.2</v>
      </c>
      <c r="H501" s="92">
        <f t="shared" si="22"/>
        <v>0.5464121212121211</v>
      </c>
      <c r="I501" s="92">
        <f t="shared" si="19"/>
        <v>0.003152632980137417</v>
      </c>
      <c r="J501" s="126"/>
      <c r="L501" s="101"/>
      <c r="M501" s="97"/>
      <c r="N501" s="97"/>
    </row>
    <row r="502" spans="1:14" ht="12.75" hidden="1">
      <c r="A502" s="29" t="s">
        <v>166</v>
      </c>
      <c r="B502" s="18"/>
      <c r="C502" s="28"/>
      <c r="D502" s="28" t="s">
        <v>167</v>
      </c>
      <c r="E502" s="219">
        <v>0</v>
      </c>
      <c r="F502" s="45">
        <v>0</v>
      </c>
      <c r="G502" s="45">
        <v>0</v>
      </c>
      <c r="H502" s="122" t="e">
        <f t="shared" si="22"/>
        <v>#DIV/0!</v>
      </c>
      <c r="I502" s="122">
        <f t="shared" si="19"/>
        <v>0</v>
      </c>
      <c r="J502" s="42"/>
      <c r="L502" s="101"/>
      <c r="M502" s="97"/>
      <c r="N502" s="97"/>
    </row>
    <row r="503" spans="1:14" ht="12.75">
      <c r="A503" s="29" t="s">
        <v>168</v>
      </c>
      <c r="B503" s="18"/>
      <c r="C503" s="18"/>
      <c r="D503" s="28" t="s">
        <v>169</v>
      </c>
      <c r="E503" s="219">
        <v>24000</v>
      </c>
      <c r="F503" s="45">
        <v>66000</v>
      </c>
      <c r="G503" s="45">
        <v>36063.2</v>
      </c>
      <c r="H503" s="122">
        <f t="shared" si="22"/>
        <v>0.5464121212121211</v>
      </c>
      <c r="I503" s="122">
        <f t="shared" si="19"/>
        <v>0.003152632980137417</v>
      </c>
      <c r="J503" s="42"/>
      <c r="L503" s="101"/>
      <c r="M503" s="97"/>
      <c r="N503" s="97"/>
    </row>
    <row r="504" spans="1:12" s="91" customFormat="1" ht="15" customHeight="1">
      <c r="A504" s="89" t="s">
        <v>494</v>
      </c>
      <c r="B504" s="124"/>
      <c r="C504" s="124" t="s">
        <v>495</v>
      </c>
      <c r="D504" s="124"/>
      <c r="E504" s="218">
        <f>E505</f>
        <v>12500</v>
      </c>
      <c r="F504" s="218">
        <f>F505</f>
        <v>12500</v>
      </c>
      <c r="G504" s="218">
        <f>G505</f>
        <v>12358</v>
      </c>
      <c r="H504" s="92">
        <f t="shared" si="22"/>
        <v>0.98864</v>
      </c>
      <c r="I504" s="92">
        <f t="shared" si="19"/>
        <v>0.0010803322602691442</v>
      </c>
      <c r="J504" s="126"/>
      <c r="L504" s="132"/>
    </row>
    <row r="505" spans="1:14" ht="12.75">
      <c r="A505" s="29" t="s">
        <v>166</v>
      </c>
      <c r="B505" s="18"/>
      <c r="C505" s="18"/>
      <c r="D505" s="28" t="s">
        <v>167</v>
      </c>
      <c r="E505" s="219">
        <v>12500</v>
      </c>
      <c r="F505" s="45">
        <v>12500</v>
      </c>
      <c r="G505" s="45">
        <v>12358</v>
      </c>
      <c r="H505" s="122">
        <f t="shared" si="22"/>
        <v>0.98864</v>
      </c>
      <c r="I505" s="122">
        <f t="shared" si="19"/>
        <v>0.0010803322602691442</v>
      </c>
      <c r="J505" s="42"/>
      <c r="L505" s="101"/>
      <c r="M505" s="97"/>
      <c r="N505" s="97"/>
    </row>
    <row r="506" spans="1:12" s="91" customFormat="1" ht="15" customHeight="1">
      <c r="A506" s="89" t="s">
        <v>15</v>
      </c>
      <c r="B506" s="124"/>
      <c r="C506" s="124" t="s">
        <v>184</v>
      </c>
      <c r="D506" s="124"/>
      <c r="E506" s="218">
        <f>SUM(E507:E509)</f>
        <v>4200</v>
      </c>
      <c r="F506" s="127">
        <f>SUM(F507:F509)</f>
        <v>4200</v>
      </c>
      <c r="G506" s="127">
        <f>SUM(G507:G509)</f>
        <v>0</v>
      </c>
      <c r="H506" s="92">
        <f t="shared" si="22"/>
        <v>0</v>
      </c>
      <c r="I506" s="30">
        <f t="shared" si="19"/>
        <v>0</v>
      </c>
      <c r="J506" s="126"/>
      <c r="L506" s="132"/>
    </row>
    <row r="507" spans="1:14" ht="12.75">
      <c r="A507" s="29" t="s">
        <v>9</v>
      </c>
      <c r="B507" s="18"/>
      <c r="C507" s="28"/>
      <c r="D507" s="28" t="s">
        <v>80</v>
      </c>
      <c r="E507" s="219">
        <v>1000</v>
      </c>
      <c r="F507" s="45">
        <v>1000</v>
      </c>
      <c r="G507" s="45">
        <v>0</v>
      </c>
      <c r="H507" s="122">
        <f t="shared" si="22"/>
        <v>0</v>
      </c>
      <c r="I507" s="122">
        <f t="shared" si="19"/>
        <v>0</v>
      </c>
      <c r="J507" s="42"/>
      <c r="L507" s="101"/>
      <c r="M507" s="97"/>
      <c r="N507" s="97"/>
    </row>
    <row r="508" spans="1:14" ht="12.75">
      <c r="A508" s="29" t="s">
        <v>12</v>
      </c>
      <c r="B508" s="18"/>
      <c r="C508" s="28"/>
      <c r="D508" s="28" t="s">
        <v>76</v>
      </c>
      <c r="E508" s="219">
        <v>3000</v>
      </c>
      <c r="F508" s="45">
        <v>3000</v>
      </c>
      <c r="G508" s="45">
        <v>0</v>
      </c>
      <c r="H508" s="122">
        <f t="shared" si="22"/>
        <v>0</v>
      </c>
      <c r="I508" s="122">
        <f t="shared" si="19"/>
        <v>0</v>
      </c>
      <c r="J508" s="42"/>
      <c r="L508" s="101"/>
      <c r="M508" s="97"/>
      <c r="N508" s="97"/>
    </row>
    <row r="509" spans="1:12" s="91" customFormat="1" ht="12.75">
      <c r="A509" s="29" t="s">
        <v>26</v>
      </c>
      <c r="B509" s="18"/>
      <c r="C509" s="28"/>
      <c r="D509" s="28" t="s">
        <v>89</v>
      </c>
      <c r="E509" s="219">
        <v>200</v>
      </c>
      <c r="F509" s="45">
        <v>200</v>
      </c>
      <c r="G509" s="45">
        <v>0</v>
      </c>
      <c r="H509" s="122">
        <f t="shared" si="22"/>
        <v>0</v>
      </c>
      <c r="I509" s="122">
        <f t="shared" si="19"/>
        <v>0</v>
      </c>
      <c r="J509" s="42"/>
      <c r="L509" s="132"/>
    </row>
    <row r="510" spans="1:12" s="91" customFormat="1" ht="18" customHeight="1">
      <c r="A510" s="81" t="s">
        <v>451</v>
      </c>
      <c r="B510" s="82" t="s">
        <v>452</v>
      </c>
      <c r="C510" s="82"/>
      <c r="D510" s="82"/>
      <c r="E510" s="223">
        <f>E511+E525+E546+E551+E553+E544</f>
        <v>5959726</v>
      </c>
      <c r="F510" s="223">
        <f>F511+F525+F546+F551+F553+F544</f>
        <v>5990811.76</v>
      </c>
      <c r="G510" s="223">
        <f>G511+G525+G546+G551+G553+G544</f>
        <v>3252313.9099999997</v>
      </c>
      <c r="H510" s="30">
        <f t="shared" si="22"/>
        <v>0.5428836759177357</v>
      </c>
      <c r="I510" s="30">
        <f t="shared" si="19"/>
        <v>0.284316203066441</v>
      </c>
      <c r="J510" s="238"/>
      <c r="L510" s="132"/>
    </row>
    <row r="511" spans="1:12" ht="15" customHeight="1">
      <c r="A511" s="89" t="s">
        <v>437</v>
      </c>
      <c r="B511" s="129"/>
      <c r="C511" s="129" t="s">
        <v>453</v>
      </c>
      <c r="D511" s="124"/>
      <c r="E511" s="218">
        <f>SUM(E512:E524)</f>
        <v>2855200</v>
      </c>
      <c r="F511" s="218">
        <f>SUM(F512:F524)</f>
        <v>2885200</v>
      </c>
      <c r="G511" s="218">
        <f>SUM(G512:G524)</f>
        <v>1716613.69</v>
      </c>
      <c r="H511" s="92">
        <f t="shared" si="22"/>
        <v>0.5949721648412588</v>
      </c>
      <c r="I511" s="92">
        <f t="shared" si="19"/>
        <v>0.15006579929815958</v>
      </c>
      <c r="J511" s="126"/>
      <c r="L511" s="101"/>
    </row>
    <row r="512" spans="1:12" ht="48" customHeight="1">
      <c r="A512" s="210" t="s">
        <v>330</v>
      </c>
      <c r="B512" s="129"/>
      <c r="C512" s="129"/>
      <c r="D512" s="28" t="s">
        <v>246</v>
      </c>
      <c r="E512" s="216">
        <v>0</v>
      </c>
      <c r="F512" s="216">
        <v>2000</v>
      </c>
      <c r="G512" s="216">
        <v>0</v>
      </c>
      <c r="H512" s="122">
        <f t="shared" si="22"/>
        <v>0</v>
      </c>
      <c r="I512" s="122">
        <f t="shared" si="19"/>
        <v>0</v>
      </c>
      <c r="J512" s="38"/>
      <c r="L512" s="101"/>
    </row>
    <row r="513" spans="1:12" ht="15" customHeight="1">
      <c r="A513" s="29" t="s">
        <v>50</v>
      </c>
      <c r="B513" s="16"/>
      <c r="C513" s="16"/>
      <c r="D513" s="28" t="s">
        <v>145</v>
      </c>
      <c r="E513" s="216">
        <v>2810050</v>
      </c>
      <c r="F513" s="41">
        <v>2837439</v>
      </c>
      <c r="G513" s="41">
        <v>1693879.14</v>
      </c>
      <c r="H513" s="122">
        <f t="shared" si="22"/>
        <v>0.5969746450936918</v>
      </c>
      <c r="I513" s="122">
        <f t="shared" si="19"/>
        <v>0.14807835247928094</v>
      </c>
      <c r="J513" s="126"/>
      <c r="L513" s="101"/>
    </row>
    <row r="514" spans="1:12" ht="15" customHeight="1">
      <c r="A514" s="29" t="s">
        <v>19</v>
      </c>
      <c r="B514" s="16"/>
      <c r="C514" s="16"/>
      <c r="D514" s="28" t="s">
        <v>146</v>
      </c>
      <c r="E514" s="216">
        <v>35119</v>
      </c>
      <c r="F514" s="41">
        <v>35119</v>
      </c>
      <c r="G514" s="41">
        <v>16234.83</v>
      </c>
      <c r="H514" s="122">
        <f t="shared" si="22"/>
        <v>0.462280531905806</v>
      </c>
      <c r="I514" s="122">
        <f t="shared" si="19"/>
        <v>0.0014192434527419736</v>
      </c>
      <c r="J514" s="126"/>
      <c r="L514" s="101"/>
    </row>
    <row r="515" spans="1:12" ht="15" customHeight="1">
      <c r="A515" s="29" t="s">
        <v>20</v>
      </c>
      <c r="B515" s="16"/>
      <c r="C515" s="16"/>
      <c r="D515" s="28" t="s">
        <v>164</v>
      </c>
      <c r="E515" s="216">
        <v>1915</v>
      </c>
      <c r="F515" s="41">
        <v>1906</v>
      </c>
      <c r="G515" s="41">
        <v>1905.22</v>
      </c>
      <c r="H515" s="122">
        <f t="shared" si="22"/>
        <v>0.9995907660020986</v>
      </c>
      <c r="I515" s="122">
        <f t="shared" si="19"/>
        <v>0.00016655370034876024</v>
      </c>
      <c r="J515" s="126"/>
      <c r="L515" s="101"/>
    </row>
    <row r="516" spans="1:12" ht="15" customHeight="1">
      <c r="A516" s="29" t="s">
        <v>27</v>
      </c>
      <c r="B516" s="16"/>
      <c r="C516" s="16"/>
      <c r="D516" s="28" t="s">
        <v>78</v>
      </c>
      <c r="E516" s="216">
        <v>5861</v>
      </c>
      <c r="F516" s="41">
        <v>5861</v>
      </c>
      <c r="G516" s="41">
        <v>2781.78</v>
      </c>
      <c r="H516" s="122">
        <f t="shared" si="22"/>
        <v>0.4746254905306262</v>
      </c>
      <c r="I516" s="122">
        <f aca="true" t="shared" si="23" ref="I516:I579">G516/11439073.38</f>
        <v>0.0002431822847525085</v>
      </c>
      <c r="J516" s="126"/>
      <c r="L516" s="101"/>
    </row>
    <row r="517" spans="1:12" ht="15" customHeight="1">
      <c r="A517" s="29" t="s">
        <v>22</v>
      </c>
      <c r="B517" s="16"/>
      <c r="C517" s="16"/>
      <c r="D517" s="28" t="s">
        <v>79</v>
      </c>
      <c r="E517" s="216">
        <v>521</v>
      </c>
      <c r="F517" s="41">
        <v>521</v>
      </c>
      <c r="G517" s="41">
        <v>254.89</v>
      </c>
      <c r="H517" s="122">
        <f t="shared" si="22"/>
        <v>0.4892322456813819</v>
      </c>
      <c r="I517" s="122">
        <f t="shared" si="23"/>
        <v>2.2282399240977678E-05</v>
      </c>
      <c r="J517" s="126"/>
      <c r="L517" s="101"/>
    </row>
    <row r="518" spans="1:12" ht="15" customHeight="1" hidden="1">
      <c r="A518" s="29" t="s">
        <v>159</v>
      </c>
      <c r="B518" s="16"/>
      <c r="C518" s="16"/>
      <c r="D518" s="28" t="s">
        <v>160</v>
      </c>
      <c r="E518" s="216">
        <v>0</v>
      </c>
      <c r="F518" s="41">
        <v>0</v>
      </c>
      <c r="G518" s="41">
        <v>0</v>
      </c>
      <c r="H518" s="122" t="e">
        <f t="shared" si="22"/>
        <v>#DIV/0!</v>
      </c>
      <c r="I518" s="122">
        <f t="shared" si="23"/>
        <v>0</v>
      </c>
      <c r="J518" s="126"/>
      <c r="L518" s="101"/>
    </row>
    <row r="519" spans="1:12" ht="15" customHeight="1">
      <c r="A519" s="29" t="s">
        <v>9</v>
      </c>
      <c r="B519" s="16"/>
      <c r="C519" s="16"/>
      <c r="D519" s="28" t="s">
        <v>80</v>
      </c>
      <c r="E519" s="216">
        <v>187</v>
      </c>
      <c r="F519" s="41">
        <v>561</v>
      </c>
      <c r="G519" s="41">
        <v>211.03</v>
      </c>
      <c r="H519" s="122">
        <f t="shared" si="22"/>
        <v>0.3761675579322638</v>
      </c>
      <c r="I519" s="122">
        <f t="shared" si="23"/>
        <v>1.8448172591406174E-05</v>
      </c>
      <c r="J519" s="126"/>
      <c r="L519" s="101"/>
    </row>
    <row r="520" spans="1:12" ht="15" customHeight="1">
      <c r="A520" s="29" t="s">
        <v>12</v>
      </c>
      <c r="B520" s="16"/>
      <c r="C520" s="16"/>
      <c r="D520" s="28" t="s">
        <v>76</v>
      </c>
      <c r="E520" s="216">
        <v>550</v>
      </c>
      <c r="F520" s="41">
        <v>800</v>
      </c>
      <c r="G520" s="41">
        <v>778.8</v>
      </c>
      <c r="H520" s="122">
        <f t="shared" si="22"/>
        <v>0.9734999999999999</v>
      </c>
      <c r="I520" s="122">
        <f t="shared" si="23"/>
        <v>6.808243763534629E-05</v>
      </c>
      <c r="J520" s="126"/>
      <c r="L520" s="101"/>
    </row>
    <row r="521" spans="1:12" ht="15" customHeight="1">
      <c r="A521" s="29" t="s">
        <v>401</v>
      </c>
      <c r="B521" s="16"/>
      <c r="C521" s="16"/>
      <c r="D521" s="28" t="s">
        <v>194</v>
      </c>
      <c r="E521" s="216">
        <v>200</v>
      </c>
      <c r="F521" s="41">
        <v>200</v>
      </c>
      <c r="G521" s="41">
        <v>120</v>
      </c>
      <c r="H521" s="122">
        <f t="shared" si="22"/>
        <v>0.6</v>
      </c>
      <c r="I521" s="122">
        <f t="shared" si="23"/>
        <v>1.0490360190346116E-05</v>
      </c>
      <c r="J521" s="126"/>
      <c r="L521" s="101"/>
    </row>
    <row r="522" spans="1:12" ht="15" customHeight="1">
      <c r="A522" s="29" t="s">
        <v>319</v>
      </c>
      <c r="B522" s="16"/>
      <c r="C522" s="16"/>
      <c r="D522" s="28" t="s">
        <v>139</v>
      </c>
      <c r="E522" s="216">
        <v>547</v>
      </c>
      <c r="F522" s="41">
        <v>593</v>
      </c>
      <c r="G522" s="41">
        <v>448</v>
      </c>
      <c r="H522" s="122">
        <f t="shared" si="22"/>
        <v>0.7554806070826307</v>
      </c>
      <c r="I522" s="122">
        <f t="shared" si="23"/>
        <v>3.916401137729217E-05</v>
      </c>
      <c r="J522" s="126"/>
      <c r="L522" s="101"/>
    </row>
    <row r="523" spans="1:12" ht="15" customHeight="1">
      <c r="A523" s="29" t="s">
        <v>16</v>
      </c>
      <c r="B523" s="16"/>
      <c r="C523" s="16"/>
      <c r="D523" s="28" t="s">
        <v>385</v>
      </c>
      <c r="E523" s="216">
        <v>0</v>
      </c>
      <c r="F523" s="41">
        <v>200</v>
      </c>
      <c r="G523" s="41">
        <v>0</v>
      </c>
      <c r="H523" s="122">
        <f t="shared" si="22"/>
        <v>0</v>
      </c>
      <c r="I523" s="122">
        <f t="shared" si="23"/>
        <v>0</v>
      </c>
      <c r="J523" s="126"/>
      <c r="L523" s="101"/>
    </row>
    <row r="524" spans="1:12" ht="24.75" customHeight="1">
      <c r="A524" s="29" t="s">
        <v>496</v>
      </c>
      <c r="B524" s="16"/>
      <c r="C524" s="16"/>
      <c r="D524" s="28" t="s">
        <v>193</v>
      </c>
      <c r="E524" s="216">
        <v>250</v>
      </c>
      <c r="F524" s="41">
        <v>0</v>
      </c>
      <c r="G524" s="41">
        <v>0</v>
      </c>
      <c r="H524" s="122"/>
      <c r="I524" s="122">
        <f t="shared" si="23"/>
        <v>0</v>
      </c>
      <c r="J524" s="126"/>
      <c r="L524" s="101"/>
    </row>
    <row r="525" spans="1:12" s="49" customFormat="1" ht="39.75" customHeight="1">
      <c r="A525" s="240" t="s">
        <v>384</v>
      </c>
      <c r="B525" s="16"/>
      <c r="C525" s="82" t="s">
        <v>455</v>
      </c>
      <c r="D525" s="82"/>
      <c r="E525" s="223">
        <f>SUM(E526:E543)</f>
        <v>3043526</v>
      </c>
      <c r="F525" s="223">
        <f>SUM(F526:F543)</f>
        <v>3044526</v>
      </c>
      <c r="G525" s="223">
        <f>SUM(G526:G543)</f>
        <v>1528631.38</v>
      </c>
      <c r="H525" s="92">
        <f t="shared" si="22"/>
        <v>0.5020917476152281</v>
      </c>
      <c r="I525" s="92">
        <f t="shared" si="23"/>
        <v>0.1336324481205487</v>
      </c>
      <c r="J525" s="238"/>
      <c r="L525" s="239"/>
    </row>
    <row r="526" spans="1:12" ht="47.25" customHeight="1">
      <c r="A526" s="210" t="s">
        <v>330</v>
      </c>
      <c r="B526" s="16"/>
      <c r="C526" s="32"/>
      <c r="D526" s="32" t="s">
        <v>246</v>
      </c>
      <c r="E526" s="216">
        <v>1000</v>
      </c>
      <c r="F526" s="41">
        <v>2000</v>
      </c>
      <c r="G526" s="41">
        <v>1224</v>
      </c>
      <c r="H526" s="122">
        <f t="shared" si="22"/>
        <v>0.612</v>
      </c>
      <c r="I526" s="122">
        <f t="shared" si="23"/>
        <v>0.00010700167394153039</v>
      </c>
      <c r="J526" s="126"/>
      <c r="L526" s="101"/>
    </row>
    <row r="527" spans="1:12" ht="15" customHeight="1">
      <c r="A527" s="75" t="s">
        <v>317</v>
      </c>
      <c r="B527" s="16"/>
      <c r="C527" s="32"/>
      <c r="D527" s="32" t="s">
        <v>95</v>
      </c>
      <c r="E527" s="216">
        <v>300</v>
      </c>
      <c r="F527" s="41">
        <v>300</v>
      </c>
      <c r="G527" s="41">
        <v>112.53</v>
      </c>
      <c r="H527" s="122">
        <f t="shared" si="22"/>
        <v>0.3751</v>
      </c>
      <c r="I527" s="122">
        <f t="shared" si="23"/>
        <v>9.837335268497071E-06</v>
      </c>
      <c r="J527" s="126"/>
      <c r="L527" s="101"/>
    </row>
    <row r="528" spans="1:12" ht="15" customHeight="1">
      <c r="A528" s="31" t="s">
        <v>50</v>
      </c>
      <c r="B528" s="16"/>
      <c r="C528" s="32"/>
      <c r="D528" s="32" t="s">
        <v>145</v>
      </c>
      <c r="E528" s="216">
        <v>2756311</v>
      </c>
      <c r="F528" s="41">
        <v>2756311</v>
      </c>
      <c r="G528" s="41">
        <v>1396778.67</v>
      </c>
      <c r="H528" s="122">
        <f t="shared" si="22"/>
        <v>0.5067565561360818</v>
      </c>
      <c r="I528" s="122">
        <f t="shared" si="23"/>
        <v>0.12210592795410495</v>
      </c>
      <c r="J528" s="126"/>
      <c r="L528" s="101"/>
    </row>
    <row r="529" spans="1:12" ht="15" customHeight="1">
      <c r="A529" s="31" t="s">
        <v>19</v>
      </c>
      <c r="B529" s="16"/>
      <c r="C529" s="32"/>
      <c r="D529" s="32" t="s">
        <v>146</v>
      </c>
      <c r="E529" s="216">
        <v>78983</v>
      </c>
      <c r="F529" s="41">
        <v>78983</v>
      </c>
      <c r="G529" s="41">
        <v>27736.98</v>
      </c>
      <c r="H529" s="122">
        <f t="shared" si="22"/>
        <v>0.3511765823025208</v>
      </c>
      <c r="I529" s="122">
        <f t="shared" si="23"/>
        <v>0.0024247575899368867</v>
      </c>
      <c r="J529" s="126"/>
      <c r="L529" s="101"/>
    </row>
    <row r="530" spans="1:12" ht="15" customHeight="1">
      <c r="A530" s="31" t="s">
        <v>20</v>
      </c>
      <c r="B530" s="16"/>
      <c r="C530" s="32"/>
      <c r="D530" s="32" t="s">
        <v>164</v>
      </c>
      <c r="E530" s="216">
        <v>4914</v>
      </c>
      <c r="F530" s="41">
        <v>4855</v>
      </c>
      <c r="G530" s="41">
        <v>4854.78</v>
      </c>
      <c r="H530" s="122">
        <f t="shared" si="22"/>
        <v>0.9999546858908341</v>
      </c>
      <c r="I530" s="122">
        <f t="shared" si="23"/>
        <v>0.0004244032570407376</v>
      </c>
      <c r="J530" s="126"/>
      <c r="L530" s="101"/>
    </row>
    <row r="531" spans="1:12" ht="15" customHeight="1">
      <c r="A531" s="31" t="s">
        <v>21</v>
      </c>
      <c r="B531" s="16"/>
      <c r="C531" s="32"/>
      <c r="D531" s="32" t="s">
        <v>78</v>
      </c>
      <c r="E531" s="216">
        <v>191563</v>
      </c>
      <c r="F531" s="41">
        <v>191563</v>
      </c>
      <c r="G531" s="41">
        <v>91561.09</v>
      </c>
      <c r="H531" s="122">
        <f t="shared" si="22"/>
        <v>0.4779685534262879</v>
      </c>
      <c r="I531" s="122">
        <f t="shared" si="23"/>
        <v>0.008004240112672482</v>
      </c>
      <c r="J531" s="126"/>
      <c r="L531" s="101"/>
    </row>
    <row r="532" spans="1:12" ht="15" customHeight="1" hidden="1">
      <c r="A532" s="31" t="s">
        <v>22</v>
      </c>
      <c r="B532" s="16"/>
      <c r="C532" s="32"/>
      <c r="D532" s="32" t="s">
        <v>79</v>
      </c>
      <c r="E532" s="216">
        <v>0</v>
      </c>
      <c r="F532" s="41">
        <v>0</v>
      </c>
      <c r="G532" s="41">
        <v>0</v>
      </c>
      <c r="H532" s="122" t="e">
        <f t="shared" si="22"/>
        <v>#DIV/0!</v>
      </c>
      <c r="I532" s="122">
        <f t="shared" si="23"/>
        <v>0</v>
      </c>
      <c r="J532" s="126"/>
      <c r="L532" s="101"/>
    </row>
    <row r="533" spans="1:12" ht="15" customHeight="1">
      <c r="A533" s="29" t="s">
        <v>159</v>
      </c>
      <c r="B533" s="16"/>
      <c r="C533" s="32"/>
      <c r="D533" s="28" t="s">
        <v>160</v>
      </c>
      <c r="E533" s="216">
        <v>400</v>
      </c>
      <c r="F533" s="41">
        <v>400</v>
      </c>
      <c r="G533" s="41">
        <v>0</v>
      </c>
      <c r="H533" s="122">
        <f t="shared" si="22"/>
        <v>0</v>
      </c>
      <c r="I533" s="122">
        <f t="shared" si="23"/>
        <v>0</v>
      </c>
      <c r="J533" s="126"/>
      <c r="L533" s="101"/>
    </row>
    <row r="534" spans="1:12" ht="15" customHeight="1">
      <c r="A534" s="31" t="s">
        <v>9</v>
      </c>
      <c r="B534" s="16"/>
      <c r="C534" s="32"/>
      <c r="D534" s="32" t="s">
        <v>80</v>
      </c>
      <c r="E534" s="216">
        <v>2500</v>
      </c>
      <c r="F534" s="41">
        <v>1500</v>
      </c>
      <c r="G534" s="41">
        <v>859.54</v>
      </c>
      <c r="H534" s="122">
        <f t="shared" si="22"/>
        <v>0.5730266666666667</v>
      </c>
      <c r="I534" s="122">
        <f t="shared" si="23"/>
        <v>7.514070165008417E-05</v>
      </c>
      <c r="J534" s="126"/>
      <c r="L534" s="101"/>
    </row>
    <row r="535" spans="1:12" ht="15" customHeight="1">
      <c r="A535" s="29" t="s">
        <v>11</v>
      </c>
      <c r="B535" s="16"/>
      <c r="C535" s="32"/>
      <c r="D535" s="28" t="s">
        <v>132</v>
      </c>
      <c r="E535" s="216">
        <v>250</v>
      </c>
      <c r="F535" s="41">
        <v>250</v>
      </c>
      <c r="G535" s="41">
        <v>0</v>
      </c>
      <c r="H535" s="122">
        <f t="shared" si="22"/>
        <v>0</v>
      </c>
      <c r="I535" s="122">
        <f t="shared" si="23"/>
        <v>0</v>
      </c>
      <c r="J535" s="38"/>
      <c r="L535" s="101"/>
    </row>
    <row r="536" spans="1:12" ht="15" customHeight="1">
      <c r="A536" s="31" t="s">
        <v>45</v>
      </c>
      <c r="B536" s="16"/>
      <c r="C536" s="32"/>
      <c r="D536" s="32" t="s">
        <v>134</v>
      </c>
      <c r="E536" s="216">
        <v>130</v>
      </c>
      <c r="F536" s="41">
        <v>130</v>
      </c>
      <c r="G536" s="41">
        <v>0</v>
      </c>
      <c r="H536" s="122">
        <f t="shared" si="22"/>
        <v>0</v>
      </c>
      <c r="I536" s="122">
        <f t="shared" si="23"/>
        <v>0</v>
      </c>
      <c r="J536" s="38"/>
      <c r="L536" s="101"/>
    </row>
    <row r="537" spans="1:12" ht="15" customHeight="1">
      <c r="A537" s="31" t="s">
        <v>12</v>
      </c>
      <c r="B537" s="16"/>
      <c r="C537" s="32"/>
      <c r="D537" s="32" t="s">
        <v>76</v>
      </c>
      <c r="E537" s="216">
        <v>3000</v>
      </c>
      <c r="F537" s="41">
        <v>3899</v>
      </c>
      <c r="G537" s="41">
        <v>3315.4</v>
      </c>
      <c r="H537" s="122">
        <f t="shared" si="22"/>
        <v>0.8503205950243653</v>
      </c>
      <c r="I537" s="122">
        <f t="shared" si="23"/>
        <v>0.0002898311681256126</v>
      </c>
      <c r="J537" s="38"/>
      <c r="L537" s="101"/>
    </row>
    <row r="538" spans="1:12" ht="15" customHeight="1">
      <c r="A538" s="29" t="s">
        <v>401</v>
      </c>
      <c r="B538" s="16"/>
      <c r="C538" s="32"/>
      <c r="D538" s="28" t="s">
        <v>194</v>
      </c>
      <c r="E538" s="216">
        <v>1440</v>
      </c>
      <c r="F538" s="41">
        <v>1440</v>
      </c>
      <c r="G538" s="41">
        <v>629.39</v>
      </c>
      <c r="H538" s="122">
        <f t="shared" si="22"/>
        <v>0.4370763888888889</v>
      </c>
      <c r="I538" s="122">
        <f t="shared" si="23"/>
        <v>5.502106500168285E-05</v>
      </c>
      <c r="J538" s="126"/>
      <c r="L538" s="101"/>
    </row>
    <row r="539" spans="1:12" ht="15" customHeight="1">
      <c r="A539" s="31" t="s">
        <v>25</v>
      </c>
      <c r="B539" s="16"/>
      <c r="C539" s="32"/>
      <c r="D539" s="32" t="s">
        <v>81</v>
      </c>
      <c r="E539" s="216">
        <v>200</v>
      </c>
      <c r="F539" s="41">
        <v>200</v>
      </c>
      <c r="G539" s="41">
        <v>0</v>
      </c>
      <c r="H539" s="122">
        <f t="shared" si="22"/>
        <v>0</v>
      </c>
      <c r="I539" s="122">
        <f t="shared" si="23"/>
        <v>0</v>
      </c>
      <c r="J539" s="126"/>
      <c r="L539" s="101"/>
    </row>
    <row r="540" spans="1:12" ht="15" customHeight="1">
      <c r="A540" s="29" t="s">
        <v>319</v>
      </c>
      <c r="B540" s="16"/>
      <c r="C540" s="32"/>
      <c r="D540" s="32" t="s">
        <v>139</v>
      </c>
      <c r="E540" s="216">
        <v>1915</v>
      </c>
      <c r="F540" s="41">
        <v>2075</v>
      </c>
      <c r="G540" s="41">
        <v>1559</v>
      </c>
      <c r="H540" s="122">
        <f t="shared" si="22"/>
        <v>0.7513253012048193</v>
      </c>
      <c r="I540" s="122">
        <f t="shared" si="23"/>
        <v>0.00013628726280624662</v>
      </c>
      <c r="J540" s="126"/>
      <c r="L540" s="101"/>
    </row>
    <row r="541" spans="1:12" ht="15" customHeight="1">
      <c r="A541" s="143" t="s">
        <v>16</v>
      </c>
      <c r="B541" s="16"/>
      <c r="C541" s="32"/>
      <c r="D541" s="28" t="s">
        <v>385</v>
      </c>
      <c r="E541" s="216">
        <v>20</v>
      </c>
      <c r="F541" s="41">
        <v>20</v>
      </c>
      <c r="G541" s="41">
        <v>0</v>
      </c>
      <c r="H541" s="122">
        <f t="shared" si="22"/>
        <v>0</v>
      </c>
      <c r="I541" s="122">
        <f t="shared" si="23"/>
        <v>0</v>
      </c>
      <c r="J541" s="126"/>
      <c r="L541" s="101"/>
    </row>
    <row r="542" spans="1:12" ht="15" customHeight="1" hidden="1">
      <c r="A542" s="75" t="s">
        <v>90</v>
      </c>
      <c r="B542" s="16"/>
      <c r="C542" s="32"/>
      <c r="D542" s="32" t="s">
        <v>91</v>
      </c>
      <c r="E542" s="216">
        <v>0</v>
      </c>
      <c r="F542" s="41">
        <v>0</v>
      </c>
      <c r="G542" s="41">
        <v>0</v>
      </c>
      <c r="H542" s="122" t="e">
        <f t="shared" si="22"/>
        <v>#DIV/0!</v>
      </c>
      <c r="I542" s="122">
        <f t="shared" si="23"/>
        <v>0</v>
      </c>
      <c r="J542" s="126"/>
      <c r="L542" s="101"/>
    </row>
    <row r="543" spans="1:12" ht="24.75" customHeight="1">
      <c r="A543" s="31" t="s">
        <v>196</v>
      </c>
      <c r="B543" s="16"/>
      <c r="C543" s="32"/>
      <c r="D543" s="32" t="s">
        <v>193</v>
      </c>
      <c r="E543" s="216">
        <v>600</v>
      </c>
      <c r="F543" s="41">
        <v>600</v>
      </c>
      <c r="G543" s="41">
        <v>0</v>
      </c>
      <c r="H543" s="122">
        <f t="shared" si="22"/>
        <v>0</v>
      </c>
      <c r="I543" s="122">
        <f t="shared" si="23"/>
        <v>0</v>
      </c>
      <c r="J543" s="126"/>
      <c r="L543" s="101"/>
    </row>
    <row r="544" spans="1:12" s="91" customFormat="1" ht="15" customHeight="1">
      <c r="A544" s="89" t="s">
        <v>519</v>
      </c>
      <c r="B544" s="129"/>
      <c r="C544" s="124" t="s">
        <v>467</v>
      </c>
      <c r="D544" s="124"/>
      <c r="E544" s="218">
        <f>E545</f>
        <v>0</v>
      </c>
      <c r="F544" s="218">
        <f>F545</f>
        <v>85.76</v>
      </c>
      <c r="G544" s="218">
        <f>G545</f>
        <v>0</v>
      </c>
      <c r="H544" s="92">
        <f t="shared" si="22"/>
        <v>0</v>
      </c>
      <c r="I544" s="92">
        <f t="shared" si="23"/>
        <v>0</v>
      </c>
      <c r="J544" s="126"/>
      <c r="L544" s="132"/>
    </row>
    <row r="545" spans="1:12" ht="15" customHeight="1">
      <c r="A545" s="29" t="s">
        <v>9</v>
      </c>
      <c r="B545" s="16"/>
      <c r="C545" s="32"/>
      <c r="D545" s="28" t="s">
        <v>80</v>
      </c>
      <c r="E545" s="216">
        <v>0</v>
      </c>
      <c r="F545" s="41">
        <v>85.76</v>
      </c>
      <c r="G545" s="41">
        <v>0</v>
      </c>
      <c r="H545" s="122">
        <f t="shared" si="22"/>
        <v>0</v>
      </c>
      <c r="I545" s="122">
        <f t="shared" si="23"/>
        <v>0</v>
      </c>
      <c r="J545" s="126"/>
      <c r="L545" s="101"/>
    </row>
    <row r="546" spans="1:12" s="91" customFormat="1" ht="15" customHeight="1">
      <c r="A546" s="89" t="s">
        <v>373</v>
      </c>
      <c r="B546" s="129"/>
      <c r="C546" s="129" t="s">
        <v>497</v>
      </c>
      <c r="D546" s="124"/>
      <c r="E546" s="218">
        <f>SUM(E547:E550)</f>
        <v>19500</v>
      </c>
      <c r="F546" s="218">
        <f>SUM(F547:F550)</f>
        <v>19500</v>
      </c>
      <c r="G546" s="218">
        <f>SUM(G547:G550)</f>
        <v>7068.84</v>
      </c>
      <c r="H546" s="92">
        <f t="shared" si="22"/>
        <v>0.36250461538461537</v>
      </c>
      <c r="I546" s="92">
        <f t="shared" si="23"/>
        <v>0.0006179556477327187</v>
      </c>
      <c r="J546" s="126"/>
      <c r="L546" s="132"/>
    </row>
    <row r="547" spans="1:12" ht="15" customHeight="1">
      <c r="A547" s="19" t="s">
        <v>159</v>
      </c>
      <c r="B547" s="16"/>
      <c r="C547" s="16"/>
      <c r="D547" s="28" t="s">
        <v>160</v>
      </c>
      <c r="E547" s="216">
        <v>18000</v>
      </c>
      <c r="F547" s="41">
        <v>18000</v>
      </c>
      <c r="G547" s="41">
        <v>7012</v>
      </c>
      <c r="H547" s="122">
        <f t="shared" si="22"/>
        <v>0.38955555555555554</v>
      </c>
      <c r="I547" s="122">
        <f t="shared" si="23"/>
        <v>0.0006129867137892247</v>
      </c>
      <c r="J547" s="126"/>
      <c r="L547" s="101"/>
    </row>
    <row r="548" spans="1:12" ht="15" customHeight="1">
      <c r="A548" s="19" t="s">
        <v>9</v>
      </c>
      <c r="B548" s="16"/>
      <c r="C548" s="16"/>
      <c r="D548" s="28" t="s">
        <v>80</v>
      </c>
      <c r="E548" s="216">
        <v>300</v>
      </c>
      <c r="F548" s="41">
        <v>300</v>
      </c>
      <c r="G548" s="41">
        <v>0</v>
      </c>
      <c r="H548" s="122">
        <f t="shared" si="22"/>
        <v>0</v>
      </c>
      <c r="I548" s="122">
        <f t="shared" si="23"/>
        <v>0</v>
      </c>
      <c r="J548" s="126"/>
      <c r="L548" s="101"/>
    </row>
    <row r="549" spans="1:12" ht="15" customHeight="1">
      <c r="A549" s="19" t="s">
        <v>12</v>
      </c>
      <c r="B549" s="16"/>
      <c r="C549" s="16"/>
      <c r="D549" s="28" t="s">
        <v>76</v>
      </c>
      <c r="E549" s="216">
        <v>1000</v>
      </c>
      <c r="F549" s="41">
        <v>1000</v>
      </c>
      <c r="G549" s="41">
        <v>0</v>
      </c>
      <c r="H549" s="122">
        <f t="shared" si="22"/>
        <v>0</v>
      </c>
      <c r="I549" s="122">
        <f t="shared" si="23"/>
        <v>0</v>
      </c>
      <c r="J549" s="126"/>
      <c r="L549" s="101"/>
    </row>
    <row r="550" spans="1:12" ht="15" customHeight="1">
      <c r="A550" s="19" t="s">
        <v>25</v>
      </c>
      <c r="B550" s="16"/>
      <c r="C550" s="16"/>
      <c r="D550" s="28" t="s">
        <v>81</v>
      </c>
      <c r="E550" s="216">
        <v>200</v>
      </c>
      <c r="F550" s="41">
        <v>200</v>
      </c>
      <c r="G550" s="41">
        <v>56.84</v>
      </c>
      <c r="H550" s="122">
        <f t="shared" si="22"/>
        <v>0.2842</v>
      </c>
      <c r="I550" s="122">
        <f t="shared" si="23"/>
        <v>4.968933943493944E-06</v>
      </c>
      <c r="J550" s="126"/>
      <c r="L550" s="101"/>
    </row>
    <row r="551" spans="1:12" s="91" customFormat="1" ht="15" customHeight="1">
      <c r="A551" s="89" t="s">
        <v>347</v>
      </c>
      <c r="B551" s="129"/>
      <c r="C551" s="129" t="s">
        <v>498</v>
      </c>
      <c r="D551" s="124"/>
      <c r="E551" s="218">
        <f>E552</f>
        <v>1500</v>
      </c>
      <c r="F551" s="218">
        <f>F552</f>
        <v>1500</v>
      </c>
      <c r="G551" s="218">
        <f>G552</f>
        <v>0</v>
      </c>
      <c r="H551" s="92">
        <f t="shared" si="22"/>
        <v>0</v>
      </c>
      <c r="I551" s="92">
        <f t="shared" si="23"/>
        <v>0</v>
      </c>
      <c r="J551" s="126"/>
      <c r="L551" s="132"/>
    </row>
    <row r="552" spans="1:12" ht="15" customHeight="1">
      <c r="A552" s="137" t="s">
        <v>50</v>
      </c>
      <c r="B552" s="16"/>
      <c r="C552" s="32"/>
      <c r="D552" s="28" t="s">
        <v>145</v>
      </c>
      <c r="E552" s="216">
        <v>1500</v>
      </c>
      <c r="F552" s="41">
        <v>1500</v>
      </c>
      <c r="G552" s="41">
        <v>0</v>
      </c>
      <c r="H552" s="122">
        <f t="shared" si="22"/>
        <v>0</v>
      </c>
      <c r="I552" s="122">
        <f t="shared" si="23"/>
        <v>0</v>
      </c>
      <c r="J552" s="126"/>
      <c r="L552" s="101"/>
    </row>
    <row r="553" spans="1:12" s="91" customFormat="1" ht="15" customHeight="1">
      <c r="A553" s="142" t="s">
        <v>499</v>
      </c>
      <c r="B553" s="129"/>
      <c r="C553" s="124" t="s">
        <v>500</v>
      </c>
      <c r="D553" s="124"/>
      <c r="E553" s="218">
        <f>E554</f>
        <v>40000</v>
      </c>
      <c r="F553" s="218">
        <f>F554</f>
        <v>40000</v>
      </c>
      <c r="G553" s="218">
        <f>G554</f>
        <v>0</v>
      </c>
      <c r="H553" s="92">
        <f t="shared" si="22"/>
        <v>0</v>
      </c>
      <c r="I553" s="92">
        <f t="shared" si="23"/>
        <v>0</v>
      </c>
      <c r="J553" s="126"/>
      <c r="L553" s="132"/>
    </row>
    <row r="554" spans="1:12" ht="15" customHeight="1">
      <c r="A554" s="137" t="s">
        <v>26</v>
      </c>
      <c r="B554" s="16"/>
      <c r="C554" s="32"/>
      <c r="D554" s="28" t="s">
        <v>89</v>
      </c>
      <c r="E554" s="216">
        <v>40000</v>
      </c>
      <c r="F554" s="41">
        <v>40000</v>
      </c>
      <c r="G554" s="41">
        <v>0</v>
      </c>
      <c r="H554" s="122">
        <f t="shared" si="22"/>
        <v>0</v>
      </c>
      <c r="I554" s="122">
        <f t="shared" si="23"/>
        <v>0</v>
      </c>
      <c r="J554" s="126"/>
      <c r="L554" s="101"/>
    </row>
    <row r="555" spans="1:12" s="49" customFormat="1" ht="19.5" customHeight="1">
      <c r="A555" s="241" t="s">
        <v>58</v>
      </c>
      <c r="B555" s="82" t="s">
        <v>501</v>
      </c>
      <c r="C555" s="82"/>
      <c r="D555" s="82"/>
      <c r="E555" s="223">
        <f>E556+E569+E583+E589+E599+E605+E607</f>
        <v>4567524</v>
      </c>
      <c r="F555" s="223">
        <f>F556+F569+F583+F589+F599+F605+F607</f>
        <v>5821269.5</v>
      </c>
      <c r="G555" s="223">
        <f>G556+G569+G583+G589+G599+G605+G607</f>
        <v>1026168.2200000001</v>
      </c>
      <c r="H555" s="30">
        <f t="shared" si="22"/>
        <v>0.17627911231390336</v>
      </c>
      <c r="I555" s="92">
        <f t="shared" si="23"/>
        <v>0.0897072853640528</v>
      </c>
      <c r="J555" s="238"/>
      <c r="L555" s="239"/>
    </row>
    <row r="556" spans="1:14" ht="15" customHeight="1">
      <c r="A556" s="135" t="s">
        <v>84</v>
      </c>
      <c r="B556" s="129"/>
      <c r="C556" s="129" t="s">
        <v>85</v>
      </c>
      <c r="D556" s="129"/>
      <c r="E556" s="221">
        <f>SUM(E557:E568)</f>
        <v>2954679</v>
      </c>
      <c r="F556" s="131">
        <f>SUM(F557:F568)</f>
        <v>4095193</v>
      </c>
      <c r="G556" s="131">
        <f>SUM(G557:G568)</f>
        <v>210578.53000000003</v>
      </c>
      <c r="H556" s="92">
        <f t="shared" si="22"/>
        <v>0.05142090494880217</v>
      </c>
      <c r="I556" s="92">
        <f t="shared" si="23"/>
        <v>0.01840870523378005</v>
      </c>
      <c r="J556" s="126"/>
      <c r="L556" s="101"/>
      <c r="M556" s="97"/>
      <c r="N556" s="97"/>
    </row>
    <row r="557" spans="1:14" ht="12.75">
      <c r="A557" s="29" t="s">
        <v>27</v>
      </c>
      <c r="B557" s="129"/>
      <c r="C557" s="129"/>
      <c r="D557" s="28" t="s">
        <v>78</v>
      </c>
      <c r="E557" s="216">
        <v>344</v>
      </c>
      <c r="F557" s="41">
        <v>344</v>
      </c>
      <c r="G557" s="41">
        <v>0</v>
      </c>
      <c r="H557" s="122">
        <v>0</v>
      </c>
      <c r="I557" s="122">
        <f t="shared" si="23"/>
        <v>0</v>
      </c>
      <c r="J557" s="126"/>
      <c r="L557" s="101"/>
      <c r="M557" s="97"/>
      <c r="N557" s="97"/>
    </row>
    <row r="558" spans="1:14" ht="12.75">
      <c r="A558" s="29" t="s">
        <v>22</v>
      </c>
      <c r="B558" s="129"/>
      <c r="C558" s="129"/>
      <c r="D558" s="28" t="s">
        <v>79</v>
      </c>
      <c r="E558" s="216">
        <v>49</v>
      </c>
      <c r="F558" s="41">
        <v>49</v>
      </c>
      <c r="G558" s="41">
        <v>0</v>
      </c>
      <c r="H558" s="122">
        <v>0</v>
      </c>
      <c r="I558" s="122">
        <f t="shared" si="23"/>
        <v>0</v>
      </c>
      <c r="J558" s="126"/>
      <c r="L558" s="101"/>
      <c r="M558" s="97"/>
      <c r="N558" s="97"/>
    </row>
    <row r="559" spans="1:14" ht="12.75">
      <c r="A559" s="23" t="s">
        <v>159</v>
      </c>
      <c r="B559" s="21"/>
      <c r="C559" s="21"/>
      <c r="D559" s="21" t="s">
        <v>160</v>
      </c>
      <c r="E559" s="222">
        <v>2000</v>
      </c>
      <c r="F559" s="40">
        <v>2000</v>
      </c>
      <c r="G559" s="40">
        <v>0</v>
      </c>
      <c r="H559" s="122">
        <v>0</v>
      </c>
      <c r="I559" s="122">
        <f t="shared" si="23"/>
        <v>0</v>
      </c>
      <c r="J559" s="42"/>
      <c r="L559" s="101"/>
      <c r="M559" s="97"/>
      <c r="N559" s="97"/>
    </row>
    <row r="560" spans="1:14" ht="12.75">
      <c r="A560" s="23" t="s">
        <v>9</v>
      </c>
      <c r="B560" s="21"/>
      <c r="C560" s="21"/>
      <c r="D560" s="21" t="s">
        <v>80</v>
      </c>
      <c r="E560" s="222">
        <v>5000</v>
      </c>
      <c r="F560" s="40">
        <v>5000</v>
      </c>
      <c r="G560" s="40">
        <v>648.83</v>
      </c>
      <c r="H560" s="122">
        <f t="shared" si="22"/>
        <v>0.12976600000000002</v>
      </c>
      <c r="I560" s="122">
        <f t="shared" si="23"/>
        <v>5.6720503352518926E-05</v>
      </c>
      <c r="J560" s="42"/>
      <c r="L560" s="97"/>
      <c r="M560" s="97"/>
      <c r="N560" s="97"/>
    </row>
    <row r="561" spans="1:10" s="91" customFormat="1" ht="12.75">
      <c r="A561" s="23" t="s">
        <v>11</v>
      </c>
      <c r="B561" s="21"/>
      <c r="C561" s="21"/>
      <c r="D561" s="21" t="s">
        <v>132</v>
      </c>
      <c r="E561" s="222">
        <v>4000</v>
      </c>
      <c r="F561" s="40">
        <v>4000</v>
      </c>
      <c r="G561" s="40">
        <v>1845</v>
      </c>
      <c r="H561" s="122">
        <f t="shared" si="22"/>
        <v>0.46125</v>
      </c>
      <c r="I561" s="122">
        <f t="shared" si="23"/>
        <v>0.00016128928792657154</v>
      </c>
      <c r="J561" s="42"/>
    </row>
    <row r="562" spans="1:14" ht="12.75">
      <c r="A562" s="23" t="s">
        <v>12</v>
      </c>
      <c r="B562" s="21"/>
      <c r="C562" s="21"/>
      <c r="D562" s="21" t="s">
        <v>76</v>
      </c>
      <c r="E562" s="222">
        <v>76500</v>
      </c>
      <c r="F562" s="40">
        <v>10000</v>
      </c>
      <c r="G562" s="40">
        <v>5021.43</v>
      </c>
      <c r="H562" s="122">
        <f t="shared" si="22"/>
        <v>0.502143</v>
      </c>
      <c r="I562" s="122">
        <f t="shared" si="23"/>
        <v>0.00043897174475508087</v>
      </c>
      <c r="J562" s="42"/>
      <c r="L562" s="97"/>
      <c r="M562" s="97"/>
      <c r="N562" s="97"/>
    </row>
    <row r="563" spans="1:14" ht="25.5">
      <c r="A563" s="23" t="s">
        <v>329</v>
      </c>
      <c r="B563" s="21"/>
      <c r="C563" s="21"/>
      <c r="D563" s="21" t="s">
        <v>172</v>
      </c>
      <c r="E563" s="222">
        <v>100</v>
      </c>
      <c r="F563" s="40">
        <v>100</v>
      </c>
      <c r="G563" s="40">
        <v>0</v>
      </c>
      <c r="H563" s="122">
        <f t="shared" si="22"/>
        <v>0</v>
      </c>
      <c r="I563" s="122">
        <f t="shared" si="23"/>
        <v>0</v>
      </c>
      <c r="J563" s="42"/>
      <c r="L563" s="97"/>
      <c r="M563" s="97"/>
      <c r="N563" s="97"/>
    </row>
    <row r="564" spans="1:14" ht="12.75">
      <c r="A564" s="23" t="s">
        <v>26</v>
      </c>
      <c r="B564" s="21"/>
      <c r="C564" s="21"/>
      <c r="D564" s="21" t="s">
        <v>89</v>
      </c>
      <c r="E564" s="222">
        <v>15000</v>
      </c>
      <c r="F564" s="40">
        <v>20000</v>
      </c>
      <c r="G564" s="40">
        <v>19652</v>
      </c>
      <c r="H564" s="122">
        <f t="shared" si="22"/>
        <v>0.9826</v>
      </c>
      <c r="I564" s="122">
        <f t="shared" si="23"/>
        <v>0.0017179713205056823</v>
      </c>
      <c r="J564" s="42"/>
      <c r="L564" s="97"/>
      <c r="M564" s="97"/>
      <c r="N564" s="97"/>
    </row>
    <row r="565" spans="1:14" ht="12.75">
      <c r="A565" s="23" t="s">
        <v>87</v>
      </c>
      <c r="B565" s="21"/>
      <c r="C565" s="21"/>
      <c r="D565" s="21" t="s">
        <v>86</v>
      </c>
      <c r="E565" s="222">
        <v>2851686</v>
      </c>
      <c r="F565" s="40">
        <v>240000</v>
      </c>
      <c r="G565" s="40">
        <v>169645.32</v>
      </c>
      <c r="H565" s="122">
        <f t="shared" si="22"/>
        <v>0.7068555000000001</v>
      </c>
      <c r="I565" s="122">
        <f t="shared" si="23"/>
        <v>0.014830337595054399</v>
      </c>
      <c r="J565" s="42"/>
      <c r="L565" s="97"/>
      <c r="M565" s="97"/>
      <c r="N565" s="97"/>
    </row>
    <row r="566" spans="1:14" ht="12.75">
      <c r="A566" s="23" t="s">
        <v>87</v>
      </c>
      <c r="B566" s="21"/>
      <c r="C566" s="21"/>
      <c r="D566" s="21" t="s">
        <v>258</v>
      </c>
      <c r="E566" s="222">
        <v>0</v>
      </c>
      <c r="F566" s="40">
        <v>1787358</v>
      </c>
      <c r="G566" s="40">
        <v>0</v>
      </c>
      <c r="H566" s="122">
        <f t="shared" si="22"/>
        <v>0</v>
      </c>
      <c r="I566" s="122">
        <f t="shared" si="23"/>
        <v>0</v>
      </c>
      <c r="J566" s="42"/>
      <c r="L566" s="97"/>
      <c r="M566" s="97"/>
      <c r="N566" s="97"/>
    </row>
    <row r="567" spans="1:14" ht="12.75">
      <c r="A567" s="23" t="s">
        <v>87</v>
      </c>
      <c r="B567" s="21"/>
      <c r="C567" s="21"/>
      <c r="D567" s="21" t="s">
        <v>239</v>
      </c>
      <c r="E567" s="222">
        <v>0</v>
      </c>
      <c r="F567" s="40">
        <v>1953342</v>
      </c>
      <c r="G567" s="40">
        <v>13765.95</v>
      </c>
      <c r="H567" s="122">
        <f t="shared" si="22"/>
        <v>0.007047383407513892</v>
      </c>
      <c r="I567" s="122">
        <f t="shared" si="23"/>
        <v>0.0012034147821857928</v>
      </c>
      <c r="J567" s="42"/>
      <c r="L567" s="97"/>
      <c r="M567" s="97"/>
      <c r="N567" s="97"/>
    </row>
    <row r="568" spans="1:14" ht="12.75" customHeight="1">
      <c r="A568" s="23" t="s">
        <v>371</v>
      </c>
      <c r="B568" s="21"/>
      <c r="C568" s="21"/>
      <c r="D568" s="21" t="s">
        <v>144</v>
      </c>
      <c r="E568" s="222">
        <v>0</v>
      </c>
      <c r="F568" s="40">
        <v>73000</v>
      </c>
      <c r="G568" s="40">
        <v>0</v>
      </c>
      <c r="H568" s="122">
        <f t="shared" si="22"/>
        <v>0</v>
      </c>
      <c r="I568" s="122">
        <f t="shared" si="23"/>
        <v>0</v>
      </c>
      <c r="J568" s="42"/>
      <c r="L568" s="97"/>
      <c r="M568" s="97"/>
      <c r="N568" s="97"/>
    </row>
    <row r="569" spans="1:14" ht="15" customHeight="1">
      <c r="A569" s="135" t="s">
        <v>350</v>
      </c>
      <c r="B569" s="129"/>
      <c r="C569" s="129" t="s">
        <v>351</v>
      </c>
      <c r="D569" s="129"/>
      <c r="E569" s="221">
        <f>SUM(E570:E582)</f>
        <v>620500</v>
      </c>
      <c r="F569" s="131">
        <f>SUM(F570:F582)</f>
        <v>633095.5</v>
      </c>
      <c r="G569" s="131">
        <f>SUM(G570:G582)</f>
        <v>286931.72</v>
      </c>
      <c r="H569" s="92">
        <f t="shared" si="22"/>
        <v>0.45322028035264816</v>
      </c>
      <c r="I569" s="92">
        <f t="shared" si="23"/>
        <v>0.025083475773629484</v>
      </c>
      <c r="J569" s="130"/>
      <c r="L569" s="97"/>
      <c r="M569" s="97"/>
      <c r="N569" s="97"/>
    </row>
    <row r="570" spans="1:14" ht="25.5">
      <c r="A570" s="23" t="s">
        <v>345</v>
      </c>
      <c r="B570" s="21"/>
      <c r="C570" s="21"/>
      <c r="D570" s="21" t="s">
        <v>94</v>
      </c>
      <c r="E570" s="222">
        <v>45500</v>
      </c>
      <c r="F570" s="40">
        <v>45500</v>
      </c>
      <c r="G570" s="40">
        <v>6650</v>
      </c>
      <c r="H570" s="122">
        <f t="shared" si="22"/>
        <v>0.14615384615384616</v>
      </c>
      <c r="I570" s="122">
        <f t="shared" si="23"/>
        <v>0.0005813407938816806</v>
      </c>
      <c r="J570" s="42"/>
      <c r="L570" s="97"/>
      <c r="M570" s="97"/>
      <c r="N570" s="97"/>
    </row>
    <row r="571" spans="1:14" ht="12.75">
      <c r="A571" s="23" t="s">
        <v>380</v>
      </c>
      <c r="B571" s="21"/>
      <c r="C571" s="21"/>
      <c r="D571" s="21" t="s">
        <v>95</v>
      </c>
      <c r="E571" s="222">
        <v>400</v>
      </c>
      <c r="F571" s="40">
        <v>400</v>
      </c>
      <c r="G571" s="40">
        <v>189.14</v>
      </c>
      <c r="H571" s="122">
        <f t="shared" si="22"/>
        <v>0.47285</v>
      </c>
      <c r="I571" s="122">
        <f t="shared" si="23"/>
        <v>1.6534556053350535E-05</v>
      </c>
      <c r="J571" s="42"/>
      <c r="L571" s="97"/>
      <c r="M571" s="97"/>
      <c r="N571" s="97"/>
    </row>
    <row r="572" spans="1:14" ht="12.75">
      <c r="A572" s="23" t="s">
        <v>182</v>
      </c>
      <c r="B572" s="21"/>
      <c r="C572" s="21"/>
      <c r="D572" s="21" t="s">
        <v>146</v>
      </c>
      <c r="E572" s="222">
        <v>12000</v>
      </c>
      <c r="F572" s="40">
        <v>12000</v>
      </c>
      <c r="G572" s="40">
        <v>4788.24</v>
      </c>
      <c r="H572" s="122">
        <f t="shared" si="22"/>
        <v>0.39902</v>
      </c>
      <c r="I572" s="122">
        <f t="shared" si="23"/>
        <v>0.00041858635231519073</v>
      </c>
      <c r="J572" s="42"/>
      <c r="L572" s="97"/>
      <c r="M572" s="97"/>
      <c r="N572" s="97"/>
    </row>
    <row r="573" spans="1:14" ht="12.75">
      <c r="A573" s="23" t="s">
        <v>399</v>
      </c>
      <c r="B573" s="21"/>
      <c r="C573" s="21"/>
      <c r="D573" s="21" t="s">
        <v>164</v>
      </c>
      <c r="E573" s="222">
        <v>500</v>
      </c>
      <c r="F573" s="40">
        <v>491</v>
      </c>
      <c r="G573" s="40">
        <v>490.48</v>
      </c>
      <c r="H573" s="122">
        <f t="shared" si="22"/>
        <v>0.9989409368635438</v>
      </c>
      <c r="I573" s="122">
        <f t="shared" si="23"/>
        <v>4.28775988846747E-05</v>
      </c>
      <c r="J573" s="42"/>
      <c r="L573" s="97"/>
      <c r="M573" s="97"/>
      <c r="N573" s="97"/>
    </row>
    <row r="574" spans="1:14" ht="12.75">
      <c r="A574" s="23" t="s">
        <v>21</v>
      </c>
      <c r="B574" s="21"/>
      <c r="C574" s="21"/>
      <c r="D574" s="21" t="s">
        <v>78</v>
      </c>
      <c r="E574" s="222">
        <v>2150</v>
      </c>
      <c r="F574" s="40">
        <v>2150</v>
      </c>
      <c r="G574" s="40">
        <v>773.07</v>
      </c>
      <c r="H574" s="122">
        <f t="shared" si="22"/>
        <v>0.35956744186046513</v>
      </c>
      <c r="I574" s="122">
        <f t="shared" si="23"/>
        <v>6.758152293625727E-05</v>
      </c>
      <c r="J574" s="42"/>
      <c r="L574" s="97"/>
      <c r="M574" s="97"/>
      <c r="N574" s="97"/>
    </row>
    <row r="575" spans="1:14" ht="12.75">
      <c r="A575" s="23" t="s">
        <v>225</v>
      </c>
      <c r="B575" s="21"/>
      <c r="C575" s="21"/>
      <c r="D575" s="21" t="s">
        <v>79</v>
      </c>
      <c r="E575" s="222">
        <v>307</v>
      </c>
      <c r="F575" s="40">
        <v>307</v>
      </c>
      <c r="G575" s="40">
        <v>61.02</v>
      </c>
      <c r="H575" s="122">
        <f t="shared" si="22"/>
        <v>0.19876221498371335</v>
      </c>
      <c r="I575" s="122">
        <f t="shared" si="23"/>
        <v>5.3343481567910005E-06</v>
      </c>
      <c r="J575" s="42"/>
      <c r="L575" s="97"/>
      <c r="M575" s="97"/>
      <c r="N575" s="97"/>
    </row>
    <row r="576" spans="1:14" ht="12.75">
      <c r="A576" s="23" t="s">
        <v>9</v>
      </c>
      <c r="B576" s="21"/>
      <c r="C576" s="21"/>
      <c r="D576" s="21" t="s">
        <v>80</v>
      </c>
      <c r="E576" s="222">
        <v>4000</v>
      </c>
      <c r="F576" s="40">
        <v>3963</v>
      </c>
      <c r="G576" s="40">
        <v>51.7</v>
      </c>
      <c r="H576" s="122">
        <f t="shared" si="22"/>
        <v>0.013045672470350746</v>
      </c>
      <c r="I576" s="122">
        <f t="shared" si="23"/>
        <v>4.519596848674118E-06</v>
      </c>
      <c r="J576" s="42"/>
      <c r="L576" s="97"/>
      <c r="M576" s="97"/>
      <c r="N576" s="97"/>
    </row>
    <row r="577" spans="1:14" ht="12.75">
      <c r="A577" s="23" t="s">
        <v>10</v>
      </c>
      <c r="B577" s="21"/>
      <c r="C577" s="21"/>
      <c r="D577" s="21" t="s">
        <v>149</v>
      </c>
      <c r="E577" s="222">
        <v>2000</v>
      </c>
      <c r="F577" s="40">
        <v>2000</v>
      </c>
      <c r="G577" s="40">
        <v>1424</v>
      </c>
      <c r="H577" s="122">
        <f t="shared" si="22"/>
        <v>0.712</v>
      </c>
      <c r="I577" s="122">
        <f t="shared" si="23"/>
        <v>0.00012448560759210724</v>
      </c>
      <c r="J577" s="42"/>
      <c r="L577" s="97"/>
      <c r="M577" s="97"/>
      <c r="N577" s="97"/>
    </row>
    <row r="578" spans="1:14" ht="12.75">
      <c r="A578" s="23" t="s">
        <v>12</v>
      </c>
      <c r="B578" s="21"/>
      <c r="C578" s="21"/>
      <c r="D578" s="21" t="s">
        <v>76</v>
      </c>
      <c r="E578" s="222">
        <v>548472</v>
      </c>
      <c r="F578" s="40">
        <v>561067.5</v>
      </c>
      <c r="G578" s="40">
        <v>272043.22</v>
      </c>
      <c r="H578" s="122">
        <f t="shared" si="22"/>
        <v>0.4848671862119976</v>
      </c>
      <c r="I578" s="122">
        <f t="shared" si="23"/>
        <v>0.023781928042846418</v>
      </c>
      <c r="J578" s="42"/>
      <c r="L578" s="97"/>
      <c r="M578" s="97"/>
      <c r="N578" s="97"/>
    </row>
    <row r="579" spans="1:10" s="91" customFormat="1" ht="12.75">
      <c r="A579" s="29" t="s">
        <v>408</v>
      </c>
      <c r="B579" s="21"/>
      <c r="C579" s="21"/>
      <c r="D579" s="21" t="s">
        <v>194</v>
      </c>
      <c r="E579" s="222">
        <v>20</v>
      </c>
      <c r="F579" s="40">
        <v>20</v>
      </c>
      <c r="G579" s="40">
        <v>0</v>
      </c>
      <c r="H579" s="122">
        <f t="shared" si="22"/>
        <v>0</v>
      </c>
      <c r="I579" s="122">
        <f t="shared" si="23"/>
        <v>0</v>
      </c>
      <c r="J579" s="42"/>
    </row>
    <row r="580" spans="1:10" s="91" customFormat="1" ht="12.75">
      <c r="A580" s="23" t="s">
        <v>26</v>
      </c>
      <c r="B580" s="21"/>
      <c r="C580" s="21"/>
      <c r="D580" s="21" t="s">
        <v>89</v>
      </c>
      <c r="E580" s="222">
        <v>33</v>
      </c>
      <c r="F580" s="40">
        <v>33</v>
      </c>
      <c r="G580" s="40">
        <v>16.23</v>
      </c>
      <c r="H580" s="122">
        <f t="shared" si="22"/>
        <v>0.4918181818181818</v>
      </c>
      <c r="I580" s="122">
        <f aca="true" t="shared" si="24" ref="I580:I643">G580/11439073.38</f>
        <v>1.4188212157443123E-06</v>
      </c>
      <c r="J580" s="42"/>
    </row>
    <row r="581" spans="1:10" s="91" customFormat="1" ht="12.75">
      <c r="A581" s="23" t="s">
        <v>327</v>
      </c>
      <c r="B581" s="21"/>
      <c r="C581" s="21"/>
      <c r="D581" s="21" t="s">
        <v>139</v>
      </c>
      <c r="E581" s="222">
        <v>547</v>
      </c>
      <c r="F581" s="40">
        <v>593</v>
      </c>
      <c r="G581" s="40">
        <v>444.62</v>
      </c>
      <c r="H581" s="122">
        <f t="shared" si="22"/>
        <v>0.7497807757166948</v>
      </c>
      <c r="I581" s="122">
        <f t="shared" si="24"/>
        <v>3.8868532898597416E-05</v>
      </c>
      <c r="J581" s="42"/>
    </row>
    <row r="582" spans="1:10" s="91" customFormat="1" ht="25.5">
      <c r="A582" s="23" t="s">
        <v>502</v>
      </c>
      <c r="B582" s="21"/>
      <c r="C582" s="21"/>
      <c r="D582" s="21" t="s">
        <v>503</v>
      </c>
      <c r="E582" s="222">
        <v>4571</v>
      </c>
      <c r="F582" s="40">
        <v>4571</v>
      </c>
      <c r="G582" s="40">
        <v>0</v>
      </c>
      <c r="H582" s="122">
        <f t="shared" si="22"/>
        <v>0</v>
      </c>
      <c r="I582" s="122">
        <f t="shared" si="24"/>
        <v>0</v>
      </c>
      <c r="J582" s="42"/>
    </row>
    <row r="583" spans="1:14" ht="15" customHeight="1">
      <c r="A583" s="89" t="s">
        <v>59</v>
      </c>
      <c r="B583" s="124"/>
      <c r="C583" s="124">
        <v>90003</v>
      </c>
      <c r="D583" s="124"/>
      <c r="E583" s="218">
        <f>SUM(E584:E588)</f>
        <v>108600</v>
      </c>
      <c r="F583" s="127">
        <f>SUM(F584:F588)</f>
        <v>108600</v>
      </c>
      <c r="G583" s="127">
        <f>SUM(G584:G588)</f>
        <v>36112.05</v>
      </c>
      <c r="H583" s="92">
        <f t="shared" si="22"/>
        <v>0.33252348066298343</v>
      </c>
      <c r="I583" s="92">
        <f t="shared" si="24"/>
        <v>0.0031569034309315708</v>
      </c>
      <c r="J583" s="126"/>
      <c r="L583" s="97"/>
      <c r="M583" s="97"/>
      <c r="N583" s="97"/>
    </row>
    <row r="584" spans="1:14" ht="12.75">
      <c r="A584" s="19" t="s">
        <v>9</v>
      </c>
      <c r="B584" s="18"/>
      <c r="C584" s="18"/>
      <c r="D584" s="18">
        <v>4210</v>
      </c>
      <c r="E584" s="219">
        <v>44500</v>
      </c>
      <c r="F584" s="45">
        <v>44500</v>
      </c>
      <c r="G584" s="45">
        <v>15089.06</v>
      </c>
      <c r="H584" s="122">
        <f t="shared" si="22"/>
        <v>0.33908</v>
      </c>
      <c r="I584" s="122">
        <f t="shared" si="24"/>
        <v>0.0013190806194478663</v>
      </c>
      <c r="J584" s="42"/>
      <c r="L584" s="97"/>
      <c r="M584" s="97"/>
      <c r="N584" s="97"/>
    </row>
    <row r="585" spans="1:14" ht="12.75">
      <c r="A585" s="29" t="s">
        <v>11</v>
      </c>
      <c r="B585" s="18"/>
      <c r="C585" s="18"/>
      <c r="D585" s="28" t="s">
        <v>132</v>
      </c>
      <c r="E585" s="219">
        <v>3000</v>
      </c>
      <c r="F585" s="45">
        <v>3000</v>
      </c>
      <c r="G585" s="45">
        <v>1235.91</v>
      </c>
      <c r="H585" s="122">
        <f t="shared" si="22"/>
        <v>0.41197</v>
      </c>
      <c r="I585" s="122">
        <f t="shared" si="24"/>
        <v>0.00010804284219042224</v>
      </c>
      <c r="J585" s="42"/>
      <c r="L585" s="97"/>
      <c r="M585" s="97"/>
      <c r="N585" s="97"/>
    </row>
    <row r="586" spans="1:14" ht="12.75">
      <c r="A586" s="19" t="s">
        <v>12</v>
      </c>
      <c r="B586" s="18"/>
      <c r="C586" s="18"/>
      <c r="D586" s="18">
        <v>4300</v>
      </c>
      <c r="E586" s="219">
        <v>60000</v>
      </c>
      <c r="F586" s="45">
        <v>60000</v>
      </c>
      <c r="G586" s="45">
        <v>19637.08</v>
      </c>
      <c r="H586" s="122">
        <f t="shared" si="22"/>
        <v>0.32728466666666667</v>
      </c>
      <c r="I586" s="122">
        <f t="shared" si="24"/>
        <v>0.0017166670190553494</v>
      </c>
      <c r="J586" s="42"/>
      <c r="L586" s="97"/>
      <c r="M586" s="97"/>
      <c r="N586" s="97"/>
    </row>
    <row r="587" spans="1:14" ht="12.75">
      <c r="A587" s="29" t="s">
        <v>26</v>
      </c>
      <c r="B587" s="18"/>
      <c r="C587" s="18"/>
      <c r="D587" s="28" t="s">
        <v>89</v>
      </c>
      <c r="E587" s="219">
        <v>1100</v>
      </c>
      <c r="F587" s="45">
        <v>1100</v>
      </c>
      <c r="G587" s="45">
        <v>150</v>
      </c>
      <c r="H587" s="122">
        <f t="shared" si="22"/>
        <v>0.13636363636363635</v>
      </c>
      <c r="I587" s="122">
        <f t="shared" si="24"/>
        <v>1.3112950237932645E-05</v>
      </c>
      <c r="J587" s="42"/>
      <c r="L587" s="97"/>
      <c r="M587" s="97"/>
      <c r="N587" s="97"/>
    </row>
    <row r="588" spans="1:14" ht="12.75" hidden="1">
      <c r="A588" s="29" t="s">
        <v>371</v>
      </c>
      <c r="B588" s="18"/>
      <c r="C588" s="18"/>
      <c r="D588" s="28" t="s">
        <v>144</v>
      </c>
      <c r="E588" s="219">
        <v>0</v>
      </c>
      <c r="F588" s="45">
        <v>0</v>
      </c>
      <c r="G588" s="45">
        <v>0</v>
      </c>
      <c r="H588" s="122" t="e">
        <f t="shared" si="22"/>
        <v>#DIV/0!</v>
      </c>
      <c r="I588" s="122">
        <f t="shared" si="24"/>
        <v>0</v>
      </c>
      <c r="J588" s="42"/>
      <c r="L588" s="97"/>
      <c r="M588" s="97"/>
      <c r="N588" s="97"/>
    </row>
    <row r="589" spans="1:14" ht="15" customHeight="1">
      <c r="A589" s="89" t="s">
        <v>233</v>
      </c>
      <c r="B589" s="124"/>
      <c r="C589" s="124">
        <v>90004</v>
      </c>
      <c r="D589" s="124"/>
      <c r="E589" s="218">
        <f>SUM(E590:E596)</f>
        <v>77500</v>
      </c>
      <c r="F589" s="127">
        <f>SUM(F590:F598)</f>
        <v>175038</v>
      </c>
      <c r="G589" s="127">
        <f>SUM(G590:G598)</f>
        <v>105265.29000000001</v>
      </c>
      <c r="H589" s="92">
        <f t="shared" si="22"/>
        <v>0.6013853563226271</v>
      </c>
      <c r="I589" s="92">
        <f t="shared" si="24"/>
        <v>0.00920225673034366</v>
      </c>
      <c r="J589" s="126"/>
      <c r="L589" s="101"/>
      <c r="M589" s="97"/>
      <c r="N589" s="97"/>
    </row>
    <row r="590" spans="1:14" ht="12.75" hidden="1">
      <c r="A590" s="29" t="s">
        <v>21</v>
      </c>
      <c r="B590" s="124"/>
      <c r="C590" s="124"/>
      <c r="D590" s="28" t="s">
        <v>78</v>
      </c>
      <c r="E590" s="216">
        <v>0</v>
      </c>
      <c r="F590" s="41">
        <v>0</v>
      </c>
      <c r="G590" s="41">
        <v>0</v>
      </c>
      <c r="H590" s="122"/>
      <c r="I590" s="122">
        <f t="shared" si="24"/>
        <v>0</v>
      </c>
      <c r="J590" s="126"/>
      <c r="L590" s="101"/>
      <c r="M590" s="97"/>
      <c r="N590" s="97"/>
    </row>
    <row r="591" spans="1:14" ht="12.75" hidden="1">
      <c r="A591" s="29" t="s">
        <v>22</v>
      </c>
      <c r="B591" s="124"/>
      <c r="C591" s="124"/>
      <c r="D591" s="28" t="s">
        <v>79</v>
      </c>
      <c r="E591" s="216">
        <v>0</v>
      </c>
      <c r="F591" s="41">
        <v>0</v>
      </c>
      <c r="G591" s="41">
        <v>0</v>
      </c>
      <c r="H591" s="122"/>
      <c r="I591" s="243">
        <f t="shared" si="24"/>
        <v>0</v>
      </c>
      <c r="J591" s="126"/>
      <c r="L591" s="101"/>
      <c r="M591" s="97"/>
      <c r="N591" s="97"/>
    </row>
    <row r="592" spans="1:14" ht="12.75" hidden="1">
      <c r="A592" s="29" t="s">
        <v>159</v>
      </c>
      <c r="B592" s="18"/>
      <c r="C592" s="18"/>
      <c r="D592" s="28" t="s">
        <v>160</v>
      </c>
      <c r="E592" s="219">
        <v>0</v>
      </c>
      <c r="F592" s="45">
        <v>0</v>
      </c>
      <c r="G592" s="45">
        <v>0</v>
      </c>
      <c r="H592" s="122"/>
      <c r="I592" s="122">
        <f t="shared" si="24"/>
        <v>0</v>
      </c>
      <c r="J592" s="42"/>
      <c r="L592" s="101"/>
      <c r="M592" s="97"/>
      <c r="N592" s="97"/>
    </row>
    <row r="593" spans="1:14" ht="12.75">
      <c r="A593" s="19" t="s">
        <v>9</v>
      </c>
      <c r="B593" s="18"/>
      <c r="C593" s="18"/>
      <c r="D593" s="18">
        <v>4210</v>
      </c>
      <c r="E593" s="219">
        <v>60000</v>
      </c>
      <c r="F593" s="45">
        <v>70620</v>
      </c>
      <c r="G593" s="45">
        <v>26935.01</v>
      </c>
      <c r="H593" s="122">
        <f t="shared" si="22"/>
        <v>0.38140767487963745</v>
      </c>
      <c r="I593" s="122">
        <f t="shared" si="24"/>
        <v>0.002354649638588121</v>
      </c>
      <c r="J593" s="42"/>
      <c r="L593" s="101"/>
      <c r="M593" s="97"/>
      <c r="N593" s="97"/>
    </row>
    <row r="594" spans="1:10" s="91" customFormat="1" ht="12.75">
      <c r="A594" s="19" t="s">
        <v>10</v>
      </c>
      <c r="B594" s="18"/>
      <c r="C594" s="18"/>
      <c r="D594" s="18" t="s">
        <v>149</v>
      </c>
      <c r="E594" s="219">
        <v>1500</v>
      </c>
      <c r="F594" s="45">
        <v>1500</v>
      </c>
      <c r="G594" s="45">
        <v>158.63</v>
      </c>
      <c r="H594" s="122">
        <f t="shared" si="22"/>
        <v>0.10575333333333332</v>
      </c>
      <c r="I594" s="122">
        <f t="shared" si="24"/>
        <v>1.3867381974955036E-05</v>
      </c>
      <c r="J594" s="42"/>
    </row>
    <row r="595" spans="1:14" ht="12.75">
      <c r="A595" s="29" t="s">
        <v>11</v>
      </c>
      <c r="B595" s="18"/>
      <c r="C595" s="18"/>
      <c r="D595" s="28" t="s">
        <v>132</v>
      </c>
      <c r="E595" s="219">
        <v>1000</v>
      </c>
      <c r="F595" s="45">
        <v>1000</v>
      </c>
      <c r="G595" s="45">
        <v>542</v>
      </c>
      <c r="H595" s="122">
        <f t="shared" si="22"/>
        <v>0.542</v>
      </c>
      <c r="I595" s="122">
        <f t="shared" si="24"/>
        <v>4.738146019306329E-05</v>
      </c>
      <c r="J595" s="42"/>
      <c r="L595" s="97"/>
      <c r="M595" s="97"/>
      <c r="N595" s="97"/>
    </row>
    <row r="596" spans="1:14" ht="12.75">
      <c r="A596" s="19" t="s">
        <v>12</v>
      </c>
      <c r="B596" s="18"/>
      <c r="C596" s="18"/>
      <c r="D596" s="18">
        <v>4300</v>
      </c>
      <c r="E596" s="219">
        <v>15000</v>
      </c>
      <c r="F596" s="45">
        <v>19380</v>
      </c>
      <c r="G596" s="45">
        <v>14829.14</v>
      </c>
      <c r="H596" s="122">
        <f t="shared" si="22"/>
        <v>0.7651775025799793</v>
      </c>
      <c r="I596" s="122">
        <f t="shared" si="24"/>
        <v>0.0012963584992755767</v>
      </c>
      <c r="J596" s="42"/>
      <c r="L596" s="97"/>
      <c r="M596" s="97"/>
      <c r="N596" s="97"/>
    </row>
    <row r="597" spans="1:14" ht="12.75">
      <c r="A597" s="19" t="s">
        <v>87</v>
      </c>
      <c r="B597" s="18"/>
      <c r="C597" s="18"/>
      <c r="D597" s="18" t="s">
        <v>86</v>
      </c>
      <c r="E597" s="219">
        <v>0</v>
      </c>
      <c r="F597" s="45">
        <v>58805</v>
      </c>
      <c r="G597" s="45">
        <v>54067.51</v>
      </c>
      <c r="H597" s="122">
        <f t="shared" si="22"/>
        <v>0.9194372927472154</v>
      </c>
      <c r="I597" s="122">
        <f t="shared" si="24"/>
        <v>0.004726563787459504</v>
      </c>
      <c r="J597" s="42"/>
      <c r="L597" s="97"/>
      <c r="M597" s="97"/>
      <c r="N597" s="97"/>
    </row>
    <row r="598" spans="1:14" ht="14.25" customHeight="1">
      <c r="A598" s="19" t="s">
        <v>371</v>
      </c>
      <c r="B598" s="18"/>
      <c r="C598" s="18"/>
      <c r="D598" s="18" t="s">
        <v>144</v>
      </c>
      <c r="E598" s="219">
        <v>0</v>
      </c>
      <c r="F598" s="45">
        <v>23733</v>
      </c>
      <c r="G598" s="45">
        <v>8733</v>
      </c>
      <c r="H598" s="122">
        <f t="shared" si="22"/>
        <v>0.36796865124510175</v>
      </c>
      <c r="I598" s="122">
        <f t="shared" si="24"/>
        <v>0.0007634359628524386</v>
      </c>
      <c r="J598" s="42"/>
      <c r="L598" s="97"/>
      <c r="M598" s="97"/>
      <c r="N598" s="97"/>
    </row>
    <row r="599" spans="1:10" ht="15" customHeight="1">
      <c r="A599" s="89" t="s">
        <v>60</v>
      </c>
      <c r="B599" s="124"/>
      <c r="C599" s="124">
        <v>90015</v>
      </c>
      <c r="D599" s="124"/>
      <c r="E599" s="218">
        <f>SUM(E600:E604)</f>
        <v>345000</v>
      </c>
      <c r="F599" s="127">
        <f>SUM(F600:F604)</f>
        <v>348000</v>
      </c>
      <c r="G599" s="127">
        <f>SUM(G600:G604)</f>
        <v>169365.77000000002</v>
      </c>
      <c r="H599" s="92">
        <f t="shared" si="22"/>
        <v>0.48668324712643685</v>
      </c>
      <c r="I599" s="92">
        <f t="shared" si="24"/>
        <v>0.014805899426794306</v>
      </c>
      <c r="J599" s="126"/>
    </row>
    <row r="600" spans="1:10" s="91" customFormat="1" ht="12.75">
      <c r="A600" s="29" t="s">
        <v>9</v>
      </c>
      <c r="B600" s="18"/>
      <c r="C600" s="18"/>
      <c r="D600" s="28" t="s">
        <v>80</v>
      </c>
      <c r="E600" s="219">
        <v>20000</v>
      </c>
      <c r="F600" s="45">
        <v>20000</v>
      </c>
      <c r="G600" s="45">
        <v>40</v>
      </c>
      <c r="H600" s="122">
        <f t="shared" si="22"/>
        <v>0.002</v>
      </c>
      <c r="I600" s="122">
        <f t="shared" si="24"/>
        <v>3.496786730115372E-06</v>
      </c>
      <c r="J600" s="42"/>
    </row>
    <row r="601" spans="1:10" ht="12.75">
      <c r="A601" s="19" t="s">
        <v>10</v>
      </c>
      <c r="B601" s="18"/>
      <c r="C601" s="18"/>
      <c r="D601" s="18">
        <v>4260</v>
      </c>
      <c r="E601" s="219">
        <v>180000</v>
      </c>
      <c r="F601" s="45">
        <v>180000</v>
      </c>
      <c r="G601" s="102">
        <v>93768.03</v>
      </c>
      <c r="H601" s="122">
        <f t="shared" si="22"/>
        <v>0.5209334999999999</v>
      </c>
      <c r="I601" s="122">
        <f t="shared" si="24"/>
        <v>0.008197170075326502</v>
      </c>
      <c r="J601" s="42"/>
    </row>
    <row r="602" spans="1:10" s="91" customFormat="1" ht="12.75">
      <c r="A602" s="19" t="s">
        <v>11</v>
      </c>
      <c r="B602" s="18"/>
      <c r="C602" s="18"/>
      <c r="D602" s="18">
        <v>4270</v>
      </c>
      <c r="E602" s="219">
        <v>110000</v>
      </c>
      <c r="F602" s="45">
        <v>110000</v>
      </c>
      <c r="G602" s="45">
        <v>52054.85</v>
      </c>
      <c r="H602" s="122">
        <f t="shared" si="22"/>
        <v>0.47322590909090906</v>
      </c>
      <c r="I602" s="122">
        <f t="shared" si="24"/>
        <v>0.004550617717953655</v>
      </c>
      <c r="J602" s="42"/>
    </row>
    <row r="603" spans="1:10" ht="12.75">
      <c r="A603" s="19" t="s">
        <v>12</v>
      </c>
      <c r="B603" s="18"/>
      <c r="C603" s="18"/>
      <c r="D603" s="18">
        <v>4300</v>
      </c>
      <c r="E603" s="219">
        <v>15000</v>
      </c>
      <c r="F603" s="45">
        <v>15000</v>
      </c>
      <c r="G603" s="45">
        <v>502.89</v>
      </c>
      <c r="H603" s="122">
        <f t="shared" si="22"/>
        <v>0.033526</v>
      </c>
      <c r="I603" s="122">
        <f t="shared" si="24"/>
        <v>4.3962476967692986E-05</v>
      </c>
      <c r="J603" s="42"/>
    </row>
    <row r="604" spans="1:10" ht="12.75">
      <c r="A604" s="19" t="s">
        <v>87</v>
      </c>
      <c r="B604" s="18"/>
      <c r="C604" s="18"/>
      <c r="D604" s="18" t="s">
        <v>86</v>
      </c>
      <c r="E604" s="219">
        <v>20000</v>
      </c>
      <c r="F604" s="45">
        <v>23000</v>
      </c>
      <c r="G604" s="45">
        <v>23000</v>
      </c>
      <c r="H604" s="122">
        <f t="shared" si="22"/>
        <v>1</v>
      </c>
      <c r="I604" s="122">
        <f t="shared" si="24"/>
        <v>0.002010652369816339</v>
      </c>
      <c r="J604" s="42"/>
    </row>
    <row r="605" spans="1:10" ht="25.5">
      <c r="A605" s="189" t="s">
        <v>218</v>
      </c>
      <c r="B605" s="184"/>
      <c r="C605" s="184" t="s">
        <v>219</v>
      </c>
      <c r="D605" s="184"/>
      <c r="E605" s="218">
        <f>E606</f>
        <v>0</v>
      </c>
      <c r="F605" s="218">
        <f>F606</f>
        <v>98</v>
      </c>
      <c r="G605" s="218">
        <f>G606</f>
        <v>0</v>
      </c>
      <c r="H605" s="186">
        <f t="shared" si="22"/>
        <v>0</v>
      </c>
      <c r="I605" s="92">
        <f t="shared" si="24"/>
        <v>0</v>
      </c>
      <c r="J605" s="185"/>
    </row>
    <row r="606" spans="1:10" ht="12.75">
      <c r="A606" s="190" t="s">
        <v>9</v>
      </c>
      <c r="B606" s="191"/>
      <c r="C606" s="191"/>
      <c r="D606" s="191" t="s">
        <v>80</v>
      </c>
      <c r="E606" s="216">
        <v>0</v>
      </c>
      <c r="F606" s="192">
        <v>98</v>
      </c>
      <c r="G606" s="192">
        <v>0</v>
      </c>
      <c r="H606" s="187">
        <f t="shared" si="22"/>
        <v>0</v>
      </c>
      <c r="I606" s="122">
        <f t="shared" si="24"/>
        <v>0</v>
      </c>
      <c r="J606" s="193"/>
    </row>
    <row r="607" spans="1:10" s="91" customFormat="1" ht="15" customHeight="1">
      <c r="A607" s="89" t="s">
        <v>15</v>
      </c>
      <c r="B607" s="124"/>
      <c r="C607" s="124" t="s">
        <v>88</v>
      </c>
      <c r="D607" s="124"/>
      <c r="E607" s="218">
        <f>SUM(E608:E620)</f>
        <v>461245</v>
      </c>
      <c r="F607" s="127">
        <f>SUM(F608:F620)</f>
        <v>461245</v>
      </c>
      <c r="G607" s="127">
        <f>SUM(G608:G620)</f>
        <v>217914.86</v>
      </c>
      <c r="H607" s="92">
        <f t="shared" si="22"/>
        <v>0.4724492623226268</v>
      </c>
      <c r="I607" s="92">
        <f t="shared" si="24"/>
        <v>0.019050044768573728</v>
      </c>
      <c r="J607" s="126"/>
    </row>
    <row r="608" spans="1:10" ht="12.75">
      <c r="A608" s="29" t="s">
        <v>317</v>
      </c>
      <c r="B608" s="18"/>
      <c r="C608" s="18"/>
      <c r="D608" s="28" t="s">
        <v>95</v>
      </c>
      <c r="E608" s="219">
        <v>15000</v>
      </c>
      <c r="F608" s="45">
        <v>15000</v>
      </c>
      <c r="G608" s="45">
        <v>7413.47</v>
      </c>
      <c r="H608" s="122">
        <f t="shared" si="22"/>
        <v>0.49423133333333336</v>
      </c>
      <c r="I608" s="122">
        <f t="shared" si="24"/>
        <v>0.0006480830880027102</v>
      </c>
      <c r="J608" s="42"/>
    </row>
    <row r="609" spans="1:10" ht="12.75">
      <c r="A609" s="29" t="s">
        <v>19</v>
      </c>
      <c r="B609" s="18"/>
      <c r="C609" s="18"/>
      <c r="D609" s="28" t="s">
        <v>146</v>
      </c>
      <c r="E609" s="219">
        <v>306820</v>
      </c>
      <c r="F609" s="45">
        <v>306820</v>
      </c>
      <c r="G609" s="45">
        <v>135175.24</v>
      </c>
      <c r="H609" s="122">
        <f t="shared" si="22"/>
        <v>0.4405685418160485</v>
      </c>
      <c r="I609" s="122">
        <f t="shared" si="24"/>
        <v>0.011816974636804015</v>
      </c>
      <c r="J609" s="42"/>
    </row>
    <row r="610" spans="1:10" s="91" customFormat="1" ht="12.75">
      <c r="A610" s="29" t="s">
        <v>20</v>
      </c>
      <c r="B610" s="18"/>
      <c r="C610" s="18"/>
      <c r="D610" s="28" t="s">
        <v>164</v>
      </c>
      <c r="E610" s="219">
        <v>28500</v>
      </c>
      <c r="F610" s="45">
        <v>28174</v>
      </c>
      <c r="G610" s="45">
        <v>28173.47</v>
      </c>
      <c r="H610" s="122">
        <f t="shared" si="22"/>
        <v>0.9999811883296656</v>
      </c>
      <c r="I610" s="122">
        <f t="shared" si="24"/>
        <v>0.0024629154009325883</v>
      </c>
      <c r="J610" s="42"/>
    </row>
    <row r="611" spans="1:10" ht="12.75">
      <c r="A611" s="29" t="s">
        <v>21</v>
      </c>
      <c r="B611" s="18"/>
      <c r="C611" s="18"/>
      <c r="D611" s="28" t="s">
        <v>78</v>
      </c>
      <c r="E611" s="219">
        <v>57335</v>
      </c>
      <c r="F611" s="45">
        <v>57335</v>
      </c>
      <c r="G611" s="45">
        <v>21617.04</v>
      </c>
      <c r="H611" s="122">
        <f t="shared" si="22"/>
        <v>0.3770304351617686</v>
      </c>
      <c r="I611" s="122">
        <f t="shared" si="24"/>
        <v>0.0018897544654093302</v>
      </c>
      <c r="J611" s="42"/>
    </row>
    <row r="612" spans="1:10" ht="12.75">
      <c r="A612" s="29" t="s">
        <v>22</v>
      </c>
      <c r="B612" s="18"/>
      <c r="C612" s="18"/>
      <c r="D612" s="28" t="s">
        <v>79</v>
      </c>
      <c r="E612" s="219">
        <v>7130</v>
      </c>
      <c r="F612" s="45">
        <v>7130</v>
      </c>
      <c r="G612" s="45">
        <v>2614.69</v>
      </c>
      <c r="H612" s="122">
        <f t="shared" si="22"/>
        <v>0.36671669004207574</v>
      </c>
      <c r="I612" s="122">
        <f t="shared" si="24"/>
        <v>0.00022857533238413406</v>
      </c>
      <c r="J612" s="42"/>
    </row>
    <row r="613" spans="1:10" ht="12.75" hidden="1">
      <c r="A613" s="29" t="s">
        <v>159</v>
      </c>
      <c r="B613" s="18"/>
      <c r="C613" s="18"/>
      <c r="D613" s="28" t="s">
        <v>160</v>
      </c>
      <c r="E613" s="219">
        <v>0</v>
      </c>
      <c r="F613" s="45">
        <v>0</v>
      </c>
      <c r="G613" s="45">
        <v>0</v>
      </c>
      <c r="H613" s="122"/>
      <c r="I613" s="122">
        <f t="shared" si="24"/>
        <v>0</v>
      </c>
      <c r="J613" s="42"/>
    </row>
    <row r="614" spans="1:10" ht="12.75">
      <c r="A614" s="29" t="s">
        <v>9</v>
      </c>
      <c r="B614" s="18"/>
      <c r="C614" s="18"/>
      <c r="D614" s="28" t="s">
        <v>80</v>
      </c>
      <c r="E614" s="219">
        <v>15000</v>
      </c>
      <c r="F614" s="45">
        <v>14000</v>
      </c>
      <c r="G614" s="45">
        <v>3651.57</v>
      </c>
      <c r="H614" s="122">
        <f t="shared" si="22"/>
        <v>0.26082642857142857</v>
      </c>
      <c r="I614" s="122">
        <f t="shared" si="24"/>
        <v>0.00031921903800218477</v>
      </c>
      <c r="J614" s="42"/>
    </row>
    <row r="615" spans="1:10" ht="12.75" hidden="1">
      <c r="A615" s="29" t="s">
        <v>11</v>
      </c>
      <c r="B615" s="18"/>
      <c r="C615" s="18"/>
      <c r="D615" s="28" t="s">
        <v>132</v>
      </c>
      <c r="E615" s="219">
        <v>0</v>
      </c>
      <c r="F615" s="45">
        <v>0</v>
      </c>
      <c r="G615" s="45">
        <v>0</v>
      </c>
      <c r="H615" s="122"/>
      <c r="I615" s="122">
        <f t="shared" si="24"/>
        <v>0</v>
      </c>
      <c r="J615" s="42"/>
    </row>
    <row r="616" spans="1:10" ht="12.75">
      <c r="A616" s="29" t="s">
        <v>45</v>
      </c>
      <c r="B616" s="18"/>
      <c r="C616" s="18"/>
      <c r="D616" s="28" t="s">
        <v>134</v>
      </c>
      <c r="E616" s="219">
        <v>2500</v>
      </c>
      <c r="F616" s="45">
        <v>2500</v>
      </c>
      <c r="G616" s="45">
        <v>874</v>
      </c>
      <c r="H616" s="122">
        <f aca="true" t="shared" si="25" ref="H616:H690">G616/F616</f>
        <v>0.3496</v>
      </c>
      <c r="I616" s="122">
        <f t="shared" si="24"/>
        <v>7.640479005302088E-05</v>
      </c>
      <c r="J616" s="42"/>
    </row>
    <row r="617" spans="1:10" ht="12.75">
      <c r="A617" s="19" t="s">
        <v>12</v>
      </c>
      <c r="B617" s="18"/>
      <c r="C617" s="18"/>
      <c r="D617" s="18" t="s">
        <v>76</v>
      </c>
      <c r="E617" s="219">
        <v>12000</v>
      </c>
      <c r="F617" s="45">
        <v>12000</v>
      </c>
      <c r="G617" s="45">
        <v>4835.3</v>
      </c>
      <c r="H617" s="122">
        <f t="shared" si="25"/>
        <v>0.4029416666666667</v>
      </c>
      <c r="I617" s="122">
        <f t="shared" si="24"/>
        <v>0.00042270032190317147</v>
      </c>
      <c r="J617" s="42"/>
    </row>
    <row r="618" spans="1:10" ht="12.75">
      <c r="A618" s="29" t="s">
        <v>408</v>
      </c>
      <c r="B618" s="18"/>
      <c r="C618" s="18"/>
      <c r="D618" s="28" t="s">
        <v>194</v>
      </c>
      <c r="E618" s="219">
        <v>550</v>
      </c>
      <c r="F618" s="45">
        <v>501</v>
      </c>
      <c r="G618" s="45">
        <v>221.4</v>
      </c>
      <c r="H618" s="122">
        <f t="shared" si="25"/>
        <v>0.4419161676646707</v>
      </c>
      <c r="I618" s="122">
        <f t="shared" si="24"/>
        <v>1.9354714551188585E-05</v>
      </c>
      <c r="J618" s="42"/>
    </row>
    <row r="619" spans="1:10" ht="12.75">
      <c r="A619" s="29" t="s">
        <v>319</v>
      </c>
      <c r="B619" s="18"/>
      <c r="C619" s="18"/>
      <c r="D619" s="28" t="s">
        <v>139</v>
      </c>
      <c r="E619" s="219">
        <v>16410</v>
      </c>
      <c r="F619" s="45">
        <v>17785</v>
      </c>
      <c r="G619" s="45">
        <v>13338.68</v>
      </c>
      <c r="H619" s="122">
        <f t="shared" si="25"/>
        <v>0.7499960640989598</v>
      </c>
      <c r="I619" s="122">
        <f t="shared" si="24"/>
        <v>0.001166062980531383</v>
      </c>
      <c r="J619" s="42"/>
    </row>
    <row r="620" spans="1:10" ht="25.5" hidden="1">
      <c r="A620" s="29" t="s">
        <v>207</v>
      </c>
      <c r="B620" s="18"/>
      <c r="C620" s="18"/>
      <c r="D620" s="28" t="s">
        <v>193</v>
      </c>
      <c r="E620" s="219">
        <v>0</v>
      </c>
      <c r="F620" s="45">
        <v>0</v>
      </c>
      <c r="G620" s="45">
        <v>0</v>
      </c>
      <c r="H620" s="122" t="e">
        <f t="shared" si="25"/>
        <v>#DIV/0!</v>
      </c>
      <c r="I620" s="122">
        <f t="shared" si="24"/>
        <v>0</v>
      </c>
      <c r="J620" s="42"/>
    </row>
    <row r="621" spans="1:10" ht="18" customHeight="1">
      <c r="A621" s="20" t="s">
        <v>61</v>
      </c>
      <c r="B621" s="16">
        <v>921</v>
      </c>
      <c r="C621" s="16"/>
      <c r="D621" s="16"/>
      <c r="E621" s="217">
        <f>SUM(E622,E632,E636,E642,E639)</f>
        <v>975113</v>
      </c>
      <c r="F621" s="181">
        <f>SUM(F622,F632,F636,F642,F639)</f>
        <v>1094033</v>
      </c>
      <c r="G621" s="39">
        <f>SUM(G622,G632,G636,G642,G639)</f>
        <v>709270.76</v>
      </c>
      <c r="H621" s="30">
        <f t="shared" si="25"/>
        <v>0.6483083782664691</v>
      </c>
      <c r="I621" s="30">
        <f t="shared" si="24"/>
        <v>0.06200421454067112</v>
      </c>
      <c r="J621" s="39">
        <f>SUM(J622,J632,J636)</f>
        <v>0</v>
      </c>
    </row>
    <row r="622" spans="1:10" ht="15" customHeight="1">
      <c r="A622" s="89" t="s">
        <v>62</v>
      </c>
      <c r="B622" s="124"/>
      <c r="C622" s="124">
        <v>92105</v>
      </c>
      <c r="D622" s="124"/>
      <c r="E622" s="218">
        <f>SUM(E623:E631)</f>
        <v>36738</v>
      </c>
      <c r="F622" s="127">
        <f>SUM(F623:F631)</f>
        <v>40738</v>
      </c>
      <c r="G622" s="127">
        <f>SUM(G623:G631)</f>
        <v>19895.760000000002</v>
      </c>
      <c r="H622" s="92">
        <f t="shared" si="25"/>
        <v>0.4883833276056753</v>
      </c>
      <c r="I622" s="92">
        <f t="shared" si="24"/>
        <v>0.0017392807388390056</v>
      </c>
      <c r="J622" s="126"/>
    </row>
    <row r="623" spans="1:10" ht="12.75">
      <c r="A623" s="29" t="s">
        <v>27</v>
      </c>
      <c r="B623" s="28"/>
      <c r="C623" s="28"/>
      <c r="D623" s="28" t="s">
        <v>78</v>
      </c>
      <c r="E623" s="216">
        <v>602</v>
      </c>
      <c r="F623" s="41">
        <v>602</v>
      </c>
      <c r="G623" s="41">
        <v>598.5</v>
      </c>
      <c r="H623" s="122">
        <v>0</v>
      </c>
      <c r="I623" s="122">
        <f t="shared" si="24"/>
        <v>5.232067144935125E-05</v>
      </c>
      <c r="J623" s="42"/>
    </row>
    <row r="624" spans="1:10" ht="12.75">
      <c r="A624" s="29" t="s">
        <v>22</v>
      </c>
      <c r="B624" s="28"/>
      <c r="C624" s="28"/>
      <c r="D624" s="28" t="s">
        <v>79</v>
      </c>
      <c r="E624" s="216">
        <v>86</v>
      </c>
      <c r="F624" s="41">
        <v>86</v>
      </c>
      <c r="G624" s="41">
        <v>85.75</v>
      </c>
      <c r="H624" s="122">
        <v>0</v>
      </c>
      <c r="I624" s="122">
        <f t="shared" si="24"/>
        <v>7.496236552684829E-06</v>
      </c>
      <c r="J624" s="42"/>
    </row>
    <row r="625" spans="1:10" s="97" customFormat="1" ht="12.75">
      <c r="A625" s="29" t="s">
        <v>159</v>
      </c>
      <c r="B625" s="18"/>
      <c r="C625" s="18"/>
      <c r="D625" s="28" t="s">
        <v>160</v>
      </c>
      <c r="E625" s="219">
        <v>3500</v>
      </c>
      <c r="F625" s="45">
        <v>3500</v>
      </c>
      <c r="G625" s="45">
        <v>3500</v>
      </c>
      <c r="H625" s="122">
        <f t="shared" si="25"/>
        <v>1</v>
      </c>
      <c r="I625" s="122">
        <f t="shared" si="24"/>
        <v>0.00030596883888509506</v>
      </c>
      <c r="J625" s="42"/>
    </row>
    <row r="626" spans="1:10" s="97" customFormat="1" ht="12.75">
      <c r="A626" s="29" t="s">
        <v>400</v>
      </c>
      <c r="B626" s="18"/>
      <c r="C626" s="18"/>
      <c r="D626" s="28" t="s">
        <v>395</v>
      </c>
      <c r="E626" s="219">
        <v>3000</v>
      </c>
      <c r="F626" s="45">
        <v>3000</v>
      </c>
      <c r="G626" s="45">
        <v>992.39</v>
      </c>
      <c r="H626" s="122">
        <f t="shared" si="25"/>
        <v>0.3307966666666667</v>
      </c>
      <c r="I626" s="122">
        <f t="shared" si="24"/>
        <v>8.675440457747985E-05</v>
      </c>
      <c r="J626" s="42"/>
    </row>
    <row r="627" spans="1:10" ht="12.75">
      <c r="A627" s="19" t="s">
        <v>9</v>
      </c>
      <c r="B627" s="18"/>
      <c r="C627" s="18"/>
      <c r="D627" s="18" t="s">
        <v>80</v>
      </c>
      <c r="E627" s="219">
        <v>10000</v>
      </c>
      <c r="F627" s="45">
        <v>9000</v>
      </c>
      <c r="G627" s="45">
        <v>2312.16</v>
      </c>
      <c r="H627" s="122">
        <f t="shared" si="25"/>
        <v>0.25690666666666667</v>
      </c>
      <c r="I627" s="122">
        <f t="shared" si="24"/>
        <v>0.00020212826014758895</v>
      </c>
      <c r="J627" s="42"/>
    </row>
    <row r="628" spans="1:10" ht="12.75">
      <c r="A628" s="19" t="s">
        <v>57</v>
      </c>
      <c r="B628" s="18"/>
      <c r="C628" s="18"/>
      <c r="D628" s="18" t="s">
        <v>135</v>
      </c>
      <c r="E628" s="219">
        <v>0</v>
      </c>
      <c r="F628" s="45">
        <v>3000</v>
      </c>
      <c r="G628" s="45">
        <v>733.46</v>
      </c>
      <c r="H628" s="122">
        <f t="shared" si="25"/>
        <v>0.24448666666666669</v>
      </c>
      <c r="I628" s="122">
        <f t="shared" si="24"/>
        <v>6.411882987676052E-05</v>
      </c>
      <c r="J628" s="42"/>
    </row>
    <row r="629" spans="1:10" s="91" customFormat="1" ht="12.75">
      <c r="A629" s="29" t="s">
        <v>10</v>
      </c>
      <c r="B629" s="18"/>
      <c r="C629" s="18"/>
      <c r="D629" s="28" t="s">
        <v>149</v>
      </c>
      <c r="E629" s="219">
        <v>1450</v>
      </c>
      <c r="F629" s="45">
        <v>1450</v>
      </c>
      <c r="G629" s="45">
        <v>0</v>
      </c>
      <c r="H629" s="122">
        <f t="shared" si="25"/>
        <v>0</v>
      </c>
      <c r="I629" s="122">
        <f t="shared" si="24"/>
        <v>0</v>
      </c>
      <c r="J629" s="42"/>
    </row>
    <row r="630" spans="1:10" ht="12.75">
      <c r="A630" s="19" t="s">
        <v>12</v>
      </c>
      <c r="B630" s="18"/>
      <c r="C630" s="18"/>
      <c r="D630" s="18">
        <v>4300</v>
      </c>
      <c r="E630" s="219">
        <v>18000</v>
      </c>
      <c r="F630" s="45">
        <v>20000</v>
      </c>
      <c r="G630" s="45">
        <v>11673.5</v>
      </c>
      <c r="H630" s="122">
        <f t="shared" si="25"/>
        <v>0.583675</v>
      </c>
      <c r="I630" s="122">
        <f t="shared" si="24"/>
        <v>0.001020493497350045</v>
      </c>
      <c r="J630" s="42"/>
    </row>
    <row r="631" spans="1:10" ht="12.75">
      <c r="A631" s="29" t="s">
        <v>26</v>
      </c>
      <c r="B631" s="18"/>
      <c r="C631" s="18"/>
      <c r="D631" s="18" t="s">
        <v>89</v>
      </c>
      <c r="E631" s="219">
        <v>100</v>
      </c>
      <c r="F631" s="45">
        <v>100</v>
      </c>
      <c r="G631" s="45">
        <v>0</v>
      </c>
      <c r="H631" s="122">
        <f t="shared" si="25"/>
        <v>0</v>
      </c>
      <c r="I631" s="122">
        <f t="shared" si="24"/>
        <v>0</v>
      </c>
      <c r="J631" s="42"/>
    </row>
    <row r="632" spans="1:10" ht="15" customHeight="1">
      <c r="A632" s="89" t="s">
        <v>63</v>
      </c>
      <c r="B632" s="124"/>
      <c r="C632" s="124">
        <v>92109</v>
      </c>
      <c r="D632" s="124"/>
      <c r="E632" s="218">
        <f>SUM(E633:E635)</f>
        <v>324000</v>
      </c>
      <c r="F632" s="127">
        <f>SUM(F633:F635)</f>
        <v>419000</v>
      </c>
      <c r="G632" s="127">
        <f>SUM(G633:G635)</f>
        <v>275000</v>
      </c>
      <c r="H632" s="92">
        <f t="shared" si="25"/>
        <v>0.6563245823389021</v>
      </c>
      <c r="I632" s="92">
        <f t="shared" si="24"/>
        <v>0.024040408769543182</v>
      </c>
      <c r="J632" s="126"/>
    </row>
    <row r="633" spans="1:10" ht="13.5" customHeight="1">
      <c r="A633" s="29" t="s">
        <v>185</v>
      </c>
      <c r="B633" s="18"/>
      <c r="C633" s="18"/>
      <c r="D633" s="28" t="s">
        <v>165</v>
      </c>
      <c r="E633" s="219">
        <v>324000</v>
      </c>
      <c r="F633" s="45">
        <v>329000</v>
      </c>
      <c r="G633" s="45">
        <v>190000</v>
      </c>
      <c r="H633" s="122">
        <f t="shared" si="25"/>
        <v>0.5775075987841946</v>
      </c>
      <c r="I633" s="122">
        <f t="shared" si="24"/>
        <v>0.016609736968048017</v>
      </c>
      <c r="J633" s="42"/>
    </row>
    <row r="634" spans="1:10" ht="25.5" hidden="1">
      <c r="A634" s="29" t="s">
        <v>435</v>
      </c>
      <c r="B634" s="18"/>
      <c r="C634" s="18"/>
      <c r="D634" s="28" t="s">
        <v>434</v>
      </c>
      <c r="E634" s="219">
        <v>0</v>
      </c>
      <c r="F634" s="45">
        <v>0</v>
      </c>
      <c r="G634" s="45">
        <v>0</v>
      </c>
      <c r="H634" s="122" t="e">
        <f t="shared" si="25"/>
        <v>#DIV/0!</v>
      </c>
      <c r="I634" s="122">
        <f t="shared" si="24"/>
        <v>0</v>
      </c>
      <c r="J634" s="42"/>
    </row>
    <row r="635" spans="1:10" ht="36" customHeight="1">
      <c r="A635" s="137" t="s">
        <v>411</v>
      </c>
      <c r="B635" s="18"/>
      <c r="C635" s="18"/>
      <c r="D635" s="28" t="s">
        <v>382</v>
      </c>
      <c r="E635" s="219">
        <v>0</v>
      </c>
      <c r="F635" s="45">
        <v>90000</v>
      </c>
      <c r="G635" s="45">
        <v>85000</v>
      </c>
      <c r="H635" s="122">
        <f t="shared" si="25"/>
        <v>0.9444444444444444</v>
      </c>
      <c r="I635" s="243">
        <f t="shared" si="24"/>
        <v>0.007430671801495166</v>
      </c>
      <c r="J635" s="42"/>
    </row>
    <row r="636" spans="1:10" ht="15" customHeight="1">
      <c r="A636" s="89" t="s">
        <v>64</v>
      </c>
      <c r="B636" s="124"/>
      <c r="C636" s="124">
        <v>92116</v>
      </c>
      <c r="D636" s="124"/>
      <c r="E636" s="218">
        <f>SUM(E637:E638)</f>
        <v>584375</v>
      </c>
      <c r="F636" s="127">
        <f>SUM(F637:F638)</f>
        <v>604295</v>
      </c>
      <c r="G636" s="127">
        <f>SUM(G637:G638)</f>
        <v>414375</v>
      </c>
      <c r="H636" s="92">
        <f t="shared" si="25"/>
        <v>0.6857164133411662</v>
      </c>
      <c r="I636" s="30">
        <f t="shared" si="24"/>
        <v>0.036224525032288936</v>
      </c>
      <c r="J636" s="126"/>
    </row>
    <row r="637" spans="1:10" s="91" customFormat="1" ht="13.5" customHeight="1">
      <c r="A637" s="29" t="s">
        <v>185</v>
      </c>
      <c r="B637" s="18"/>
      <c r="C637" s="18"/>
      <c r="D637" s="28" t="s">
        <v>165</v>
      </c>
      <c r="E637" s="219">
        <v>360000</v>
      </c>
      <c r="F637" s="45">
        <v>375000</v>
      </c>
      <c r="G637" s="45">
        <v>190000</v>
      </c>
      <c r="H637" s="122">
        <f t="shared" si="25"/>
        <v>0.5066666666666667</v>
      </c>
      <c r="I637" s="122">
        <f t="shared" si="24"/>
        <v>0.016609736968048017</v>
      </c>
      <c r="J637" s="42"/>
    </row>
    <row r="638" spans="1:10" ht="36" customHeight="1">
      <c r="A638" s="137" t="s">
        <v>411</v>
      </c>
      <c r="B638" s="18"/>
      <c r="C638" s="18"/>
      <c r="D638" s="28" t="s">
        <v>382</v>
      </c>
      <c r="E638" s="219">
        <v>224375</v>
      </c>
      <c r="F638" s="45">
        <v>229295</v>
      </c>
      <c r="G638" s="45">
        <v>224375</v>
      </c>
      <c r="H638" s="122">
        <f t="shared" si="25"/>
        <v>0.9785429250528794</v>
      </c>
      <c r="I638" s="122">
        <f t="shared" si="24"/>
        <v>0.019614788064240916</v>
      </c>
      <c r="J638" s="42"/>
    </row>
    <row r="639" spans="1:10" s="91" customFormat="1" ht="12.75">
      <c r="A639" s="89" t="s">
        <v>392</v>
      </c>
      <c r="B639" s="124"/>
      <c r="C639" s="124" t="s">
        <v>391</v>
      </c>
      <c r="D639" s="124"/>
      <c r="E639" s="218">
        <f>SUM(E640)</f>
        <v>30000</v>
      </c>
      <c r="F639" s="127">
        <f>F640+F641</f>
        <v>30000</v>
      </c>
      <c r="G639" s="127">
        <f>G640+G641</f>
        <v>0</v>
      </c>
      <c r="H639" s="92">
        <f t="shared" si="25"/>
        <v>0</v>
      </c>
      <c r="I639" s="92">
        <f t="shared" si="24"/>
        <v>0</v>
      </c>
      <c r="J639" s="126"/>
    </row>
    <row r="640" spans="1:10" ht="36">
      <c r="A640" s="137" t="s">
        <v>393</v>
      </c>
      <c r="B640" s="147"/>
      <c r="C640" s="147"/>
      <c r="D640" s="28" t="s">
        <v>394</v>
      </c>
      <c r="E640" s="216">
        <v>30000</v>
      </c>
      <c r="F640" s="41">
        <v>30000</v>
      </c>
      <c r="G640" s="41">
        <v>0</v>
      </c>
      <c r="H640" s="122">
        <f t="shared" si="25"/>
        <v>0</v>
      </c>
      <c r="I640" s="122">
        <f t="shared" si="24"/>
        <v>0</v>
      </c>
      <c r="J640" s="179"/>
    </row>
    <row r="641" spans="1:10" ht="12.75" hidden="1">
      <c r="A641" s="29" t="s">
        <v>12</v>
      </c>
      <c r="B641" s="147"/>
      <c r="C641" s="147"/>
      <c r="D641" s="28" t="s">
        <v>76</v>
      </c>
      <c r="E641" s="216"/>
      <c r="F641" s="41">
        <v>0</v>
      </c>
      <c r="G641" s="41">
        <v>0</v>
      </c>
      <c r="H641" s="122" t="e">
        <f t="shared" si="25"/>
        <v>#DIV/0!</v>
      </c>
      <c r="I641" s="243">
        <f t="shared" si="24"/>
        <v>0</v>
      </c>
      <c r="J641" s="179"/>
    </row>
    <row r="642" spans="1:10" s="106" customFormat="1" ht="15" customHeight="1" hidden="1">
      <c r="A642" s="89" t="s">
        <v>15</v>
      </c>
      <c r="B642" s="124"/>
      <c r="C642" s="124" t="s">
        <v>352</v>
      </c>
      <c r="D642" s="124"/>
      <c r="E642" s="218">
        <f>SUM(E643:E644)</f>
        <v>0</v>
      </c>
      <c r="F642" s="127">
        <f>SUM(F643:F644)</f>
        <v>0</v>
      </c>
      <c r="G642" s="127">
        <f>SUM(G644,G643)</f>
        <v>0</v>
      </c>
      <c r="H642" s="122" t="e">
        <f t="shared" si="25"/>
        <v>#DIV/0!</v>
      </c>
      <c r="I642" s="122">
        <f t="shared" si="24"/>
        <v>0</v>
      </c>
      <c r="J642" s="126"/>
    </row>
    <row r="643" spans="1:10" s="91" customFormat="1" ht="12.75" hidden="1">
      <c r="A643" s="29" t="s">
        <v>12</v>
      </c>
      <c r="B643" s="124"/>
      <c r="C643" s="124"/>
      <c r="D643" s="28" t="s">
        <v>76</v>
      </c>
      <c r="E643" s="216">
        <v>0</v>
      </c>
      <c r="F643" s="41">
        <v>0</v>
      </c>
      <c r="G643" s="41">
        <v>0</v>
      </c>
      <c r="H643" s="122" t="e">
        <f t="shared" si="25"/>
        <v>#DIV/0!</v>
      </c>
      <c r="I643" s="243">
        <f t="shared" si="24"/>
        <v>0</v>
      </c>
      <c r="J643" s="126"/>
    </row>
    <row r="644" spans="1:10" s="91" customFormat="1" ht="12.75" hidden="1">
      <c r="A644" s="29" t="s">
        <v>9</v>
      </c>
      <c r="B644" s="18"/>
      <c r="C644" s="18"/>
      <c r="D644" s="28" t="s">
        <v>80</v>
      </c>
      <c r="E644" s="219">
        <v>0</v>
      </c>
      <c r="F644" s="45">
        <v>0</v>
      </c>
      <c r="G644" s="45">
        <v>0</v>
      </c>
      <c r="H644" s="122" t="e">
        <f t="shared" si="25"/>
        <v>#DIV/0!</v>
      </c>
      <c r="I644" s="122">
        <f aca="true" t="shared" si="26" ref="I644:I690">G644/11439073.38</f>
        <v>0</v>
      </c>
      <c r="J644" s="42"/>
    </row>
    <row r="645" spans="1:10" ht="18" customHeight="1">
      <c r="A645" s="20" t="s">
        <v>334</v>
      </c>
      <c r="B645" s="16">
        <v>926</v>
      </c>
      <c r="C645" s="16"/>
      <c r="D645" s="16"/>
      <c r="E645" s="217">
        <f>SUM(E646,E665,E667)</f>
        <v>382423</v>
      </c>
      <c r="F645" s="39">
        <f>SUM(F646,F665,F667)</f>
        <v>387423</v>
      </c>
      <c r="G645" s="39">
        <f>SUM(G646,G665,G667)</f>
        <v>159329.12</v>
      </c>
      <c r="H645" s="30">
        <f t="shared" si="25"/>
        <v>0.4112536426593155</v>
      </c>
      <c r="I645" s="30">
        <f t="shared" si="26"/>
        <v>0.013928498813423992</v>
      </c>
      <c r="J645" s="85">
        <v>0</v>
      </c>
    </row>
    <row r="646" spans="1:10" s="91" customFormat="1" ht="15" customHeight="1">
      <c r="A646" s="135" t="s">
        <v>240</v>
      </c>
      <c r="B646" s="129"/>
      <c r="C646" s="129" t="s">
        <v>241</v>
      </c>
      <c r="D646" s="129"/>
      <c r="E646" s="221">
        <f>SUM(E647:E664)</f>
        <v>184373</v>
      </c>
      <c r="F646" s="131">
        <f>SUM(F647:F664)</f>
        <v>189373</v>
      </c>
      <c r="G646" s="131">
        <f>SUM(G647:G664)</f>
        <v>75620.01</v>
      </c>
      <c r="H646" s="92">
        <f t="shared" si="25"/>
        <v>0.3993178013761201</v>
      </c>
      <c r="I646" s="92">
        <f t="shared" si="26"/>
        <v>0.006610676187479793</v>
      </c>
      <c r="J646" s="126"/>
    </row>
    <row r="647" spans="1:10" ht="12.75">
      <c r="A647" s="23" t="s">
        <v>317</v>
      </c>
      <c r="B647" s="21"/>
      <c r="C647" s="21"/>
      <c r="D647" s="21" t="s">
        <v>95</v>
      </c>
      <c r="E647" s="222">
        <v>1000</v>
      </c>
      <c r="F647" s="40">
        <v>1000</v>
      </c>
      <c r="G647" s="40">
        <v>299.42</v>
      </c>
      <c r="H647" s="122">
        <f t="shared" si="25"/>
        <v>0.29942</v>
      </c>
      <c r="I647" s="122">
        <f t="shared" si="26"/>
        <v>2.617519706827862E-05</v>
      </c>
      <c r="J647" s="42"/>
    </row>
    <row r="648" spans="1:10" ht="12.75">
      <c r="A648" s="23" t="s">
        <v>19</v>
      </c>
      <c r="B648" s="21"/>
      <c r="C648" s="21"/>
      <c r="D648" s="21" t="s">
        <v>146</v>
      </c>
      <c r="E648" s="222">
        <v>71500</v>
      </c>
      <c r="F648" s="40">
        <v>71500</v>
      </c>
      <c r="G648" s="40">
        <v>30791.2</v>
      </c>
      <c r="H648" s="122">
        <f t="shared" si="25"/>
        <v>0.43064615384615385</v>
      </c>
      <c r="I648" s="122">
        <f t="shared" si="26"/>
        <v>0.002691756489108211</v>
      </c>
      <c r="J648" s="42"/>
    </row>
    <row r="649" spans="1:10" s="91" customFormat="1" ht="12.75">
      <c r="A649" s="23" t="s">
        <v>20</v>
      </c>
      <c r="B649" s="21"/>
      <c r="C649" s="21"/>
      <c r="D649" s="21" t="s">
        <v>164</v>
      </c>
      <c r="E649" s="222">
        <v>4400</v>
      </c>
      <c r="F649" s="40">
        <v>4400</v>
      </c>
      <c r="G649" s="40">
        <v>4397.08</v>
      </c>
      <c r="H649" s="122">
        <f t="shared" si="25"/>
        <v>0.9993363636363636</v>
      </c>
      <c r="I649" s="122">
        <f t="shared" si="26"/>
        <v>0.0003843912748813925</v>
      </c>
      <c r="J649" s="42"/>
    </row>
    <row r="650" spans="1:10" ht="12.75">
      <c r="A650" s="23" t="s">
        <v>21</v>
      </c>
      <c r="B650" s="21"/>
      <c r="C650" s="21"/>
      <c r="D650" s="21" t="s">
        <v>78</v>
      </c>
      <c r="E650" s="222">
        <v>13048</v>
      </c>
      <c r="F650" s="40">
        <v>13048</v>
      </c>
      <c r="G650" s="40">
        <v>5191.94</v>
      </c>
      <c r="H650" s="122">
        <f t="shared" si="25"/>
        <v>0.39791079092581233</v>
      </c>
      <c r="I650" s="122">
        <f t="shared" si="26"/>
        <v>0.0004538776723888801</v>
      </c>
      <c r="J650" s="42"/>
    </row>
    <row r="651" spans="1:10" ht="12.75">
      <c r="A651" s="23" t="s">
        <v>22</v>
      </c>
      <c r="B651" s="21"/>
      <c r="C651" s="21"/>
      <c r="D651" s="21" t="s">
        <v>79</v>
      </c>
      <c r="E651" s="222">
        <v>1860</v>
      </c>
      <c r="F651" s="40">
        <v>1860</v>
      </c>
      <c r="G651" s="40">
        <v>788.25</v>
      </c>
      <c r="H651" s="122">
        <f t="shared" si="25"/>
        <v>0.42379032258064514</v>
      </c>
      <c r="I651" s="122">
        <f t="shared" si="26"/>
        <v>6.890855350033606E-05</v>
      </c>
      <c r="J651" s="42"/>
    </row>
    <row r="652" spans="1:10" ht="12.75">
      <c r="A652" s="23" t="s">
        <v>159</v>
      </c>
      <c r="B652" s="21"/>
      <c r="C652" s="21"/>
      <c r="D652" s="21" t="s">
        <v>160</v>
      </c>
      <c r="E652" s="222">
        <v>2000</v>
      </c>
      <c r="F652" s="40">
        <v>2000</v>
      </c>
      <c r="G652" s="40">
        <v>1285</v>
      </c>
      <c r="H652" s="122">
        <f t="shared" si="25"/>
        <v>0.6425</v>
      </c>
      <c r="I652" s="122">
        <f t="shared" si="26"/>
        <v>0.00011233427370495632</v>
      </c>
      <c r="J652" s="42"/>
    </row>
    <row r="653" spans="1:10" ht="12.75">
      <c r="A653" s="23" t="s">
        <v>9</v>
      </c>
      <c r="B653" s="21"/>
      <c r="C653" s="21"/>
      <c r="D653" s="21" t="s">
        <v>80</v>
      </c>
      <c r="E653" s="222">
        <v>45000</v>
      </c>
      <c r="F653" s="40">
        <v>44304</v>
      </c>
      <c r="G653" s="40">
        <v>11460.02</v>
      </c>
      <c r="H653" s="122">
        <f t="shared" si="25"/>
        <v>0.2586678403755869</v>
      </c>
      <c r="I653" s="122">
        <f t="shared" si="26"/>
        <v>0.0010018311465714192</v>
      </c>
      <c r="J653" s="42"/>
    </row>
    <row r="654" spans="1:10" ht="12.75">
      <c r="A654" s="23" t="s">
        <v>10</v>
      </c>
      <c r="B654" s="21"/>
      <c r="C654" s="21"/>
      <c r="D654" s="21" t="s">
        <v>149</v>
      </c>
      <c r="E654" s="222">
        <v>18000</v>
      </c>
      <c r="F654" s="40">
        <v>18000</v>
      </c>
      <c r="G654" s="40">
        <v>6456.9</v>
      </c>
      <c r="H654" s="122">
        <f t="shared" si="25"/>
        <v>0.35871666666666663</v>
      </c>
      <c r="I654" s="122">
        <f t="shared" si="26"/>
        <v>0.0005644600559420487</v>
      </c>
      <c r="J654" s="42"/>
    </row>
    <row r="655" spans="1:10" ht="12.75">
      <c r="A655" s="23" t="s">
        <v>11</v>
      </c>
      <c r="B655" s="21"/>
      <c r="C655" s="21"/>
      <c r="D655" s="21" t="s">
        <v>132</v>
      </c>
      <c r="E655" s="222">
        <v>5000</v>
      </c>
      <c r="F655" s="40">
        <v>5000</v>
      </c>
      <c r="G655" s="40">
        <v>4379.28</v>
      </c>
      <c r="H655" s="122">
        <f t="shared" si="25"/>
        <v>0.875856</v>
      </c>
      <c r="I655" s="122">
        <f t="shared" si="26"/>
        <v>0.00038283520478649114</v>
      </c>
      <c r="J655" s="42"/>
    </row>
    <row r="656" spans="1:10" ht="12.75">
      <c r="A656" s="23" t="s">
        <v>45</v>
      </c>
      <c r="B656" s="21"/>
      <c r="C656" s="21"/>
      <c r="D656" s="21" t="s">
        <v>134</v>
      </c>
      <c r="E656" s="222">
        <v>150</v>
      </c>
      <c r="F656" s="40">
        <v>150</v>
      </c>
      <c r="G656" s="40">
        <v>0</v>
      </c>
      <c r="H656" s="122">
        <f t="shared" si="25"/>
        <v>0</v>
      </c>
      <c r="I656" s="122">
        <f t="shared" si="26"/>
        <v>0</v>
      </c>
      <c r="J656" s="42"/>
    </row>
    <row r="657" spans="1:10" s="26" customFormat="1" ht="12.75">
      <c r="A657" s="23" t="s">
        <v>12</v>
      </c>
      <c r="B657" s="21"/>
      <c r="C657" s="21"/>
      <c r="D657" s="21" t="s">
        <v>76</v>
      </c>
      <c r="E657" s="222">
        <v>18000</v>
      </c>
      <c r="F657" s="40">
        <v>18000</v>
      </c>
      <c r="G657" s="40">
        <v>7278.34</v>
      </c>
      <c r="H657" s="122">
        <f t="shared" si="25"/>
        <v>0.4043522222222222</v>
      </c>
      <c r="I657" s="122">
        <f t="shared" si="26"/>
        <v>0.0006362700682316979</v>
      </c>
      <c r="J657" s="42"/>
    </row>
    <row r="658" spans="1:10" s="26" customFormat="1" ht="12.75">
      <c r="A658" s="23" t="s">
        <v>408</v>
      </c>
      <c r="B658" s="21"/>
      <c r="C658" s="21"/>
      <c r="D658" s="21" t="s">
        <v>194</v>
      </c>
      <c r="E658" s="222">
        <v>380</v>
      </c>
      <c r="F658" s="40">
        <v>445</v>
      </c>
      <c r="G658" s="40">
        <v>221.4</v>
      </c>
      <c r="H658" s="122">
        <f t="shared" si="25"/>
        <v>0.49752808988764047</v>
      </c>
      <c r="I658" s="122">
        <f t="shared" si="26"/>
        <v>1.9354714551188585E-05</v>
      </c>
      <c r="J658" s="42"/>
    </row>
    <row r="659" spans="1:10" s="26" customFormat="1" ht="12.75" hidden="1">
      <c r="A659" s="23" t="s">
        <v>205</v>
      </c>
      <c r="B659" s="21"/>
      <c r="C659" s="21"/>
      <c r="D659" s="21" t="s">
        <v>206</v>
      </c>
      <c r="E659" s="222">
        <v>0</v>
      </c>
      <c r="F659" s="40">
        <v>0</v>
      </c>
      <c r="G659" s="40">
        <v>0</v>
      </c>
      <c r="H659" s="122" t="e">
        <f t="shared" si="25"/>
        <v>#DIV/0!</v>
      </c>
      <c r="I659" s="122">
        <f t="shared" si="26"/>
        <v>0</v>
      </c>
      <c r="J659" s="42"/>
    </row>
    <row r="660" spans="1:10" s="26" customFormat="1" ht="12.75">
      <c r="A660" s="23" t="s">
        <v>26</v>
      </c>
      <c r="B660" s="21"/>
      <c r="C660" s="21"/>
      <c r="D660" s="21" t="s">
        <v>89</v>
      </c>
      <c r="E660" s="222">
        <v>1300</v>
      </c>
      <c r="F660" s="211">
        <v>1371</v>
      </c>
      <c r="G660" s="40">
        <v>685.06</v>
      </c>
      <c r="H660" s="122">
        <f t="shared" si="25"/>
        <v>0.4996790663749088</v>
      </c>
      <c r="I660" s="122">
        <f t="shared" si="26"/>
        <v>5.988771793332092E-05</v>
      </c>
      <c r="J660" s="42"/>
    </row>
    <row r="661" spans="1:10" s="26" customFormat="1" ht="12.75">
      <c r="A661" s="23" t="s">
        <v>327</v>
      </c>
      <c r="B661" s="21"/>
      <c r="C661" s="21"/>
      <c r="D661" s="21" t="s">
        <v>139</v>
      </c>
      <c r="E661" s="222">
        <v>2735</v>
      </c>
      <c r="F661" s="40">
        <v>2965</v>
      </c>
      <c r="G661" s="40">
        <v>2223.12</v>
      </c>
      <c r="H661" s="122">
        <f t="shared" si="25"/>
        <v>0.749787521079258</v>
      </c>
      <c r="I661" s="122">
        <f t="shared" si="26"/>
        <v>0.00019434441288635214</v>
      </c>
      <c r="J661" s="42"/>
    </row>
    <row r="662" spans="1:10" s="26" customFormat="1" ht="12.75">
      <c r="A662" s="23" t="s">
        <v>208</v>
      </c>
      <c r="B662" s="21"/>
      <c r="C662" s="21"/>
      <c r="D662" s="21" t="s">
        <v>209</v>
      </c>
      <c r="E662" s="222">
        <v>0</v>
      </c>
      <c r="F662" s="40">
        <v>330</v>
      </c>
      <c r="G662" s="40">
        <v>163</v>
      </c>
      <c r="H662" s="122">
        <f t="shared" si="25"/>
        <v>0.49393939393939396</v>
      </c>
      <c r="I662" s="122">
        <f t="shared" si="26"/>
        <v>1.4249405925220141E-05</v>
      </c>
      <c r="J662" s="42"/>
    </row>
    <row r="663" spans="1:10" s="26" customFormat="1" ht="25.5" hidden="1">
      <c r="A663" s="29" t="s">
        <v>207</v>
      </c>
      <c r="B663" s="21"/>
      <c r="C663" s="21"/>
      <c r="D663" s="21" t="s">
        <v>193</v>
      </c>
      <c r="E663" s="222">
        <v>0</v>
      </c>
      <c r="F663" s="40">
        <v>0</v>
      </c>
      <c r="G663" s="40">
        <v>0</v>
      </c>
      <c r="H663" s="122" t="e">
        <f t="shared" si="25"/>
        <v>#DIV/0!</v>
      </c>
      <c r="I663" s="122">
        <f t="shared" si="26"/>
        <v>0</v>
      </c>
      <c r="J663" s="42"/>
    </row>
    <row r="664" spans="1:10" s="26" customFormat="1" ht="12.75">
      <c r="A664" s="23" t="s">
        <v>87</v>
      </c>
      <c r="B664" s="21"/>
      <c r="C664" s="21"/>
      <c r="D664" s="21" t="s">
        <v>86</v>
      </c>
      <c r="E664" s="222">
        <v>0</v>
      </c>
      <c r="F664" s="40">
        <v>5000</v>
      </c>
      <c r="G664" s="40">
        <v>0</v>
      </c>
      <c r="H664" s="122">
        <f t="shared" si="25"/>
        <v>0</v>
      </c>
      <c r="I664" s="122">
        <f t="shared" si="26"/>
        <v>0</v>
      </c>
      <c r="J664" s="42"/>
    </row>
    <row r="665" spans="1:10" s="26" customFormat="1" ht="15" customHeight="1">
      <c r="A665" s="89" t="s">
        <v>331</v>
      </c>
      <c r="B665" s="124"/>
      <c r="C665" s="124" t="s">
        <v>186</v>
      </c>
      <c r="D665" s="124"/>
      <c r="E665" s="218">
        <f>SUM(E666)</f>
        <v>115000</v>
      </c>
      <c r="F665" s="127">
        <f>SUM(F666)</f>
        <v>115000</v>
      </c>
      <c r="G665" s="127">
        <f>SUM(G666)</f>
        <v>66000</v>
      </c>
      <c r="H665" s="92">
        <f t="shared" si="25"/>
        <v>0.5739130434782609</v>
      </c>
      <c r="I665" s="92">
        <f t="shared" si="26"/>
        <v>0.005769698104690364</v>
      </c>
      <c r="J665" s="126"/>
    </row>
    <row r="666" spans="1:10" s="26" customFormat="1" ht="25.5">
      <c r="A666" s="29" t="s">
        <v>183</v>
      </c>
      <c r="B666" s="18"/>
      <c r="C666" s="18"/>
      <c r="D666" s="18">
        <v>2820</v>
      </c>
      <c r="E666" s="219">
        <v>115000</v>
      </c>
      <c r="F666" s="45">
        <v>115000</v>
      </c>
      <c r="G666" s="45">
        <v>66000</v>
      </c>
      <c r="H666" s="122">
        <f t="shared" si="25"/>
        <v>0.5739130434782609</v>
      </c>
      <c r="I666" s="122">
        <f t="shared" si="26"/>
        <v>0.005769698104690364</v>
      </c>
      <c r="J666" s="42"/>
    </row>
    <row r="667" spans="1:10" s="26" customFormat="1" ht="15" customHeight="1">
      <c r="A667" s="89" t="s">
        <v>15</v>
      </c>
      <c r="B667" s="124"/>
      <c r="C667" s="124">
        <v>92695</v>
      </c>
      <c r="D667" s="124"/>
      <c r="E667" s="218">
        <f>SUM(E668:E673)</f>
        <v>83050</v>
      </c>
      <c r="F667" s="127">
        <f>SUM(F668:F673)</f>
        <v>83050</v>
      </c>
      <c r="G667" s="127">
        <f>SUM(G668:G673)</f>
        <v>17709.11</v>
      </c>
      <c r="H667" s="92">
        <f t="shared" si="25"/>
        <v>0.21323431667670079</v>
      </c>
      <c r="I667" s="92">
        <f t="shared" si="26"/>
        <v>0.001548124521253836</v>
      </c>
      <c r="J667" s="126"/>
    </row>
    <row r="668" spans="1:10" s="91" customFormat="1" ht="12.75">
      <c r="A668" s="29" t="s">
        <v>197</v>
      </c>
      <c r="B668" s="28"/>
      <c r="C668" s="28"/>
      <c r="D668" s="28" t="s">
        <v>80</v>
      </c>
      <c r="E668" s="216">
        <v>5000</v>
      </c>
      <c r="F668" s="41">
        <v>5000</v>
      </c>
      <c r="G668" s="41">
        <v>3512.8</v>
      </c>
      <c r="H668" s="122">
        <f t="shared" si="25"/>
        <v>0.7025600000000001</v>
      </c>
      <c r="I668" s="122">
        <f t="shared" si="26"/>
        <v>0.00030708781063873197</v>
      </c>
      <c r="J668" s="42"/>
    </row>
    <row r="669" spans="1:10" s="26" customFormat="1" ht="12.75" hidden="1">
      <c r="A669" s="29" t="s">
        <v>11</v>
      </c>
      <c r="B669" s="28"/>
      <c r="C669" s="28"/>
      <c r="D669" s="28" t="s">
        <v>132</v>
      </c>
      <c r="E669" s="216">
        <v>0</v>
      </c>
      <c r="F669" s="41">
        <v>0</v>
      </c>
      <c r="G669" s="41">
        <v>0</v>
      </c>
      <c r="H669" s="122" t="e">
        <f t="shared" si="25"/>
        <v>#DIV/0!</v>
      </c>
      <c r="I669" s="122">
        <f t="shared" si="26"/>
        <v>0</v>
      </c>
      <c r="J669" s="42"/>
    </row>
    <row r="670" spans="1:10" s="26" customFormat="1" ht="12.75">
      <c r="A670" s="29" t="s">
        <v>12</v>
      </c>
      <c r="B670" s="28"/>
      <c r="C670" s="28"/>
      <c r="D670" s="28" t="s">
        <v>76</v>
      </c>
      <c r="E670" s="216">
        <v>3000</v>
      </c>
      <c r="F670" s="41">
        <v>2989</v>
      </c>
      <c r="G670" s="41">
        <v>0</v>
      </c>
      <c r="H670" s="122">
        <f t="shared" si="25"/>
        <v>0</v>
      </c>
      <c r="I670" s="122">
        <f t="shared" si="26"/>
        <v>0</v>
      </c>
      <c r="J670" s="42"/>
    </row>
    <row r="671" spans="1:10" s="91" customFormat="1" ht="12.75">
      <c r="A671" s="29" t="s">
        <v>26</v>
      </c>
      <c r="B671" s="28"/>
      <c r="C671" s="28"/>
      <c r="D671" s="28" t="s">
        <v>89</v>
      </c>
      <c r="E671" s="216">
        <v>50</v>
      </c>
      <c r="F671" s="41">
        <v>61</v>
      </c>
      <c r="G671" s="41">
        <v>30.31</v>
      </c>
      <c r="H671" s="122">
        <f t="shared" si="25"/>
        <v>0.49688524590163935</v>
      </c>
      <c r="I671" s="122">
        <f t="shared" si="26"/>
        <v>2.649690144744923E-06</v>
      </c>
      <c r="J671" s="42"/>
    </row>
    <row r="672" spans="1:10" s="97" customFormat="1" ht="12.75">
      <c r="A672" s="29" t="s">
        <v>87</v>
      </c>
      <c r="B672" s="28"/>
      <c r="C672" s="28"/>
      <c r="D672" s="28" t="s">
        <v>86</v>
      </c>
      <c r="E672" s="216">
        <v>75000</v>
      </c>
      <c r="F672" s="41">
        <v>75000</v>
      </c>
      <c r="G672" s="41">
        <v>14166</v>
      </c>
      <c r="H672" s="122">
        <v>0</v>
      </c>
      <c r="I672" s="122">
        <f t="shared" si="26"/>
        <v>0.001238387020470359</v>
      </c>
      <c r="J672" s="42"/>
    </row>
    <row r="673" spans="1:10" s="97" customFormat="1" ht="12.75" hidden="1">
      <c r="A673" s="29" t="s">
        <v>371</v>
      </c>
      <c r="B673" s="28"/>
      <c r="C673" s="28"/>
      <c r="D673" s="28" t="s">
        <v>144</v>
      </c>
      <c r="E673" s="216">
        <v>0</v>
      </c>
      <c r="F673" s="41">
        <v>0</v>
      </c>
      <c r="G673" s="41">
        <v>0</v>
      </c>
      <c r="H673" s="122">
        <v>0</v>
      </c>
      <c r="I673" s="122">
        <f t="shared" si="26"/>
        <v>0</v>
      </c>
      <c r="J673" s="42"/>
    </row>
    <row r="674" spans="1:10" s="97" customFormat="1" ht="15.75">
      <c r="A674" s="24" t="s">
        <v>65</v>
      </c>
      <c r="B674" s="25"/>
      <c r="C674" s="25"/>
      <c r="D674" s="25"/>
      <c r="E674" s="227">
        <f>SUM(E645,E621,E555,E479,E399,E368,E240,E236,E231,E184,E151,E83,E77,E67,E46,E18,E14,E3,E463,E510)</f>
        <v>24665000</v>
      </c>
      <c r="F674" s="227">
        <f>SUM(F645,F621,F555,F479,F399,F368,F240,F236,F231,F184,F151,F83,F77,F67,F46,F18,F14,F3,F463,F510)</f>
        <v>26176801.049999997</v>
      </c>
      <c r="G674" s="227">
        <f>SUM(G645,G621,G555,G479,G399,G368,G240,G236,G231,G184,G151,G83,G77,G67,G46,G18,G14,G3,G463,G510)</f>
        <v>11439073.379999999</v>
      </c>
      <c r="H674" s="30">
        <f t="shared" si="25"/>
        <v>0.4369927921349274</v>
      </c>
      <c r="I674" s="30">
        <f t="shared" si="26"/>
        <v>0.9999999999999999</v>
      </c>
      <c r="J674" s="85">
        <v>0</v>
      </c>
    </row>
    <row r="675" spans="1:10" s="97" customFormat="1" ht="12.75">
      <c r="A675" s="31" t="s">
        <v>283</v>
      </c>
      <c r="B675" s="76"/>
      <c r="C675" s="76"/>
      <c r="D675" s="76"/>
      <c r="E675" s="228"/>
      <c r="F675" s="77"/>
      <c r="G675" s="78"/>
      <c r="H675" s="30"/>
      <c r="I675" s="243"/>
      <c r="J675" s="88"/>
    </row>
    <row r="676" spans="1:10" s="97" customFormat="1" ht="15" customHeight="1">
      <c r="A676" s="89" t="s">
        <v>284</v>
      </c>
      <c r="B676" s="90"/>
      <c r="C676" s="90"/>
      <c r="D676" s="90"/>
      <c r="E676" s="212">
        <f>E678+E679+E680+E681+E682+E683+E684</f>
        <v>20297131</v>
      </c>
      <c r="F676" s="212">
        <f>F678+F679+F680+F681+F682+F683+F684</f>
        <v>20624143.05</v>
      </c>
      <c r="G676" s="212">
        <f>G678+G679+G680+G681+G682+G683+G684</f>
        <v>10495192.51</v>
      </c>
      <c r="H676" s="92">
        <f t="shared" si="25"/>
        <v>0.5088789621249257</v>
      </c>
      <c r="I676" s="30">
        <f t="shared" si="26"/>
        <v>0.9174862474743561</v>
      </c>
      <c r="J676" s="253" t="s">
        <v>296</v>
      </c>
    </row>
    <row r="677" spans="1:10" s="26" customFormat="1" ht="12.75" customHeight="1">
      <c r="A677" s="31" t="s">
        <v>286</v>
      </c>
      <c r="B677" s="76"/>
      <c r="C677" s="76"/>
      <c r="D677" s="76"/>
      <c r="E677" s="228"/>
      <c r="F677" s="77"/>
      <c r="G677" s="242"/>
      <c r="H677" s="30"/>
      <c r="I677" s="243"/>
      <c r="J677" s="254"/>
    </row>
    <row r="678" spans="1:10" s="26" customFormat="1" ht="12.75">
      <c r="A678" s="31" t="s">
        <v>287</v>
      </c>
      <c r="B678" s="76"/>
      <c r="C678" s="76"/>
      <c r="D678" s="76"/>
      <c r="E678" s="229">
        <v>8355123</v>
      </c>
      <c r="F678" s="155">
        <v>8431562</v>
      </c>
      <c r="G678" s="155">
        <v>4172708.83</v>
      </c>
      <c r="H678" s="122">
        <f>G678/F678</f>
        <v>0.49489155508789473</v>
      </c>
      <c r="I678" s="122">
        <f t="shared" si="26"/>
        <v>0.364776821634481</v>
      </c>
      <c r="J678" s="93">
        <f aca="true" t="shared" si="27" ref="J678:J684">G678/9523089.3</f>
        <v>0.43816756291469405</v>
      </c>
    </row>
    <row r="679" spans="1:10" s="26" customFormat="1" ht="25.5">
      <c r="A679" s="31" t="s">
        <v>288</v>
      </c>
      <c r="B679" s="76"/>
      <c r="C679" s="76"/>
      <c r="D679" s="76"/>
      <c r="E679" s="229">
        <v>4161529</v>
      </c>
      <c r="F679" s="155">
        <v>4309140.69</v>
      </c>
      <c r="G679" s="155">
        <v>2044288.94</v>
      </c>
      <c r="H679" s="122">
        <f t="shared" si="25"/>
        <v>0.474407564539277</v>
      </c>
      <c r="I679" s="122">
        <f t="shared" si="26"/>
        <v>0.1787110609478405</v>
      </c>
      <c r="J679" s="93">
        <f t="shared" si="27"/>
        <v>0.21466657253754828</v>
      </c>
    </row>
    <row r="680" spans="1:10" s="26" customFormat="1" ht="12.75">
      <c r="A680" s="31" t="s">
        <v>289</v>
      </c>
      <c r="B680" s="76"/>
      <c r="C680" s="76"/>
      <c r="D680" s="76"/>
      <c r="E680" s="229">
        <v>874500</v>
      </c>
      <c r="F680" s="155">
        <v>911250</v>
      </c>
      <c r="G680" s="155">
        <v>456447.24</v>
      </c>
      <c r="H680" s="122">
        <f t="shared" si="25"/>
        <v>0.5009023209876543</v>
      </c>
      <c r="I680" s="122">
        <f t="shared" si="26"/>
        <v>0.03990246629574466</v>
      </c>
      <c r="J680" s="93">
        <f t="shared" si="27"/>
        <v>0.047930584878585564</v>
      </c>
    </row>
    <row r="681" spans="1:10" s="26" customFormat="1" ht="12.75">
      <c r="A681" s="31" t="s">
        <v>290</v>
      </c>
      <c r="B681" s="76"/>
      <c r="C681" s="76"/>
      <c r="D681" s="76"/>
      <c r="E681" s="229">
        <v>6491427</v>
      </c>
      <c r="F681" s="155">
        <v>6562796.36</v>
      </c>
      <c r="G681" s="155">
        <v>3614287.86</v>
      </c>
      <c r="H681" s="122">
        <f t="shared" si="25"/>
        <v>0.5507237558107013</v>
      </c>
      <c r="I681" s="122">
        <f t="shared" si="26"/>
        <v>0.3159598456916271</v>
      </c>
      <c r="J681" s="93">
        <f t="shared" si="27"/>
        <v>0.37952892660578114</v>
      </c>
    </row>
    <row r="682" spans="1:10" ht="25.5">
      <c r="A682" s="29" t="s">
        <v>338</v>
      </c>
      <c r="B682" s="76"/>
      <c r="C682" s="76"/>
      <c r="D682" s="76"/>
      <c r="E682" s="229">
        <v>218284</v>
      </c>
      <c r="F682" s="155">
        <v>262965</v>
      </c>
      <c r="G682" s="155">
        <v>176362.08</v>
      </c>
      <c r="H682" s="122">
        <f t="shared" si="25"/>
        <v>0.6706675032799041</v>
      </c>
      <c r="I682" s="122">
        <f t="shared" si="26"/>
        <v>0.01541751452598864</v>
      </c>
      <c r="J682" s="93">
        <f t="shared" si="27"/>
        <v>0.01851941890327543</v>
      </c>
    </row>
    <row r="683" spans="1:10" ht="12.75">
      <c r="A683" s="31" t="s">
        <v>292</v>
      </c>
      <c r="B683" s="76"/>
      <c r="C683" s="76"/>
      <c r="D683" s="76"/>
      <c r="E683" s="229">
        <v>99679</v>
      </c>
      <c r="F683" s="155">
        <v>49840</v>
      </c>
      <c r="G683" s="155">
        <v>0</v>
      </c>
      <c r="H683" s="122">
        <f t="shared" si="25"/>
        <v>0</v>
      </c>
      <c r="I683" s="122">
        <f t="shared" si="26"/>
        <v>0</v>
      </c>
      <c r="J683" s="93">
        <f t="shared" si="27"/>
        <v>0</v>
      </c>
    </row>
    <row r="684" spans="1:10" ht="12.75">
      <c r="A684" s="31" t="s">
        <v>293</v>
      </c>
      <c r="B684" s="76"/>
      <c r="C684" s="76"/>
      <c r="D684" s="76"/>
      <c r="E684" s="229">
        <v>96589</v>
      </c>
      <c r="F684" s="155">
        <v>96589</v>
      </c>
      <c r="G684" s="155">
        <v>31097.56</v>
      </c>
      <c r="H684" s="122">
        <f t="shared" si="25"/>
        <v>0.32195757280849785</v>
      </c>
      <c r="I684" s="122">
        <f t="shared" si="26"/>
        <v>0.002718538378674165</v>
      </c>
      <c r="J684" s="93">
        <f t="shared" si="27"/>
        <v>0.003265490747839569</v>
      </c>
    </row>
    <row r="685" spans="1:10" ht="15" customHeight="1">
      <c r="A685" s="89" t="s">
        <v>285</v>
      </c>
      <c r="B685" s="90"/>
      <c r="C685" s="90"/>
      <c r="D685" s="90"/>
      <c r="E685" s="212">
        <f>E687</f>
        <v>4367869</v>
      </c>
      <c r="F685" s="94">
        <f>F687+F690</f>
        <v>5552658</v>
      </c>
      <c r="G685" s="94">
        <f>G687+G690</f>
        <v>943880.87</v>
      </c>
      <c r="H685" s="92">
        <f t="shared" si="25"/>
        <v>0.16998721513192422</v>
      </c>
      <c r="I685" s="92">
        <f t="shared" si="26"/>
        <v>0.08251375252564382</v>
      </c>
      <c r="J685" s="255" t="s">
        <v>406</v>
      </c>
    </row>
    <row r="686" spans="1:10" ht="12.75" customHeight="1">
      <c r="A686" s="31" t="s">
        <v>286</v>
      </c>
      <c r="B686" s="76"/>
      <c r="C686" s="76"/>
      <c r="D686" s="76"/>
      <c r="E686" s="229"/>
      <c r="F686" s="155"/>
      <c r="G686" s="95"/>
      <c r="H686" s="30"/>
      <c r="I686" s="122"/>
      <c r="J686" s="256"/>
    </row>
    <row r="687" spans="1:10" ht="12.75">
      <c r="A687" s="31" t="s">
        <v>294</v>
      </c>
      <c r="B687" s="76"/>
      <c r="C687" s="76"/>
      <c r="D687" s="76"/>
      <c r="E687" s="229">
        <v>4367869</v>
      </c>
      <c r="F687" s="155">
        <v>5552658</v>
      </c>
      <c r="G687" s="95">
        <v>943880.87</v>
      </c>
      <c r="H687" s="122">
        <f t="shared" si="25"/>
        <v>0.16998721513192422</v>
      </c>
      <c r="I687" s="122">
        <f t="shared" si="26"/>
        <v>0.08251375252564382</v>
      </c>
      <c r="J687" s="93">
        <f>G687/G685</f>
        <v>1</v>
      </c>
    </row>
    <row r="688" spans="1:10" s="91" customFormat="1" ht="12.75">
      <c r="A688" s="31" t="s">
        <v>283</v>
      </c>
      <c r="B688" s="76"/>
      <c r="C688" s="76"/>
      <c r="D688" s="76"/>
      <c r="E688" s="229"/>
      <c r="F688" s="155"/>
      <c r="G688" s="95"/>
      <c r="H688" s="122"/>
      <c r="I688" s="122"/>
      <c r="J688" s="93"/>
    </row>
    <row r="689" spans="1:10" ht="25.5">
      <c r="A689" s="31" t="s">
        <v>291</v>
      </c>
      <c r="B689" s="76"/>
      <c r="C689" s="76"/>
      <c r="D689" s="76"/>
      <c r="E689" s="229">
        <v>0</v>
      </c>
      <c r="F689" s="155">
        <v>3740700</v>
      </c>
      <c r="G689" s="40">
        <v>13765.95</v>
      </c>
      <c r="H689" s="122">
        <f t="shared" si="25"/>
        <v>0.0036800465153580884</v>
      </c>
      <c r="I689" s="122">
        <f t="shared" si="26"/>
        <v>0.0012034147821857928</v>
      </c>
      <c r="J689" s="93">
        <f>G689/G687</f>
        <v>0.014584414662413914</v>
      </c>
    </row>
    <row r="690" spans="1:10" ht="25.5" hidden="1">
      <c r="A690" s="270" t="s">
        <v>295</v>
      </c>
      <c r="B690" s="76"/>
      <c r="C690" s="76"/>
      <c r="D690" s="76"/>
      <c r="E690" s="229">
        <v>0</v>
      </c>
      <c r="F690" s="156">
        <v>0</v>
      </c>
      <c r="G690" s="95">
        <v>0</v>
      </c>
      <c r="H690" s="122" t="e">
        <f t="shared" si="25"/>
        <v>#DIV/0!</v>
      </c>
      <c r="I690" s="122">
        <f t="shared" si="26"/>
        <v>0</v>
      </c>
      <c r="J690" s="93">
        <f>G690/G685</f>
        <v>0</v>
      </c>
    </row>
    <row r="691" spans="1:2" ht="24" customHeight="1">
      <c r="A691" s="271" t="s">
        <v>525</v>
      </c>
      <c r="B691" s="213"/>
    </row>
    <row r="697" spans="1:10" s="91" customFormat="1" ht="12.75">
      <c r="A697"/>
      <c r="B697"/>
      <c r="C697"/>
      <c r="D697"/>
      <c r="E697" s="230"/>
      <c r="F697" s="61"/>
      <c r="G697" s="44"/>
      <c r="H697" s="26"/>
      <c r="I697" s="74"/>
      <c r="J697" s="87"/>
    </row>
    <row r="699" ht="18" customHeight="1"/>
  </sheetData>
  <sheetProtection/>
  <autoFilter ref="D1:D716"/>
  <mergeCells count="10">
    <mergeCell ref="J676:J677"/>
    <mergeCell ref="J685:J686"/>
    <mergeCell ref="J1:J2"/>
    <mergeCell ref="H1:H2"/>
    <mergeCell ref="G1:G2"/>
    <mergeCell ref="A1:A2"/>
    <mergeCell ref="B1:D1"/>
    <mergeCell ref="F1:F2"/>
    <mergeCell ref="E1:E2"/>
    <mergeCell ref="I1:I2"/>
  </mergeCells>
  <printOptions/>
  <pageMargins left="0.4724409448818898" right="0.4724409448818898" top="0.984251968503937" bottom="0.7480314960629921" header="0.5118110236220472" footer="0.3937007874015748"/>
  <pageSetup horizontalDpi="600" verticalDpi="600" orientation="landscape" paperSize="9" r:id="rId3"/>
  <headerFooter alignWithMargins="0">
    <oddHeader>&amp;R&amp;"Arial CE,Pogrubiony"Załącznik Nr 2&amp;"Arial CE,Standardowy"
do informacji z przebiegu wykonania  budżetu  Miasta Radziejów za I półrocze 2017 roku</oddHeader>
    <oddFooter>&amp;C&amp;P&amp;R&amp;"Arial CE,Pogrubiony"&amp;12WYDATKI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</cp:lastModifiedBy>
  <cp:lastPrinted>2017-08-16T07:17:08Z</cp:lastPrinted>
  <dcterms:created xsi:type="dcterms:W3CDTF">2004-07-25T15:20:29Z</dcterms:created>
  <dcterms:modified xsi:type="dcterms:W3CDTF">2017-08-16T07:20:35Z</dcterms:modified>
  <cp:category/>
  <cp:version/>
  <cp:contentType/>
  <cp:contentStatus/>
</cp:coreProperties>
</file>