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7235" windowHeight="11775" activeTab="0"/>
  </bookViews>
  <sheets>
    <sheet name="zał. 3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<sst xmlns="http://schemas.openxmlformats.org/spreadsheetml/2006/main" count="33" uniqueCount="31">
  <si>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Dział</t>
  </si>
  <si>
    <t>Rozdział</t>
  </si>
  <si>
    <t>010</t>
  </si>
  <si>
    <t>01095</t>
  </si>
  <si>
    <t>w tym:</t>
  </si>
  <si>
    <t>4010</t>
  </si>
  <si>
    <t>4110</t>
  </si>
  <si>
    <t>4120</t>
  </si>
  <si>
    <t>w złotych</t>
  </si>
  <si>
    <t>§</t>
  </si>
  <si>
    <t>Dotacje
ogółem</t>
  </si>
  <si>
    <t>Wydatki
ogółem
(6+10)</t>
  </si>
  <si>
    <t>z tego:</t>
  </si>
  <si>
    <t>Wydatki
bieżące</t>
  </si>
  <si>
    <t>Wydatki
majątkowe</t>
  </si>
  <si>
    <t>85212</t>
  </si>
  <si>
    <t>4040</t>
  </si>
  <si>
    <t>Ogółem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</si>
  <si>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</si>
  <si>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</si>
  <si>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</si>
  <si>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</si>
  <si>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</si>
  <si>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0980</t>
  </si>
  <si>
    <t>0830</t>
  </si>
  <si>
    <t>gminie</t>
  </si>
  <si>
    <t xml:space="preserve">Dochody budżetu państwa w związku z realizacją zadań zleconych </t>
  </si>
  <si>
    <t>§ 2350</t>
  </si>
  <si>
    <t>Dochody i wydatki związane z realizacją zadań z zakresu administracji rządowej i innych zadań zleconych odrębnymi ustawami w 2016 r.</t>
  </si>
  <si>
    <t xml:space="preserve">wynagrodzenia i pochodne od wynagrodzeń </t>
  </si>
  <si>
    <t>85295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</si>
</sst>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1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3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3" fontId="49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 vertical="center"/>
    </xf>
    <xf numFmtId="3" fontId="49" fillId="0" borderId="11" xfId="0" applyNumberFormat="1" applyFont="1" applyBorder="1" applyAlignment="1">
      <alignment vertical="center"/>
    </xf>
    <xf numFmtId="3" fontId="49" fillId="0" borderId="0" xfId="0" applyNumberFormat="1" applyFont="1" applyBorder="1" applyAlignment="1">
      <alignment/>
    </xf>
    <xf numFmtId="3" fontId="49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 vertical="center"/>
    </xf>
    <xf numFmtId="3" fontId="50" fillId="0" borderId="10" xfId="0" applyNumberFormat="1" applyFont="1" applyBorder="1" applyAlignment="1">
      <alignment horizontal="center" vertical="center"/>
    </xf>
    <xf numFmtId="1" fontId="50" fillId="0" borderId="10" xfId="0" applyNumberFormat="1" applyFont="1" applyBorder="1" applyAlignment="1">
      <alignment horizontal="center" vertical="center"/>
    </xf>
    <xf numFmtId="4" fontId="50" fillId="0" borderId="10" xfId="0" applyNumberFormat="1" applyFont="1" applyBorder="1" applyAlignment="1">
      <alignment vertical="center"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1" fontId="2" fillId="0" borderId="12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1" fontId="2" fillId="0" borderId="14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6" fillId="0" borderId="11" xfId="0" applyFont="1" applyFill="1" applyBorder="1" applyAlignment="1">
      <alignment horizontal="center"/>
    </xf>
    <xf numFmtId="0" fontId="50" fillId="0" borderId="11" xfId="0" applyFont="1" applyBorder="1" applyAlignment="1">
      <alignment horizontal="center"/>
    </xf>
    <xf numFmtId="3" fontId="50" fillId="0" borderId="11" xfId="0" applyNumberFormat="1" applyFont="1" applyBorder="1" applyAlignment="1">
      <alignment/>
    </xf>
    <xf numFmtId="49" fontId="50" fillId="0" borderId="11" xfId="0" applyNumberFormat="1" applyFont="1" applyBorder="1" applyAlignment="1">
      <alignment horizontal="center"/>
    </xf>
    <xf numFmtId="3" fontId="51" fillId="0" borderId="11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/>
    </xf>
    <xf numFmtId="3" fontId="50" fillId="0" borderId="15" xfId="0" applyNumberFormat="1" applyFont="1" applyBorder="1" applyAlignment="1">
      <alignment/>
    </xf>
    <xf numFmtId="0" fontId="50" fillId="0" borderId="16" xfId="0" applyFont="1" applyBorder="1" applyAlignment="1">
      <alignment/>
    </xf>
    <xf numFmtId="3" fontId="50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6"/>
  <sheetViews>
    <sheetView tabSelected="1" workbookViewId="0" topLeftCell="A1">
      <selection activeCell="J18" sqref="J18"/>
    </sheetView>
  </sheetViews>
  <sheetFormatPr defaultColWidth="9.140625" defaultRowHeight="15"/>
  <cols>
    <col min="1" max="1" width="5.421875" style="22" customWidth="1"/>
    <col min="2" max="2" width="8.57421875" style="22" customWidth="1"/>
    <col min="3" max="3" width="7.57421875" style="22" customWidth="1"/>
    <col min="4" max="4" width="13.140625" style="22" customWidth="1"/>
    <col min="5" max="6" width="13.28125" style="22" customWidth="1"/>
    <col min="7" max="7" width="14.00390625" style="22" customWidth="1"/>
    <col min="8" max="8" width="11.7109375" style="22" customWidth="1"/>
    <col min="9" max="24" width="9.140625" style="21" customWidth="1"/>
    <col min="25" max="16384" width="9.140625" style="22" customWidth="1"/>
  </cols>
  <sheetData>
    <row r="1" spans="1:8" ht="51" customHeight="1">
      <c r="A1" s="73" t="s">
        <v>28</v>
      </c>
      <c r="B1" s="73"/>
      <c r="C1" s="73"/>
      <c r="D1" s="73"/>
      <c r="E1" s="73"/>
      <c r="F1" s="73"/>
      <c r="G1" s="73"/>
      <c r="H1" s="73"/>
    </row>
    <row r="2" spans="1:8" ht="10.5" customHeight="1">
      <c r="A2" s="23"/>
      <c r="B2" s="23"/>
      <c r="C2" s="23"/>
      <c r="D2" s="23"/>
      <c r="E2" s="23"/>
      <c r="F2" s="23"/>
      <c r="H2" s="24" t="s">
        <v>8</v>
      </c>
    </row>
    <row r="3" spans="1:8" ht="12.75" customHeight="1">
      <c r="A3" s="74" t="s">
        <v>0</v>
      </c>
      <c r="B3" s="74" t="s">
        <v>1</v>
      </c>
      <c r="C3" s="74" t="s">
        <v>9</v>
      </c>
      <c r="D3" s="66" t="s">
        <v>10</v>
      </c>
      <c r="E3" s="66" t="s">
        <v>11</v>
      </c>
      <c r="F3" s="66" t="s">
        <v>12</v>
      </c>
      <c r="G3" s="66"/>
      <c r="H3" s="66"/>
    </row>
    <row r="4" spans="1:8" ht="12.75" customHeight="1">
      <c r="A4" s="74"/>
      <c r="B4" s="74"/>
      <c r="C4" s="74"/>
      <c r="D4" s="66"/>
      <c r="E4" s="66"/>
      <c r="F4" s="66" t="s">
        <v>13</v>
      </c>
      <c r="G4" s="25" t="s">
        <v>4</v>
      </c>
      <c r="H4" s="66" t="s">
        <v>14</v>
      </c>
    </row>
    <row r="5" spans="1:8" ht="33.75">
      <c r="A5" s="74"/>
      <c r="B5" s="74"/>
      <c r="C5" s="74"/>
      <c r="D5" s="66"/>
      <c r="E5" s="66"/>
      <c r="F5" s="66"/>
      <c r="G5" s="26" t="s">
        <v>29</v>
      </c>
      <c r="H5" s="66"/>
    </row>
    <row r="6" spans="1:8" ht="14.2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</row>
    <row r="7" spans="1:8" ht="18" customHeight="1">
      <c r="A7" s="1" t="s">
        <v>2</v>
      </c>
      <c r="B7" s="1" t="s">
        <v>3</v>
      </c>
      <c r="C7" s="2"/>
      <c r="D7" s="4">
        <f>SUM(D8:D14)</f>
        <v>15391.83</v>
      </c>
      <c r="E7" s="4">
        <f>SUM(E8:E14)</f>
        <v>15391.83</v>
      </c>
      <c r="F7" s="4">
        <f>SUM(F8:F14)</f>
        <v>15391.83</v>
      </c>
      <c r="G7" s="4">
        <f>SUM(G8:G14)</f>
        <v>155.42</v>
      </c>
      <c r="H7" s="4">
        <f>SUM(H8:H14)</f>
        <v>0</v>
      </c>
    </row>
    <row r="8" spans="1:24" s="41" customFormat="1" ht="18" customHeight="1">
      <c r="A8" s="37"/>
      <c r="B8" s="38"/>
      <c r="C8" s="38">
        <v>2010</v>
      </c>
      <c r="D8" s="39">
        <v>15391.83</v>
      </c>
      <c r="E8" s="39"/>
      <c r="F8" s="39"/>
      <c r="G8" s="39"/>
      <c r="H8" s="39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</row>
    <row r="9" spans="1:24" s="41" customFormat="1" ht="18" customHeight="1">
      <c r="A9" s="37"/>
      <c r="B9" s="38"/>
      <c r="C9" s="38">
        <v>4010</v>
      </c>
      <c r="D9" s="39"/>
      <c r="E9" s="39">
        <v>130</v>
      </c>
      <c r="F9" s="39">
        <v>130</v>
      </c>
      <c r="G9" s="39">
        <v>130</v>
      </c>
      <c r="H9" s="39">
        <v>0</v>
      </c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</row>
    <row r="10" spans="1:24" s="41" customFormat="1" ht="18" customHeight="1">
      <c r="A10" s="37"/>
      <c r="B10" s="38"/>
      <c r="C10" s="38">
        <v>4110</v>
      </c>
      <c r="D10" s="39"/>
      <c r="E10" s="39">
        <v>22.23</v>
      </c>
      <c r="F10" s="39">
        <v>22.23</v>
      </c>
      <c r="G10" s="39">
        <v>22.23</v>
      </c>
      <c r="H10" s="39">
        <v>0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</row>
    <row r="11" spans="1:24" s="41" customFormat="1" ht="18" customHeight="1">
      <c r="A11" s="37"/>
      <c r="B11" s="38"/>
      <c r="C11" s="38">
        <v>4120</v>
      </c>
      <c r="D11" s="39"/>
      <c r="E11" s="39">
        <v>3.19</v>
      </c>
      <c r="F11" s="39">
        <v>3.19</v>
      </c>
      <c r="G11" s="39">
        <v>3.19</v>
      </c>
      <c r="H11" s="39">
        <v>0</v>
      </c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</row>
    <row r="12" spans="1:24" s="41" customFormat="1" ht="18" customHeight="1">
      <c r="A12" s="37"/>
      <c r="B12" s="38"/>
      <c r="C12" s="38">
        <v>4210</v>
      </c>
      <c r="D12" s="39"/>
      <c r="E12" s="39">
        <v>13.93</v>
      </c>
      <c r="F12" s="39">
        <v>13.93</v>
      </c>
      <c r="G12" s="39">
        <v>0</v>
      </c>
      <c r="H12" s="39">
        <v>0</v>
      </c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</row>
    <row r="13" spans="1:24" s="41" customFormat="1" ht="18" customHeight="1">
      <c r="A13" s="37"/>
      <c r="B13" s="38"/>
      <c r="C13" s="38">
        <v>4300</v>
      </c>
      <c r="D13" s="39"/>
      <c r="E13" s="39">
        <v>132.45</v>
      </c>
      <c r="F13" s="39">
        <v>132.45</v>
      </c>
      <c r="G13" s="39">
        <v>0</v>
      </c>
      <c r="H13" s="39">
        <v>0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</row>
    <row r="14" spans="1:24" s="41" customFormat="1" ht="18" customHeight="1">
      <c r="A14" s="37"/>
      <c r="B14" s="38"/>
      <c r="C14" s="38">
        <v>4430</v>
      </c>
      <c r="D14" s="39"/>
      <c r="E14" s="39">
        <v>15090.03</v>
      </c>
      <c r="F14" s="39">
        <v>15090.03</v>
      </c>
      <c r="G14" s="39">
        <v>0</v>
      </c>
      <c r="H14" s="39">
        <v>0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</row>
    <row r="15" spans="1:8" ht="18" customHeight="1">
      <c r="A15" s="3">
        <v>750</v>
      </c>
      <c r="B15" s="2"/>
      <c r="C15" s="2"/>
      <c r="D15" s="4">
        <f>SUM(D16)</f>
        <v>152347</v>
      </c>
      <c r="E15" s="4">
        <f>SUM(E16)</f>
        <v>152347</v>
      </c>
      <c r="F15" s="4">
        <f>SUM(F16)</f>
        <v>152347</v>
      </c>
      <c r="G15" s="4">
        <f>SUM(G16)</f>
        <v>169827.82</v>
      </c>
      <c r="H15" s="4">
        <f>SUM(H16)</f>
        <v>0</v>
      </c>
    </row>
    <row r="16" spans="1:24" s="29" customFormat="1" ht="18" customHeight="1">
      <c r="A16" s="28"/>
      <c r="B16" s="5">
        <v>75011</v>
      </c>
      <c r="C16" s="5"/>
      <c r="D16" s="6">
        <f>SUM(D17:D21)</f>
        <v>152347</v>
      </c>
      <c r="E16" s="6">
        <f>SUM(E17:E25)</f>
        <v>152347</v>
      </c>
      <c r="F16" s="6">
        <f>SUM(F17:F25)</f>
        <v>152347</v>
      </c>
      <c r="G16" s="6">
        <f>SUM(G17:G25)</f>
        <v>169827.82</v>
      </c>
      <c r="H16" s="6">
        <f>SUM(H17:H21)</f>
        <v>0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s="29" customFormat="1" ht="18" customHeight="1">
      <c r="A17" s="28"/>
      <c r="B17" s="5"/>
      <c r="C17" s="5">
        <v>2010</v>
      </c>
      <c r="D17" s="6">
        <v>152347</v>
      </c>
      <c r="E17" s="6"/>
      <c r="F17" s="6"/>
      <c r="G17" s="6"/>
      <c r="H17" s="6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4" s="29" customFormat="1" ht="18" customHeight="1">
      <c r="A18" s="28"/>
      <c r="B18" s="5"/>
      <c r="C18" s="5">
        <v>4010</v>
      </c>
      <c r="D18" s="6"/>
      <c r="E18" s="6">
        <v>110237.69</v>
      </c>
      <c r="F18" s="6">
        <v>110237.69</v>
      </c>
      <c r="G18" s="6">
        <v>140237.69</v>
      </c>
      <c r="H18" s="6">
        <v>0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1:24" s="29" customFormat="1" ht="18" customHeight="1">
      <c r="A19" s="28"/>
      <c r="B19" s="5"/>
      <c r="C19" s="5">
        <v>4040</v>
      </c>
      <c r="D19" s="6"/>
      <c r="E19" s="6">
        <v>7898.91</v>
      </c>
      <c r="F19" s="6">
        <v>7898.91</v>
      </c>
      <c r="G19" s="6">
        <v>7898.91</v>
      </c>
      <c r="H19" s="6">
        <v>0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1:24" s="29" customFormat="1" ht="18" customHeight="1">
      <c r="A20" s="28"/>
      <c r="B20" s="5"/>
      <c r="C20" s="5">
        <v>4110</v>
      </c>
      <c r="D20" s="6"/>
      <c r="E20" s="6">
        <v>19580.97</v>
      </c>
      <c r="F20" s="6">
        <v>19580.97</v>
      </c>
      <c r="G20" s="6">
        <v>19580.97</v>
      </c>
      <c r="H20" s="6">
        <v>0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1:24" s="29" customFormat="1" ht="18" customHeight="1">
      <c r="A21" s="28"/>
      <c r="B21" s="5"/>
      <c r="C21" s="5">
        <v>4120</v>
      </c>
      <c r="D21" s="6"/>
      <c r="E21" s="6">
        <v>2110.25</v>
      </c>
      <c r="F21" s="6">
        <v>2110.25</v>
      </c>
      <c r="G21" s="6">
        <v>2110.25</v>
      </c>
      <c r="H21" s="6">
        <v>0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4" s="29" customFormat="1" ht="18" customHeight="1">
      <c r="A22" s="28"/>
      <c r="B22" s="5"/>
      <c r="C22" s="5">
        <v>4210</v>
      </c>
      <c r="D22" s="6"/>
      <c r="E22" s="6">
        <v>5911.18</v>
      </c>
      <c r="F22" s="6">
        <v>5911.18</v>
      </c>
      <c r="G22" s="6">
        <v>0</v>
      </c>
      <c r="H22" s="6">
        <v>0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24" s="29" customFormat="1" ht="18" customHeight="1">
      <c r="A23" s="28"/>
      <c r="B23" s="5"/>
      <c r="C23" s="5">
        <v>4280</v>
      </c>
      <c r="D23" s="6"/>
      <c r="E23" s="6">
        <v>140</v>
      </c>
      <c r="F23" s="6">
        <v>140</v>
      </c>
      <c r="G23" s="6">
        <v>0</v>
      </c>
      <c r="H23" s="6">
        <v>0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29" customFormat="1" ht="18" customHeight="1">
      <c r="A24" s="28"/>
      <c r="B24" s="5"/>
      <c r="C24" s="5">
        <v>4300</v>
      </c>
      <c r="D24" s="6"/>
      <c r="E24" s="6">
        <v>3483</v>
      </c>
      <c r="F24" s="6">
        <v>3483</v>
      </c>
      <c r="G24" s="6">
        <v>0</v>
      </c>
      <c r="H24" s="6">
        <v>0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29" customFormat="1" ht="18" customHeight="1">
      <c r="A25" s="28"/>
      <c r="B25" s="5"/>
      <c r="C25" s="5">
        <v>4440</v>
      </c>
      <c r="D25" s="6"/>
      <c r="E25" s="6">
        <f>2734+251</f>
        <v>2985</v>
      </c>
      <c r="F25" s="6">
        <f>2734+251</f>
        <v>2985</v>
      </c>
      <c r="G25" s="6">
        <v>0</v>
      </c>
      <c r="H25" s="6">
        <v>0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1:24" s="29" customFormat="1" ht="18" customHeight="1">
      <c r="A26" s="7">
        <v>751</v>
      </c>
      <c r="B26" s="8"/>
      <c r="C26" s="8"/>
      <c r="D26" s="9">
        <f>D27</f>
        <v>7080</v>
      </c>
      <c r="E26" s="9">
        <f>E27</f>
        <v>7080</v>
      </c>
      <c r="F26" s="9">
        <f>F27</f>
        <v>7080</v>
      </c>
      <c r="G26" s="9">
        <f>G27</f>
        <v>1292</v>
      </c>
      <c r="H26" s="9">
        <f>H27</f>
        <v>0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1:24" s="29" customFormat="1" ht="18" customHeight="1">
      <c r="A27" s="28"/>
      <c r="B27" s="5">
        <v>75101</v>
      </c>
      <c r="C27" s="5"/>
      <c r="D27" s="6">
        <f>D28</f>
        <v>7080</v>
      </c>
      <c r="E27" s="6">
        <f>SUM(E29:E33)</f>
        <v>7080</v>
      </c>
      <c r="F27" s="6">
        <f>SUM(F29:F33)</f>
        <v>7080</v>
      </c>
      <c r="G27" s="6">
        <f>SUM(G29:G33)</f>
        <v>1292</v>
      </c>
      <c r="H27" s="6">
        <f>SUM(H29:H33)</f>
        <v>0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spans="1:24" s="29" customFormat="1" ht="18" customHeight="1">
      <c r="A28" s="28"/>
      <c r="B28" s="5"/>
      <c r="C28" s="5">
        <v>2010</v>
      </c>
      <c r="D28" s="6">
        <f>1350+5730</f>
        <v>7080</v>
      </c>
      <c r="E28" s="6"/>
      <c r="F28" s="6"/>
      <c r="G28" s="6"/>
      <c r="H28" s="6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s="29" customFormat="1" ht="18" customHeight="1">
      <c r="A29" s="28"/>
      <c r="B29" s="5"/>
      <c r="C29" s="5" t="s">
        <v>5</v>
      </c>
      <c r="D29" s="6"/>
      <c r="E29" s="6">
        <v>1080</v>
      </c>
      <c r="F29" s="6">
        <v>1080</v>
      </c>
      <c r="G29" s="6">
        <v>1080</v>
      </c>
      <c r="H29" s="6">
        <v>0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1:24" s="29" customFormat="1" ht="18" customHeight="1">
      <c r="A30" s="28"/>
      <c r="B30" s="5"/>
      <c r="C30" s="5">
        <v>4110</v>
      </c>
      <c r="D30" s="6"/>
      <c r="E30" s="6">
        <v>185</v>
      </c>
      <c r="F30" s="6">
        <v>185</v>
      </c>
      <c r="G30" s="6">
        <v>185</v>
      </c>
      <c r="H30" s="6">
        <v>0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1:24" s="29" customFormat="1" ht="18" customHeight="1">
      <c r="A31" s="28"/>
      <c r="B31" s="5"/>
      <c r="C31" s="5">
        <v>4120</v>
      </c>
      <c r="D31" s="6"/>
      <c r="E31" s="6">
        <v>27</v>
      </c>
      <c r="F31" s="6">
        <v>27</v>
      </c>
      <c r="G31" s="6">
        <v>27</v>
      </c>
      <c r="H31" s="6">
        <v>0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1:24" s="29" customFormat="1" ht="18" customHeight="1">
      <c r="A32" s="28"/>
      <c r="B32" s="5"/>
      <c r="C32" s="5">
        <v>4210</v>
      </c>
      <c r="D32" s="6"/>
      <c r="E32" s="6">
        <v>5730</v>
      </c>
      <c r="F32" s="6">
        <v>5730</v>
      </c>
      <c r="G32" s="6">
        <v>0</v>
      </c>
      <c r="H32" s="6">
        <v>0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</row>
    <row r="33" spans="1:24" s="29" customFormat="1" ht="18" customHeight="1">
      <c r="A33" s="28"/>
      <c r="B33" s="5"/>
      <c r="C33" s="5">
        <v>4300</v>
      </c>
      <c r="D33" s="6"/>
      <c r="E33" s="6">
        <v>58</v>
      </c>
      <c r="F33" s="6">
        <v>58</v>
      </c>
      <c r="G33" s="6">
        <v>0</v>
      </c>
      <c r="H33" s="6">
        <v>0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</row>
    <row r="34" spans="1:24" s="29" customFormat="1" ht="18" customHeight="1">
      <c r="A34" s="63">
        <v>801</v>
      </c>
      <c r="B34" s="64"/>
      <c r="C34" s="64"/>
      <c r="D34" s="65">
        <f>D35+D39+D43</f>
        <v>48473</v>
      </c>
      <c r="E34" s="65">
        <f>E35+E39+E43</f>
        <v>48473</v>
      </c>
      <c r="F34" s="65">
        <f>F35+F39+F43</f>
        <v>48473</v>
      </c>
      <c r="G34" s="65">
        <f>G35+G39+G43</f>
        <v>0</v>
      </c>
      <c r="H34" s="65">
        <f>H35+H39+H43</f>
        <v>0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1:24" s="29" customFormat="1" ht="18" customHeight="1">
      <c r="A35" s="28"/>
      <c r="B35" s="5">
        <v>80101</v>
      </c>
      <c r="C35" s="5"/>
      <c r="D35" s="6">
        <f>D36+D37+D38</f>
        <v>28393</v>
      </c>
      <c r="E35" s="6">
        <f>E36+E37+E38</f>
        <v>28393</v>
      </c>
      <c r="F35" s="6">
        <f>F36+F37+F38</f>
        <v>28393</v>
      </c>
      <c r="G35" s="6">
        <f>G36+G37+G38</f>
        <v>0</v>
      </c>
      <c r="H35" s="6">
        <f>H36+H37+H38</f>
        <v>0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spans="1:24" s="29" customFormat="1" ht="18" customHeight="1">
      <c r="A36" s="28"/>
      <c r="B36" s="5"/>
      <c r="C36" s="5">
        <v>2010</v>
      </c>
      <c r="D36" s="6">
        <f>21347+6741+305</f>
        <v>28393</v>
      </c>
      <c r="E36" s="6"/>
      <c r="F36" s="6"/>
      <c r="G36" s="6"/>
      <c r="H36" s="6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s="29" customFormat="1" ht="18" customHeight="1">
      <c r="A37" s="28"/>
      <c r="B37" s="5"/>
      <c r="C37" s="5">
        <v>4210</v>
      </c>
      <c r="D37" s="6"/>
      <c r="E37" s="6">
        <f>211+67+3</f>
        <v>281</v>
      </c>
      <c r="F37" s="6">
        <f>211+67+3</f>
        <v>281</v>
      </c>
      <c r="G37" s="6">
        <v>0</v>
      </c>
      <c r="H37" s="6">
        <v>0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s="29" customFormat="1" ht="18" customHeight="1">
      <c r="A38" s="28"/>
      <c r="B38" s="5"/>
      <c r="C38" s="5">
        <v>4240</v>
      </c>
      <c r="D38" s="6"/>
      <c r="E38" s="6">
        <f>21136+6674+302</f>
        <v>28112</v>
      </c>
      <c r="F38" s="6">
        <f>21136+6674+302</f>
        <v>28112</v>
      </c>
      <c r="G38" s="6">
        <v>0</v>
      </c>
      <c r="H38" s="6">
        <v>0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s="29" customFormat="1" ht="18" customHeight="1">
      <c r="A39" s="28"/>
      <c r="B39" s="5">
        <v>80110</v>
      </c>
      <c r="C39" s="5"/>
      <c r="D39" s="6">
        <f>D40+D41+D42</f>
        <v>17950</v>
      </c>
      <c r="E39" s="6">
        <f>E40+E41+E42</f>
        <v>17950</v>
      </c>
      <c r="F39" s="6">
        <f>F40+F41+F42</f>
        <v>17950</v>
      </c>
      <c r="G39" s="6">
        <f>G40+G41+G42</f>
        <v>0</v>
      </c>
      <c r="H39" s="6">
        <f>H40+H41+H42</f>
        <v>0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s="29" customFormat="1" ht="18" customHeight="1">
      <c r="A40" s="28"/>
      <c r="B40" s="5"/>
      <c r="C40" s="5">
        <v>2010</v>
      </c>
      <c r="D40" s="6">
        <f>13487+4738-275</f>
        <v>17950</v>
      </c>
      <c r="E40" s="6"/>
      <c r="F40" s="6"/>
      <c r="G40" s="6"/>
      <c r="H40" s="6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</row>
    <row r="41" spans="1:24" s="29" customFormat="1" ht="18" customHeight="1">
      <c r="A41" s="28"/>
      <c r="B41" s="5"/>
      <c r="C41" s="5">
        <v>4210</v>
      </c>
      <c r="D41" s="6"/>
      <c r="E41" s="6">
        <f>134+47-4</f>
        <v>177</v>
      </c>
      <c r="F41" s="6">
        <f>134+47-4</f>
        <v>177</v>
      </c>
      <c r="G41" s="6">
        <v>0</v>
      </c>
      <c r="H41" s="6">
        <v>0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</row>
    <row r="42" spans="1:24" s="29" customFormat="1" ht="18" customHeight="1">
      <c r="A42" s="28"/>
      <c r="B42" s="5"/>
      <c r="C42" s="5">
        <v>4240</v>
      </c>
      <c r="D42" s="6"/>
      <c r="E42" s="6">
        <f>13353+4691-271</f>
        <v>17773</v>
      </c>
      <c r="F42" s="6">
        <f>13353+4691-271</f>
        <v>17773</v>
      </c>
      <c r="G42" s="6">
        <v>0</v>
      </c>
      <c r="H42" s="6">
        <v>0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</row>
    <row r="43" spans="1:24" s="29" customFormat="1" ht="18" customHeight="1">
      <c r="A43" s="28"/>
      <c r="B43" s="5">
        <v>80150</v>
      </c>
      <c r="C43" s="5"/>
      <c r="D43" s="6">
        <f>D44+D45+D46</f>
        <v>2130</v>
      </c>
      <c r="E43" s="6">
        <f>E44+E45+E46</f>
        <v>2130</v>
      </c>
      <c r="F43" s="6">
        <f>F44+F45+F46</f>
        <v>2130</v>
      </c>
      <c r="G43" s="6">
        <f>G44+G45+G46</f>
        <v>0</v>
      </c>
      <c r="H43" s="6">
        <f>H44+H45+H46</f>
        <v>0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</row>
    <row r="44" spans="1:24" s="29" customFormat="1" ht="18" customHeight="1">
      <c r="A44" s="28"/>
      <c r="B44" s="5"/>
      <c r="C44" s="5">
        <v>2010</v>
      </c>
      <c r="D44" s="6">
        <f>2845-715</f>
        <v>2130</v>
      </c>
      <c r="E44" s="6"/>
      <c r="F44" s="6"/>
      <c r="G44" s="6"/>
      <c r="H44" s="6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</row>
    <row r="45" spans="1:24" s="29" customFormat="1" ht="18" customHeight="1">
      <c r="A45" s="28"/>
      <c r="B45" s="5"/>
      <c r="C45" s="5">
        <v>4210</v>
      </c>
      <c r="D45" s="6"/>
      <c r="E45" s="6">
        <f>28-7</f>
        <v>21</v>
      </c>
      <c r="F45" s="6">
        <f>28-7</f>
        <v>21</v>
      </c>
      <c r="G45" s="6">
        <v>0</v>
      </c>
      <c r="H45" s="6">
        <v>0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</row>
    <row r="46" spans="1:24" s="29" customFormat="1" ht="18" customHeight="1">
      <c r="A46" s="28"/>
      <c r="B46" s="5"/>
      <c r="C46" s="5">
        <v>4240</v>
      </c>
      <c r="D46" s="6"/>
      <c r="E46" s="6">
        <f>2817-708</f>
        <v>2109</v>
      </c>
      <c r="F46" s="6">
        <f>2817-708</f>
        <v>2109</v>
      </c>
      <c r="G46" s="6">
        <v>0</v>
      </c>
      <c r="H46" s="6">
        <v>0</v>
      </c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</row>
    <row r="47" spans="1:24" s="13" customFormat="1" ht="18" customHeight="1">
      <c r="A47" s="10">
        <v>852</v>
      </c>
      <c r="B47" s="11"/>
      <c r="C47" s="11"/>
      <c r="D47" s="9">
        <f>SUM(D59,D83,D72,D75,D87,D48,D79)</f>
        <v>5740744.49</v>
      </c>
      <c r="E47" s="9">
        <f>SUM(E59,E83,E72,E75,E87,E48,E79)</f>
        <v>5740744.49</v>
      </c>
      <c r="F47" s="9">
        <f>SUM(F59,F83,F72,F75,F87,F48,F79)</f>
        <v>5740744.49</v>
      </c>
      <c r="G47" s="9">
        <f>SUM(G59,G83,G72,G75,G87,G48,G79)</f>
        <v>354990</v>
      </c>
      <c r="H47" s="9">
        <f>SUM(H59,H83,H72,H75,H87,H48,H79)</f>
        <v>0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s="13" customFormat="1" ht="18" customHeight="1">
      <c r="A48" s="42"/>
      <c r="B48" s="20">
        <v>85211</v>
      </c>
      <c r="C48" s="43"/>
      <c r="D48" s="16">
        <f>D49</f>
        <v>2527928</v>
      </c>
      <c r="E48" s="44">
        <f>SUM(E50:E58)</f>
        <v>2527928</v>
      </c>
      <c r="F48" s="44">
        <f>SUM(F50:F58)</f>
        <v>2527928</v>
      </c>
      <c r="G48" s="44">
        <f>SUM(G50:G58)</f>
        <v>40873</v>
      </c>
      <c r="H48" s="44">
        <f>SUM(H50:H58)</f>
        <v>0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s="13" customFormat="1" ht="18" customHeight="1">
      <c r="A49" s="42"/>
      <c r="B49" s="43"/>
      <c r="C49" s="19">
        <v>2060</v>
      </c>
      <c r="D49" s="16">
        <f>1461526+318574+491500+256328</f>
        <v>2527928</v>
      </c>
      <c r="E49" s="44"/>
      <c r="F49" s="44"/>
      <c r="G49" s="44"/>
      <c r="H49" s="44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s="13" customFormat="1" ht="18" customHeight="1">
      <c r="A50" s="42"/>
      <c r="B50" s="43"/>
      <c r="C50" s="5">
        <v>3110</v>
      </c>
      <c r="D50" s="44"/>
      <c r="E50" s="16">
        <f>1432869+312327+481863+251302</f>
        <v>2478361</v>
      </c>
      <c r="F50" s="16">
        <f>1432869+312327+481863+251302</f>
        <v>2478361</v>
      </c>
      <c r="G50" s="16">
        <v>0</v>
      </c>
      <c r="H50" s="44">
        <v>0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s="13" customFormat="1" ht="18" customHeight="1">
      <c r="A51" s="42"/>
      <c r="B51" s="43"/>
      <c r="C51" s="5">
        <v>4010</v>
      </c>
      <c r="D51" s="44"/>
      <c r="E51" s="16">
        <f>19638+2713+6100+4200</f>
        <v>32651</v>
      </c>
      <c r="F51" s="16">
        <f>19638+2713+6100+4200</f>
        <v>32651</v>
      </c>
      <c r="G51" s="16">
        <f>19638+2713+6100+4200</f>
        <v>32651</v>
      </c>
      <c r="H51" s="44">
        <v>0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s="13" customFormat="1" ht="18" customHeight="1">
      <c r="A52" s="42"/>
      <c r="B52" s="43"/>
      <c r="C52" s="5">
        <v>4110</v>
      </c>
      <c r="D52" s="44"/>
      <c r="E52" s="16">
        <f>3562+468+1050+725</f>
        <v>5805</v>
      </c>
      <c r="F52" s="16">
        <f>3562+468+1050+725</f>
        <v>5805</v>
      </c>
      <c r="G52" s="16">
        <f>3562+468+1050+725</f>
        <v>5805</v>
      </c>
      <c r="H52" s="44">
        <v>0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s="13" customFormat="1" ht="18" customHeight="1">
      <c r="A53" s="45"/>
      <c r="B53" s="46"/>
      <c r="C53" s="47">
        <v>4120</v>
      </c>
      <c r="D53" s="48"/>
      <c r="E53" s="49">
        <f>300+66+150+101</f>
        <v>617</v>
      </c>
      <c r="F53" s="49">
        <f>300+66+150+101</f>
        <v>617</v>
      </c>
      <c r="G53" s="49">
        <f>300+66+150+101</f>
        <v>617</v>
      </c>
      <c r="H53" s="48">
        <v>0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s="13" customFormat="1" ht="18" customHeight="1">
      <c r="A54" s="54"/>
      <c r="B54" s="55"/>
      <c r="C54" s="56">
        <v>4170</v>
      </c>
      <c r="D54" s="57"/>
      <c r="E54" s="58">
        <f>1000+800</f>
        <v>1800</v>
      </c>
      <c r="F54" s="58">
        <f>1000+800</f>
        <v>1800</v>
      </c>
      <c r="G54" s="58">
        <f>1000+800</f>
        <v>1800</v>
      </c>
      <c r="H54" s="57">
        <v>0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s="13" customFormat="1" ht="18" customHeight="1">
      <c r="A55" s="50"/>
      <c r="B55" s="51"/>
      <c r="C55" s="52">
        <v>4210</v>
      </c>
      <c r="D55" s="53"/>
      <c r="E55" s="16">
        <f>2900+1850+2337</f>
        <v>7087</v>
      </c>
      <c r="F55" s="16">
        <f>2900+1850+2337</f>
        <v>7087</v>
      </c>
      <c r="G55" s="53">
        <v>0</v>
      </c>
      <c r="H55" s="53">
        <v>0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s="13" customFormat="1" ht="18" customHeight="1">
      <c r="A56" s="42"/>
      <c r="B56" s="43"/>
      <c r="C56" s="5">
        <v>4300</v>
      </c>
      <c r="D56" s="44"/>
      <c r="E56" s="16">
        <f>500+350</f>
        <v>850</v>
      </c>
      <c r="F56" s="16">
        <f>500+350</f>
        <v>850</v>
      </c>
      <c r="G56" s="44">
        <v>0</v>
      </c>
      <c r="H56" s="44">
        <v>0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s="13" customFormat="1" ht="18" customHeight="1">
      <c r="A57" s="42"/>
      <c r="B57" s="43"/>
      <c r="C57" s="5">
        <v>4360</v>
      </c>
      <c r="D57" s="44"/>
      <c r="E57" s="16">
        <v>300</v>
      </c>
      <c r="F57" s="16">
        <v>300</v>
      </c>
      <c r="G57" s="44">
        <v>0</v>
      </c>
      <c r="H57" s="44">
        <v>0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s="13" customFormat="1" ht="18" customHeight="1">
      <c r="A58" s="42"/>
      <c r="B58" s="43"/>
      <c r="C58" s="5">
        <v>4440</v>
      </c>
      <c r="D58" s="44"/>
      <c r="E58" s="16">
        <v>457</v>
      </c>
      <c r="F58" s="16">
        <v>457</v>
      </c>
      <c r="G58" s="44">
        <v>0</v>
      </c>
      <c r="H58" s="44">
        <v>0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s="29" customFormat="1" ht="18" customHeight="1">
      <c r="A59" s="30"/>
      <c r="B59" s="5" t="s">
        <v>15</v>
      </c>
      <c r="C59" s="5"/>
      <c r="D59" s="6">
        <f>SUM(D60:D71)</f>
        <v>3141207</v>
      </c>
      <c r="E59" s="6">
        <f>SUM(E60:E71)</f>
        <v>3141207</v>
      </c>
      <c r="F59" s="6">
        <f>SUM(F60:F71)</f>
        <v>3141207</v>
      </c>
      <c r="G59" s="6">
        <f>SUM(G60:G71)</f>
        <v>283583</v>
      </c>
      <c r="H59" s="6">
        <f>SUM(H60:H71)</f>
        <v>0</v>
      </c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</row>
    <row r="60" spans="1:24" s="33" customFormat="1" ht="18" customHeight="1">
      <c r="A60" s="31"/>
      <c r="B60" s="14"/>
      <c r="C60" s="5">
        <v>2010</v>
      </c>
      <c r="D60" s="6">
        <f>3101000+40207</f>
        <v>3141207</v>
      </c>
      <c r="E60" s="6"/>
      <c r="F60" s="6"/>
      <c r="G60" s="6"/>
      <c r="H60" s="6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s="33" customFormat="1" ht="18" customHeight="1">
      <c r="A61" s="31"/>
      <c r="B61" s="14"/>
      <c r="C61" s="5">
        <v>3110</v>
      </c>
      <c r="D61" s="6"/>
      <c r="E61" s="6">
        <f>2840680+7700</f>
        <v>2848380</v>
      </c>
      <c r="F61" s="6">
        <f>2840680+7700</f>
        <v>2848380</v>
      </c>
      <c r="G61" s="6">
        <v>0</v>
      </c>
      <c r="H61" s="6">
        <v>0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s="33" customFormat="1" ht="18" customHeight="1">
      <c r="A62" s="31"/>
      <c r="B62" s="14"/>
      <c r="C62" s="5" t="s">
        <v>5</v>
      </c>
      <c r="D62" s="6"/>
      <c r="E62" s="6">
        <f>64143+300+1600</f>
        <v>66043</v>
      </c>
      <c r="F62" s="6">
        <f>64143+300+1600</f>
        <v>66043</v>
      </c>
      <c r="G62" s="6">
        <f>64143+300+1600</f>
        <v>66043</v>
      </c>
      <c r="H62" s="6">
        <v>0</v>
      </c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s="33" customFormat="1" ht="18" customHeight="1">
      <c r="A63" s="31"/>
      <c r="B63" s="14"/>
      <c r="C63" s="5" t="s">
        <v>16</v>
      </c>
      <c r="D63" s="6"/>
      <c r="E63" s="6">
        <v>4824</v>
      </c>
      <c r="F63" s="6">
        <v>4824</v>
      </c>
      <c r="G63" s="6">
        <v>4824</v>
      </c>
      <c r="H63" s="6">
        <v>0</v>
      </c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s="33" customFormat="1" ht="18" customHeight="1">
      <c r="A64" s="31"/>
      <c r="B64" s="14"/>
      <c r="C64" s="5" t="s">
        <v>6</v>
      </c>
      <c r="D64" s="6"/>
      <c r="E64" s="6">
        <f>181136+31507</f>
        <v>212643</v>
      </c>
      <c r="F64" s="6">
        <f>181136+31507</f>
        <v>212643</v>
      </c>
      <c r="G64" s="6">
        <f>181136+31507</f>
        <v>212643</v>
      </c>
      <c r="H64" s="6">
        <v>0</v>
      </c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s="33" customFormat="1" ht="18" customHeight="1">
      <c r="A65" s="31"/>
      <c r="B65" s="14"/>
      <c r="C65" s="5" t="s">
        <v>7</v>
      </c>
      <c r="D65" s="6"/>
      <c r="E65" s="6">
        <v>73</v>
      </c>
      <c r="F65" s="6">
        <v>73</v>
      </c>
      <c r="G65" s="6">
        <v>73</v>
      </c>
      <c r="H65" s="6">
        <v>0</v>
      </c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s="33" customFormat="1" ht="18" customHeight="1">
      <c r="A66" s="31"/>
      <c r="B66" s="14"/>
      <c r="C66" s="5">
        <v>4210</v>
      </c>
      <c r="D66" s="6"/>
      <c r="E66" s="6">
        <v>2000</v>
      </c>
      <c r="F66" s="6">
        <v>2000</v>
      </c>
      <c r="G66" s="6">
        <v>0</v>
      </c>
      <c r="H66" s="6">
        <v>0</v>
      </c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s="33" customFormat="1" ht="18" customHeight="1">
      <c r="A67" s="31"/>
      <c r="B67" s="14"/>
      <c r="C67" s="5">
        <v>4280</v>
      </c>
      <c r="D67" s="6"/>
      <c r="E67" s="6">
        <v>260</v>
      </c>
      <c r="F67" s="6">
        <v>260</v>
      </c>
      <c r="G67" s="6">
        <v>0</v>
      </c>
      <c r="H67" s="6">
        <v>0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s="33" customFormat="1" ht="18" customHeight="1">
      <c r="A68" s="31"/>
      <c r="B68" s="14"/>
      <c r="C68" s="5">
        <v>4300</v>
      </c>
      <c r="D68" s="6"/>
      <c r="E68" s="6">
        <f>3400-600</f>
        <v>2800</v>
      </c>
      <c r="F68" s="6">
        <f>3400-600</f>
        <v>2800</v>
      </c>
      <c r="G68" s="6">
        <v>0</v>
      </c>
      <c r="H68" s="6">
        <v>0</v>
      </c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24" s="33" customFormat="1" ht="18" customHeight="1">
      <c r="A69" s="31"/>
      <c r="B69" s="14"/>
      <c r="C69" s="5">
        <v>4360</v>
      </c>
      <c r="D69" s="6"/>
      <c r="E69" s="6">
        <v>1469</v>
      </c>
      <c r="F69" s="6">
        <v>1469</v>
      </c>
      <c r="G69" s="6">
        <v>0</v>
      </c>
      <c r="H69" s="6">
        <v>0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1:24" s="33" customFormat="1" ht="18" customHeight="1">
      <c r="A70" s="31"/>
      <c r="B70" s="14"/>
      <c r="C70" s="5">
        <v>4440</v>
      </c>
      <c r="D70" s="6"/>
      <c r="E70" s="6">
        <v>1915</v>
      </c>
      <c r="F70" s="6">
        <v>1915</v>
      </c>
      <c r="G70" s="6">
        <v>0</v>
      </c>
      <c r="H70" s="6">
        <v>0</v>
      </c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</row>
    <row r="71" spans="1:24" s="33" customFormat="1" ht="18" customHeight="1">
      <c r="A71" s="31"/>
      <c r="B71" s="14"/>
      <c r="C71" s="5">
        <v>4700</v>
      </c>
      <c r="D71" s="6"/>
      <c r="E71" s="6">
        <v>800</v>
      </c>
      <c r="F71" s="6">
        <v>800</v>
      </c>
      <c r="G71" s="6">
        <v>0</v>
      </c>
      <c r="H71" s="6">
        <v>0</v>
      </c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</row>
    <row r="72" spans="1:24" s="33" customFormat="1" ht="18" customHeight="1">
      <c r="A72" s="31"/>
      <c r="B72" s="15">
        <v>85213</v>
      </c>
      <c r="C72" s="5"/>
      <c r="D72" s="6">
        <f>D73+D74</f>
        <v>35759</v>
      </c>
      <c r="E72" s="6">
        <f>E73+E74</f>
        <v>35759</v>
      </c>
      <c r="F72" s="6">
        <f>F73+F74</f>
        <v>35759</v>
      </c>
      <c r="G72" s="6">
        <f>G73+G74</f>
        <v>0</v>
      </c>
      <c r="H72" s="6">
        <f>H73+H74</f>
        <v>0</v>
      </c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</row>
    <row r="73" spans="1:24" s="33" customFormat="1" ht="18" customHeight="1">
      <c r="A73" s="31"/>
      <c r="B73" s="14"/>
      <c r="C73" s="5">
        <v>2010</v>
      </c>
      <c r="D73" s="6">
        <f>21600+2028+12131</f>
        <v>35759</v>
      </c>
      <c r="E73" s="6"/>
      <c r="F73" s="6"/>
      <c r="G73" s="6"/>
      <c r="H73" s="6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</row>
    <row r="74" spans="1:24" s="33" customFormat="1" ht="18" customHeight="1">
      <c r="A74" s="31"/>
      <c r="B74" s="14"/>
      <c r="C74" s="5">
        <v>4130</v>
      </c>
      <c r="D74" s="6"/>
      <c r="E74" s="6">
        <f>21600+2028+12131</f>
        <v>35759</v>
      </c>
      <c r="F74" s="6">
        <f>21600+2028+12131</f>
        <v>35759</v>
      </c>
      <c r="G74" s="6">
        <v>0</v>
      </c>
      <c r="H74" s="6">
        <v>0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</row>
    <row r="75" spans="1:24" s="33" customFormat="1" ht="18" customHeight="1">
      <c r="A75" s="31"/>
      <c r="B75" s="15">
        <v>85215</v>
      </c>
      <c r="C75" s="5"/>
      <c r="D75" s="6">
        <f>D76+D77+D78</f>
        <v>1712.7299999999998</v>
      </c>
      <c r="E75" s="6">
        <f>E76+E77+E78</f>
        <v>1712.7299999999998</v>
      </c>
      <c r="F75" s="6">
        <f>F76+F77+F78</f>
        <v>1712.7299999999998</v>
      </c>
      <c r="G75" s="6">
        <f>G76+G77+G78</f>
        <v>0</v>
      </c>
      <c r="H75" s="6">
        <f>H76+H77+H78</f>
        <v>0</v>
      </c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</row>
    <row r="76" spans="1:24" s="33" customFormat="1" ht="18" customHeight="1">
      <c r="A76" s="31"/>
      <c r="B76" s="14"/>
      <c r="C76" s="5">
        <v>2010</v>
      </c>
      <c r="D76" s="6">
        <f>829.41+357.52+525.8</f>
        <v>1712.7299999999998</v>
      </c>
      <c r="E76" s="6"/>
      <c r="F76" s="6"/>
      <c r="G76" s="6"/>
      <c r="H76" s="6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</row>
    <row r="77" spans="1:24" s="33" customFormat="1" ht="18" customHeight="1">
      <c r="A77" s="31"/>
      <c r="B77" s="14"/>
      <c r="C77" s="5">
        <v>3110</v>
      </c>
      <c r="D77" s="6"/>
      <c r="E77" s="6">
        <f>813.15+350.51+515.49</f>
        <v>1679.1499999999999</v>
      </c>
      <c r="F77" s="6">
        <f>813.15+350.51+515.49</f>
        <v>1679.1499999999999</v>
      </c>
      <c r="G77" s="6">
        <v>0</v>
      </c>
      <c r="H77" s="6">
        <v>0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</row>
    <row r="78" spans="1:24" s="33" customFormat="1" ht="18" customHeight="1">
      <c r="A78" s="31"/>
      <c r="B78" s="14"/>
      <c r="C78" s="5">
        <v>4210</v>
      </c>
      <c r="D78" s="6"/>
      <c r="E78" s="6">
        <f>16.26+7.01+10.31</f>
        <v>33.580000000000005</v>
      </c>
      <c r="F78" s="6">
        <f>16.26+7.01+10.31</f>
        <v>33.580000000000005</v>
      </c>
      <c r="G78" s="6">
        <v>0</v>
      </c>
      <c r="H78" s="6">
        <v>0</v>
      </c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</row>
    <row r="79" spans="1:24" s="33" customFormat="1" ht="18" customHeight="1">
      <c r="A79" s="31"/>
      <c r="B79" s="15">
        <v>85219</v>
      </c>
      <c r="C79" s="5"/>
      <c r="D79" s="6">
        <f>D80+D81+D82</f>
        <v>3451</v>
      </c>
      <c r="E79" s="6">
        <f>E80+E81+E82</f>
        <v>3451</v>
      </c>
      <c r="F79" s="6">
        <f>F80+F81+F82</f>
        <v>3451</v>
      </c>
      <c r="G79" s="6">
        <f>G80+G81+G82</f>
        <v>0</v>
      </c>
      <c r="H79" s="6">
        <f>H80+H81+H82</f>
        <v>0</v>
      </c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</row>
    <row r="80" spans="1:24" s="33" customFormat="1" ht="18" customHeight="1">
      <c r="A80" s="31"/>
      <c r="B80" s="14"/>
      <c r="C80" s="5">
        <v>2010</v>
      </c>
      <c r="D80" s="6">
        <f>3400+51</f>
        <v>3451</v>
      </c>
      <c r="E80" s="6"/>
      <c r="F80" s="6"/>
      <c r="G80" s="6"/>
      <c r="H80" s="6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</row>
    <row r="81" spans="1:24" s="33" customFormat="1" ht="18" customHeight="1">
      <c r="A81" s="31"/>
      <c r="B81" s="14"/>
      <c r="C81" s="5">
        <v>3110</v>
      </c>
      <c r="D81" s="6"/>
      <c r="E81" s="6">
        <f>3349.75+50.25</f>
        <v>3400</v>
      </c>
      <c r="F81" s="6">
        <f>3349.75+50.25</f>
        <v>3400</v>
      </c>
      <c r="G81" s="6">
        <v>0</v>
      </c>
      <c r="H81" s="6">
        <v>0</v>
      </c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</row>
    <row r="82" spans="1:24" s="33" customFormat="1" ht="18" customHeight="1">
      <c r="A82" s="31"/>
      <c r="B82" s="14"/>
      <c r="C82" s="5">
        <v>4210</v>
      </c>
      <c r="D82" s="6"/>
      <c r="E82" s="6">
        <f>50.25+0.75</f>
        <v>51</v>
      </c>
      <c r="F82" s="6">
        <f>50.25+0.75</f>
        <v>51</v>
      </c>
      <c r="G82" s="6">
        <v>0</v>
      </c>
      <c r="H82" s="6">
        <v>0</v>
      </c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</row>
    <row r="83" spans="1:24" s="33" customFormat="1" ht="18" customHeight="1">
      <c r="A83" s="31"/>
      <c r="B83" s="15">
        <v>85228</v>
      </c>
      <c r="C83" s="5"/>
      <c r="D83" s="6">
        <f>D84+D85+D86</f>
        <v>30534</v>
      </c>
      <c r="E83" s="6">
        <f>E84+E85+E86</f>
        <v>30534</v>
      </c>
      <c r="F83" s="6">
        <f>F84+F85+F86</f>
        <v>30534</v>
      </c>
      <c r="G83" s="6">
        <f>G84+G85+G86</f>
        <v>30534</v>
      </c>
      <c r="H83" s="6">
        <f>H84+H85+H86</f>
        <v>0</v>
      </c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</row>
    <row r="84" spans="1:24" s="33" customFormat="1" ht="18" customHeight="1">
      <c r="A84" s="31"/>
      <c r="B84" s="14"/>
      <c r="C84" s="5">
        <v>2010</v>
      </c>
      <c r="D84" s="6">
        <f>8000+1751+6512+274+14271-274</f>
        <v>30534</v>
      </c>
      <c r="E84" s="6"/>
      <c r="F84" s="6"/>
      <c r="G84" s="6"/>
      <c r="H84" s="6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</row>
    <row r="85" spans="1:24" s="33" customFormat="1" ht="18" customHeight="1">
      <c r="A85" s="31"/>
      <c r="B85" s="14"/>
      <c r="C85" s="5">
        <v>4110</v>
      </c>
      <c r="D85" s="6"/>
      <c r="E85" s="6">
        <f>500+70</f>
        <v>570</v>
      </c>
      <c r="F85" s="6">
        <f>500+70</f>
        <v>570</v>
      </c>
      <c r="G85" s="6">
        <f>500+70</f>
        <v>570</v>
      </c>
      <c r="H85" s="6">
        <v>0</v>
      </c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</row>
    <row r="86" spans="1:24" s="33" customFormat="1" ht="18" customHeight="1">
      <c r="A86" s="31"/>
      <c r="B86" s="14"/>
      <c r="C86" s="5">
        <v>4170</v>
      </c>
      <c r="D86" s="6"/>
      <c r="E86" s="6">
        <f>7500+1751+6512+274+13997-70</f>
        <v>29964</v>
      </c>
      <c r="F86" s="6">
        <f>7500+1751+6512+274+13997-70</f>
        <v>29964</v>
      </c>
      <c r="G86" s="6">
        <f>7500+1751+6512+274+13997-70</f>
        <v>29964</v>
      </c>
      <c r="H86" s="6">
        <v>0</v>
      </c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</row>
    <row r="87" spans="1:8" s="32" customFormat="1" ht="18" customHeight="1">
      <c r="A87" s="31"/>
      <c r="B87" s="15" t="s">
        <v>30</v>
      </c>
      <c r="C87" s="5"/>
      <c r="D87" s="16">
        <f>D88+D89</f>
        <v>152.76000000000002</v>
      </c>
      <c r="E87" s="16">
        <f>E88+E89</f>
        <v>152.76000000000002</v>
      </c>
      <c r="F87" s="16">
        <f>F88+F89</f>
        <v>152.76000000000002</v>
      </c>
      <c r="G87" s="16">
        <f>G88+G89</f>
        <v>0</v>
      </c>
      <c r="H87" s="16">
        <f>H88+H89</f>
        <v>0</v>
      </c>
    </row>
    <row r="88" spans="1:8" s="32" customFormat="1" ht="18" customHeight="1">
      <c r="A88" s="31"/>
      <c r="B88" s="14"/>
      <c r="C88" s="5">
        <v>2010</v>
      </c>
      <c r="D88" s="16">
        <f>75.73+40+85.76-48.73</f>
        <v>152.76000000000002</v>
      </c>
      <c r="E88" s="16"/>
      <c r="F88" s="16"/>
      <c r="G88" s="16"/>
      <c r="H88" s="16"/>
    </row>
    <row r="89" spans="1:8" s="32" customFormat="1" ht="18" customHeight="1">
      <c r="A89" s="31"/>
      <c r="B89" s="14"/>
      <c r="C89" s="5">
        <v>4210</v>
      </c>
      <c r="D89" s="16"/>
      <c r="E89" s="16">
        <f>75.73+40+85.76-48.73</f>
        <v>152.76000000000002</v>
      </c>
      <c r="F89" s="16">
        <f>75.73+40+85.76-48.73</f>
        <v>152.76000000000002</v>
      </c>
      <c r="G89" s="16">
        <v>0</v>
      </c>
      <c r="H89" s="16">
        <v>0</v>
      </c>
    </row>
    <row r="90" spans="1:8" s="32" customFormat="1" ht="18" customHeight="1" hidden="1">
      <c r="A90" s="31"/>
      <c r="B90" s="14"/>
      <c r="C90" s="5"/>
      <c r="D90" s="16"/>
      <c r="E90" s="16"/>
      <c r="F90" s="16"/>
      <c r="G90" s="16"/>
      <c r="H90" s="16"/>
    </row>
    <row r="91" spans="1:8" s="32" customFormat="1" ht="18" customHeight="1" hidden="1">
      <c r="A91" s="31"/>
      <c r="B91" s="14"/>
      <c r="C91" s="5"/>
      <c r="D91" s="16"/>
      <c r="E91" s="16"/>
      <c r="F91" s="16"/>
      <c r="G91" s="16"/>
      <c r="H91" s="16"/>
    </row>
    <row r="92" spans="1:8" s="32" customFormat="1" ht="18" customHeight="1" hidden="1">
      <c r="A92" s="31"/>
      <c r="B92" s="14"/>
      <c r="C92" s="5"/>
      <c r="D92" s="16"/>
      <c r="E92" s="16"/>
      <c r="F92" s="16"/>
      <c r="G92" s="16"/>
      <c r="H92" s="16"/>
    </row>
    <row r="93" spans="1:8" s="32" customFormat="1" ht="18" customHeight="1" hidden="1">
      <c r="A93" s="31"/>
      <c r="B93" s="14"/>
      <c r="C93" s="5"/>
      <c r="D93" s="16"/>
      <c r="E93" s="16"/>
      <c r="F93" s="16"/>
      <c r="G93" s="16"/>
      <c r="H93" s="16"/>
    </row>
    <row r="94" spans="1:8" s="32" customFormat="1" ht="18" customHeight="1" hidden="1">
      <c r="A94" s="31"/>
      <c r="B94" s="14"/>
      <c r="C94" s="5"/>
      <c r="D94" s="16"/>
      <c r="E94" s="16"/>
      <c r="F94" s="16"/>
      <c r="G94" s="16"/>
      <c r="H94" s="16"/>
    </row>
    <row r="95" spans="1:8" s="32" customFormat="1" ht="18" customHeight="1" hidden="1">
      <c r="A95" s="31"/>
      <c r="B95" s="14"/>
      <c r="C95" s="5"/>
      <c r="D95" s="16"/>
      <c r="E95" s="16"/>
      <c r="F95" s="16"/>
      <c r="G95" s="16"/>
      <c r="H95" s="16"/>
    </row>
    <row r="96" spans="1:8" s="32" customFormat="1" ht="18" customHeight="1" hidden="1">
      <c r="A96" s="31"/>
      <c r="B96" s="14"/>
      <c r="C96" s="5"/>
      <c r="D96" s="16"/>
      <c r="E96" s="16"/>
      <c r="F96" s="16"/>
      <c r="G96" s="16"/>
      <c r="H96" s="16"/>
    </row>
    <row r="97" spans="1:8" s="32" customFormat="1" ht="18" customHeight="1" hidden="1">
      <c r="A97" s="31"/>
      <c r="B97" s="14"/>
      <c r="C97" s="5"/>
      <c r="D97" s="16"/>
      <c r="E97" s="16"/>
      <c r="F97" s="16"/>
      <c r="G97" s="16"/>
      <c r="H97" s="16"/>
    </row>
    <row r="98" spans="1:8" ht="18" customHeight="1">
      <c r="A98" s="67" t="s">
        <v>17</v>
      </c>
      <c r="B98" s="67"/>
      <c r="C98" s="67"/>
      <c r="D98" s="34">
        <f>SUM(D7,D15,D26,D47,D34)</f>
        <v>5964036.32</v>
      </c>
      <c r="E98" s="34">
        <f>SUM(E7,E15,E26,E47,E34)</f>
        <v>5964036.32</v>
      </c>
      <c r="F98" s="34">
        <f>SUM(F7,F15,F26,F47,F34)</f>
        <v>5964036.32</v>
      </c>
      <c r="G98" s="34">
        <f>SUM(G7,G15,G26,G47,G34)</f>
        <v>526265.24</v>
      </c>
      <c r="H98" s="34">
        <f>SUM(H7,H15,H26,H47,H34)</f>
        <v>0</v>
      </c>
    </row>
    <row r="99" spans="1:8" ht="12" customHeight="1">
      <c r="A99" s="35"/>
      <c r="B99" s="35"/>
      <c r="C99" s="35"/>
      <c r="D99" s="36"/>
      <c r="E99" s="36"/>
      <c r="F99" s="36"/>
      <c r="G99" s="36"/>
      <c r="H99" s="36"/>
    </row>
    <row r="100" spans="1:6" ht="15.75">
      <c r="A100" s="18" t="s">
        <v>26</v>
      </c>
      <c r="B100" s="17"/>
      <c r="C100" s="17"/>
      <c r="D100" s="17"/>
      <c r="E100" s="17"/>
      <c r="F100" s="17"/>
    </row>
    <row r="101" spans="1:6" ht="15.75">
      <c r="A101" s="18"/>
      <c r="B101" s="17"/>
      <c r="C101" s="17"/>
      <c r="D101" s="18" t="s">
        <v>25</v>
      </c>
      <c r="E101" s="18" t="s">
        <v>27</v>
      </c>
      <c r="F101" s="17"/>
    </row>
    <row r="102" spans="1:6" ht="10.5" customHeight="1">
      <c r="A102" s="18"/>
      <c r="B102" s="17"/>
      <c r="C102" s="17"/>
      <c r="D102" s="17"/>
      <c r="E102" s="17"/>
      <c r="F102" s="17"/>
    </row>
    <row r="103" spans="1:24" s="41" customFormat="1" ht="27" customHeight="1">
      <c r="A103" s="59" t="s">
        <v>0</v>
      </c>
      <c r="B103" s="59" t="s">
        <v>18</v>
      </c>
      <c r="C103" s="59" t="s">
        <v>19</v>
      </c>
      <c r="D103" s="59" t="s">
        <v>20</v>
      </c>
      <c r="E103" s="68" t="s">
        <v>21</v>
      </c>
      <c r="F103" s="68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</row>
    <row r="104" spans="1:24" s="41" customFormat="1" ht="15" customHeight="1">
      <c r="A104" s="60">
        <v>750</v>
      </c>
      <c r="B104" s="60">
        <v>75011</v>
      </c>
      <c r="C104" s="60" t="s">
        <v>22</v>
      </c>
      <c r="D104" s="61">
        <v>300</v>
      </c>
      <c r="E104" s="69">
        <v>15</v>
      </c>
      <c r="F104" s="69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</row>
    <row r="105" spans="1:24" s="41" customFormat="1" ht="15" customHeight="1">
      <c r="A105" s="60">
        <v>852</v>
      </c>
      <c r="B105" s="60">
        <v>85212</v>
      </c>
      <c r="C105" s="62" t="s">
        <v>23</v>
      </c>
      <c r="D105" s="61">
        <v>16000</v>
      </c>
      <c r="E105" s="70">
        <v>6400</v>
      </c>
      <c r="F105" s="71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</row>
    <row r="106" spans="1:24" s="41" customFormat="1" ht="15" customHeight="1">
      <c r="A106" s="60">
        <v>852</v>
      </c>
      <c r="B106" s="60">
        <v>85228</v>
      </c>
      <c r="C106" s="62" t="s">
        <v>24</v>
      </c>
      <c r="D106" s="61">
        <v>1600</v>
      </c>
      <c r="E106" s="72">
        <v>80</v>
      </c>
      <c r="F106" s="72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</row>
  </sheetData>
  <sheetProtection/>
  <mergeCells count="14">
    <mergeCell ref="E104:F104"/>
    <mergeCell ref="E105:F105"/>
    <mergeCell ref="E106:F106"/>
    <mergeCell ref="A1:H1"/>
    <mergeCell ref="A3:A5"/>
    <mergeCell ref="B3:B5"/>
    <mergeCell ref="C3:C5"/>
    <mergeCell ref="D3:D5"/>
    <mergeCell ref="E3:E5"/>
    <mergeCell ref="F3:H3"/>
    <mergeCell ref="F4:F5"/>
    <mergeCell ref="H4:H5"/>
    <mergeCell ref="A98:C98"/>
    <mergeCell ref="E103:F103"/>
  </mergeCells>
  <printOptions/>
  <pageMargins left="0.7086614173228347" right="0.7086614173228347" top="1.062992125984252" bottom="0.7480314960629921" header="0.31496062992125984" footer="0.31496062992125984"/>
  <pageSetup horizontalDpi="600" verticalDpi="600" orientation="portrait" paperSize="9" r:id="rId1"/>
  <headerFooter>
    <oddHeader>&amp;R&amp;"-,Pogrubiony"Załącznik Nr 3&amp;"-,Standardowy" do Zarządzenia Nr 158/2016
Burmistrza Miasta Radziejów z dnia 21 listopada 2016 roku
w sprawie zmian w budżecie Miasta Radziejów na 2016 rok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2016-11-24T09:29:56Z</cp:lastPrinted>
  <dcterms:created xsi:type="dcterms:W3CDTF">2015-05-05T08:00:22Z</dcterms:created>
  <dcterms:modified xsi:type="dcterms:W3CDTF">2016-11-24T09:59:24Z</dcterms:modified>
  <cp:category/>
  <cp:version/>
  <cp:contentType/>
  <cp:contentStatus/>
</cp:coreProperties>
</file>