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8640" activeTab="4"/>
  </bookViews>
  <sheets>
    <sheet name="1" sheetId="1" r:id="rId1"/>
    <sheet name="2" sheetId="2" r:id="rId2"/>
    <sheet name="3" sheetId="3" r:id="rId3"/>
    <sheet name="3a " sheetId="4" r:id="rId4"/>
    <sheet name="4" sheetId="5" r:id="rId5"/>
    <sheet name="5" sheetId="6" r:id="rId6"/>
    <sheet name="6" sheetId="7" r:id="rId7"/>
  </sheets>
  <definedNames>
    <definedName name="_xlnm._FilterDatabase" localSheetId="0" hidden="1">'1'!$C$1:$C$142</definedName>
    <definedName name="_xlnm._FilterDatabase" localSheetId="1" hidden="1">'2'!$C$3:$C$537</definedName>
  </definedNames>
  <calcPr fullCalcOnLoad="1"/>
</workbook>
</file>

<file path=xl/comments2.xml><?xml version="1.0" encoding="utf-8"?>
<comments xmlns="http://schemas.openxmlformats.org/spreadsheetml/2006/main">
  <authors>
    <author>Wiktor Śniegowski</author>
  </authors>
  <commentList>
    <comment ref="D480" authorId="0">
      <text>
        <r>
          <rPr>
            <b/>
            <sz val="8"/>
            <rFont val="Tahoma"/>
            <family val="0"/>
          </rPr>
          <t>Wiktor Śniegowski:</t>
        </r>
        <r>
          <rPr>
            <sz val="8"/>
            <rFont val="Tahoma"/>
            <family val="0"/>
          </rPr>
          <t xml:space="preserve">
Pozostała działalność</t>
        </r>
      </text>
    </comment>
  </commentList>
</comments>
</file>

<file path=xl/sharedStrings.xml><?xml version="1.0" encoding="utf-8"?>
<sst xmlns="http://schemas.openxmlformats.org/spreadsheetml/2006/main" count="1523" uniqueCount="646">
  <si>
    <t>Podziałanie : 7.2.1</t>
  </si>
  <si>
    <t>Aktywizacja zawodowa i społeczna osób zagrożonych wykluczeniem społecznym</t>
  </si>
  <si>
    <t xml:space="preserve">Tytuł projektu </t>
  </si>
  <si>
    <t>"Inkubator aktywności"</t>
  </si>
  <si>
    <t xml:space="preserve">Ogółem wartość  projektu </t>
  </si>
  <si>
    <t xml:space="preserve">2009 rok 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</si>
  <si>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</si>
  <si>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</si>
  <si>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 xml:space="preserve">2010 rok </t>
  </si>
  <si>
    <t>"Uczenie się przez całe życie"</t>
  </si>
  <si>
    <t>COMENIUS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</si>
  <si>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2707</t>
    </r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</si>
  <si>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2707</t>
    </r>
  </si>
  <si>
    <t>Priorytet: I.</t>
  </si>
  <si>
    <t>Rozwój infrastruktury technicznej</t>
  </si>
  <si>
    <t>Działanie: 1.1.</t>
  </si>
  <si>
    <t>Infrastruktura drogowa - drogi poza obszarami wiejskimi</t>
  </si>
  <si>
    <t>Dz. 600 Rozdział 60016</t>
  </si>
  <si>
    <t>2011 rok</t>
  </si>
  <si>
    <t>2012 rok</t>
  </si>
  <si>
    <t>2.2.</t>
  </si>
  <si>
    <t>Dział</t>
  </si>
  <si>
    <t>§</t>
  </si>
  <si>
    <t>w  złotych</t>
  </si>
  <si>
    <t>Dochody ogółem</t>
  </si>
  <si>
    <t>Źródło dochodów</t>
  </si>
  <si>
    <t>Rozdział*</t>
  </si>
  <si>
    <t>Transport i łączność</t>
  </si>
  <si>
    <t>Drogi publiczne gminne</t>
  </si>
  <si>
    <t>Gospodarka mieszkaniowa</t>
  </si>
  <si>
    <t>Gospodarka gruntami i nieruchomościami</t>
  </si>
  <si>
    <t>Pozostała działalność</t>
  </si>
  <si>
    <t>Pozostałe odsetki</t>
  </si>
  <si>
    <t>Administracja publiczna</t>
  </si>
  <si>
    <t>Urzędy wojewódzkie</t>
  </si>
  <si>
    <t>Urzędy gmin (miast i miast na pr. powiat)</t>
  </si>
  <si>
    <t>Podatek od nieruchomości</t>
  </si>
  <si>
    <t>Podatek rolny</t>
  </si>
  <si>
    <t>Podatek leśny</t>
  </si>
  <si>
    <t>Podatek od środków transportowych</t>
  </si>
  <si>
    <t>Podatek od spadków i darowizn</t>
  </si>
  <si>
    <t>Wpływy z opłaty targowej</t>
  </si>
  <si>
    <t>Podatek od czynności cywilno-prawnych</t>
  </si>
  <si>
    <t>Wpływy z opłaty skarbowej</t>
  </si>
  <si>
    <t>Wpływy z opłat za zezwolenie na sprzedaż napoi alkoholowych</t>
  </si>
  <si>
    <t>Wpływy z opłat za koncesje i licencje</t>
  </si>
  <si>
    <t>Udziały gmin w podatkach stanowiących dochód budżetu państwa</t>
  </si>
  <si>
    <t>Podatek dochodowy od osób fizycznych</t>
  </si>
  <si>
    <t>Podatek dochodowy od osób prawnych</t>
  </si>
  <si>
    <t>Różne rozliczenia</t>
  </si>
  <si>
    <t>Subwencje ogólne z budżetu państwa</t>
  </si>
  <si>
    <t xml:space="preserve">Oświata i wychowanie </t>
  </si>
  <si>
    <t>Szkoły podstawowe</t>
  </si>
  <si>
    <t>Gimnazja</t>
  </si>
  <si>
    <t>Zasiłki i pomoc w naturze</t>
  </si>
  <si>
    <t>Ośrodki pomocy społecznej</t>
  </si>
  <si>
    <t>Edukacyjna opieka wychowawcza</t>
  </si>
  <si>
    <t>Wpływy z usług</t>
  </si>
  <si>
    <t>Gospodarka komunalna i ochrona środowiska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</si>
  <si>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</si>
  <si>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</si>
  <si>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</si>
  <si>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</si>
  <si>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</si>
  <si>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Gospodarka ściekowa i ochrona wód</t>
  </si>
  <si>
    <t>90001</t>
  </si>
  <si>
    <t>90095</t>
  </si>
  <si>
    <t>0470</t>
  </si>
  <si>
    <t>0920</t>
  </si>
  <si>
    <t>2010</t>
  </si>
  <si>
    <t>0750</t>
  </si>
  <si>
    <t>0350</t>
  </si>
  <si>
    <t>0910</t>
  </si>
  <si>
    <t>0310</t>
  </si>
  <si>
    <t>0320</t>
  </si>
  <si>
    <t>0330</t>
  </si>
  <si>
    <t>0340</t>
  </si>
  <si>
    <t>0500</t>
  </si>
  <si>
    <t>0360</t>
  </si>
  <si>
    <t>0370</t>
  </si>
  <si>
    <t>0430</t>
  </si>
  <si>
    <t>0410</t>
  </si>
  <si>
    <t>0480</t>
  </si>
  <si>
    <t>0590</t>
  </si>
  <si>
    <t>0010</t>
  </si>
  <si>
    <t>0020</t>
  </si>
  <si>
    <t>2920</t>
  </si>
  <si>
    <t>0830</t>
  </si>
  <si>
    <t>2030</t>
  </si>
  <si>
    <t>Dochody z najmu, dzierżawy składników majątkowych</t>
  </si>
  <si>
    <t>Dochody jst związane z realizacją zadań z zakresu adm.rządowej oraz innych zadań zleconych ustawami</t>
  </si>
  <si>
    <t>2360</t>
  </si>
  <si>
    <t>0490</t>
  </si>
  <si>
    <t>Wpływy z różnych opłat</t>
  </si>
  <si>
    <t>0690</t>
  </si>
  <si>
    <t>Część równoważąca subwencji ogólnej dla gmin</t>
  </si>
  <si>
    <t>75831</t>
  </si>
  <si>
    <t xml:space="preserve">Przedszkola </t>
  </si>
  <si>
    <t>80104</t>
  </si>
  <si>
    <t>85212</t>
  </si>
  <si>
    <t>852</t>
  </si>
  <si>
    <t>Pomoc społeczna</t>
  </si>
  <si>
    <t>85213</t>
  </si>
  <si>
    <t>85214</t>
  </si>
  <si>
    <t>85219</t>
  </si>
  <si>
    <t>85295</t>
  </si>
  <si>
    <t>2320</t>
  </si>
  <si>
    <t>85228</t>
  </si>
  <si>
    <t>Usługi opiekuńcze i specjalistyczne usługi opiekuńcze</t>
  </si>
  <si>
    <t>80114</t>
  </si>
  <si>
    <t>Wpływy z opłat za zarząd, użytytkowanie i użytkowanie wieczyste nieruchomości</t>
  </si>
  <si>
    <t>Dochody od osób prawnych, osób fiz. i innych jedn.nie posiadających osobowości prawnej oraz wydatki związane z ich poborem</t>
  </si>
  <si>
    <t>Wpływy z podatku rolnego, leśnego, spadków i darowizn, czynności cywilno-prawnych  oraz podatków i opłat lokalnych od osób fizycznych</t>
  </si>
  <si>
    <t>Odsetki od nieterminowych wpłat z tytułu podatków i opłat</t>
  </si>
  <si>
    <t>Wpływy z innych lokalnych opłat pobieranych przez jst na podstawie innych ustaw</t>
  </si>
  <si>
    <t>Część oświatowa subwencji ogólnej dla jst</t>
  </si>
  <si>
    <t>Dotacje celowe otrzymane z budżetu państwa na realizację własnych zadań bieżących gmin</t>
  </si>
  <si>
    <t xml:space="preserve">Dotacje celowe otrzymane z budżetu państwa na realizację zadań bieżących z  zakresu administracji rządowej zleconych gminie </t>
  </si>
  <si>
    <t>Składki na ubezpieczenie zdrowotne opłacane za osoby pobierające świadczenia z pomocy społecznej oraz niektóre świadczenia rodzinne</t>
  </si>
  <si>
    <t xml:space="preserve">Dotacje celowe otrzymane z budżetu państwa  na realizację  zadań bieżących z  zakresu administracji rządowej zleconych gminie </t>
  </si>
  <si>
    <t>Dotacje celowe otrzymane z powiatu na zadania bieżące realizowane na postawie porozumień między j.s.t.</t>
  </si>
  <si>
    <t xml:space="preserve">Urzędy naczelnych organów władzy państwowej, kontroli i ochrony prawa oraz sądownictwa </t>
  </si>
  <si>
    <t xml:space="preserve">Urzędy naczelnych organów władzy państwowej, kontroli i ochrony prawa </t>
  </si>
  <si>
    <t>Wpływy z innych opłat stanowiących dochód  j.s.t. na podstawie innych ustaw</t>
  </si>
  <si>
    <t>Pomoc materialna dla uczniów</t>
  </si>
  <si>
    <t>85415</t>
  </si>
  <si>
    <t>Różne rozliczenia finansowe</t>
  </si>
  <si>
    <t>75814</t>
  </si>
  <si>
    <t>Jednostki specjalistycznego poradnictwa, mieszkania chronione i ośrodki interwencji kryzysowej</t>
  </si>
  <si>
    <t>85220</t>
  </si>
  <si>
    <t>Zespoły obsługi ekonomiczno-administracyjnej szkół</t>
  </si>
  <si>
    <t>Rozdział</t>
  </si>
  <si>
    <t>Nazwa</t>
  </si>
  <si>
    <t>z tego:</t>
  </si>
  <si>
    <t>Wydatki bieżące</t>
  </si>
  <si>
    <t>w tym:</t>
  </si>
  <si>
    <t>Wydatki majątkowe</t>
  </si>
  <si>
    <t>010</t>
  </si>
  <si>
    <t>O1030</t>
  </si>
  <si>
    <t>Rolnictwo i łowiectwo</t>
  </si>
  <si>
    <t>Izby rolnicze</t>
  </si>
  <si>
    <t>Wypłaty gmin na rzecz izb rolniczych</t>
  </si>
  <si>
    <t>4110</t>
  </si>
  <si>
    <t>4120</t>
  </si>
  <si>
    <t>4170</t>
  </si>
  <si>
    <t>4430</t>
  </si>
  <si>
    <t>6050</t>
  </si>
  <si>
    <t>Składki na ubezpieczenie społeczne</t>
  </si>
  <si>
    <t>Wynagrodzenia bezosobowe</t>
  </si>
  <si>
    <t>Zakup materiałów i wyposażenia</t>
  </si>
  <si>
    <t>Zakup usług remontowych</t>
  </si>
  <si>
    <t>Zakup usług pozostałych</t>
  </si>
  <si>
    <t>Różne opłaty i składki</t>
  </si>
  <si>
    <t xml:space="preserve">Wydatki inwestycyjne jedn.budż. </t>
  </si>
  <si>
    <t>4260</t>
  </si>
  <si>
    <t>4270</t>
  </si>
  <si>
    <t>4610</t>
  </si>
  <si>
    <t>Zakup energii</t>
  </si>
  <si>
    <t>Koszty postępowania sądowego i prokuratorskiego</t>
  </si>
  <si>
    <t>Wydatki inwestycyjne jednostek budżetowych</t>
  </si>
  <si>
    <t>4300</t>
  </si>
  <si>
    <t>75075</t>
  </si>
  <si>
    <t>3020</t>
  </si>
  <si>
    <t>4210</t>
  </si>
  <si>
    <t>4280</t>
  </si>
  <si>
    <t>4410</t>
  </si>
  <si>
    <t>4700</t>
  </si>
  <si>
    <t>4740</t>
  </si>
  <si>
    <t>4750</t>
  </si>
  <si>
    <t>4360</t>
  </si>
  <si>
    <t>4140</t>
  </si>
  <si>
    <t>4230</t>
  </si>
  <si>
    <t>4240</t>
  </si>
  <si>
    <t>4350</t>
  </si>
  <si>
    <t>4370</t>
  </si>
  <si>
    <t>4480</t>
  </si>
  <si>
    <t>4500</t>
  </si>
  <si>
    <t>4530</t>
  </si>
  <si>
    <t>2900</t>
  </si>
  <si>
    <t>Wydatki osobowe nie zaliczane do wynagrodzeń</t>
  </si>
  <si>
    <t>Wynagrodzenia osobowe pracowników</t>
  </si>
  <si>
    <t>Dodatkowe wynagrodzenie roczne</t>
  </si>
  <si>
    <t>Składki na Fundusz Pracy</t>
  </si>
  <si>
    <t>Zakup usług zdrowotnych</t>
  </si>
  <si>
    <t>Podróże służbowe krajowe</t>
  </si>
  <si>
    <t>Odpisy na ZFŚS</t>
  </si>
  <si>
    <t>Szkolenia pracowników niebędących członkami korpusu służby cywilnej</t>
  </si>
  <si>
    <t>Zakup materiałów papierniczych do sprzętu drukarskiego i urządzeń kserograficznych</t>
  </si>
  <si>
    <t>Zakup akcesoriów komputerowych w tym programów i licencji</t>
  </si>
  <si>
    <t>Wydatki na zakupy inwestycyjne jednostek budżetowych</t>
  </si>
  <si>
    <t>Rady Gmin</t>
  </si>
  <si>
    <t>Różne wydatki na rzecz osób fizycznych</t>
  </si>
  <si>
    <t>Opłaty z tytułu zakup usług telekomunikacyjnych telefonii komórkowej</t>
  </si>
  <si>
    <t>Zakup materiałów papierniczych do sprzetu drukarskiego i urządzeń kserograficznych</t>
  </si>
  <si>
    <t>Nagrody i wydatki osobowe nie zaliczane do wynagrodzeń</t>
  </si>
  <si>
    <t>Dodatkowe wynagrodzenia roczne</t>
  </si>
  <si>
    <t>Wpłaty na PFRON</t>
  </si>
  <si>
    <t>Zakup leków i materiałów medycznych</t>
  </si>
  <si>
    <t>Opłaty za usługi internetowe</t>
  </si>
  <si>
    <t>Opłaty z tytułu zakupu usług telekomunikacyjnych telefonii komórkowej</t>
  </si>
  <si>
    <t>Pozostałe podatki na rzecz budżetów jst</t>
  </si>
  <si>
    <t>Podatek od towarów i usług VAT</t>
  </si>
  <si>
    <t>Promocja jedn.samorządu terytorialnego</t>
  </si>
  <si>
    <t>Wpłaty gmin na rzecz innych jst oraz związków gmin na dofinansowanie zadań bieżących</t>
  </si>
  <si>
    <t>756</t>
  </si>
  <si>
    <t>75647</t>
  </si>
  <si>
    <t>75818</t>
  </si>
  <si>
    <t>4010</t>
  </si>
  <si>
    <t>3030</t>
  </si>
  <si>
    <t>2820</t>
  </si>
  <si>
    <t>8070</t>
  </si>
  <si>
    <t>4810</t>
  </si>
  <si>
    <t>Urzędy naczelnych organów władzy państwowej, kontroli i ochrony prawa oraz sądownictwa</t>
  </si>
  <si>
    <t>Urzędy naczelnych organów władzy państwowej, kontroli i ochrony prawa</t>
  </si>
  <si>
    <t>Składki na ubezpieczenia społeczne</t>
  </si>
  <si>
    <t>Bezpieczeństwo publiczne i ochrona przeciwpożarowa</t>
  </si>
  <si>
    <t>Ochotnicze straże pożarne</t>
  </si>
  <si>
    <t>Obrona cywilna</t>
  </si>
  <si>
    <t>Pobór podatków, opłat i niepodatkowych należności budżetowych</t>
  </si>
  <si>
    <t xml:space="preserve">Zakup materiałów i wyposażenia </t>
  </si>
  <si>
    <t xml:space="preserve">Obsługa długu publicznego </t>
  </si>
  <si>
    <t>Obsługa papierów wartościowych kredytów i pożyczek j.s.t.</t>
  </si>
  <si>
    <t>Rozliczenia z bankami związane z obsługą długu publicznego</t>
  </si>
  <si>
    <t>Odsetki i dyskonto od papierów wartościowych , pożyczek i kredytów</t>
  </si>
  <si>
    <t>Rozl.z tytułu poręczeń i gwarancji udzielonych przez SP lub j.s.t.</t>
  </si>
  <si>
    <t>Wypłaty z tytułu gwarancji i poręczeń</t>
  </si>
  <si>
    <t>Rezerwy ogólne i celowe</t>
  </si>
  <si>
    <t>Rezerwy</t>
  </si>
  <si>
    <t>80103</t>
  </si>
  <si>
    <t>80110</t>
  </si>
  <si>
    <t>80146</t>
  </si>
  <si>
    <t>3110</t>
  </si>
  <si>
    <t>4040</t>
  </si>
  <si>
    <t>4440</t>
  </si>
  <si>
    <t>Świadczenia społeczne</t>
  </si>
  <si>
    <t>Stypendia dla uczniów</t>
  </si>
  <si>
    <t>Wynagrodzenie bezosobowe</t>
  </si>
  <si>
    <t>Zakup pomocy naukowych i dydaktycznych i książek</t>
  </si>
  <si>
    <t>Przedszkola</t>
  </si>
  <si>
    <t>Nagrody i wydatki  osobowe nie zaliczane do wynagrodzeń</t>
  </si>
  <si>
    <t>Zakup środków żywności</t>
  </si>
  <si>
    <t>Nagrody i wydatki nie zaliczane do wynagrodzeń</t>
  </si>
  <si>
    <t>Zakup pomocy naukowych, dydaktycznych i książek</t>
  </si>
  <si>
    <t>Odpis na ZFŚS</t>
  </si>
  <si>
    <t>Dowożenie uczniów do szkół</t>
  </si>
  <si>
    <t>Szkolenia pracowników niebędących członkami służby cywilnej</t>
  </si>
  <si>
    <t>Dokształcanie i doskonalenie nauczycieli</t>
  </si>
  <si>
    <t>85153</t>
  </si>
  <si>
    <t>85202</t>
  </si>
  <si>
    <t>85215</t>
  </si>
  <si>
    <t>2310</t>
  </si>
  <si>
    <t>4330</t>
  </si>
  <si>
    <t>Ochrona zdrowia</t>
  </si>
  <si>
    <t>Zwalczanie narkomanii</t>
  </si>
  <si>
    <t>Przeciwdziałanie alkoholizmowi</t>
  </si>
  <si>
    <t>Dotacja celowa przekazana gminie na zadania bieżące realizowane na podstawie zawartych porozumień</t>
  </si>
  <si>
    <t>Pomoc  społeczna</t>
  </si>
  <si>
    <t>Domy pomocy społecznej</t>
  </si>
  <si>
    <t>Zakup usług od innych jst</t>
  </si>
  <si>
    <t>Zakup usług telekomunikacyjnych telefonii stacjonarnej</t>
  </si>
  <si>
    <t xml:space="preserve">Składki na ubezpieczenia zdrowotne </t>
  </si>
  <si>
    <t>Dodatki mieszkaniowe</t>
  </si>
  <si>
    <t>85495</t>
  </si>
  <si>
    <t>92605</t>
  </si>
  <si>
    <t>2480</t>
  </si>
  <si>
    <t>3260</t>
  </si>
  <si>
    <t>Inne formy pomocy dla uczniów</t>
  </si>
  <si>
    <t>Dotacja celowa z budżetu na finsowanie lub dofinansowanie zadań zleconych do realizacji stowarzyszeniom</t>
  </si>
  <si>
    <t>Oczyszczanie miast i wsi</t>
  </si>
  <si>
    <t>Zieleń w miastach</t>
  </si>
  <si>
    <t>Oświetlenie ulic, placów i dróg</t>
  </si>
  <si>
    <t>Dotacja podmiotowa z budżetu dla samorządowej instytucji kultury</t>
  </si>
  <si>
    <t xml:space="preserve">Zadania w zakresie kultury fizycznej i sportu </t>
  </si>
  <si>
    <t>Opłaty z tytułu zakupu usług teleko- munikacyjnych telefonii stacjonarnej</t>
  </si>
  <si>
    <t>Dochody od osób prawnych, osób fizycznych i od innych jedn. nieposiadających osobowości prawnej oraz wydatki związane z ich poborem</t>
  </si>
  <si>
    <t>w złotych</t>
  </si>
  <si>
    <t>Lp.</t>
  </si>
  <si>
    <t>Rozdz.</t>
  </si>
  <si>
    <t>§**</t>
  </si>
  <si>
    <t>Nazwa zadania inwestycyjnego
i okres realizacji
(w latach)</t>
  </si>
  <si>
    <t>Łączne koszty finansowe</t>
  </si>
  <si>
    <t xml:space="preserve">Nakłady poniesione w minionych latach 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</si>
  <si>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</si>
  <si>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</si>
  <si>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</si>
  <si>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</si>
  <si>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</si>
  <si>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 z innych  źródeł*</t>
  </si>
  <si>
    <t>środki wymienione
w art. 5 ust. 1 pkt 2 i 3 u.f.p.</t>
  </si>
  <si>
    <t>1.</t>
  </si>
  <si>
    <t>A.      
B.
C.
…</t>
  </si>
  <si>
    <t>Urząd Miasta Radziejów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</si>
  <si>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</si>
  <si>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</si>
  <si>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</si>
  <si>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</si>
  <si>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</si>
  <si>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</si>
  <si>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</si>
  <si>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</si>
  <si>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</si>
  <si>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</si>
  <si>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</si>
  <si>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</si>
  <si>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</si>
  <si>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</si>
  <si>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</si>
  <si>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</si>
  <si>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(** kol. 4 do wykorzystania fakultatywnego)</t>
  </si>
  <si>
    <t>Dotacje
ogółem</t>
  </si>
  <si>
    <t>Wydatki
ogółem
(6+10)</t>
  </si>
  <si>
    <t>Wydatki
bieżące</t>
  </si>
  <si>
    <t>Wydatki
majątkowe</t>
  </si>
  <si>
    <t>wynagrodzenia</t>
  </si>
  <si>
    <t>pochodne od wynagrodzeń</t>
  </si>
  <si>
    <t>świadczenia społeczne</t>
  </si>
  <si>
    <t>Nazwa zadania inwestycyjnego</t>
  </si>
  <si>
    <t>środki pochodzące
z innych  źródeł*</t>
  </si>
  <si>
    <t>Nakłady poniesione w minionych latach</t>
  </si>
  <si>
    <t>12.</t>
  </si>
  <si>
    <t>I.</t>
  </si>
  <si>
    <t>II.</t>
  </si>
  <si>
    <t>Wydatki</t>
  </si>
  <si>
    <t>1.2</t>
  </si>
  <si>
    <t>obligacje</t>
  </si>
  <si>
    <t>2.2</t>
  </si>
  <si>
    <t>2.3</t>
  </si>
  <si>
    <t>854</t>
  </si>
  <si>
    <t>926</t>
  </si>
  <si>
    <t>Opłaty za usługi telekomunikacyjne telefoni komórkowej</t>
  </si>
  <si>
    <t>0770</t>
  </si>
  <si>
    <t>Wpłaty z tytułu odpłatnego nabycia prawa własności oraz prawa użytkowania wieczystego nieruchomości</t>
  </si>
  <si>
    <t>0970</t>
  </si>
  <si>
    <t>Wpływy z różnych dochodów</t>
  </si>
  <si>
    <t>0760</t>
  </si>
  <si>
    <t>Wpływy z tytułu przekształcenia prawa użytkowanie wieczystego</t>
  </si>
  <si>
    <t>Środki na dofinansowanie zadań bieżących własnych pozyskane z innych źródeł</t>
  </si>
  <si>
    <t>O20</t>
  </si>
  <si>
    <t>Leśnictwo</t>
  </si>
  <si>
    <t>O2001</t>
  </si>
  <si>
    <t>Gospodarka leśna</t>
  </si>
  <si>
    <t>85404</t>
  </si>
  <si>
    <t>Wczesne wspomaganie rozwoju dziecka</t>
  </si>
  <si>
    <t>Dotacje celowe otrzymane z gminy na zadania bieżące realizowane na podstawie porozumień (umów) między jst</t>
  </si>
  <si>
    <t>Wpływy z podatku rolnego,leśnego, czynności cywilno prawnych od osób prawnych i innych jednostek organizacyjnych</t>
  </si>
  <si>
    <t>Stołówki szkolne</t>
  </si>
  <si>
    <t>Zakup usług obejmujących wykonanie ekspertyz, analiz i opinii</t>
  </si>
  <si>
    <t>Zakup akcesoriów komputerowych, w tym programów i licencji</t>
  </si>
  <si>
    <t>Zakup usług obejmujących wykonanie ekspertyz, analiz</t>
  </si>
  <si>
    <t>Towarzystwa Budownictwa Społecznego</t>
  </si>
  <si>
    <t>Wydatki na zakup i objęcie akcji, wniesienie wkładów do spółek prawa handlowego oraz uzupełnienie funduszy statutowych</t>
  </si>
  <si>
    <t>Opłaty na rzecz budżetu państwa</t>
  </si>
  <si>
    <t>Działalność usługowa</t>
  </si>
  <si>
    <t>Plany zagospodarowania przestrzennego</t>
  </si>
  <si>
    <t>dochody bieżące</t>
  </si>
  <si>
    <t xml:space="preserve">Świetlice szkolne </t>
  </si>
  <si>
    <t xml:space="preserve">Rozdział </t>
  </si>
  <si>
    <t xml:space="preserve">§ </t>
  </si>
  <si>
    <t xml:space="preserve">Kwota </t>
  </si>
  <si>
    <t>O690</t>
  </si>
  <si>
    <t>Dochody budżetu państwa w związku z realizacją zadań zleconych gminie § 2350</t>
  </si>
  <si>
    <t>Opłaty za administrowanie i czynsze za budynki, lokale i pomieszczenia garażowe</t>
  </si>
  <si>
    <t>13.</t>
  </si>
  <si>
    <t>90020</t>
  </si>
  <si>
    <t>Wpływy i wydatki związane z gromadzeniem środków z opłat produktowych</t>
  </si>
  <si>
    <t>0400</t>
  </si>
  <si>
    <t>Wpływy z opłaty produktowej</t>
  </si>
  <si>
    <t>853</t>
  </si>
  <si>
    <t>Pozostałe zadania w zakresie polityki społecznej</t>
  </si>
  <si>
    <t>85395</t>
  </si>
  <si>
    <t>92601</t>
  </si>
  <si>
    <t>Obiekty sportowe</t>
  </si>
  <si>
    <t>Zwrot dotacji wykorzystanej w nadmiernej wysokości</t>
  </si>
  <si>
    <t>Zakup materialów papierniczych do sprzętu drukarskiego i urządzeń kserograficznych</t>
  </si>
  <si>
    <t>Podatek  od posiadania psów/Opłata od posiadania psa</t>
  </si>
  <si>
    <t>Dochody z najmu i dzierżawy składników majątkowych</t>
  </si>
  <si>
    <t xml:space="preserve">Wczesne wspomaganie rozwoju dziecka </t>
  </si>
  <si>
    <t>A.      
B.
C. RPO 50%
…</t>
  </si>
  <si>
    <t xml:space="preserve">Budowa budynku socjalnego  </t>
  </si>
  <si>
    <t>A.      
B.
C. RPO 85%
…</t>
  </si>
  <si>
    <t>Budowa sieci kanalizacji sanitarnej w Radziejowie</t>
  </si>
  <si>
    <t>Budowa sieci wodociągowej wraz z siecią kanalizacji sanitarnej w Radziejowie</t>
  </si>
  <si>
    <t>14.</t>
  </si>
  <si>
    <t>15.</t>
  </si>
  <si>
    <t>16.</t>
  </si>
  <si>
    <t xml:space="preserve">Budowa oświetlenia ulicznego w ulicach: Chopina, K.Wielkiego, Górczyńskiego, Ks.Wieczorka, Toruńskiej, Moniuszki, Paderewskiego w Radziejowie </t>
  </si>
  <si>
    <t>Budowa sieci kanalizacji sanitarnej wraz z przepompowniami ścieków, przyłączami oraz kanałem tłocznym w pasie drogowym ulic: Kazimierza Wielkiego, Ks. Wieczorka, Górczyńskiego, Franciszkańskiej, Moniuszki, Paderewskiego, Toruńskiej, Chopina w mieście Radziejów</t>
  </si>
  <si>
    <t>17.</t>
  </si>
  <si>
    <t>A.      
B.
C.                 …</t>
  </si>
  <si>
    <t>0560</t>
  </si>
  <si>
    <t>Zaległości podatków zniesionych</t>
  </si>
  <si>
    <t>Izby wytrzeźwień</t>
  </si>
  <si>
    <t xml:space="preserve">Zakup usług pozostałych </t>
  </si>
  <si>
    <t xml:space="preserve">Budowa kompleksu sportowo - rekreacyjnego w Radziejowie </t>
  </si>
  <si>
    <t>6298</t>
  </si>
  <si>
    <t>6058  6059</t>
  </si>
  <si>
    <t xml:space="preserve">Wydatki inwestycyjne jednostek budżetowych - Finansowanie projektów ze środków funduszy  strukturalnych, Funduszu Spójności oraz funduszy unijnych </t>
  </si>
  <si>
    <t xml:space="preserve">Wydatki inwestycyjne jednostek budżetowych - Współfinansowanie projektów ze środków funduszy  strukturalnych, Funduszu Spójności oraz funduszy unijnych </t>
  </si>
  <si>
    <t>C. Inne źródła - w pozycji tej ujęto środki w ramach RPO pochodzące z funduszy UE</t>
  </si>
  <si>
    <t xml:space="preserve">Budowa budynku socjalnego </t>
  </si>
  <si>
    <t>Nagrody i wydatki  osobowe nie zal.do wynagrodzeń</t>
  </si>
  <si>
    <t>WYDATKI NA PROGRAMY I PROJEKTY REALIZOWANE ZE ŚRODKÓW POCHODZĄCYCH Z BUDŻETU UNII  EUROPEJSKIEJ</t>
  </si>
  <si>
    <t>Lp</t>
  </si>
  <si>
    <t>Projekt</t>
  </si>
  <si>
    <t>Klasy fikacja (dział, roz dział)</t>
  </si>
  <si>
    <t>Wydatki w okresie realizacji projektu (całkowita wartość Projektu)</t>
  </si>
  <si>
    <t>w tym :</t>
  </si>
  <si>
    <t>środki z budżetu krajowego</t>
  </si>
  <si>
    <t>środki z budżetu UE</t>
  </si>
  <si>
    <t>w tym</t>
  </si>
  <si>
    <t>Wydatki razem</t>
  </si>
  <si>
    <t>Środki z budżetu krajowego**</t>
  </si>
  <si>
    <t>Środki z budżetu UE</t>
  </si>
  <si>
    <t>z tego, żródła finansowania:</t>
  </si>
  <si>
    <t>z tego źródło finansowania:</t>
  </si>
  <si>
    <t>pożyczki i kredy ty</t>
  </si>
  <si>
    <t>pozostałe</t>
  </si>
  <si>
    <t>pożyczki na prefinan sowanie z budżetu państwa</t>
  </si>
  <si>
    <t>poż. i kredyty</t>
  </si>
  <si>
    <t>obli gacje</t>
  </si>
  <si>
    <t>6+7)</t>
  </si>
  <si>
    <t>(9+13)</t>
  </si>
  <si>
    <t>(10+11+12)</t>
  </si>
  <si>
    <t>(14+15+16+17)</t>
  </si>
  <si>
    <t>I</t>
  </si>
  <si>
    <t>Wydatki bieżące razem</t>
  </si>
  <si>
    <t>1.1.</t>
  </si>
  <si>
    <t>Program:</t>
  </si>
  <si>
    <t>Program Operacyjny Kapitał Ludzki</t>
  </si>
  <si>
    <t>Dz. 853 Roz. 85395</t>
  </si>
  <si>
    <t>Priorytet: IX</t>
  </si>
  <si>
    <t>Rozwój wykształcenia i kompetencji w regionach</t>
  </si>
  <si>
    <t>Kwota należna gminie w związku z realizacją zadań</t>
  </si>
  <si>
    <t xml:space="preserve">2009 Rok </t>
  </si>
  <si>
    <t>II</t>
  </si>
  <si>
    <t>Wydatki majątkowe razem</t>
  </si>
  <si>
    <t>Regionalny Program Operacyjny Województwa Kujawsko-Pomorskiego</t>
  </si>
  <si>
    <t>Priorytet: II.</t>
  </si>
  <si>
    <t>Zachowanie i racjonalne użytkowanie środowiska</t>
  </si>
  <si>
    <t>Działanie: 2.1.</t>
  </si>
  <si>
    <t>Rozwój infrastruktury wodno-ściekowej</t>
  </si>
  <si>
    <t>Tytuł projektu</t>
  </si>
  <si>
    <t>Dz. 900 Rozdział 90001</t>
  </si>
  <si>
    <t>w ubiegłych latach</t>
  </si>
  <si>
    <t>2010 rok</t>
  </si>
  <si>
    <t>Razem projekt</t>
  </si>
  <si>
    <t>2.1.</t>
  </si>
  <si>
    <t>Budowa sieci kanalizacji sanitarnej wraz z przepompowniami ścieków, przyłączami oraz kanałem tłocznym w pasie drogowym ulic: Kazimierza Wielkiego, Ks.Wieczorka, Górczyńskiego, Franciszkańskiej, Moniuszki, Paderewskiego, Toruńskiej, Chopina w mieście Radziejów</t>
  </si>
  <si>
    <t>Podróże służbowe zagraniczne</t>
  </si>
  <si>
    <t>Odsetki od dotacji wykorzystanych niezgodnie z przeznaczeniem lub w nadmiernej wysokości</t>
  </si>
  <si>
    <t xml:space="preserve">0970 </t>
  </si>
  <si>
    <t xml:space="preserve">Wpływy z różnych dochodów </t>
  </si>
  <si>
    <t>85216</t>
  </si>
  <si>
    <t>Zasiłki stałe</t>
  </si>
  <si>
    <t>2708</t>
  </si>
  <si>
    <t>2709</t>
  </si>
  <si>
    <t xml:space="preserve">Dotacje celowe przekazane do samorządu województwa na zadania bieżące realizowane na podstawie porozumień między jst </t>
  </si>
  <si>
    <t xml:space="preserve">Oddziały przedszkolne przy szkołach podstawowych </t>
  </si>
  <si>
    <t>Z tego</t>
  </si>
  <si>
    <t>z tego</t>
  </si>
  <si>
    <t>wydatki jednostek budżetowych,</t>
  </si>
  <si>
    <t>dotacje na zadania bieżące</t>
  </si>
  <si>
    <t>wydatki na programy finansowane z udziałem środków, o których mowa w art. 5 ust. 1 pkt 2 i 3</t>
  </si>
  <si>
    <t xml:space="preserve">wypłaty z tytułu poręczeń i gwarancji </t>
  </si>
  <si>
    <t xml:space="preserve"> obsługa długu </t>
  </si>
  <si>
    <t>inwestycje i zakupy inwestycyjne</t>
  </si>
  <si>
    <t>zakup i objęcie akcji i udziałów oraz wniesienie wkładów do spółek prawa handlowego.</t>
  </si>
  <si>
    <t>wynagrodzenia i składki od nich naliczane,</t>
  </si>
  <si>
    <t>wydatki związane z realizacją ich statutowych zadań;</t>
  </si>
  <si>
    <t>na programy finansowane z udziałem środków, o których mowa w art. 5 ust. 1 pkt 2 i 3,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</si>
  <si>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</si>
  <si>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</si>
  <si>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</si>
  <si>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</si>
  <si>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</si>
  <si>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</si>
  <si>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</si>
  <si>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</si>
  <si>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</si>
  <si>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</si>
  <si>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</si>
  <si>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</si>
  <si>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</si>
  <si>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</si>
  <si>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</si>
  <si>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</si>
  <si>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</si>
  <si>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</si>
  <si>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kol. 6+15</t>
  </si>
  <si>
    <t>kol. 7+10+11+12+13+14</t>
  </si>
  <si>
    <t>kol. 8+9</t>
  </si>
  <si>
    <t>B1WIP</t>
  </si>
  <si>
    <t>B1PZB</t>
  </si>
  <si>
    <t>B2DOT</t>
  </si>
  <si>
    <t>B3SOF</t>
  </si>
  <si>
    <t>B4SUZ</t>
  </si>
  <si>
    <t>B5PGW</t>
  </si>
  <si>
    <t>B6DLG</t>
  </si>
  <si>
    <t>kol. 16+17+18</t>
  </si>
  <si>
    <t>M1IUZ+M1IWL</t>
  </si>
  <si>
    <t>M1IUZ</t>
  </si>
  <si>
    <t>M2ZAU
+M3WSP</t>
  </si>
  <si>
    <t>Zadania inwestycyjne w 2010 r.</t>
  </si>
  <si>
    <r>
      <t xml:space="preserve">rok budżetowy 2010 </t>
    </r>
    <r>
      <rPr>
        <b/>
        <sz val="8"/>
        <rFont val="Arial CE"/>
        <family val="0"/>
      </rPr>
      <t>(8+9+10+11)</t>
    </r>
  </si>
  <si>
    <t xml:space="preserve">Budowa chodnika w  ul. Zielonej w Radziejowie </t>
  </si>
  <si>
    <t>Budowa dróg gminnych w  Radziejowie</t>
  </si>
  <si>
    <t>Przebudowa dróg gminnych w ul.Ogrodowej i 20-go Stycznia w Radziejowie</t>
  </si>
  <si>
    <r>
      <t xml:space="preserve">Przebudowa budynku przy ul.Rynek 1 celem utworzenia punktu </t>
    </r>
    <r>
      <rPr>
        <i/>
        <sz val="9"/>
        <rFont val="Arial"/>
        <family val="2"/>
      </rPr>
      <t>"Radziejowskie Centrum Przedsiębiorczości"</t>
    </r>
  </si>
  <si>
    <t>A.  
B.
C. RPO 85%                 …</t>
  </si>
  <si>
    <t>Przebudowa dwóch budynków mieszkalno-gospodarczych wraz z termomodernizacją zanajdujących się przy ul. Rynek</t>
  </si>
  <si>
    <t>Podwyższenie udziałów w spółce Radziejowskie Towarzystwo Budownictwa Społecznego w Radziejowie</t>
  </si>
  <si>
    <t>Zakup kserokopiarki dla Urzędu Miasta w Radziejowie</t>
  </si>
  <si>
    <t>Termomodernizacja budynku "B" Publicznej Szkoły Podstawowej Nr 1 w Radziejowie</t>
  </si>
  <si>
    <t>A.      
B.
C.RPO 70%
…</t>
  </si>
  <si>
    <t>Termomodernizacja budynku Publicznego Przedszkola Nr 1 w Radziejowie</t>
  </si>
  <si>
    <t>6050  6058  6059</t>
  </si>
  <si>
    <t>A.      
B.
C. 
…</t>
  </si>
  <si>
    <t>19.</t>
  </si>
  <si>
    <t>20.</t>
  </si>
  <si>
    <t>21.</t>
  </si>
  <si>
    <t>Zakup dokumentacji projektowej na budowę wodociągu przy ul. Sporto-  wej w Radziejowie</t>
  </si>
  <si>
    <t>22.</t>
  </si>
  <si>
    <t>Budowa sieci kanalizacji deszczowej w Radziejowie II etap</t>
  </si>
  <si>
    <t>23.</t>
  </si>
  <si>
    <t>24.</t>
  </si>
  <si>
    <t>Budowa  oświetlenia na placu zieleni miejskiej przy ul. Chopina w Radziejowie</t>
  </si>
  <si>
    <t>Budowa placu zabaw w Radziejowie</t>
  </si>
  <si>
    <t>Limity wydatków na wieloletnie programy inwestycyjne w latach 2010 - 2012 i lata następne</t>
  </si>
  <si>
    <t>rok budżetowy 2010 (8+9+10+11)</t>
  </si>
  <si>
    <t>2011 r.</t>
  </si>
  <si>
    <t>2012r.</t>
  </si>
  <si>
    <t>2013 r. i lata następne</t>
  </si>
  <si>
    <t>Budowa dróg gminnych w Radziejowie</t>
  </si>
  <si>
    <t>6050 6058  6059</t>
  </si>
  <si>
    <t>6050  6058     6059</t>
  </si>
  <si>
    <t>A.      
B.
C.  
…</t>
  </si>
  <si>
    <t>A.      
B.
C. …</t>
  </si>
  <si>
    <t xml:space="preserve">Zakup urządzeń monitoringu wizyjnego </t>
  </si>
  <si>
    <t>Dotacja celowa dla Miejskiej i Powiatowej Biblioteki Publicznej w Radziejowie na zakup kserokopiarki</t>
  </si>
  <si>
    <t>Opłaty  tytułu zakupu usług telekomunikacyjnych telefonii stacjonarnej</t>
  </si>
  <si>
    <t xml:space="preserve">Dotacje celowe z budżetu na finansowanie lub dofinansowanie kosztów realizacji inwestycji i zakupów inwestycyjnych innych jednostek sektora finansów publicznych  </t>
  </si>
  <si>
    <t>44</t>
  </si>
  <si>
    <t>600</t>
  </si>
  <si>
    <t>0</t>
  </si>
  <si>
    <t>Plan ogółem na 2010 rok</t>
  </si>
  <si>
    <t>Opłaty z tytułu zakupu usług teleko- munikacyjnych telefonii komórkowej</t>
  </si>
  <si>
    <t>Zakup materiałów do sprzętu drukars- kiego i urządzeń kserograficznych</t>
  </si>
  <si>
    <t>Świadczenia rodzinne, zaliczka alimentacyjna oraz składki na ubezpieczenia emerytalne i rentowe z ubezpieczenia społecznego</t>
  </si>
  <si>
    <t>Składki na ubezpieczenie zdrowotne opłacane za osoby pobierające niektóre świadczenia z pomocy społecznej, niektóre świadczenia rodzinne oraz za osoby uczestniczące w zajęciach w centrum integracji społecznej</t>
  </si>
  <si>
    <t xml:space="preserve">Opłaty z tytułu zakupu usług teleko- munikacyjnych telefonii stacjonarnej </t>
  </si>
  <si>
    <t>Ogółem plan wydatków</t>
  </si>
  <si>
    <t>Środki na dofinansowanie własnych inwestycji gmin (związków gmin), powiatów (związków  powiatów), samorządów województw, pozyskane z innych źródeł</t>
  </si>
  <si>
    <t xml:space="preserve">w tym środki finansowe, o których mowa w art.. 5 ust. 1 pkt 2 i 3  </t>
  </si>
  <si>
    <t xml:space="preserve"> na finansowanie wydatków bieżących</t>
  </si>
  <si>
    <t xml:space="preserve">na finansowanie inwestycji i zakupów inwestycyjnych </t>
  </si>
  <si>
    <t>O980</t>
  </si>
  <si>
    <t>Dochody i wydatki związane z realizacją zadań z zakresu administracji rządowej i innych zadań zleconych odrębnymi ustawami w 2010 r.</t>
  </si>
  <si>
    <t xml:space="preserve">w 2010 roku </t>
  </si>
  <si>
    <t>Plan na 2010 r.</t>
  </si>
  <si>
    <t>Działanie: 9.5</t>
  </si>
  <si>
    <t>Oddolne inicjatywy edukacyjne w obszarach wiejskich</t>
  </si>
  <si>
    <t xml:space="preserve">Podziałanie : </t>
  </si>
  <si>
    <t>"Z przeszłością w przyszłość"</t>
  </si>
  <si>
    <t>Ogółem wartośc projektu</t>
  </si>
  <si>
    <t>2009 rok</t>
  </si>
  <si>
    <r>
      <t xml:space="preserve">2009 rok 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2008</t>
    </r>
  </si>
  <si>
    <r>
      <t xml:space="preserve">2009 rok 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2009</t>
    </r>
  </si>
  <si>
    <t>udział własny</t>
  </si>
  <si>
    <t xml:space="preserve">2010 Rok </t>
  </si>
  <si>
    <t>§ 2708</t>
  </si>
  <si>
    <t>§ 2709</t>
  </si>
  <si>
    <t>Priorytet: VII</t>
  </si>
  <si>
    <t>Promocja integracji społecznej</t>
  </si>
  <si>
    <t>Działanie: 7.2</t>
  </si>
  <si>
    <t>Przeciwdziałanie wykluczeniu i wzmocnienie sektora ekonomii społecznej</t>
  </si>
  <si>
    <t xml:space="preserve">2011 Rok </t>
  </si>
  <si>
    <t>Razem wydatki bieżące realizowane w 2010 roku</t>
  </si>
  <si>
    <t>Dz.801 Roz. 80110</t>
  </si>
  <si>
    <t>2010 Rok</t>
  </si>
  <si>
    <t>Wydatki majątkowe realizowane w 2010 roku</t>
  </si>
  <si>
    <t>1.3</t>
  </si>
  <si>
    <t xml:space="preserve">Dotacje celowe otrzymane z budżetu na realizację zadań bieżących z  zakresu administracji rządowej zleconych gminie </t>
  </si>
  <si>
    <t>Urzędy gmin (miast i miast na prawach powiatu)</t>
  </si>
  <si>
    <t>Wpływy z podatku dochodowego od osób fizycznych</t>
  </si>
  <si>
    <t>Podatek od działalności gospodarczej osób fizycznych opłacany w formie karty podatkowej</t>
  </si>
  <si>
    <t>Świadczenia rodzinne, fundusz alimentacyjny oraz składki na ubezpieczenie emerytalne i rentowe z ubezpieczenia społecznego</t>
  </si>
  <si>
    <t>Środki na dofinansowanie własnych inwestycji gmin (związków gmin), powiatów (związków powiatów), samorządów województw, pozyskane z innych źródeł</t>
  </si>
  <si>
    <t>Przebudowa dróg gminnych   w Radziejowie</t>
  </si>
  <si>
    <t>Budowa sali gimnastycznej w Radziejowie</t>
  </si>
  <si>
    <t>6050   6058  6059</t>
  </si>
  <si>
    <t>Przebudowa dróg gminnych w Radziejowie</t>
  </si>
  <si>
    <t>Zakup działek gruntu przy ul. Paderewskiego w Radziejowie</t>
  </si>
  <si>
    <t>Budowa sali gimnastycznej  w Radziejowie</t>
  </si>
  <si>
    <t>A.      
B.
C. 50%                      …</t>
  </si>
  <si>
    <t xml:space="preserve">2008 rok </t>
  </si>
  <si>
    <t xml:space="preserve">w złotych </t>
  </si>
  <si>
    <t>Zmiany w planie dochodów budżetu Miasta Radziejów na 2010 r.</t>
  </si>
  <si>
    <t>Plan po zmianach</t>
  </si>
  <si>
    <t>Zwiększe-  nie</t>
  </si>
  <si>
    <t>Zmniejsze-  nie</t>
  </si>
  <si>
    <t>A.      
B.
C.RPO 
…</t>
  </si>
  <si>
    <t>Zakup regałów do zakładowego archiwum</t>
  </si>
  <si>
    <t>Zakup zestawu komputerowego wraz z oprogramowaniem do zakładowego archiwum</t>
  </si>
  <si>
    <t>A.      
B.
C. RPO 65%
…</t>
  </si>
  <si>
    <t xml:space="preserve">18. </t>
  </si>
  <si>
    <t>25.</t>
  </si>
  <si>
    <t>26.</t>
  </si>
  <si>
    <t>27.</t>
  </si>
  <si>
    <t>28.</t>
  </si>
  <si>
    <t>29.</t>
  </si>
  <si>
    <t>90011</t>
  </si>
  <si>
    <t>90019</t>
  </si>
  <si>
    <t>Fundusz Ochrony Środowiska i Gospodarki Wodnej</t>
  </si>
  <si>
    <t>Wpływy i wydatki związane z gromadzeniem środków z opłat i kar za korzystanie ze środowiska</t>
  </si>
  <si>
    <t>Działanie: 2.3.</t>
  </si>
  <si>
    <t>Rozwój infrastruktury w zakresie ochrony powietrza w kategorii: efektywność energetyczne, produkcja skojarzona, zarządzanie energią</t>
  </si>
  <si>
    <t>"Termomodernizacja budynku "B" Publicznej Szkoły Podstawowej Nr 1 w Radziejowie"</t>
  </si>
  <si>
    <t>"Termomodernizacja budynku Publicznego Przedszkola Nr 1 w Radziejowie"</t>
  </si>
  <si>
    <t>Dz. 801 Roz.80101</t>
  </si>
  <si>
    <t>Ochrona różnorodności biologicznej i krajobrazu</t>
  </si>
  <si>
    <t>Rozbudowa budynku Publicznego Przedszkola Nr 1 w Radziejowie</t>
  </si>
  <si>
    <t>Budowa sieci kanalizacji sanitarnej i sieci wodociągowej w Radziejowie  II etap</t>
  </si>
  <si>
    <t>Zwiększe- nie</t>
  </si>
  <si>
    <t>Zmniejsze- nie</t>
  </si>
  <si>
    <t>dochody majątko-  we</t>
  </si>
  <si>
    <t>Nakłady do poniesienia w następnych latach</t>
  </si>
  <si>
    <t>A.      
B.
C.RPO 65%
…</t>
  </si>
  <si>
    <t>Budowa sieci kanalizacji sanitarnej i sieci wodociągowej w Radziejowie II etap</t>
  </si>
  <si>
    <t>Zakup budynku przy           ul. Toruńskiej 22 w Radziejowie wraz   z  adaptacją na cele mieszkaniowe</t>
  </si>
  <si>
    <t>świadcze-  nia na rzecz osób fizycznych;</t>
  </si>
  <si>
    <t xml:space="preserve">Zmiany w planie budżetu gminy Miasto Radziejów na 2010 rok </t>
  </si>
  <si>
    <t>Działanie: 7.1</t>
  </si>
  <si>
    <t>Rozwój i upowszechnianie aktywnej integracji</t>
  </si>
  <si>
    <t>Podziałanie : 7.1.1</t>
  </si>
  <si>
    <r>
      <t xml:space="preserve">  </t>
    </r>
    <r>
      <rPr>
        <sz val="9"/>
        <rFont val="Czcionka tekstu podstawowego"/>
        <family val="0"/>
      </rPr>
      <t>§</t>
    </r>
    <r>
      <rPr>
        <sz val="9"/>
        <rFont val="Times New Roman"/>
        <family val="1"/>
      </rPr>
      <t xml:space="preserve"> 2708</t>
    </r>
  </si>
  <si>
    <r>
      <t xml:space="preserve"> </t>
    </r>
    <r>
      <rPr>
        <sz val="9"/>
        <rFont val="Czcionka tekstu podstawowego"/>
        <family val="0"/>
      </rPr>
      <t xml:space="preserve">§ </t>
    </r>
    <r>
      <rPr>
        <sz val="8"/>
        <rFont val="Czcionka tekstu podstawowego"/>
        <family val="0"/>
      </rPr>
      <t>2709</t>
    </r>
  </si>
  <si>
    <t>Rozwój i upowszechnianie aktywnej integracji przez ośrodki pomocy społecznej</t>
  </si>
  <si>
    <t>1.4</t>
  </si>
  <si>
    <t>Razem projekt*</t>
  </si>
  <si>
    <t>* wartość projektu nie obejmuje nakładów poniesionych przed 2007 rokiem</t>
  </si>
  <si>
    <t>Dz. 801 Roz.80104</t>
  </si>
  <si>
    <t>Plan dochodów i wydatków finansowanych z opłat  za korzystanie ze środowiska</t>
  </si>
  <si>
    <t>Treść</t>
  </si>
  <si>
    <t>Dochody</t>
  </si>
  <si>
    <t>Wpływy z różnych dochodów (środki pochodzące z likwidacji GFOŚiGW)</t>
  </si>
  <si>
    <t>18.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</si>
</sst>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.000"/>
    <numFmt numFmtId="166" formatCode="#,##0.0000"/>
  </numFmts>
  <fonts count="69">
    <font>
      <sz val="10"/>
      <name val="Arial"/>
      <family val="0"/>
    </font>
    <font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i/>
      <sz val="10"/>
      <name val="Arial CE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sz val="9"/>
      <name val="Arial"/>
      <family val="0"/>
    </font>
    <font>
      <b/>
      <sz val="12"/>
      <name val="Arial CE"/>
      <family val="2"/>
    </font>
    <font>
      <b/>
      <sz val="11"/>
      <name val="Arial CE"/>
      <family val="2"/>
    </font>
    <font>
      <sz val="12"/>
      <name val="Arial CE"/>
      <family val="2"/>
    </font>
    <font>
      <sz val="6"/>
      <name val="Arial"/>
      <family val="0"/>
    </font>
    <font>
      <sz val="11"/>
      <name val="Arial"/>
      <family val="0"/>
    </font>
    <font>
      <b/>
      <sz val="10"/>
      <color indexed="8"/>
      <name val="Arial"/>
      <family val="2"/>
    </font>
    <font>
      <b/>
      <sz val="9"/>
      <name val="Arial"/>
      <family val="2"/>
    </font>
    <font>
      <b/>
      <sz val="8"/>
      <name val="Arial"/>
      <family val="0"/>
    </font>
    <font>
      <i/>
      <sz val="8"/>
      <name val="Arial CE"/>
      <family val="0"/>
    </font>
    <font>
      <sz val="10"/>
      <color indexed="8"/>
      <name val="Arial"/>
      <family val="2"/>
    </font>
    <font>
      <sz val="9"/>
      <name val="Arial CE"/>
      <family val="0"/>
    </font>
    <font>
      <b/>
      <i/>
      <sz val="12"/>
      <name val="Arial CE"/>
      <family val="0"/>
    </font>
    <font>
      <b/>
      <sz val="12"/>
      <name val="Arial"/>
      <family val="0"/>
    </font>
    <font>
      <sz val="9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Czcionka tekstu podstawowego"/>
      <family val="0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Czcionka tekstu podstawowego"/>
      <family val="0"/>
    </font>
    <font>
      <sz val="8"/>
      <name val="Czcionka tekstu podstawowego"/>
      <family val="0"/>
    </font>
    <font>
      <sz val="10"/>
      <name val="Times New Roman"/>
      <family val="1"/>
    </font>
    <font>
      <b/>
      <sz val="8"/>
      <name val="Times New Roman"/>
      <family val="1"/>
    </font>
    <font>
      <i/>
      <sz val="10"/>
      <name val="Arial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9"/>
      <name val="Arial"/>
      <family val="2"/>
    </font>
    <font>
      <b/>
      <i/>
      <sz val="10"/>
      <name val="Arial"/>
      <family val="2"/>
    </font>
    <font>
      <sz val="11"/>
      <name val="Arial CE"/>
      <family val="0"/>
    </font>
    <font>
      <b/>
      <sz val="14"/>
      <color indexed="8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5" borderId="0" applyNumberFormat="0" applyBorder="0" applyAlignment="0" applyProtection="0"/>
    <xf numFmtId="0" fontId="52" fillId="8" borderId="0" applyNumberFormat="0" applyBorder="0" applyAlignment="0" applyProtection="0"/>
    <xf numFmtId="0" fontId="52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54" fillId="7" borderId="1" applyNumberFormat="0" applyAlignment="0" applyProtection="0"/>
    <xf numFmtId="0" fontId="55" fillId="20" borderId="2" applyNumberFormat="0" applyAlignment="0" applyProtection="0"/>
    <xf numFmtId="0" fontId="5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1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1" fillId="0" borderId="0">
      <alignment/>
      <protection/>
    </xf>
    <xf numFmtId="0" fontId="63" fillId="20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4" fillId="0" borderId="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" borderId="0" applyNumberFormat="0" applyBorder="0" applyAlignment="0" applyProtection="0"/>
  </cellStyleXfs>
  <cellXfs count="546">
    <xf numFmtId="0" fontId="0" fillId="0" borderId="0" xfId="0" applyAlignment="1">
      <alignment/>
    </xf>
    <xf numFmtId="0" fontId="1" fillId="0" borderId="0" xfId="52">
      <alignment/>
      <protection/>
    </xf>
    <xf numFmtId="0" fontId="6" fillId="0" borderId="10" xfId="52" applyFont="1" applyBorder="1" applyAlignment="1">
      <alignment horizontal="center" vertical="center"/>
      <protection/>
    </xf>
    <xf numFmtId="0" fontId="0" fillId="24" borderId="10" xfId="0" applyFont="1" applyFill="1" applyBorder="1" applyAlignment="1">
      <alignment horizontal="left" vertical="center" wrapText="1"/>
    </xf>
    <xf numFmtId="49" fontId="9" fillId="0" borderId="10" xfId="0" applyNumberFormat="1" applyFont="1" applyBorder="1" applyAlignment="1">
      <alignment horizontal="center" vertical="center"/>
    </xf>
    <xf numFmtId="0" fontId="9" fillId="24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24" borderId="11" xfId="0" applyFont="1" applyFill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center"/>
    </xf>
    <xf numFmtId="0" fontId="9" fillId="24" borderId="12" xfId="0" applyFont="1" applyFill="1" applyBorder="1" applyAlignment="1">
      <alignment horizontal="left" vertical="center" wrapText="1"/>
    </xf>
    <xf numFmtId="3" fontId="0" fillId="0" borderId="1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1" fontId="9" fillId="0" borderId="10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15" fillId="0" borderId="0" xfId="0" applyFont="1" applyAlignment="1">
      <alignment/>
    </xf>
    <xf numFmtId="3" fontId="14" fillId="0" borderId="10" xfId="0" applyNumberFormat="1" applyFont="1" applyBorder="1" applyAlignment="1">
      <alignment vertical="center"/>
    </xf>
    <xf numFmtId="0" fontId="14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vertical="center" wrapText="1"/>
    </xf>
    <xf numFmtId="3" fontId="15" fillId="0" borderId="11" xfId="0" applyNumberFormat="1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1" fontId="15" fillId="0" borderId="11" xfId="0" applyNumberFormat="1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0" fillId="0" borderId="10" xfId="0" applyBorder="1" applyAlignment="1">
      <alignment vertical="center"/>
    </xf>
    <xf numFmtId="3" fontId="9" fillId="0" borderId="11" xfId="0" applyNumberFormat="1" applyFont="1" applyBorder="1" applyAlignment="1">
      <alignment horizontal="center" vertical="center"/>
    </xf>
    <xf numFmtId="1" fontId="9" fillId="0" borderId="11" xfId="0" applyNumberFormat="1" applyFont="1" applyBorder="1" applyAlignment="1">
      <alignment horizontal="center" vertical="center"/>
    </xf>
    <xf numFmtId="3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9" fillId="0" borderId="10" xfId="0" applyFont="1" applyBorder="1" applyAlignment="1">
      <alignment/>
    </xf>
    <xf numFmtId="3" fontId="0" fillId="0" borderId="10" xfId="0" applyNumberFormat="1" applyBorder="1" applyAlignment="1">
      <alignment/>
    </xf>
    <xf numFmtId="3" fontId="17" fillId="0" borderId="12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18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3" fontId="16" fillId="0" borderId="10" xfId="0" applyNumberFormat="1" applyFont="1" applyBorder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2" xfId="52" applyFont="1" applyBorder="1" applyAlignment="1">
      <alignment vertical="center"/>
      <protection/>
    </xf>
    <xf numFmtId="0" fontId="1" fillId="0" borderId="12" xfId="52" applyFont="1" applyBorder="1" applyAlignment="1">
      <alignment horizontal="left" vertical="center"/>
      <protection/>
    </xf>
    <xf numFmtId="0" fontId="5" fillId="0" borderId="12" xfId="52" applyFont="1" applyBorder="1" applyAlignment="1">
      <alignment vertical="center"/>
      <protection/>
    </xf>
    <xf numFmtId="3" fontId="0" fillId="24" borderId="10" xfId="0" applyNumberFormat="1" applyFont="1" applyFill="1" applyBorder="1" applyAlignment="1">
      <alignment horizontal="right" vertical="center" wrapText="1"/>
    </xf>
    <xf numFmtId="3" fontId="1" fillId="0" borderId="0" xfId="52" applyNumberFormat="1" applyAlignment="1">
      <alignment horizontal="right"/>
      <protection/>
    </xf>
    <xf numFmtId="3" fontId="0" fillId="24" borderId="11" xfId="0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49" fontId="0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49" fontId="9" fillId="0" borderId="10" xfId="0" applyNumberFormat="1" applyFont="1" applyBorder="1" applyAlignment="1">
      <alignment horizontal="center" vertical="center"/>
    </xf>
    <xf numFmtId="0" fontId="9" fillId="24" borderId="11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0" fillId="24" borderId="11" xfId="0" applyFont="1" applyFill="1" applyBorder="1" applyAlignment="1">
      <alignment horizontal="left" vertical="center" wrapText="1"/>
    </xf>
    <xf numFmtId="0" fontId="15" fillId="24" borderId="1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horizontal="center" vertical="center" wrapText="1"/>
    </xf>
    <xf numFmtId="3" fontId="23" fillId="0" borderId="10" xfId="0" applyNumberFormat="1" applyFont="1" applyBorder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/>
    </xf>
    <xf numFmtId="3" fontId="15" fillId="24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25" fillId="0" borderId="10" xfId="0" applyNumberFormat="1" applyFont="1" applyFill="1" applyBorder="1" applyAlignment="1">
      <alignment vertical="center"/>
    </xf>
    <xf numFmtId="3" fontId="25" fillId="0" borderId="10" xfId="0" applyNumberFormat="1" applyFont="1" applyBorder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0" fillId="0" borderId="10" xfId="0" applyBorder="1" applyAlignment="1">
      <alignment horizontal="center"/>
    </xf>
    <xf numFmtId="4" fontId="1" fillId="0" borderId="0" xfId="52" applyNumberFormat="1" applyAlignment="1">
      <alignment horizontal="right"/>
      <protection/>
    </xf>
    <xf numFmtId="4" fontId="0" fillId="0" borderId="0" xfId="0" applyNumberFormat="1" applyAlignment="1">
      <alignment horizontal="right"/>
    </xf>
    <xf numFmtId="0" fontId="0" fillId="24" borderId="14" xfId="0" applyFont="1" applyFill="1" applyBorder="1" applyAlignment="1">
      <alignment horizontal="left" vertical="center" wrapText="1"/>
    </xf>
    <xf numFmtId="0" fontId="9" fillId="24" borderId="14" xfId="0" applyFont="1" applyFill="1" applyBorder="1" applyAlignment="1">
      <alignment horizontal="left" vertical="center" wrapText="1"/>
    </xf>
    <xf numFmtId="0" fontId="0" fillId="24" borderId="14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3" fontId="25" fillId="0" borderId="10" xfId="0" applyNumberFormat="1" applyFont="1" applyFill="1" applyBorder="1" applyAlignment="1">
      <alignment vertical="center"/>
    </xf>
    <xf numFmtId="3" fontId="21" fillId="0" borderId="10" xfId="0" applyNumberFormat="1" applyFont="1" applyFill="1" applyBorder="1" applyAlignment="1">
      <alignment vertical="center"/>
    </xf>
    <xf numFmtId="3" fontId="29" fillId="0" borderId="10" xfId="0" applyNumberFormat="1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3" fontId="15" fillId="0" borderId="10" xfId="0" applyNumberFormat="1" applyFont="1" applyBorder="1" applyAlignment="1">
      <alignment vertical="center"/>
    </xf>
    <xf numFmtId="0" fontId="8" fillId="0" borderId="1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5" fillId="24" borderId="11" xfId="0" applyFont="1" applyFill="1" applyBorder="1" applyAlignment="1">
      <alignment horizontal="left" vertical="center" wrapText="1"/>
    </xf>
    <xf numFmtId="0" fontId="15" fillId="24" borderId="11" xfId="0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vertical="center" wrapText="1"/>
    </xf>
    <xf numFmtId="3" fontId="0" fillId="0" borderId="10" xfId="0" applyNumberForma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1" fontId="9" fillId="0" borderId="10" xfId="0" applyNumberFormat="1" applyFont="1" applyFill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vertical="center" wrapText="1"/>
    </xf>
    <xf numFmtId="3" fontId="9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25" fillId="0" borderId="1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Fill="1" applyBorder="1" applyAlignment="1">
      <alignment horizontal="center" vertical="center"/>
    </xf>
    <xf numFmtId="3" fontId="0" fillId="0" borderId="10" xfId="0" applyNumberFormat="1" applyFont="1" applyFill="1" applyBorder="1" applyAlignment="1">
      <alignment vertical="center"/>
    </xf>
    <xf numFmtId="3" fontId="0" fillId="0" borderId="15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1" fontId="0" fillId="0" borderId="11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vertical="center" wrapText="1"/>
    </xf>
    <xf numFmtId="1" fontId="0" fillId="0" borderId="15" xfId="0" applyNumberFormat="1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center" vertical="center"/>
    </xf>
    <xf numFmtId="3" fontId="0" fillId="0" borderId="15" xfId="0" applyNumberFormat="1" applyFont="1" applyFill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3" fontId="0" fillId="0" borderId="11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horizontal="center" vertical="center"/>
    </xf>
    <xf numFmtId="3" fontId="25" fillId="0" borderId="10" xfId="0" applyNumberFormat="1" applyFont="1" applyFill="1" applyBorder="1" applyAlignment="1">
      <alignment vertical="center" wrapText="1"/>
    </xf>
    <xf numFmtId="3" fontId="9" fillId="0" borderId="15" xfId="0" applyNumberFormat="1" applyFont="1" applyFill="1" applyBorder="1" applyAlignment="1">
      <alignment horizontal="center" vertical="center"/>
    </xf>
    <xf numFmtId="1" fontId="9" fillId="0" borderId="15" xfId="0" applyNumberFormat="1" applyFont="1" applyFill="1" applyBorder="1" applyAlignment="1">
      <alignment horizontal="center" vertical="center"/>
    </xf>
    <xf numFmtId="3" fontId="0" fillId="0" borderId="10" xfId="0" applyNumberFormat="1" applyFill="1" applyBorder="1" applyAlignment="1">
      <alignment/>
    </xf>
    <xf numFmtId="0" fontId="0" fillId="24" borderId="10" xfId="0" applyFont="1" applyFill="1" applyBorder="1" applyAlignment="1">
      <alignment horizontal="left" vertical="center" wrapText="1"/>
    </xf>
    <xf numFmtId="1" fontId="15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horizontal="right" vertical="center" wrapText="1"/>
    </xf>
    <xf numFmtId="3" fontId="5" fillId="0" borderId="10" xfId="52" applyNumberFormat="1" applyFont="1" applyFill="1" applyBorder="1" applyAlignment="1">
      <alignment vertical="center"/>
      <protection/>
    </xf>
    <xf numFmtId="3" fontId="0" fillId="0" borderId="10" xfId="0" applyNumberFormat="1" applyFont="1" applyFill="1" applyBorder="1" applyAlignment="1">
      <alignment horizontal="right" vertical="center"/>
    </xf>
    <xf numFmtId="3" fontId="9" fillId="0" borderId="13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/>
    </xf>
    <xf numFmtId="3" fontId="0" fillId="0" borderId="11" xfId="0" applyNumberFormat="1" applyFont="1" applyFill="1" applyBorder="1" applyAlignment="1">
      <alignment vertical="center"/>
    </xf>
    <xf numFmtId="3" fontId="9" fillId="0" borderId="10" xfId="0" applyNumberFormat="1" applyFont="1" applyFill="1" applyBorder="1" applyAlignment="1">
      <alignment horizontal="righ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Fill="1" applyBorder="1" applyAlignment="1">
      <alignment vertical="center"/>
    </xf>
    <xf numFmtId="3" fontId="9" fillId="0" borderId="14" xfId="0" applyNumberFormat="1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 wrapText="1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36" fillId="0" borderId="13" xfId="0" applyFont="1" applyBorder="1" applyAlignment="1">
      <alignment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3" fontId="37" fillId="0" borderId="10" xfId="0" applyNumberFormat="1" applyFont="1" applyBorder="1" applyAlignment="1">
      <alignment vertical="center"/>
    </xf>
    <xf numFmtId="0" fontId="33" fillId="0" borderId="10" xfId="0" applyFont="1" applyBorder="1" applyAlignment="1">
      <alignment vertical="center" wrapText="1"/>
    </xf>
    <xf numFmtId="3" fontId="33" fillId="0" borderId="10" xfId="0" applyNumberFormat="1" applyFont="1" applyBorder="1" applyAlignment="1">
      <alignment/>
    </xf>
    <xf numFmtId="3" fontId="33" fillId="0" borderId="10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/>
    </xf>
    <xf numFmtId="0" fontId="37" fillId="0" borderId="10" xfId="0" applyFont="1" applyBorder="1" applyAlignment="1">
      <alignment vertical="center" wrapText="1"/>
    </xf>
    <xf numFmtId="3" fontId="33" fillId="0" borderId="14" xfId="0" applyNumberFormat="1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3" fontId="40" fillId="0" borderId="10" xfId="0" applyNumberFormat="1" applyFont="1" applyBorder="1" applyAlignment="1">
      <alignment vertical="center"/>
    </xf>
    <xf numFmtId="3" fontId="33" fillId="0" borderId="14" xfId="0" applyNumberFormat="1" applyFont="1" applyBorder="1" applyAlignment="1">
      <alignment vertical="center"/>
    </xf>
    <xf numFmtId="3" fontId="36" fillId="0" borderId="10" xfId="0" applyNumberFormat="1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wrapText="1"/>
    </xf>
    <xf numFmtId="0" fontId="37" fillId="22" borderId="10" xfId="0" applyFont="1" applyFill="1" applyBorder="1" applyAlignment="1">
      <alignment vertical="center" wrapText="1"/>
    </xf>
    <xf numFmtId="3" fontId="37" fillId="22" borderId="10" xfId="0" applyNumberFormat="1" applyFont="1" applyFill="1" applyBorder="1" applyAlignment="1">
      <alignment vertical="center"/>
    </xf>
    <xf numFmtId="0" fontId="33" fillId="0" borderId="11" xfId="0" applyFont="1" applyBorder="1" applyAlignment="1">
      <alignment horizontal="right" vertical="center" wrapText="1"/>
    </xf>
    <xf numFmtId="3" fontId="33" fillId="0" borderId="11" xfId="0" applyNumberFormat="1" applyFont="1" applyBorder="1" applyAlignment="1">
      <alignment/>
    </xf>
    <xf numFmtId="3" fontId="0" fillId="0" borderId="11" xfId="0" applyNumberFormat="1" applyBorder="1" applyAlignment="1">
      <alignment/>
    </xf>
    <xf numFmtId="0" fontId="9" fillId="0" borderId="12" xfId="0" applyFont="1" applyBorder="1" applyAlignment="1">
      <alignment/>
    </xf>
    <xf numFmtId="3" fontId="37" fillId="0" borderId="12" xfId="0" applyNumberFormat="1" applyFont="1" applyBorder="1" applyAlignment="1">
      <alignment/>
    </xf>
    <xf numFmtId="0" fontId="0" fillId="0" borderId="16" xfId="0" applyBorder="1" applyAlignment="1">
      <alignment/>
    </xf>
    <xf numFmtId="0" fontId="33" fillId="0" borderId="15" xfId="0" applyFont="1" applyBorder="1" applyAlignment="1">
      <alignment horizontal="right" vertical="center" wrapText="1"/>
    </xf>
    <xf numFmtId="0" fontId="0" fillId="0" borderId="15" xfId="0" applyBorder="1" applyAlignment="1">
      <alignment horizontal="center"/>
    </xf>
    <xf numFmtId="3" fontId="33" fillId="0" borderId="15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0" fontId="1" fillId="0" borderId="12" xfId="52" applyFont="1" applyFill="1" applyBorder="1" applyAlignment="1">
      <alignment horizontal="right" vertical="center"/>
      <protection/>
    </xf>
    <xf numFmtId="3" fontId="0" fillId="0" borderId="14" xfId="0" applyNumberFormat="1" applyFont="1" applyFill="1" applyBorder="1" applyAlignment="1">
      <alignment vertical="center"/>
    </xf>
    <xf numFmtId="3" fontId="1" fillId="0" borderId="0" xfId="52" applyNumberFormat="1" applyFont="1" applyFill="1" applyAlignment="1">
      <alignment horizontal="center"/>
      <protection/>
    </xf>
    <xf numFmtId="3" fontId="0" fillId="0" borderId="0" xfId="0" applyNumberFormat="1" applyFill="1" applyAlignment="1">
      <alignment/>
    </xf>
    <xf numFmtId="3" fontId="0" fillId="25" borderId="0" xfId="0" applyNumberFormat="1" applyFill="1" applyAlignment="1">
      <alignment/>
    </xf>
    <xf numFmtId="3" fontId="42" fillId="0" borderId="10" xfId="0" applyNumberFormat="1" applyFont="1" applyFill="1" applyBorder="1" applyAlignment="1">
      <alignment horizontal="center" vertical="center"/>
    </xf>
    <xf numFmtId="1" fontId="42" fillId="0" borderId="10" xfId="0" applyNumberFormat="1" applyFont="1" applyFill="1" applyBorder="1" applyAlignment="1">
      <alignment horizontal="center" vertical="center"/>
    </xf>
    <xf numFmtId="3" fontId="42" fillId="0" borderId="10" xfId="0" applyNumberFormat="1" applyFont="1" applyFill="1" applyBorder="1" applyAlignment="1">
      <alignment vertical="center" wrapText="1"/>
    </xf>
    <xf numFmtId="3" fontId="43" fillId="0" borderId="1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0" fontId="25" fillId="0" borderId="0" xfId="0" applyNumberFormat="1" applyFont="1" applyFill="1" applyBorder="1" applyAlignment="1" applyProtection="1">
      <alignment horizontal="left"/>
      <protection locked="0"/>
    </xf>
    <xf numFmtId="49" fontId="0" fillId="26" borderId="18" xfId="0" applyNumberFormat="1" applyFill="1" applyBorder="1" applyAlignment="1" applyProtection="1">
      <alignment horizontal="center" vertical="center" wrapText="1"/>
      <protection locked="0"/>
    </xf>
    <xf numFmtId="49" fontId="0" fillId="26" borderId="18" xfId="0" applyNumberFormat="1" applyFill="1" applyBorder="1" applyAlignment="1" applyProtection="1">
      <alignment horizontal="left" vertical="center" wrapText="1"/>
      <protection locked="0"/>
    </xf>
    <xf numFmtId="49" fontId="0" fillId="26" borderId="18" xfId="0" applyNumberFormat="1" applyFill="1" applyBorder="1" applyAlignment="1" applyProtection="1">
      <alignment horizontal="right" vertical="center" wrapText="1"/>
      <protection locked="0"/>
    </xf>
    <xf numFmtId="0" fontId="15" fillId="0" borderId="11" xfId="0" applyFont="1" applyBorder="1" applyAlignment="1">
      <alignment vertical="center" wrapText="1"/>
    </xf>
    <xf numFmtId="1" fontId="15" fillId="0" borderId="11" xfId="0" applyNumberFormat="1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4" fillId="0" borderId="0" xfId="0" applyNumberFormat="1" applyFont="1" applyFill="1" applyBorder="1" applyAlignment="1" applyProtection="1">
      <alignment horizontal="left"/>
      <protection locked="0"/>
    </xf>
    <xf numFmtId="49" fontId="45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45" fillId="26" borderId="19" xfId="0" applyNumberFormat="1" applyFont="1" applyFill="1" applyBorder="1" applyAlignment="1" applyProtection="1">
      <alignment horizontal="center" vertical="center" wrapText="1"/>
      <protection locked="0"/>
    </xf>
    <xf numFmtId="49" fontId="44" fillId="26" borderId="19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20" xfId="0" applyNumberFormat="1" applyFill="1" applyBorder="1" applyAlignment="1" applyProtection="1">
      <alignment horizontal="right" vertical="center" wrapText="1"/>
      <protection locked="0"/>
    </xf>
    <xf numFmtId="3" fontId="1" fillId="0" borderId="12" xfId="52" applyNumberFormat="1" applyFont="1" applyFill="1" applyBorder="1" applyAlignment="1">
      <alignment horizontal="right" vertical="center"/>
      <protection/>
    </xf>
    <xf numFmtId="49" fontId="25" fillId="26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18" xfId="0" applyNumberFormat="1" applyFont="1" applyFill="1" applyBorder="1" applyAlignment="1" applyProtection="1">
      <alignment horizontal="right" vertical="center" wrapText="1"/>
      <protection locked="0"/>
    </xf>
    <xf numFmtId="3" fontId="25" fillId="26" borderId="18" xfId="0" applyNumberFormat="1" applyFont="1" applyFill="1" applyBorder="1" applyAlignment="1" applyProtection="1">
      <alignment horizontal="right" vertical="center" wrapText="1"/>
      <protection locked="0"/>
    </xf>
    <xf numFmtId="0" fontId="44" fillId="0" borderId="0" xfId="0" applyNumberFormat="1" applyFont="1" applyFill="1" applyBorder="1" applyAlignment="1" applyProtection="1">
      <alignment horizontal="left"/>
      <protection/>
    </xf>
    <xf numFmtId="3" fontId="0" fillId="0" borderId="20" xfId="0" applyNumberFormat="1" applyFont="1" applyFill="1" applyBorder="1" applyAlignment="1" applyProtection="1">
      <alignment horizontal="right" vertical="center" wrapText="1"/>
      <protection locked="0"/>
    </xf>
    <xf numFmtId="3" fontId="9" fillId="26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0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21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19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22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20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10" xfId="0" applyNumberFormat="1" applyFont="1" applyFill="1" applyBorder="1" applyAlignment="1" applyProtection="1">
      <alignment horizontal="right" vertical="center" wrapText="1"/>
      <protection locked="0"/>
    </xf>
    <xf numFmtId="3" fontId="25" fillId="0" borderId="11" xfId="0" applyNumberFormat="1" applyFont="1" applyFill="1" applyBorder="1" applyAlignment="1">
      <alignment vertical="center"/>
    </xf>
    <xf numFmtId="3" fontId="0" fillId="26" borderId="23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24" xfId="0" applyNumberFormat="1" applyFont="1" applyFill="1" applyBorder="1" applyAlignment="1" applyProtection="1">
      <alignment horizontal="right" vertical="center" wrapText="1"/>
      <protection locked="0"/>
    </xf>
    <xf numFmtId="3" fontId="25" fillId="26" borderId="21" xfId="0" applyNumberFormat="1" applyFont="1" applyFill="1" applyBorder="1" applyAlignment="1" applyProtection="1">
      <alignment horizontal="right" vertical="center" wrapText="1"/>
      <protection locked="0"/>
    </xf>
    <xf numFmtId="49" fontId="0" fillId="0" borderId="25" xfId="0" applyNumberFormat="1" applyFill="1" applyBorder="1" applyAlignment="1" applyProtection="1">
      <alignment horizontal="right" vertical="center" wrapText="1"/>
      <protection locked="0"/>
    </xf>
    <xf numFmtId="3" fontId="0" fillId="26" borderId="26" xfId="0" applyNumberFormat="1" applyFont="1" applyFill="1" applyBorder="1" applyAlignment="1" applyProtection="1">
      <alignment horizontal="right" vertical="center" wrapText="1"/>
      <protection locked="0"/>
    </xf>
    <xf numFmtId="49" fontId="43" fillId="26" borderId="18" xfId="0" applyNumberFormat="1" applyFont="1" applyFill="1" applyBorder="1" applyAlignment="1" applyProtection="1">
      <alignment horizontal="right" vertical="center" wrapText="1"/>
      <protection locked="0"/>
    </xf>
    <xf numFmtId="0" fontId="43" fillId="0" borderId="0" xfId="0" applyNumberFormat="1" applyFont="1" applyFill="1" applyBorder="1" applyAlignment="1" applyProtection="1">
      <alignment horizontal="left"/>
      <protection locked="0"/>
    </xf>
    <xf numFmtId="3" fontId="42" fillId="0" borderId="10" xfId="0" applyNumberFormat="1" applyFont="1" applyFill="1" applyBorder="1" applyAlignment="1">
      <alignment horizontal="center" vertical="center" wrapText="1"/>
    </xf>
    <xf numFmtId="1" fontId="42" fillId="0" borderId="10" xfId="0" applyNumberFormat="1" applyFont="1" applyFill="1" applyBorder="1" applyAlignment="1">
      <alignment horizontal="center" vertical="center" wrapText="1"/>
    </xf>
    <xf numFmtId="3" fontId="43" fillId="26" borderId="18" xfId="0" applyNumberFormat="1" applyFont="1" applyFill="1" applyBorder="1" applyAlignment="1" applyProtection="1">
      <alignment horizontal="right" vertical="center" wrapText="1"/>
      <protection locked="0"/>
    </xf>
    <xf numFmtId="3" fontId="42" fillId="0" borderId="15" xfId="0" applyNumberFormat="1" applyFont="1" applyFill="1" applyBorder="1" applyAlignment="1">
      <alignment horizontal="center" vertical="center"/>
    </xf>
    <xf numFmtId="3" fontId="42" fillId="26" borderId="18" xfId="0" applyNumberFormat="1" applyFont="1" applyFill="1" applyBorder="1" applyAlignment="1" applyProtection="1">
      <alignment horizontal="right" vertical="center" wrapText="1"/>
      <protection locked="0"/>
    </xf>
    <xf numFmtId="3" fontId="47" fillId="0" borderId="10" xfId="0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vertical="center" wrapText="1"/>
    </xf>
    <xf numFmtId="3" fontId="0" fillId="26" borderId="27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4" xfId="0" applyBorder="1" applyAlignment="1">
      <alignment/>
    </xf>
    <xf numFmtId="3" fontId="0" fillId="26" borderId="28" xfId="0" applyNumberFormat="1" applyFont="1" applyFill="1" applyBorder="1" applyAlignment="1" applyProtection="1">
      <alignment horizontal="right" vertical="center" wrapText="1"/>
      <protection locked="0"/>
    </xf>
    <xf numFmtId="0" fontId="17" fillId="0" borderId="16" xfId="52" applyFont="1" applyBorder="1" applyAlignment="1">
      <alignment horizontal="center" vertical="center"/>
      <protection/>
    </xf>
    <xf numFmtId="0" fontId="0" fillId="0" borderId="29" xfId="0" applyBorder="1" applyAlignment="1">
      <alignment horizontal="center"/>
    </xf>
    <xf numFmtId="3" fontId="5" fillId="0" borderId="12" xfId="52" applyNumberFormat="1" applyFont="1" applyFill="1" applyBorder="1" applyAlignment="1">
      <alignment horizontal="right" vertical="center"/>
      <protection/>
    </xf>
    <xf numFmtId="0" fontId="7" fillId="0" borderId="12" xfId="52" applyFont="1" applyBorder="1" applyAlignment="1">
      <alignment vertical="center"/>
      <protection/>
    </xf>
    <xf numFmtId="0" fontId="42" fillId="0" borderId="0" xfId="0" applyFont="1" applyAlignment="1">
      <alignment/>
    </xf>
    <xf numFmtId="3" fontId="0" fillId="0" borderId="11" xfId="0" applyNumberFormat="1" applyFont="1" applyFill="1" applyBorder="1" applyAlignment="1">
      <alignment horizontal="right" vertical="center" wrapText="1"/>
    </xf>
    <xf numFmtId="3" fontId="9" fillId="0" borderId="12" xfId="0" applyNumberFormat="1" applyFont="1" applyFill="1" applyBorder="1" applyAlignment="1">
      <alignment horizontal="right" vertical="center" wrapText="1"/>
    </xf>
    <xf numFmtId="3" fontId="9" fillId="0" borderId="0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0" xfId="0" applyNumberFormat="1" applyFont="1" applyFill="1" applyBorder="1" applyAlignment="1">
      <alignment horizontal="left" vertical="center" wrapText="1"/>
    </xf>
    <xf numFmtId="3" fontId="42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horizontal="left" vertical="center" wrapText="1"/>
    </xf>
    <xf numFmtId="3" fontId="9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11" xfId="0" applyNumberFormat="1" applyFont="1" applyFill="1" applyBorder="1" applyAlignment="1">
      <alignment horizontal="left" vertical="center" wrapText="1"/>
    </xf>
    <xf numFmtId="3" fontId="15" fillId="0" borderId="10" xfId="0" applyNumberFormat="1" applyFont="1" applyFill="1" applyBorder="1" applyAlignment="1">
      <alignment horizontal="left" vertical="center" wrapText="1"/>
    </xf>
    <xf numFmtId="3" fontId="0" fillId="0" borderId="15" xfId="0" applyNumberFormat="1" applyFont="1" applyFill="1" applyBorder="1" applyAlignment="1">
      <alignment horizontal="left" vertical="center" wrapText="1"/>
    </xf>
    <xf numFmtId="3" fontId="25" fillId="0" borderId="10" xfId="0" applyNumberFormat="1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1" fillId="0" borderId="16" xfId="52" applyFont="1" applyBorder="1" applyAlignment="1">
      <alignment horizontal="center" vertical="center"/>
      <protection/>
    </xf>
    <xf numFmtId="3" fontId="5" fillId="0" borderId="14" xfId="52" applyNumberFormat="1" applyFont="1" applyBorder="1" applyAlignment="1">
      <alignment horizontal="right" vertical="center"/>
      <protection/>
    </xf>
    <xf numFmtId="4" fontId="1" fillId="0" borderId="14" xfId="52" applyNumberFormat="1" applyFont="1" applyBorder="1" applyAlignment="1">
      <alignment horizontal="right" vertical="center"/>
      <protection/>
    </xf>
    <xf numFmtId="3" fontId="48" fillId="0" borderId="14" xfId="52" applyNumberFormat="1" applyFont="1" applyBorder="1" applyAlignment="1">
      <alignment horizontal="right" vertical="center"/>
      <protection/>
    </xf>
    <xf numFmtId="3" fontId="1" fillId="0" borderId="14" xfId="52" applyNumberFormat="1" applyFont="1" applyBorder="1" applyAlignment="1">
      <alignment horizontal="right" vertical="center"/>
      <protection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3" fontId="17" fillId="0" borderId="10" xfId="0" applyNumberFormat="1" applyFont="1" applyBorder="1" applyAlignment="1">
      <alignment horizontal="right" vertical="center"/>
    </xf>
    <xf numFmtId="3" fontId="37" fillId="0" borderId="10" xfId="0" applyNumberFormat="1" applyFont="1" applyBorder="1" applyAlignment="1">
      <alignment horizontal="right" vertical="center" wrapText="1"/>
    </xf>
    <xf numFmtId="0" fontId="33" fillId="0" borderId="10" xfId="0" applyFont="1" applyBorder="1" applyAlignment="1">
      <alignment horizontal="right" vertical="center"/>
    </xf>
    <xf numFmtId="0" fontId="0" fillId="0" borderId="30" xfId="0" applyBorder="1" applyAlignment="1">
      <alignment/>
    </xf>
    <xf numFmtId="0" fontId="33" fillId="0" borderId="10" xfId="0" applyFont="1" applyBorder="1" applyAlignment="1">
      <alignment horizontal="right" vertical="center" wrapText="1"/>
    </xf>
    <xf numFmtId="3" fontId="37" fillId="0" borderId="10" xfId="0" applyNumberFormat="1" applyFont="1" applyBorder="1" applyAlignment="1">
      <alignment/>
    </xf>
    <xf numFmtId="0" fontId="33" fillId="0" borderId="10" xfId="0" applyFont="1" applyFill="1" applyBorder="1" applyAlignment="1">
      <alignment vertical="center" wrapText="1"/>
    </xf>
    <xf numFmtId="3" fontId="33" fillId="0" borderId="10" xfId="0" applyNumberFormat="1" applyFont="1" applyFill="1" applyBorder="1" applyAlignment="1">
      <alignment vertical="center"/>
    </xf>
    <xf numFmtId="0" fontId="0" fillId="0" borderId="31" xfId="0" applyBorder="1" applyAlignment="1">
      <alignment/>
    </xf>
    <xf numFmtId="0" fontId="37" fillId="0" borderId="10" xfId="0" applyFont="1" applyBorder="1" applyAlignment="1">
      <alignment horizontal="left" vertical="center" wrapText="1"/>
    </xf>
    <xf numFmtId="0" fontId="33" fillId="0" borderId="10" xfId="0" applyFont="1" applyBorder="1" applyAlignment="1">
      <alignment horizontal="left" vertical="center" wrapText="1"/>
    </xf>
    <xf numFmtId="3" fontId="37" fillId="22" borderId="10" xfId="0" applyNumberFormat="1" applyFont="1" applyFill="1" applyBorder="1" applyAlignment="1">
      <alignment/>
    </xf>
    <xf numFmtId="0" fontId="33" fillId="0" borderId="29" xfId="0" applyFont="1" applyBorder="1" applyAlignment="1">
      <alignment horizontal="right" vertical="center" wrapText="1"/>
    </xf>
    <xf numFmtId="3" fontId="33" fillId="0" borderId="10" xfId="0" applyNumberFormat="1" applyFont="1" applyFill="1" applyBorder="1" applyAlignment="1">
      <alignment/>
    </xf>
    <xf numFmtId="0" fontId="37" fillId="0" borderId="10" xfId="0" applyFont="1" applyFill="1" applyBorder="1" applyAlignment="1">
      <alignment vertical="center" wrapText="1"/>
    </xf>
    <xf numFmtId="3" fontId="40" fillId="0" borderId="10" xfId="0" applyNumberFormat="1" applyFont="1" applyFill="1" applyBorder="1" applyAlignment="1">
      <alignment vertical="center"/>
    </xf>
    <xf numFmtId="3" fontId="33" fillId="0" borderId="14" xfId="0" applyNumberFormat="1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4" borderId="10" xfId="0" applyFill="1" applyBorder="1" applyAlignment="1">
      <alignment/>
    </xf>
    <xf numFmtId="3" fontId="36" fillId="4" borderId="10" xfId="0" applyNumberFormat="1" applyFont="1" applyFill="1" applyBorder="1" applyAlignment="1">
      <alignment/>
    </xf>
    <xf numFmtId="3" fontId="9" fillId="22" borderId="10" xfId="0" applyNumberFormat="1" applyFont="1" applyFill="1" applyBorder="1" applyAlignment="1">
      <alignment/>
    </xf>
    <xf numFmtId="3" fontId="37" fillId="0" borderId="10" xfId="0" applyNumberFormat="1" applyFont="1" applyFill="1" applyBorder="1" applyAlignment="1">
      <alignment vertical="center"/>
    </xf>
    <xf numFmtId="3" fontId="36" fillId="22" borderId="10" xfId="0" applyNumberFormat="1" applyFont="1" applyFill="1" applyBorder="1" applyAlignment="1">
      <alignment vertical="center"/>
    </xf>
    <xf numFmtId="3" fontId="37" fillId="22" borderId="14" xfId="0" applyNumberFormat="1" applyFont="1" applyFill="1" applyBorder="1" applyAlignment="1">
      <alignment vertical="center"/>
    </xf>
    <xf numFmtId="0" fontId="0" fillId="0" borderId="12" xfId="0" applyBorder="1" applyAlignment="1">
      <alignment/>
    </xf>
    <xf numFmtId="3" fontId="37" fillId="4" borderId="12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/>
    </xf>
    <xf numFmtId="3" fontId="5" fillId="0" borderId="12" xfId="52" applyNumberFormat="1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3" fontId="0" fillId="26" borderId="15" xfId="0" applyNumberFormat="1" applyFont="1" applyFill="1" applyBorder="1" applyAlignment="1" applyProtection="1">
      <alignment horizontal="right" vertical="center" wrapText="1"/>
      <protection locked="0"/>
    </xf>
    <xf numFmtId="3" fontId="0" fillId="26" borderId="14" xfId="0" applyNumberFormat="1" applyFont="1" applyFill="1" applyBorder="1" applyAlignment="1" applyProtection="1">
      <alignment horizontal="right" vertical="center" wrapText="1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44" fillId="0" borderId="18" xfId="0" applyNumberFormat="1" applyFont="1" applyFill="1" applyBorder="1" applyAlignment="1" applyProtection="1">
      <alignment horizontal="center" vertical="center" wrapText="1"/>
      <protection/>
    </xf>
    <xf numFmtId="49" fontId="44" fillId="0" borderId="22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3" fontId="0" fillId="26" borderId="32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1" xfId="0" applyBorder="1" applyAlignment="1">
      <alignment/>
    </xf>
    <xf numFmtId="3" fontId="0" fillId="0" borderId="12" xfId="0" applyNumberFormat="1" applyFont="1" applyFill="1" applyBorder="1" applyAlignment="1">
      <alignment horizontal="left" vertical="center" wrapText="1"/>
    </xf>
    <xf numFmtId="3" fontId="25" fillId="0" borderId="12" xfId="0" applyNumberFormat="1" applyFont="1" applyFill="1" applyBorder="1" applyAlignment="1">
      <alignment vertical="center"/>
    </xf>
    <xf numFmtId="3" fontId="0" fillId="26" borderId="33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2" xfId="0" applyBorder="1" applyAlignment="1">
      <alignment/>
    </xf>
    <xf numFmtId="0" fontId="0" fillId="0" borderId="24" xfId="0" applyBorder="1" applyAlignment="1">
      <alignment/>
    </xf>
    <xf numFmtId="3" fontId="0" fillId="26" borderId="34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2" applyAlignment="1">
      <alignment horizontal="right"/>
      <protection/>
    </xf>
    <xf numFmtId="0" fontId="9" fillId="24" borderId="12" xfId="0" applyFont="1" applyFill="1" applyBorder="1" applyAlignment="1">
      <alignment horizontal="right" vertical="center" wrapText="1"/>
    </xf>
    <xf numFmtId="0" fontId="1" fillId="0" borderId="12" xfId="52" applyFont="1" applyBorder="1" applyAlignment="1">
      <alignment horizontal="right" vertical="center"/>
      <protection/>
    </xf>
    <xf numFmtId="0" fontId="0" fillId="24" borderId="12" xfId="0" applyFont="1" applyFill="1" applyBorder="1" applyAlignment="1">
      <alignment horizontal="right" vertical="center" wrapText="1"/>
    </xf>
    <xf numFmtId="0" fontId="0" fillId="0" borderId="0" xfId="0" applyFont="1" applyBorder="1" applyAlignment="1">
      <alignment/>
    </xf>
    <xf numFmtId="0" fontId="0" fillId="24" borderId="10" xfId="0" applyFont="1" applyFill="1" applyBorder="1" applyAlignment="1">
      <alignment horizontal="right" vertical="center" wrapText="1"/>
    </xf>
    <xf numFmtId="0" fontId="15" fillId="24" borderId="10" xfId="0" applyFont="1" applyFill="1" applyBorder="1" applyAlignment="1">
      <alignment horizontal="right" vertical="center" wrapText="1"/>
    </xf>
    <xf numFmtId="0" fontId="9" fillId="24" borderId="13" xfId="0" applyFont="1" applyFill="1" applyBorder="1" applyAlignment="1">
      <alignment horizontal="right" vertical="center" wrapText="1"/>
    </xf>
    <xf numFmtId="0" fontId="9" fillId="24" borderId="10" xfId="0" applyFont="1" applyFill="1" applyBorder="1" applyAlignment="1">
      <alignment horizontal="right" vertical="center" wrapText="1"/>
    </xf>
    <xf numFmtId="0" fontId="0" fillId="24" borderId="11" xfId="0" applyFont="1" applyFill="1" applyBorder="1" applyAlignment="1">
      <alignment horizontal="right" vertical="center" wrapText="1"/>
    </xf>
    <xf numFmtId="3" fontId="9" fillId="24" borderId="12" xfId="0" applyNumberFormat="1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15" fillId="24" borderId="11" xfId="0" applyFont="1" applyFill="1" applyBorder="1" applyAlignment="1">
      <alignment horizontal="right" vertical="center" wrapText="1"/>
    </xf>
    <xf numFmtId="0" fontId="9" fillId="24" borderId="11" xfId="0" applyFont="1" applyFill="1" applyBorder="1" applyAlignment="1">
      <alignment horizontal="right" vertical="center" wrapText="1"/>
    </xf>
    <xf numFmtId="0" fontId="0" fillId="24" borderId="11" xfId="0" applyFont="1" applyFill="1" applyBorder="1" applyAlignment="1">
      <alignment horizontal="right" vertical="center" wrapText="1"/>
    </xf>
    <xf numFmtId="0" fontId="15" fillId="24" borderId="11" xfId="0" applyFont="1" applyFill="1" applyBorder="1" applyAlignment="1">
      <alignment horizontal="right" vertical="center" wrapText="1"/>
    </xf>
    <xf numFmtId="0" fontId="0" fillId="24" borderId="10" xfId="0" applyFont="1" applyFill="1" applyBorder="1" applyAlignment="1">
      <alignment horizontal="right" vertical="center" wrapText="1"/>
    </xf>
    <xf numFmtId="0" fontId="9" fillId="24" borderId="14" xfId="0" applyFont="1" applyFill="1" applyBorder="1" applyAlignment="1">
      <alignment horizontal="right" vertical="center" wrapText="1"/>
    </xf>
    <xf numFmtId="0" fontId="0" fillId="24" borderId="14" xfId="0" applyFont="1" applyFill="1" applyBorder="1" applyAlignment="1">
      <alignment horizontal="right" vertical="center" wrapText="1"/>
    </xf>
    <xf numFmtId="0" fontId="0" fillId="24" borderId="14" xfId="0" applyFont="1" applyFill="1" applyBorder="1" applyAlignment="1">
      <alignment horizontal="right" vertical="center" wrapText="1"/>
    </xf>
    <xf numFmtId="0" fontId="0" fillId="0" borderId="14" xfId="0" applyBorder="1" applyAlignment="1">
      <alignment horizontal="right"/>
    </xf>
    <xf numFmtId="0" fontId="0" fillId="0" borderId="14" xfId="0" applyFont="1" applyBorder="1" applyAlignment="1">
      <alignment horizontal="right" vertical="center" wrapText="1"/>
    </xf>
    <xf numFmtId="0" fontId="0" fillId="0" borderId="14" xfId="0" applyBorder="1" applyAlignment="1">
      <alignment horizontal="right" vertical="center"/>
    </xf>
    <xf numFmtId="0" fontId="25" fillId="0" borderId="0" xfId="0" applyNumberFormat="1" applyFont="1" applyFill="1" applyBorder="1" applyAlignment="1" applyProtection="1">
      <alignment horizontal="right"/>
      <protection locked="0"/>
    </xf>
    <xf numFmtId="49" fontId="44" fillId="0" borderId="22" xfId="0" applyNumberFormat="1" applyFont="1" applyFill="1" applyBorder="1" applyAlignment="1" applyProtection="1">
      <alignment horizontal="right" vertical="center" wrapText="1"/>
      <protection/>
    </xf>
    <xf numFmtId="49" fontId="0" fillId="26" borderId="19" xfId="0" applyNumberFormat="1" applyFill="1" applyBorder="1" applyAlignment="1" applyProtection="1">
      <alignment horizontal="right" vertical="center" wrapText="1"/>
      <protection locked="0"/>
    </xf>
    <xf numFmtId="3" fontId="42" fillId="0" borderId="10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9" fillId="0" borderId="10" xfId="0" applyNumberFormat="1" applyFont="1" applyFill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horizontal="right" vertical="center" wrapText="1"/>
    </xf>
    <xf numFmtId="3" fontId="0" fillId="0" borderId="15" xfId="0" applyNumberFormat="1" applyFont="1" applyFill="1" applyBorder="1" applyAlignment="1">
      <alignment horizontal="right" vertical="center" wrapText="1"/>
    </xf>
    <xf numFmtId="3" fontId="0" fillId="0" borderId="29" xfId="0" applyNumberFormat="1" applyFont="1" applyFill="1" applyBorder="1" applyAlignment="1">
      <alignment horizontal="right" vertical="center" wrapText="1"/>
    </xf>
    <xf numFmtId="3" fontId="43" fillId="0" borderId="10" xfId="0" applyNumberFormat="1" applyFont="1" applyFill="1" applyBorder="1" applyAlignment="1">
      <alignment horizontal="left" vertical="center" wrapText="1"/>
    </xf>
    <xf numFmtId="3" fontId="43" fillId="0" borderId="10" xfId="0" applyNumberFormat="1" applyFont="1" applyFill="1" applyBorder="1" applyAlignment="1">
      <alignment horizontal="right" vertical="center" wrapText="1"/>
    </xf>
    <xf numFmtId="3" fontId="15" fillId="0" borderId="10" xfId="0" applyNumberFormat="1" applyFont="1" applyFill="1" applyBorder="1" applyAlignment="1">
      <alignment horizontal="right" vertical="center" wrapText="1"/>
    </xf>
    <xf numFmtId="3" fontId="0" fillId="0" borderId="29" xfId="0" applyNumberFormat="1" applyFont="1" applyFill="1" applyBorder="1" applyAlignment="1">
      <alignment horizontal="right" vertical="center" wrapText="1"/>
    </xf>
    <xf numFmtId="3" fontId="25" fillId="0" borderId="11" xfId="0" applyNumberFormat="1" applyFont="1" applyFill="1" applyBorder="1" applyAlignment="1">
      <alignment horizontal="right" vertical="center" wrapText="1"/>
    </xf>
    <xf numFmtId="3" fontId="25" fillId="0" borderId="10" xfId="0" applyNumberFormat="1" applyFont="1" applyFill="1" applyBorder="1" applyAlignment="1">
      <alignment horizontal="right" vertical="center" wrapText="1"/>
    </xf>
    <xf numFmtId="3" fontId="9" fillId="0" borderId="15" xfId="0" applyNumberFormat="1" applyFont="1" applyFill="1" applyBorder="1" applyAlignment="1">
      <alignment horizontal="right" vertical="center" wrapText="1"/>
    </xf>
    <xf numFmtId="3" fontId="0" fillId="0" borderId="0" xfId="0" applyNumberFormat="1" applyFont="1" applyFill="1" applyBorder="1" applyAlignment="1">
      <alignment horizontal="right" vertical="center" wrapText="1"/>
    </xf>
    <xf numFmtId="3" fontId="9" fillId="0" borderId="14" xfId="0" applyNumberFormat="1" applyFont="1" applyBorder="1" applyAlignment="1">
      <alignment horizontal="right" vertical="center"/>
    </xf>
    <xf numFmtId="3" fontId="9" fillId="24" borderId="10" xfId="0" applyNumberFormat="1" applyFont="1" applyFill="1" applyBorder="1" applyAlignment="1">
      <alignment horizontal="right" vertical="center" wrapText="1"/>
    </xf>
    <xf numFmtId="3" fontId="15" fillId="24" borderId="10" xfId="0" applyNumberFormat="1" applyFont="1" applyFill="1" applyBorder="1" applyAlignment="1">
      <alignment horizontal="right" vertical="center" wrapText="1"/>
    </xf>
    <xf numFmtId="3" fontId="17" fillId="0" borderId="14" xfId="52" applyNumberFormat="1" applyFont="1" applyBorder="1" applyAlignment="1">
      <alignment horizontal="right" vertical="center"/>
      <protection/>
    </xf>
    <xf numFmtId="3" fontId="0" fillId="0" borderId="14" xfId="0" applyNumberFormat="1" applyBorder="1" applyAlignment="1">
      <alignment horizontal="right" vertical="center"/>
    </xf>
    <xf numFmtId="0" fontId="50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wrapText="1"/>
    </xf>
    <xf numFmtId="3" fontId="0" fillId="24" borderId="10" xfId="0" applyNumberFormat="1" applyFont="1" applyFill="1" applyBorder="1" applyAlignment="1">
      <alignment horizontal="right" vertical="center" wrapText="1"/>
    </xf>
    <xf numFmtId="3" fontId="25" fillId="0" borderId="0" xfId="0" applyNumberFormat="1" applyFont="1" applyFill="1" applyBorder="1" applyAlignment="1">
      <alignment vertical="center"/>
    </xf>
    <xf numFmtId="0" fontId="9" fillId="0" borderId="13" xfId="0" applyFont="1" applyBorder="1" applyAlignment="1">
      <alignment/>
    </xf>
    <xf numFmtId="3" fontId="33" fillId="22" borderId="10" xfId="0" applyNumberFormat="1" applyFont="1" applyFill="1" applyBorder="1" applyAlignment="1">
      <alignment/>
    </xf>
    <xf numFmtId="3" fontId="15" fillId="0" borderId="10" xfId="0" applyNumberFormat="1" applyFont="1" applyBorder="1" applyAlignment="1">
      <alignment vertical="center" wrapText="1"/>
    </xf>
    <xf numFmtId="3" fontId="15" fillId="24" borderId="11" xfId="0" applyNumberFormat="1" applyFont="1" applyFill="1" applyBorder="1" applyAlignment="1">
      <alignment horizontal="right" vertical="center" wrapText="1"/>
    </xf>
    <xf numFmtId="3" fontId="0" fillId="24" borderId="11" xfId="0" applyNumberFormat="1" applyFont="1" applyFill="1" applyBorder="1" applyAlignment="1">
      <alignment horizontal="right" vertical="center" wrapText="1"/>
    </xf>
    <xf numFmtId="3" fontId="9" fillId="24" borderId="11" xfId="0" applyNumberFormat="1" applyFont="1" applyFill="1" applyBorder="1" applyAlignment="1">
      <alignment horizontal="right" vertical="center" wrapText="1"/>
    </xf>
    <xf numFmtId="3" fontId="25" fillId="24" borderId="10" xfId="0" applyNumberFormat="1" applyFont="1" applyFill="1" applyBorder="1" applyAlignment="1">
      <alignment horizontal="right" vertical="center" wrapText="1"/>
    </xf>
    <xf numFmtId="3" fontId="0" fillId="0" borderId="14" xfId="0" applyNumberFormat="1" applyFont="1" applyBorder="1" applyAlignment="1">
      <alignment horizontal="right" vertical="center" wrapText="1"/>
    </xf>
    <xf numFmtId="3" fontId="0" fillId="0" borderId="12" xfId="0" applyNumberFormat="1" applyFont="1" applyFill="1" applyBorder="1" applyAlignment="1">
      <alignment vertical="center" wrapText="1"/>
    </xf>
    <xf numFmtId="0" fontId="37" fillId="0" borderId="16" xfId="0" applyFont="1" applyFill="1" applyBorder="1" applyAlignment="1">
      <alignment vertical="center" wrapText="1"/>
    </xf>
    <xf numFmtId="0" fontId="37" fillId="0" borderId="24" xfId="0" applyFont="1" applyBorder="1" applyAlignment="1">
      <alignment horizontal="center" vertical="center" wrapText="1"/>
    </xf>
    <xf numFmtId="3" fontId="37" fillId="0" borderId="12" xfId="0" applyNumberFormat="1" applyFont="1" applyFill="1" applyBorder="1" applyAlignment="1">
      <alignment vertical="center"/>
    </xf>
    <xf numFmtId="0" fontId="0" fillId="0" borderId="11" xfId="0" applyBorder="1" applyAlignment="1">
      <alignment/>
    </xf>
    <xf numFmtId="0" fontId="37" fillId="0" borderId="31" xfId="0" applyFont="1" applyBorder="1" applyAlignment="1">
      <alignment horizontal="center" vertical="center" wrapText="1"/>
    </xf>
    <xf numFmtId="3" fontId="37" fillId="0" borderId="15" xfId="0" applyNumberFormat="1" applyFont="1" applyFill="1" applyBorder="1" applyAlignment="1">
      <alignment vertical="center"/>
    </xf>
    <xf numFmtId="3" fontId="37" fillId="0" borderId="14" xfId="0" applyNumberFormat="1" applyFont="1" applyFill="1" applyBorder="1" applyAlignment="1">
      <alignment vertical="center"/>
    </xf>
    <xf numFmtId="3" fontId="33" fillId="22" borderId="10" xfId="0" applyNumberFormat="1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3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left" vertical="center" wrapText="1"/>
    </xf>
    <xf numFmtId="49" fontId="0" fillId="0" borderId="10" xfId="0" applyNumberFormat="1" applyFill="1" applyBorder="1" applyAlignment="1" applyProtection="1">
      <alignment horizontal="center" vertical="center" wrapText="1"/>
      <protection locked="0"/>
    </xf>
    <xf numFmtId="49" fontId="45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9" fillId="0" borderId="0" xfId="0" applyNumberFormat="1" applyFont="1" applyFill="1" applyBorder="1" applyAlignment="1" applyProtection="1">
      <alignment horizontal="center"/>
      <protection locked="0"/>
    </xf>
    <xf numFmtId="0" fontId="25" fillId="0" borderId="29" xfId="0" applyNumberFormat="1" applyFont="1" applyFill="1" applyBorder="1" applyAlignment="1" applyProtection="1">
      <alignment horizontal="right"/>
      <protection locked="0"/>
    </xf>
    <xf numFmtId="49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0" fillId="0" borderId="16" xfId="0" applyNumberFormat="1" applyFont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1" fillId="0" borderId="16" xfId="52" applyFont="1" applyBorder="1" applyAlignment="1">
      <alignment vertical="center"/>
      <protection/>
    </xf>
    <xf numFmtId="0" fontId="5" fillId="0" borderId="11" xfId="52" applyFont="1" applyFill="1" applyBorder="1" applyAlignment="1">
      <alignment horizontal="center" vertical="center"/>
      <protection/>
    </xf>
    <xf numFmtId="0" fontId="5" fillId="0" borderId="13" xfId="52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4" fillId="0" borderId="0" xfId="52" applyFont="1" applyAlignment="1">
      <alignment horizontal="center"/>
      <protection/>
    </xf>
    <xf numFmtId="0" fontId="5" fillId="0" borderId="11" xfId="52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5" fillId="0" borderId="11" xfId="52" applyNumberFormat="1" applyFont="1" applyFill="1" applyBorder="1" applyAlignment="1">
      <alignment horizontal="center" vertical="center" wrapText="1"/>
      <protection/>
    </xf>
    <xf numFmtId="3" fontId="5" fillId="0" borderId="13" xfId="52" applyNumberFormat="1" applyFont="1" applyFill="1" applyBorder="1" applyAlignment="1">
      <alignment horizontal="center" vertical="center"/>
      <protection/>
    </xf>
    <xf numFmtId="3" fontId="5" fillId="0" borderId="35" xfId="52" applyNumberFormat="1" applyFont="1" applyFill="1" applyBorder="1" applyAlignment="1">
      <alignment horizontal="center" vertical="center" wrapText="1"/>
      <protection/>
    </xf>
    <xf numFmtId="0" fontId="0" fillId="0" borderId="36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13" fillId="0" borderId="11" xfId="52" applyFont="1" applyFill="1" applyBorder="1" applyAlignment="1">
      <alignment horizontal="center" vertical="center"/>
      <protection/>
    </xf>
    <xf numFmtId="0" fontId="13" fillId="0" borderId="13" xfId="52" applyFont="1" applyFill="1" applyBorder="1" applyAlignment="1">
      <alignment horizontal="center" vertical="center"/>
      <protection/>
    </xf>
    <xf numFmtId="0" fontId="1" fillId="0" borderId="15" xfId="52" applyFont="1" applyBorder="1" applyAlignment="1">
      <alignment horizontal="left" vertical="center" wrapText="1"/>
      <protection/>
    </xf>
    <xf numFmtId="0" fontId="0" fillId="0" borderId="15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1" fillId="0" borderId="15" xfId="52" applyFont="1" applyBorder="1" applyAlignment="1">
      <alignment horizontal="left" vertical="center"/>
      <protection/>
    </xf>
    <xf numFmtId="0" fontId="0" fillId="0" borderId="15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7" fillId="0" borderId="16" xfId="52" applyFont="1" applyBorder="1" applyAlignment="1">
      <alignment horizontal="center" vertical="center"/>
      <protection/>
    </xf>
    <xf numFmtId="0" fontId="17" fillId="0" borderId="15" xfId="52" applyFont="1" applyBorder="1" applyAlignment="1">
      <alignment horizontal="center" vertical="center"/>
      <protection/>
    </xf>
    <xf numFmtId="0" fontId="17" fillId="0" borderId="14" xfId="52" applyFont="1" applyBorder="1" applyAlignment="1">
      <alignment horizontal="center" vertical="center"/>
      <protection/>
    </xf>
    <xf numFmtId="0" fontId="0" fillId="0" borderId="16" xfId="0" applyFont="1" applyBorder="1" applyAlignment="1">
      <alignment wrapText="1"/>
    </xf>
    <xf numFmtId="0" fontId="0" fillId="0" borderId="15" xfId="0" applyBorder="1" applyAlignment="1">
      <alignment/>
    </xf>
    <xf numFmtId="0" fontId="0" fillId="0" borderId="14" xfId="0" applyBorder="1" applyAlignment="1">
      <alignment/>
    </xf>
    <xf numFmtId="49" fontId="44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12" xfId="0" applyNumberFormat="1" applyFont="1" applyFill="1" applyBorder="1" applyAlignment="1" applyProtection="1">
      <alignment horizontal="center" vertical="center" wrapText="1"/>
      <protection locked="0"/>
    </xf>
    <xf numFmtId="49" fontId="45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8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0" applyNumberFormat="1" applyFont="1" applyFill="1" applyBorder="1" applyAlignment="1">
      <alignment horizontal="center" vertical="center"/>
    </xf>
    <xf numFmtId="49" fontId="0" fillId="0" borderId="0" xfId="0" applyNumberFormat="1" applyFill="1" applyBorder="1" applyAlignment="1" applyProtection="1">
      <alignment horizontal="right" vertical="center" wrapText="1"/>
      <protection locked="0"/>
    </xf>
    <xf numFmtId="0" fontId="0" fillId="0" borderId="0" xfId="0" applyAlignment="1">
      <alignment horizontal="right" vertical="center" wrapText="1"/>
    </xf>
    <xf numFmtId="0" fontId="0" fillId="0" borderId="37" xfId="0" applyBorder="1" applyAlignment="1">
      <alignment horizontal="right" vertical="center" wrapText="1"/>
    </xf>
    <xf numFmtId="49" fontId="0" fillId="0" borderId="38" xfId="0" applyNumberFormat="1" applyFill="1" applyBorder="1" applyAlignment="1" applyProtection="1">
      <alignment horizontal="right" vertical="center" wrapText="1"/>
      <protection locked="0"/>
    </xf>
    <xf numFmtId="0" fontId="0" fillId="0" borderId="38" xfId="0" applyBorder="1" applyAlignment="1">
      <alignment horizontal="right" vertical="center" wrapText="1"/>
    </xf>
    <xf numFmtId="0" fontId="0" fillId="0" borderId="39" xfId="0" applyBorder="1" applyAlignment="1">
      <alignment horizontal="right" vertical="center" wrapText="1"/>
    </xf>
    <xf numFmtId="3" fontId="0" fillId="0" borderId="29" xfId="0" applyNumberFormat="1" applyFont="1" applyFill="1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49" fontId="9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34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3" fontId="0" fillId="0" borderId="29" xfId="0" applyNumberFormat="1" applyFont="1" applyFill="1" applyBorder="1" applyAlignment="1">
      <alignment vertical="center" wrapText="1"/>
    </xf>
    <xf numFmtId="49" fontId="0" fillId="0" borderId="29" xfId="0" applyNumberFormat="1" applyFill="1" applyBorder="1" applyAlignment="1" applyProtection="1">
      <alignment horizontal="right" vertical="center" wrapText="1"/>
      <protection locked="0"/>
    </xf>
    <xf numFmtId="0" fontId="0" fillId="0" borderId="29" xfId="0" applyBorder="1" applyAlignment="1">
      <alignment horizontal="right" vertical="center" wrapText="1"/>
    </xf>
    <xf numFmtId="0" fontId="0" fillId="0" borderId="40" xfId="0" applyBorder="1" applyAlignment="1">
      <alignment horizontal="right" vertical="center" wrapText="1"/>
    </xf>
    <xf numFmtId="3" fontId="0" fillId="0" borderId="16" xfId="0" applyNumberFormat="1" applyFont="1" applyFill="1" applyBorder="1" applyAlignment="1">
      <alignment horizontal="center" vertical="center"/>
    </xf>
    <xf numFmtId="49" fontId="9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10" xfId="0" applyFont="1" applyBorder="1" applyAlignment="1">
      <alignment horizontal="left" vertical="center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0" fontId="17" fillId="0" borderId="16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wrapText="1"/>
    </xf>
    <xf numFmtId="0" fontId="9" fillId="0" borderId="14" xfId="0" applyFont="1" applyBorder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7" fillId="0" borderId="11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center" wrapText="1"/>
    </xf>
    <xf numFmtId="0" fontId="37" fillId="0" borderId="16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6" fillId="0" borderId="11" xfId="0" applyFont="1" applyBorder="1" applyAlignment="1">
      <alignment vertical="center"/>
    </xf>
    <xf numFmtId="0" fontId="36" fillId="0" borderId="13" xfId="0" applyFont="1" applyBorder="1" applyAlignment="1">
      <alignment vertical="center"/>
    </xf>
    <xf numFmtId="0" fontId="36" fillId="0" borderId="12" xfId="0" applyFont="1" applyBorder="1" applyAlignment="1">
      <alignment vertical="center"/>
    </xf>
    <xf numFmtId="0" fontId="41" fillId="4" borderId="16" xfId="0" applyFont="1" applyFill="1" applyBorder="1" applyAlignment="1">
      <alignment wrapText="1"/>
    </xf>
    <xf numFmtId="0" fontId="41" fillId="4" borderId="14" xfId="0" applyFont="1" applyFill="1" applyBorder="1" applyAlignment="1">
      <alignment wrapText="1"/>
    </xf>
    <xf numFmtId="0" fontId="37" fillId="4" borderId="16" xfId="0" applyFont="1" applyFill="1" applyBorder="1" applyAlignment="1">
      <alignment vertical="center" wrapText="1"/>
    </xf>
    <xf numFmtId="0" fontId="0" fillId="4" borderId="14" xfId="0" applyFill="1" applyBorder="1" applyAlignment="1">
      <alignment/>
    </xf>
    <xf numFmtId="0" fontId="37" fillId="0" borderId="16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0" fontId="37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34" fillId="0" borderId="11" xfId="0" applyFont="1" applyBorder="1" applyAlignment="1">
      <alignment horizontal="center" vertical="center" wrapText="1"/>
    </xf>
    <xf numFmtId="0" fontId="34" fillId="0" borderId="13" xfId="0" applyFont="1" applyBorder="1" applyAlignment="1">
      <alignment horizontal="center" vertical="center" wrapText="1"/>
    </xf>
    <xf numFmtId="0" fontId="34" fillId="0" borderId="12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2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7" fillId="0" borderId="35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2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29" xfId="0" applyFont="1" applyBorder="1" applyAlignment="1">
      <alignment horizontal="center"/>
    </xf>
    <xf numFmtId="0" fontId="33" fillId="0" borderId="11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7" fillId="0" borderId="11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7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2"/>
  <sheetViews>
    <sheetView zoomScalePageLayoutView="0" workbookViewId="0" topLeftCell="A1">
      <pane ySplit="6" topLeftCell="BM7" activePane="bottomLeft" state="frozen"/>
      <selection pane="topLeft" activeCell="A1" sqref="A1"/>
      <selection pane="bottomLeft" activeCell="C144" sqref="C144"/>
    </sheetView>
  </sheetViews>
  <sheetFormatPr defaultColWidth="9.140625" defaultRowHeight="12.75"/>
  <cols>
    <col min="1" max="1" width="4.8515625" style="0" customWidth="1"/>
    <col min="2" max="2" width="7.8515625" style="0" customWidth="1"/>
    <col min="3" max="3" width="6.7109375" style="0" customWidth="1"/>
    <col min="4" max="4" width="36.421875" style="0" customWidth="1"/>
    <col min="5" max="5" width="10.28125" style="52" customWidth="1"/>
    <col min="6" max="6" width="10.140625" style="52" customWidth="1"/>
    <col min="7" max="7" width="11.421875" style="91" customWidth="1"/>
    <col min="8" max="8" width="10.8515625" style="66" customWidth="1"/>
    <col min="9" max="9" width="10.140625" style="197" customWidth="1"/>
  </cols>
  <sheetData>
    <row r="1" spans="1:9" ht="18">
      <c r="A1" s="1"/>
      <c r="B1" s="418" t="s">
        <v>596</v>
      </c>
      <c r="C1" s="418"/>
      <c r="D1" s="418"/>
      <c r="E1" s="418"/>
      <c r="F1" s="418"/>
      <c r="G1" s="418"/>
      <c r="H1" s="418"/>
      <c r="I1" s="418"/>
    </row>
    <row r="2" spans="1:9" ht="22.5" customHeight="1">
      <c r="A2" s="1"/>
      <c r="B2" s="1"/>
      <c r="C2" s="1"/>
      <c r="D2" s="1"/>
      <c r="E2" s="329"/>
      <c r="F2" s="329"/>
      <c r="G2" s="90"/>
      <c r="H2" s="64"/>
      <c r="I2" s="195" t="s">
        <v>23</v>
      </c>
    </row>
    <row r="3" spans="1:9" s="84" customFormat="1" ht="12.75" customHeight="1">
      <c r="A3" s="415" t="s">
        <v>21</v>
      </c>
      <c r="B3" s="428" t="s">
        <v>26</v>
      </c>
      <c r="C3" s="415" t="s">
        <v>22</v>
      </c>
      <c r="D3" s="415" t="s">
        <v>25</v>
      </c>
      <c r="E3" s="419" t="s">
        <v>622</v>
      </c>
      <c r="F3" s="419" t="s">
        <v>623</v>
      </c>
      <c r="G3" s="422" t="s">
        <v>597</v>
      </c>
      <c r="H3" s="424" t="s">
        <v>409</v>
      </c>
      <c r="I3" s="425"/>
    </row>
    <row r="4" spans="1:9" s="84" customFormat="1" ht="14.25" customHeight="1">
      <c r="A4" s="416"/>
      <c r="B4" s="429"/>
      <c r="C4" s="416"/>
      <c r="D4" s="416"/>
      <c r="E4" s="420"/>
      <c r="F4" s="420"/>
      <c r="G4" s="423"/>
      <c r="H4" s="426"/>
      <c r="I4" s="427"/>
    </row>
    <row r="5" spans="1:9" s="84" customFormat="1" ht="41.25" customHeight="1">
      <c r="A5" s="417"/>
      <c r="B5" s="417"/>
      <c r="C5" s="417"/>
      <c r="D5" s="417"/>
      <c r="E5" s="421"/>
      <c r="F5" s="421"/>
      <c r="G5" s="417"/>
      <c r="H5" s="311" t="s">
        <v>354</v>
      </c>
      <c r="I5" s="311" t="s">
        <v>624</v>
      </c>
    </row>
    <row r="6" spans="1:9" ht="12.7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s="68" customFormat="1" ht="24" customHeight="1" hidden="1">
      <c r="A7" s="62">
        <v>600</v>
      </c>
      <c r="B7" s="62"/>
      <c r="C7" s="62"/>
      <c r="D7" s="11" t="s">
        <v>27</v>
      </c>
      <c r="E7" s="330"/>
      <c r="F7" s="330"/>
      <c r="G7" s="256">
        <v>339146</v>
      </c>
      <c r="H7" s="256">
        <v>0</v>
      </c>
      <c r="I7" s="256">
        <v>339146</v>
      </c>
    </row>
    <row r="8" spans="1:9" s="258" customFormat="1" ht="19.5" customHeight="1" hidden="1">
      <c r="A8" s="257"/>
      <c r="B8" s="60">
        <v>60016</v>
      </c>
      <c r="C8" s="60"/>
      <c r="D8" s="61" t="s">
        <v>28</v>
      </c>
      <c r="E8" s="331"/>
      <c r="F8" s="331"/>
      <c r="G8" s="222">
        <f>G9</f>
        <v>339146</v>
      </c>
      <c r="H8" s="222">
        <f>H9</f>
        <v>0</v>
      </c>
      <c r="I8" s="222">
        <f>I9</f>
        <v>339146</v>
      </c>
    </row>
    <row r="9" spans="1:10" ht="54.75" customHeight="1" hidden="1">
      <c r="A9" s="60"/>
      <c r="B9" s="60"/>
      <c r="C9" s="67" t="s">
        <v>394</v>
      </c>
      <c r="D9" s="142" t="s">
        <v>551</v>
      </c>
      <c r="E9" s="332"/>
      <c r="F9" s="332"/>
      <c r="G9" s="222">
        <v>339146</v>
      </c>
      <c r="H9" s="193">
        <v>0</v>
      </c>
      <c r="I9" s="222">
        <v>339146</v>
      </c>
      <c r="J9" s="95"/>
    </row>
    <row r="10" spans="1:10" ht="12" customHeight="1" hidden="1">
      <c r="A10" s="414"/>
      <c r="B10" s="412"/>
      <c r="C10" s="412"/>
      <c r="D10" s="412"/>
      <c r="E10" s="412"/>
      <c r="F10" s="412"/>
      <c r="G10" s="412"/>
      <c r="H10" s="412"/>
      <c r="I10" s="413"/>
      <c r="J10" s="95"/>
    </row>
    <row r="11" spans="1:9" s="333" customFormat="1" ht="24" customHeight="1" hidden="1">
      <c r="A11" s="10">
        <v>700</v>
      </c>
      <c r="B11" s="10"/>
      <c r="C11" s="10"/>
      <c r="D11" s="11" t="s">
        <v>29</v>
      </c>
      <c r="E11" s="330"/>
      <c r="F11" s="330"/>
      <c r="G11" s="147">
        <f>SUM(G12)</f>
        <v>1048830</v>
      </c>
      <c r="H11" s="147">
        <f>SUM(H12)</f>
        <v>219640</v>
      </c>
      <c r="I11" s="147">
        <f>SUM(I12)</f>
        <v>829190</v>
      </c>
    </row>
    <row r="12" spans="1:9" s="333" customFormat="1" ht="19.5" customHeight="1" hidden="1">
      <c r="A12" s="7"/>
      <c r="B12" s="7">
        <v>70005</v>
      </c>
      <c r="C12" s="7"/>
      <c r="D12" s="3" t="s">
        <v>30</v>
      </c>
      <c r="E12" s="334"/>
      <c r="F12" s="334"/>
      <c r="G12" s="148">
        <f>SUM(G13:G19)</f>
        <v>1048830</v>
      </c>
      <c r="H12" s="148">
        <f>SUM(H13:H19)</f>
        <v>219640</v>
      </c>
      <c r="I12" s="148">
        <f>SUM(I13:I19)</f>
        <v>829190</v>
      </c>
    </row>
    <row r="13" spans="1:9" s="333" customFormat="1" ht="28.5" customHeight="1" hidden="1">
      <c r="A13" s="7"/>
      <c r="B13" s="7"/>
      <c r="C13" s="7" t="s">
        <v>67</v>
      </c>
      <c r="D13" s="73" t="s">
        <v>110</v>
      </c>
      <c r="E13" s="335"/>
      <c r="F13" s="335"/>
      <c r="G13" s="83">
        <v>85000</v>
      </c>
      <c r="H13" s="83">
        <v>85000</v>
      </c>
      <c r="I13" s="83">
        <v>0</v>
      </c>
    </row>
    <row r="14" spans="1:9" s="333" customFormat="1" ht="28.5" customHeight="1" hidden="1">
      <c r="A14" s="7"/>
      <c r="B14" s="7"/>
      <c r="C14" s="7" t="s">
        <v>70</v>
      </c>
      <c r="D14" s="3" t="s">
        <v>89</v>
      </c>
      <c r="E14" s="334"/>
      <c r="F14" s="334"/>
      <c r="G14" s="83">
        <v>125640</v>
      </c>
      <c r="H14" s="83">
        <v>125640</v>
      </c>
      <c r="I14" s="83">
        <v>0</v>
      </c>
    </row>
    <row r="15" spans="1:9" s="333" customFormat="1" ht="28.5" customHeight="1" hidden="1">
      <c r="A15" s="7"/>
      <c r="B15" s="7"/>
      <c r="C15" s="7" t="s">
        <v>334</v>
      </c>
      <c r="D15" s="3" t="s">
        <v>335</v>
      </c>
      <c r="E15" s="334"/>
      <c r="F15" s="334"/>
      <c r="G15" s="83">
        <v>4600</v>
      </c>
      <c r="H15" s="83">
        <v>0</v>
      </c>
      <c r="I15" s="83">
        <v>4600</v>
      </c>
    </row>
    <row r="16" spans="1:9" s="333" customFormat="1" ht="38.25" customHeight="1" hidden="1">
      <c r="A16" s="7"/>
      <c r="B16" s="7"/>
      <c r="C16" s="7" t="s">
        <v>330</v>
      </c>
      <c r="D16" s="73" t="s">
        <v>331</v>
      </c>
      <c r="E16" s="335"/>
      <c r="F16" s="335"/>
      <c r="G16" s="83">
        <v>824590</v>
      </c>
      <c r="H16" s="83">
        <v>0</v>
      </c>
      <c r="I16" s="83">
        <v>824590</v>
      </c>
    </row>
    <row r="17" spans="1:9" s="333" customFormat="1" ht="19.5" customHeight="1" hidden="1">
      <c r="A17" s="7"/>
      <c r="B17" s="7"/>
      <c r="C17" s="7" t="s">
        <v>87</v>
      </c>
      <c r="D17" s="3" t="s">
        <v>57</v>
      </c>
      <c r="E17" s="334"/>
      <c r="F17" s="334"/>
      <c r="G17" s="83">
        <v>2000</v>
      </c>
      <c r="H17" s="83">
        <v>2000</v>
      </c>
      <c r="I17" s="83">
        <v>0</v>
      </c>
    </row>
    <row r="18" spans="1:9" s="333" customFormat="1" ht="19.5" customHeight="1" hidden="1">
      <c r="A18" s="7"/>
      <c r="B18" s="7"/>
      <c r="C18" s="7" t="s">
        <v>68</v>
      </c>
      <c r="D18" s="3" t="s">
        <v>32</v>
      </c>
      <c r="E18" s="334"/>
      <c r="F18" s="334"/>
      <c r="G18" s="83">
        <v>2000</v>
      </c>
      <c r="H18" s="83">
        <v>2000</v>
      </c>
      <c r="I18" s="83">
        <v>0</v>
      </c>
    </row>
    <row r="19" spans="1:9" s="333" customFormat="1" ht="19.5" customHeight="1" hidden="1">
      <c r="A19" s="7"/>
      <c r="B19" s="7"/>
      <c r="C19" s="7" t="s">
        <v>332</v>
      </c>
      <c r="D19" s="3" t="s">
        <v>333</v>
      </c>
      <c r="E19" s="334"/>
      <c r="F19" s="334"/>
      <c r="G19" s="83">
        <v>5000</v>
      </c>
      <c r="H19" s="83">
        <v>5000</v>
      </c>
      <c r="I19" s="83">
        <v>0</v>
      </c>
    </row>
    <row r="20" spans="1:9" s="333" customFormat="1" ht="12" customHeight="1" hidden="1">
      <c r="A20" s="411"/>
      <c r="B20" s="412"/>
      <c r="C20" s="412"/>
      <c r="D20" s="412"/>
      <c r="E20" s="412"/>
      <c r="F20" s="412"/>
      <c r="G20" s="412"/>
      <c r="H20" s="412"/>
      <c r="I20" s="413"/>
    </row>
    <row r="21" spans="1:9" s="6" customFormat="1" ht="24" customHeight="1">
      <c r="A21" s="10">
        <v>750</v>
      </c>
      <c r="B21" s="10"/>
      <c r="C21" s="10"/>
      <c r="D21" s="11" t="s">
        <v>33</v>
      </c>
      <c r="E21" s="330"/>
      <c r="F21" s="330">
        <v>200</v>
      </c>
      <c r="G21" s="149">
        <f>G22+G25</f>
        <v>362620</v>
      </c>
      <c r="H21" s="149">
        <f>H22+H25</f>
        <v>362620</v>
      </c>
      <c r="I21" s="149">
        <f>I22+I25</f>
        <v>0</v>
      </c>
    </row>
    <row r="22" spans="1:9" s="6" customFormat="1" ht="19.5" customHeight="1">
      <c r="A22" s="7"/>
      <c r="B22" s="7">
        <v>75011</v>
      </c>
      <c r="C22" s="7"/>
      <c r="D22" s="3" t="s">
        <v>34</v>
      </c>
      <c r="E22" s="334"/>
      <c r="F22" s="334">
        <v>200</v>
      </c>
      <c r="G22" s="83">
        <f>SUM(G23:G24)</f>
        <v>80610</v>
      </c>
      <c r="H22" s="83">
        <f>SUM(H23:H24)</f>
        <v>80610</v>
      </c>
      <c r="I22" s="83">
        <f>SUM(I23:I24)</f>
        <v>0</v>
      </c>
    </row>
    <row r="23" spans="1:9" s="6" customFormat="1" ht="47.25" customHeight="1">
      <c r="A23" s="7"/>
      <c r="B23" s="7"/>
      <c r="C23" s="7" t="s">
        <v>69</v>
      </c>
      <c r="D23" s="73" t="s">
        <v>581</v>
      </c>
      <c r="E23" s="335"/>
      <c r="F23" s="335">
        <v>200</v>
      </c>
      <c r="G23" s="83">
        <v>80600</v>
      </c>
      <c r="H23" s="83">
        <v>80600</v>
      </c>
      <c r="I23" s="83">
        <v>0</v>
      </c>
    </row>
    <row r="24" spans="1:9" s="6" customFormat="1" ht="37.5" customHeight="1" hidden="1">
      <c r="A24" s="7"/>
      <c r="B24" s="7"/>
      <c r="C24" s="7" t="s">
        <v>91</v>
      </c>
      <c r="D24" s="73" t="s">
        <v>90</v>
      </c>
      <c r="E24" s="335"/>
      <c r="F24" s="335"/>
      <c r="G24" s="83">
        <v>10</v>
      </c>
      <c r="H24" s="83">
        <v>10</v>
      </c>
      <c r="I24" s="83">
        <v>0</v>
      </c>
    </row>
    <row r="25" spans="1:9" s="6" customFormat="1" ht="28.5" customHeight="1" hidden="1">
      <c r="A25" s="7"/>
      <c r="B25" s="7">
        <v>75023</v>
      </c>
      <c r="C25" s="7"/>
      <c r="D25" s="3" t="s">
        <v>582</v>
      </c>
      <c r="E25" s="334"/>
      <c r="F25" s="334"/>
      <c r="G25" s="150">
        <f>SUM(G26:G28)</f>
        <v>282010</v>
      </c>
      <c r="H25" s="150">
        <f>SUM(H26:H28)</f>
        <v>282010</v>
      </c>
      <c r="I25" s="150">
        <v>0</v>
      </c>
    </row>
    <row r="26" spans="1:9" s="6" customFormat="1" ht="28.5" customHeight="1" hidden="1">
      <c r="A26" s="7"/>
      <c r="B26" s="7"/>
      <c r="C26" s="7" t="s">
        <v>70</v>
      </c>
      <c r="D26" s="3" t="s">
        <v>375</v>
      </c>
      <c r="E26" s="334"/>
      <c r="F26" s="334"/>
      <c r="G26" s="83">
        <v>32000</v>
      </c>
      <c r="H26" s="83">
        <v>32000</v>
      </c>
      <c r="I26" s="83">
        <v>0</v>
      </c>
    </row>
    <row r="27" spans="1:9" s="6" customFormat="1" ht="19.5" customHeight="1" hidden="1">
      <c r="A27" s="7"/>
      <c r="B27" s="7"/>
      <c r="C27" s="7" t="s">
        <v>87</v>
      </c>
      <c r="D27" s="3" t="s">
        <v>57</v>
      </c>
      <c r="E27" s="334"/>
      <c r="F27" s="334"/>
      <c r="G27" s="83">
        <v>250000</v>
      </c>
      <c r="H27" s="83">
        <v>250000</v>
      </c>
      <c r="I27" s="83">
        <v>0</v>
      </c>
    </row>
    <row r="28" spans="1:9" s="6" customFormat="1" ht="19.5" customHeight="1" hidden="1">
      <c r="A28" s="7"/>
      <c r="B28" s="7"/>
      <c r="C28" s="7" t="s">
        <v>68</v>
      </c>
      <c r="D28" s="3" t="s">
        <v>32</v>
      </c>
      <c r="E28" s="334"/>
      <c r="F28" s="334"/>
      <c r="G28" s="83">
        <v>10</v>
      </c>
      <c r="H28" s="83">
        <v>10</v>
      </c>
      <c r="I28" s="83">
        <v>0</v>
      </c>
    </row>
    <row r="29" spans="1:9" s="6" customFormat="1" ht="12" customHeight="1" hidden="1">
      <c r="A29" s="411"/>
      <c r="B29" s="412"/>
      <c r="C29" s="412"/>
      <c r="D29" s="412"/>
      <c r="E29" s="412"/>
      <c r="F29" s="412"/>
      <c r="G29" s="412"/>
      <c r="H29" s="412"/>
      <c r="I29" s="413"/>
    </row>
    <row r="30" spans="1:9" s="6" customFormat="1" ht="44.25" customHeight="1" hidden="1">
      <c r="A30" s="10">
        <v>751</v>
      </c>
      <c r="B30" s="10"/>
      <c r="C30" s="10"/>
      <c r="D30" s="11" t="s">
        <v>121</v>
      </c>
      <c r="E30" s="336"/>
      <c r="F30" s="336"/>
      <c r="G30" s="151">
        <f>G31</f>
        <v>1150</v>
      </c>
      <c r="H30" s="151">
        <f>H31</f>
        <v>1150</v>
      </c>
      <c r="I30" s="151">
        <f>I31</f>
        <v>0</v>
      </c>
    </row>
    <row r="31" spans="1:9" s="6" customFormat="1" ht="28.5" customHeight="1" hidden="1">
      <c r="A31" s="7"/>
      <c r="B31" s="7">
        <v>75101</v>
      </c>
      <c r="C31" s="7"/>
      <c r="D31" s="3" t="s">
        <v>122</v>
      </c>
      <c r="E31" s="334"/>
      <c r="F31" s="334"/>
      <c r="G31" s="148">
        <v>1150</v>
      </c>
      <c r="H31" s="148">
        <v>1150</v>
      </c>
      <c r="I31" s="63">
        <v>0</v>
      </c>
    </row>
    <row r="32" spans="1:9" s="6" customFormat="1" ht="38.25" customHeight="1" hidden="1">
      <c r="A32" s="7"/>
      <c r="B32" s="7"/>
      <c r="C32" s="7" t="s">
        <v>69</v>
      </c>
      <c r="D32" s="73" t="s">
        <v>581</v>
      </c>
      <c r="E32" s="335"/>
      <c r="F32" s="335"/>
      <c r="G32" s="83">
        <v>1150</v>
      </c>
      <c r="H32" s="83">
        <v>1150</v>
      </c>
      <c r="I32" s="83">
        <v>0</v>
      </c>
    </row>
    <row r="33" spans="1:9" s="6" customFormat="1" ht="12" customHeight="1" hidden="1">
      <c r="A33" s="411"/>
      <c r="B33" s="412"/>
      <c r="C33" s="412"/>
      <c r="D33" s="412"/>
      <c r="E33" s="412"/>
      <c r="F33" s="412"/>
      <c r="G33" s="412"/>
      <c r="H33" s="412"/>
      <c r="I33" s="413"/>
    </row>
    <row r="34" spans="1:9" s="6" customFormat="1" ht="54" customHeight="1" hidden="1">
      <c r="A34" s="4">
        <v>756</v>
      </c>
      <c r="B34" s="4"/>
      <c r="C34" s="4"/>
      <c r="D34" s="5" t="s">
        <v>111</v>
      </c>
      <c r="E34" s="337"/>
      <c r="F34" s="337"/>
      <c r="G34" s="152">
        <f>SUM(G35,G38,G44,G55,G61)</f>
        <v>6001949</v>
      </c>
      <c r="H34" s="152">
        <f>SUM(H35,H38,H44,H55,H61)</f>
        <v>6001949</v>
      </c>
      <c r="I34" s="152">
        <f>SUM(I35,I38,I44,I55,I61)</f>
        <v>0</v>
      </c>
    </row>
    <row r="35" spans="1:9" s="6" customFormat="1" ht="28.5" customHeight="1" hidden="1">
      <c r="A35" s="7"/>
      <c r="B35" s="7">
        <v>75601</v>
      </c>
      <c r="C35" s="7"/>
      <c r="D35" s="73" t="s">
        <v>583</v>
      </c>
      <c r="E35" s="335"/>
      <c r="F35" s="335"/>
      <c r="G35" s="150">
        <f>SUM(G36:G37)</f>
        <v>6700</v>
      </c>
      <c r="H35" s="150">
        <f>SUM(H36:H37)</f>
        <v>6700</v>
      </c>
      <c r="I35" s="150">
        <f>SUM(I36:I37)</f>
        <v>0</v>
      </c>
    </row>
    <row r="36" spans="1:9" s="6" customFormat="1" ht="28.5" customHeight="1" hidden="1">
      <c r="A36" s="7"/>
      <c r="B36" s="7"/>
      <c r="C36" s="7" t="s">
        <v>71</v>
      </c>
      <c r="D36" s="73" t="s">
        <v>584</v>
      </c>
      <c r="E36" s="335"/>
      <c r="F36" s="335"/>
      <c r="G36" s="83">
        <v>6500</v>
      </c>
      <c r="H36" s="83">
        <v>6500</v>
      </c>
      <c r="I36" s="83">
        <v>0</v>
      </c>
    </row>
    <row r="37" spans="1:9" s="6" customFormat="1" ht="28.5" customHeight="1" hidden="1">
      <c r="A37" s="7"/>
      <c r="B37" s="7"/>
      <c r="C37" s="7" t="s">
        <v>72</v>
      </c>
      <c r="D37" s="3" t="s">
        <v>113</v>
      </c>
      <c r="E37" s="334"/>
      <c r="F37" s="334"/>
      <c r="G37" s="83">
        <v>200</v>
      </c>
      <c r="H37" s="83">
        <v>200</v>
      </c>
      <c r="I37" s="83">
        <v>0</v>
      </c>
    </row>
    <row r="38" spans="1:9" s="6" customFormat="1" ht="39.75" customHeight="1" hidden="1">
      <c r="A38" s="7"/>
      <c r="B38" s="7">
        <v>75615</v>
      </c>
      <c r="C38" s="7"/>
      <c r="D38" s="73" t="s">
        <v>344</v>
      </c>
      <c r="E38" s="335"/>
      <c r="F38" s="335"/>
      <c r="G38" s="148">
        <f>SUM(G39:G43)</f>
        <v>1001261</v>
      </c>
      <c r="H38" s="148">
        <f>SUM(H39:H43)</f>
        <v>1001261</v>
      </c>
      <c r="I38" s="148">
        <f>SUM(I39:I43)</f>
        <v>0</v>
      </c>
    </row>
    <row r="39" spans="1:9" s="6" customFormat="1" ht="19.5" customHeight="1" hidden="1">
      <c r="A39" s="7"/>
      <c r="B39" s="7"/>
      <c r="C39" s="7" t="s">
        <v>73</v>
      </c>
      <c r="D39" s="3" t="s">
        <v>36</v>
      </c>
      <c r="E39" s="334"/>
      <c r="F39" s="334"/>
      <c r="G39" s="83">
        <v>985000</v>
      </c>
      <c r="H39" s="83">
        <v>985000</v>
      </c>
      <c r="I39" s="83">
        <v>0</v>
      </c>
    </row>
    <row r="40" spans="1:9" s="6" customFormat="1" ht="19.5" customHeight="1" hidden="1">
      <c r="A40" s="7"/>
      <c r="B40" s="7"/>
      <c r="C40" s="7" t="s">
        <v>74</v>
      </c>
      <c r="D40" s="3" t="s">
        <v>37</v>
      </c>
      <c r="E40" s="334"/>
      <c r="F40" s="334"/>
      <c r="G40" s="83">
        <v>5000</v>
      </c>
      <c r="H40" s="83">
        <v>5000</v>
      </c>
      <c r="I40" s="83">
        <v>0</v>
      </c>
    </row>
    <row r="41" spans="1:9" s="6" customFormat="1" ht="19.5" customHeight="1" hidden="1">
      <c r="A41" s="7"/>
      <c r="B41" s="7"/>
      <c r="C41" s="7" t="s">
        <v>75</v>
      </c>
      <c r="D41" s="3" t="s">
        <v>38</v>
      </c>
      <c r="E41" s="334"/>
      <c r="F41" s="334"/>
      <c r="G41" s="83">
        <v>1161</v>
      </c>
      <c r="H41" s="83">
        <v>1161</v>
      </c>
      <c r="I41" s="83">
        <v>0</v>
      </c>
    </row>
    <row r="42" spans="1:9" s="6" customFormat="1" ht="19.5" customHeight="1" hidden="1">
      <c r="A42" s="7"/>
      <c r="B42" s="7"/>
      <c r="C42" s="7" t="s">
        <v>76</v>
      </c>
      <c r="D42" s="3" t="s">
        <v>39</v>
      </c>
      <c r="E42" s="334"/>
      <c r="F42" s="334"/>
      <c r="G42" s="83">
        <v>10000</v>
      </c>
      <c r="H42" s="83">
        <v>10000</v>
      </c>
      <c r="I42" s="83">
        <v>0</v>
      </c>
    </row>
    <row r="43" spans="1:9" s="6" customFormat="1" ht="28.5" customHeight="1" hidden="1">
      <c r="A43" s="7"/>
      <c r="B43" s="7"/>
      <c r="C43" s="7" t="s">
        <v>72</v>
      </c>
      <c r="D43" s="3" t="s">
        <v>113</v>
      </c>
      <c r="E43" s="334"/>
      <c r="F43" s="334"/>
      <c r="G43" s="83">
        <v>100</v>
      </c>
      <c r="H43" s="83">
        <v>100</v>
      </c>
      <c r="I43" s="83">
        <v>0</v>
      </c>
    </row>
    <row r="44" spans="1:9" s="6" customFormat="1" ht="51" customHeight="1" hidden="1">
      <c r="A44" s="7"/>
      <c r="B44" s="7">
        <v>75616</v>
      </c>
      <c r="C44" s="7"/>
      <c r="D44" s="3" t="s">
        <v>112</v>
      </c>
      <c r="E44" s="334"/>
      <c r="F44" s="334"/>
      <c r="G44" s="148">
        <f>SUM(G45:G54)</f>
        <v>1432226</v>
      </c>
      <c r="H44" s="148">
        <f>SUM(H45:H54)</f>
        <v>1432226</v>
      </c>
      <c r="I44" s="148">
        <f>SUM(I45:I54)</f>
        <v>0</v>
      </c>
    </row>
    <row r="45" spans="1:9" s="6" customFormat="1" ht="18" customHeight="1" hidden="1">
      <c r="A45" s="7"/>
      <c r="B45" s="7"/>
      <c r="C45" s="7" t="s">
        <v>73</v>
      </c>
      <c r="D45" s="3" t="s">
        <v>36</v>
      </c>
      <c r="E45" s="334"/>
      <c r="F45" s="334"/>
      <c r="G45" s="83">
        <v>1064111</v>
      </c>
      <c r="H45" s="83">
        <v>1064111</v>
      </c>
      <c r="I45" s="83">
        <v>0</v>
      </c>
    </row>
    <row r="46" spans="1:9" s="6" customFormat="1" ht="18" customHeight="1" hidden="1">
      <c r="A46" s="7"/>
      <c r="B46" s="7"/>
      <c r="C46" s="7" t="s">
        <v>74</v>
      </c>
      <c r="D46" s="3" t="s">
        <v>37</v>
      </c>
      <c r="E46" s="334"/>
      <c r="F46" s="334"/>
      <c r="G46" s="83">
        <v>23000</v>
      </c>
      <c r="H46" s="83">
        <v>23000</v>
      </c>
      <c r="I46" s="83">
        <v>0</v>
      </c>
    </row>
    <row r="47" spans="1:9" s="6" customFormat="1" ht="18" customHeight="1" hidden="1">
      <c r="A47" s="7"/>
      <c r="B47" s="7"/>
      <c r="C47" s="7" t="s">
        <v>75</v>
      </c>
      <c r="D47" s="3" t="s">
        <v>38</v>
      </c>
      <c r="E47" s="334"/>
      <c r="F47" s="334"/>
      <c r="G47" s="83">
        <v>15</v>
      </c>
      <c r="H47" s="83">
        <v>15</v>
      </c>
      <c r="I47" s="83">
        <v>0</v>
      </c>
    </row>
    <row r="48" spans="1:9" s="6" customFormat="1" ht="19.5" customHeight="1" hidden="1">
      <c r="A48" s="7"/>
      <c r="B48" s="7"/>
      <c r="C48" s="7" t="s">
        <v>76</v>
      </c>
      <c r="D48" s="3" t="s">
        <v>39</v>
      </c>
      <c r="E48" s="334"/>
      <c r="F48" s="334"/>
      <c r="G48" s="83">
        <v>120500</v>
      </c>
      <c r="H48" s="83">
        <v>120500</v>
      </c>
      <c r="I48" s="83">
        <v>0</v>
      </c>
    </row>
    <row r="49" spans="1:9" s="6" customFormat="1" ht="18" customHeight="1" hidden="1">
      <c r="A49" s="7"/>
      <c r="B49" s="7"/>
      <c r="C49" s="7" t="s">
        <v>78</v>
      </c>
      <c r="D49" s="3" t="s">
        <v>40</v>
      </c>
      <c r="E49" s="334"/>
      <c r="F49" s="334"/>
      <c r="G49" s="83">
        <v>6500</v>
      </c>
      <c r="H49" s="83">
        <v>6500</v>
      </c>
      <c r="I49" s="83">
        <v>0</v>
      </c>
    </row>
    <row r="50" spans="1:9" s="6" customFormat="1" ht="27" customHeight="1" hidden="1">
      <c r="A50" s="7"/>
      <c r="B50" s="7"/>
      <c r="C50" s="7" t="s">
        <v>79</v>
      </c>
      <c r="D50" s="3" t="s">
        <v>374</v>
      </c>
      <c r="E50" s="334"/>
      <c r="F50" s="334"/>
      <c r="G50" s="83">
        <v>13000</v>
      </c>
      <c r="H50" s="83">
        <v>13000</v>
      </c>
      <c r="I50" s="83">
        <v>0</v>
      </c>
    </row>
    <row r="51" spans="1:9" s="6" customFormat="1" ht="18" customHeight="1" hidden="1">
      <c r="A51" s="7"/>
      <c r="B51" s="7"/>
      <c r="C51" s="7" t="s">
        <v>80</v>
      </c>
      <c r="D51" s="3" t="s">
        <v>41</v>
      </c>
      <c r="E51" s="334"/>
      <c r="F51" s="334"/>
      <c r="G51" s="83">
        <v>100000</v>
      </c>
      <c r="H51" s="83">
        <v>100000</v>
      </c>
      <c r="I51" s="83">
        <v>0</v>
      </c>
    </row>
    <row r="52" spans="1:9" s="6" customFormat="1" ht="18" customHeight="1" hidden="1">
      <c r="A52" s="7"/>
      <c r="B52" s="7"/>
      <c r="C52" s="7" t="s">
        <v>77</v>
      </c>
      <c r="D52" s="3" t="s">
        <v>42</v>
      </c>
      <c r="E52" s="334"/>
      <c r="F52" s="334"/>
      <c r="G52" s="83">
        <v>100000</v>
      </c>
      <c r="H52" s="83">
        <v>100000</v>
      </c>
      <c r="I52" s="83">
        <v>0</v>
      </c>
    </row>
    <row r="53" spans="1:9" s="6" customFormat="1" ht="18" customHeight="1" hidden="1">
      <c r="A53" s="7"/>
      <c r="B53" s="7"/>
      <c r="C53" s="7" t="s">
        <v>389</v>
      </c>
      <c r="D53" s="3" t="s">
        <v>390</v>
      </c>
      <c r="E53" s="334"/>
      <c r="F53" s="334"/>
      <c r="G53" s="83">
        <v>100</v>
      </c>
      <c r="H53" s="83">
        <v>100</v>
      </c>
      <c r="I53" s="83">
        <v>0</v>
      </c>
    </row>
    <row r="54" spans="1:9" s="6" customFormat="1" ht="27" customHeight="1" hidden="1">
      <c r="A54" s="7"/>
      <c r="B54" s="7"/>
      <c r="C54" s="7" t="s">
        <v>72</v>
      </c>
      <c r="D54" s="3" t="s">
        <v>113</v>
      </c>
      <c r="E54" s="334"/>
      <c r="F54" s="334"/>
      <c r="G54" s="83">
        <v>5000</v>
      </c>
      <c r="H54" s="83">
        <v>5000</v>
      </c>
      <c r="I54" s="83">
        <v>0</v>
      </c>
    </row>
    <row r="55" spans="1:9" s="6" customFormat="1" ht="27" customHeight="1" hidden="1">
      <c r="A55" s="7"/>
      <c r="B55" s="7">
        <v>75618</v>
      </c>
      <c r="C55" s="7"/>
      <c r="D55" s="73" t="s">
        <v>123</v>
      </c>
      <c r="E55" s="335"/>
      <c r="F55" s="335"/>
      <c r="G55" s="150">
        <f>SUM(G56:G60)</f>
        <v>432600</v>
      </c>
      <c r="H55" s="150">
        <f>SUM(H56:H60)</f>
        <v>432600</v>
      </c>
      <c r="I55" s="150">
        <f>SUM(I56:I60)</f>
        <v>0</v>
      </c>
    </row>
    <row r="56" spans="1:9" s="6" customFormat="1" ht="20.25" customHeight="1" hidden="1">
      <c r="A56" s="7"/>
      <c r="B56" s="7"/>
      <c r="C56" s="7" t="s">
        <v>81</v>
      </c>
      <c r="D56" s="3" t="s">
        <v>43</v>
      </c>
      <c r="E56" s="334"/>
      <c r="F56" s="334"/>
      <c r="G56" s="83">
        <v>300000</v>
      </c>
      <c r="H56" s="83">
        <v>300000</v>
      </c>
      <c r="I56" s="83">
        <v>0</v>
      </c>
    </row>
    <row r="57" spans="1:9" s="6" customFormat="1" ht="27" customHeight="1" hidden="1">
      <c r="A57" s="7"/>
      <c r="B57" s="7"/>
      <c r="C57" s="7" t="s">
        <v>82</v>
      </c>
      <c r="D57" s="3" t="s">
        <v>44</v>
      </c>
      <c r="E57" s="334"/>
      <c r="F57" s="334"/>
      <c r="G57" s="83">
        <v>120000</v>
      </c>
      <c r="H57" s="83">
        <v>120000</v>
      </c>
      <c r="I57" s="83">
        <v>0</v>
      </c>
    </row>
    <row r="58" spans="1:9" s="6" customFormat="1" ht="27" customHeight="1" hidden="1">
      <c r="A58" s="7"/>
      <c r="B58" s="7"/>
      <c r="C58" s="7" t="s">
        <v>92</v>
      </c>
      <c r="D58" s="73" t="s">
        <v>114</v>
      </c>
      <c r="E58" s="335"/>
      <c r="F58" s="335"/>
      <c r="G58" s="83">
        <v>10000</v>
      </c>
      <c r="H58" s="83">
        <v>10000</v>
      </c>
      <c r="I58" s="83">
        <v>0</v>
      </c>
    </row>
    <row r="59" spans="1:9" s="6" customFormat="1" ht="19.5" customHeight="1" hidden="1">
      <c r="A59" s="7"/>
      <c r="B59" s="7"/>
      <c r="C59" s="7" t="s">
        <v>83</v>
      </c>
      <c r="D59" s="3" t="s">
        <v>45</v>
      </c>
      <c r="E59" s="334"/>
      <c r="F59" s="334"/>
      <c r="G59" s="83">
        <v>100</v>
      </c>
      <c r="H59" s="83">
        <v>100</v>
      </c>
      <c r="I59" s="83">
        <v>0</v>
      </c>
    </row>
    <row r="60" spans="1:9" s="6" customFormat="1" ht="19.5" customHeight="1" hidden="1">
      <c r="A60" s="7"/>
      <c r="B60" s="7"/>
      <c r="C60" s="7" t="s">
        <v>94</v>
      </c>
      <c r="D60" s="3" t="s">
        <v>93</v>
      </c>
      <c r="E60" s="334"/>
      <c r="F60" s="334"/>
      <c r="G60" s="83">
        <v>2500</v>
      </c>
      <c r="H60" s="83">
        <v>2500</v>
      </c>
      <c r="I60" s="83">
        <v>0</v>
      </c>
    </row>
    <row r="61" spans="1:9" s="6" customFormat="1" ht="28.5" customHeight="1" hidden="1">
      <c r="A61" s="7"/>
      <c r="B61" s="7">
        <v>75621</v>
      </c>
      <c r="C61" s="7"/>
      <c r="D61" s="3" t="s">
        <v>46</v>
      </c>
      <c r="E61" s="334"/>
      <c r="F61" s="334"/>
      <c r="G61" s="148">
        <f>SUM(G62:G63)</f>
        <v>3129162</v>
      </c>
      <c r="H61" s="148">
        <f>SUM(H62:H63)</f>
        <v>3129162</v>
      </c>
      <c r="I61" s="148">
        <f>SUM(I62:I63)</f>
        <v>0</v>
      </c>
    </row>
    <row r="62" spans="1:9" s="6" customFormat="1" ht="19.5" customHeight="1" hidden="1">
      <c r="A62" s="7"/>
      <c r="B62" s="7"/>
      <c r="C62" s="7" t="s">
        <v>84</v>
      </c>
      <c r="D62" s="3" t="s">
        <v>47</v>
      </c>
      <c r="E62" s="334"/>
      <c r="F62" s="334"/>
      <c r="G62" s="83">
        <v>2999162</v>
      </c>
      <c r="H62" s="83">
        <v>2999162</v>
      </c>
      <c r="I62" s="83">
        <v>0</v>
      </c>
    </row>
    <row r="63" spans="1:9" s="6" customFormat="1" ht="19.5" customHeight="1" hidden="1">
      <c r="A63" s="8"/>
      <c r="B63" s="8"/>
      <c r="C63" s="8" t="s">
        <v>85</v>
      </c>
      <c r="D63" s="9" t="s">
        <v>48</v>
      </c>
      <c r="E63" s="338"/>
      <c r="F63" s="338"/>
      <c r="G63" s="153">
        <v>130000</v>
      </c>
      <c r="H63" s="153">
        <v>130000</v>
      </c>
      <c r="I63" s="153">
        <v>0</v>
      </c>
    </row>
    <row r="64" spans="1:9" s="6" customFormat="1" ht="12" customHeight="1">
      <c r="A64" s="411"/>
      <c r="B64" s="412"/>
      <c r="C64" s="412"/>
      <c r="D64" s="412"/>
      <c r="E64" s="412"/>
      <c r="F64" s="412"/>
      <c r="G64" s="412"/>
      <c r="H64" s="412"/>
      <c r="I64" s="413"/>
    </row>
    <row r="65" spans="1:9" s="6" customFormat="1" ht="24" customHeight="1">
      <c r="A65" s="4">
        <v>758</v>
      </c>
      <c r="B65" s="4"/>
      <c r="C65" s="4"/>
      <c r="D65" s="5" t="s">
        <v>49</v>
      </c>
      <c r="E65" s="337"/>
      <c r="F65" s="370">
        <v>84799</v>
      </c>
      <c r="G65" s="152">
        <f>SUM(G66,G68,G71)</f>
        <v>3480678</v>
      </c>
      <c r="H65" s="152">
        <f>SUM(H66,H68,H71)</f>
        <v>3480678</v>
      </c>
      <c r="I65" s="152">
        <f>SUM(I66,I68,I71)</f>
        <v>0</v>
      </c>
    </row>
    <row r="66" spans="1:9" s="6" customFormat="1" ht="19.5" customHeight="1">
      <c r="A66" s="7"/>
      <c r="B66" s="7">
        <v>75801</v>
      </c>
      <c r="C66" s="7"/>
      <c r="D66" s="73" t="s">
        <v>115</v>
      </c>
      <c r="E66" s="335"/>
      <c r="F66" s="371">
        <v>84799</v>
      </c>
      <c r="G66" s="83">
        <f>SUM(G67)</f>
        <v>3320784</v>
      </c>
      <c r="H66" s="83">
        <f>SUM(H67)</f>
        <v>3320784</v>
      </c>
      <c r="I66" s="83">
        <f>SUM(I67)</f>
        <v>0</v>
      </c>
    </row>
    <row r="67" spans="1:9" s="6" customFormat="1" ht="19.5" customHeight="1">
      <c r="A67" s="7"/>
      <c r="B67" s="7"/>
      <c r="C67" s="7" t="s">
        <v>86</v>
      </c>
      <c r="D67" s="3" t="s">
        <v>50</v>
      </c>
      <c r="E67" s="334"/>
      <c r="F67" s="63">
        <v>84799</v>
      </c>
      <c r="G67" s="83">
        <v>3320784</v>
      </c>
      <c r="H67" s="83">
        <v>3320784</v>
      </c>
      <c r="I67" s="83">
        <v>0</v>
      </c>
    </row>
    <row r="68" spans="1:9" s="6" customFormat="1" ht="19.5" customHeight="1" hidden="1">
      <c r="A68" s="7"/>
      <c r="B68" s="7" t="s">
        <v>127</v>
      </c>
      <c r="C68" s="7"/>
      <c r="D68" s="3" t="s">
        <v>126</v>
      </c>
      <c r="E68" s="334"/>
      <c r="F68" s="334"/>
      <c r="G68" s="83">
        <f>G69</f>
        <v>40000</v>
      </c>
      <c r="H68" s="83">
        <f>H69</f>
        <v>40000</v>
      </c>
      <c r="I68" s="83">
        <f>I69</f>
        <v>0</v>
      </c>
    </row>
    <row r="69" spans="1:9" s="6" customFormat="1" ht="19.5" customHeight="1" hidden="1">
      <c r="A69" s="7"/>
      <c r="B69" s="7"/>
      <c r="C69" s="7" t="s">
        <v>68</v>
      </c>
      <c r="D69" s="3" t="s">
        <v>32</v>
      </c>
      <c r="E69" s="334"/>
      <c r="F69" s="334"/>
      <c r="G69" s="83">
        <v>40000</v>
      </c>
      <c r="H69" s="83">
        <v>40000</v>
      </c>
      <c r="I69" s="83">
        <v>0</v>
      </c>
    </row>
    <row r="70" spans="1:9" s="6" customFormat="1" ht="28.5" customHeight="1" hidden="1">
      <c r="A70" s="7"/>
      <c r="B70" s="7" t="s">
        <v>96</v>
      </c>
      <c r="C70" s="7"/>
      <c r="D70" s="3" t="s">
        <v>95</v>
      </c>
      <c r="E70" s="334"/>
      <c r="F70" s="334"/>
      <c r="G70" s="83">
        <f>SUM(G71)</f>
        <v>119894</v>
      </c>
      <c r="H70" s="83">
        <f>SUM(H71)</f>
        <v>119894</v>
      </c>
      <c r="I70" s="83">
        <f>SUM(I71)</f>
        <v>0</v>
      </c>
    </row>
    <row r="71" spans="1:9" s="6" customFormat="1" ht="18" customHeight="1" hidden="1">
      <c r="A71" s="7"/>
      <c r="B71" s="7"/>
      <c r="C71" s="7" t="s">
        <v>86</v>
      </c>
      <c r="D71" s="3" t="s">
        <v>50</v>
      </c>
      <c r="E71" s="334"/>
      <c r="F71" s="334"/>
      <c r="G71" s="83">
        <v>119894</v>
      </c>
      <c r="H71" s="83">
        <v>119894</v>
      </c>
      <c r="I71" s="83">
        <v>0</v>
      </c>
    </row>
    <row r="72" spans="1:9" s="6" customFormat="1" ht="12" customHeight="1">
      <c r="A72" s="411"/>
      <c r="B72" s="412"/>
      <c r="C72" s="412"/>
      <c r="D72" s="412"/>
      <c r="E72" s="412"/>
      <c r="F72" s="412"/>
      <c r="G72" s="412"/>
      <c r="H72" s="412"/>
      <c r="I72" s="413"/>
    </row>
    <row r="73" spans="1:9" s="6" customFormat="1" ht="24" customHeight="1">
      <c r="A73" s="4">
        <v>801</v>
      </c>
      <c r="B73" s="4"/>
      <c r="C73" s="4"/>
      <c r="D73" s="5" t="s">
        <v>51</v>
      </c>
      <c r="E73" s="370">
        <f>E74+E78+E80</f>
        <v>194897</v>
      </c>
      <c r="F73" s="370">
        <f>F74+F78+F80</f>
        <v>0</v>
      </c>
      <c r="G73" s="154">
        <f>SUM(G74,G80,G78)</f>
        <v>616653</v>
      </c>
      <c r="H73" s="154">
        <f>SUM(H74,H80,H78)</f>
        <v>421756</v>
      </c>
      <c r="I73" s="154">
        <f>SUM(I74,I80,I78)</f>
        <v>194897</v>
      </c>
    </row>
    <row r="74" spans="1:9" s="6" customFormat="1" ht="19.5" customHeight="1">
      <c r="A74" s="7"/>
      <c r="B74" s="7">
        <v>80101</v>
      </c>
      <c r="C74" s="7"/>
      <c r="D74" s="3" t="s">
        <v>52</v>
      </c>
      <c r="E74" s="63">
        <v>194897</v>
      </c>
      <c r="F74" s="334"/>
      <c r="G74" s="148">
        <f>SUM(G75:G77)</f>
        <v>197697</v>
      </c>
      <c r="H74" s="148">
        <f>SUM(H75:H77)</f>
        <v>2800</v>
      </c>
      <c r="I74" s="148">
        <f>SUM(I75:I77)</f>
        <v>194897</v>
      </c>
    </row>
    <row r="75" spans="1:9" s="6" customFormat="1" ht="28.5" customHeight="1" hidden="1">
      <c r="A75" s="7"/>
      <c r="B75" s="7"/>
      <c r="C75" s="7" t="s">
        <v>70</v>
      </c>
      <c r="D75" s="3" t="s">
        <v>375</v>
      </c>
      <c r="E75" s="334"/>
      <c r="F75" s="334"/>
      <c r="G75" s="150">
        <v>1300</v>
      </c>
      <c r="H75" s="150">
        <v>1300</v>
      </c>
      <c r="I75" s="150">
        <v>0</v>
      </c>
    </row>
    <row r="76" spans="1:9" s="6" customFormat="1" ht="19.5" customHeight="1" hidden="1">
      <c r="A76" s="7"/>
      <c r="B76" s="7"/>
      <c r="C76" s="7" t="s">
        <v>87</v>
      </c>
      <c r="D76" s="3" t="s">
        <v>57</v>
      </c>
      <c r="E76" s="334"/>
      <c r="F76" s="334"/>
      <c r="G76" s="83">
        <v>1500</v>
      </c>
      <c r="H76" s="83">
        <v>1500</v>
      </c>
      <c r="I76" s="83">
        <v>0</v>
      </c>
    </row>
    <row r="77" spans="1:9" s="6" customFormat="1" ht="54.75" customHeight="1">
      <c r="A77" s="7"/>
      <c r="B77" s="7"/>
      <c r="C77" s="67" t="s">
        <v>394</v>
      </c>
      <c r="D77" s="142" t="s">
        <v>586</v>
      </c>
      <c r="E77" s="63">
        <v>194897</v>
      </c>
      <c r="F77" s="334"/>
      <c r="G77" s="83">
        <v>194897</v>
      </c>
      <c r="H77" s="83">
        <v>0</v>
      </c>
      <c r="I77" s="83">
        <v>194897</v>
      </c>
    </row>
    <row r="78" spans="1:9" s="6" customFormat="1" ht="28.5" customHeight="1" hidden="1">
      <c r="A78" s="7"/>
      <c r="B78" s="7" t="s">
        <v>228</v>
      </c>
      <c r="C78" s="7"/>
      <c r="D78" s="120" t="s">
        <v>457</v>
      </c>
      <c r="E78" s="155"/>
      <c r="F78" s="155"/>
      <c r="G78" s="83">
        <v>37047</v>
      </c>
      <c r="H78" s="83">
        <v>37047</v>
      </c>
      <c r="I78" s="83">
        <v>0</v>
      </c>
    </row>
    <row r="79" spans="1:9" s="6" customFormat="1" ht="38.25" customHeight="1" hidden="1">
      <c r="A79" s="7"/>
      <c r="B79" s="7"/>
      <c r="C79" s="7" t="s">
        <v>250</v>
      </c>
      <c r="D79" s="3" t="s">
        <v>343</v>
      </c>
      <c r="E79" s="334"/>
      <c r="F79" s="334"/>
      <c r="G79" s="83">
        <v>37047</v>
      </c>
      <c r="H79" s="83">
        <v>37047</v>
      </c>
      <c r="I79" s="83">
        <v>0</v>
      </c>
    </row>
    <row r="80" spans="1:9" s="6" customFormat="1" ht="21" customHeight="1" hidden="1">
      <c r="A80" s="7"/>
      <c r="B80" s="7" t="s">
        <v>98</v>
      </c>
      <c r="C80" s="7"/>
      <c r="D80" s="3" t="s">
        <v>97</v>
      </c>
      <c r="E80" s="334"/>
      <c r="F80" s="334"/>
      <c r="G80" s="83">
        <f>SUM(G81:G83)</f>
        <v>381909</v>
      </c>
      <c r="H80" s="83">
        <f>SUM(H81:H83)</f>
        <v>381909</v>
      </c>
      <c r="I80" s="83">
        <f>SUM(I81:I83)</f>
        <v>0</v>
      </c>
    </row>
    <row r="81" spans="1:9" s="6" customFormat="1" ht="19.5" customHeight="1" hidden="1">
      <c r="A81" s="7"/>
      <c r="B81" s="7"/>
      <c r="C81" s="7" t="s">
        <v>87</v>
      </c>
      <c r="D81" s="3" t="s">
        <v>57</v>
      </c>
      <c r="E81" s="334"/>
      <c r="F81" s="334"/>
      <c r="G81" s="83">
        <v>236066</v>
      </c>
      <c r="H81" s="83">
        <v>236066</v>
      </c>
      <c r="I81" s="83">
        <v>0</v>
      </c>
    </row>
    <row r="82" spans="1:9" s="6" customFormat="1" ht="19.5" customHeight="1" hidden="1">
      <c r="A82" s="7"/>
      <c r="B82" s="7"/>
      <c r="C82" s="7" t="s">
        <v>68</v>
      </c>
      <c r="D82" s="3" t="s">
        <v>32</v>
      </c>
      <c r="E82" s="334"/>
      <c r="F82" s="334"/>
      <c r="G82" s="83">
        <v>300</v>
      </c>
      <c r="H82" s="83">
        <v>300</v>
      </c>
      <c r="I82" s="83">
        <v>0</v>
      </c>
    </row>
    <row r="83" spans="1:10" s="6" customFormat="1" ht="41.25" customHeight="1" hidden="1">
      <c r="A83" s="7"/>
      <c r="B83" s="7"/>
      <c r="C83" s="7" t="s">
        <v>250</v>
      </c>
      <c r="D83" s="3" t="s">
        <v>343</v>
      </c>
      <c r="E83" s="334"/>
      <c r="F83" s="334"/>
      <c r="G83" s="83">
        <v>145543</v>
      </c>
      <c r="H83" s="83">
        <v>145543</v>
      </c>
      <c r="I83" s="83">
        <v>0</v>
      </c>
      <c r="J83" s="95"/>
    </row>
    <row r="84" spans="1:10" s="6" customFormat="1" ht="12" customHeight="1">
      <c r="A84" s="411"/>
      <c r="B84" s="412"/>
      <c r="C84" s="412"/>
      <c r="D84" s="412"/>
      <c r="E84" s="412"/>
      <c r="F84" s="412"/>
      <c r="G84" s="412"/>
      <c r="H84" s="412"/>
      <c r="I84" s="413"/>
      <c r="J84" s="95"/>
    </row>
    <row r="85" spans="1:9" s="6" customFormat="1" ht="24" customHeight="1">
      <c r="A85" s="10" t="s">
        <v>100</v>
      </c>
      <c r="B85" s="10"/>
      <c r="C85" s="10"/>
      <c r="D85" s="11" t="s">
        <v>101</v>
      </c>
      <c r="E85" s="339">
        <f>SUM(E86,E91,E93,E95,E97,E99,E101,E104)</f>
        <v>4400</v>
      </c>
      <c r="F85" s="339">
        <f>SUM(F86,F91,F93,F95,F97,F99,F101,F104)</f>
        <v>141400</v>
      </c>
      <c r="G85" s="339">
        <f>SUM(G86,G91,G93,G95,G97,G99,G101,G104)</f>
        <v>3244390</v>
      </c>
      <c r="H85" s="339">
        <f>SUM(H86,H91,H93,H95,H97,H99,H101,H104)</f>
        <v>3244390</v>
      </c>
      <c r="I85" s="339">
        <f>SUM(I86,I91,I93,I95,I97,I99,I101,I104)</f>
        <v>0</v>
      </c>
    </row>
    <row r="86" spans="1:9" s="6" customFormat="1" ht="54.75" customHeight="1">
      <c r="A86" s="4"/>
      <c r="B86" s="7" t="s">
        <v>99</v>
      </c>
      <c r="C86" s="4"/>
      <c r="D86" s="309" t="s">
        <v>585</v>
      </c>
      <c r="E86" s="340"/>
      <c r="F86" s="148">
        <v>136200</v>
      </c>
      <c r="G86" s="83">
        <f>SUM(G87:G90)</f>
        <v>2812860</v>
      </c>
      <c r="H86" s="83">
        <f>SUM(H87:H90)</f>
        <v>2812860</v>
      </c>
      <c r="I86" s="83">
        <f>SUM(I87:I90)</f>
        <v>0</v>
      </c>
    </row>
    <row r="87" spans="1:9" s="6" customFormat="1" ht="19.5" customHeight="1" hidden="1">
      <c r="A87" s="4"/>
      <c r="B87" s="4"/>
      <c r="C87" s="7" t="s">
        <v>68</v>
      </c>
      <c r="D87" s="3" t="s">
        <v>32</v>
      </c>
      <c r="E87" s="334"/>
      <c r="F87" s="334"/>
      <c r="G87" s="83">
        <v>60</v>
      </c>
      <c r="H87" s="83">
        <v>60</v>
      </c>
      <c r="I87" s="83">
        <v>0</v>
      </c>
    </row>
    <row r="88" spans="1:9" s="6" customFormat="1" ht="19.5" customHeight="1" hidden="1">
      <c r="A88" s="4"/>
      <c r="B88" s="4"/>
      <c r="C88" s="7" t="s">
        <v>450</v>
      </c>
      <c r="D88" s="3" t="s">
        <v>451</v>
      </c>
      <c r="E88" s="334"/>
      <c r="F88" s="334"/>
      <c r="G88" s="83">
        <v>3000</v>
      </c>
      <c r="H88" s="83">
        <v>3000</v>
      </c>
      <c r="I88" s="83">
        <v>0</v>
      </c>
    </row>
    <row r="89" spans="1:9" s="6" customFormat="1" ht="42" customHeight="1">
      <c r="A89" s="4"/>
      <c r="B89" s="4"/>
      <c r="C89" s="7" t="s">
        <v>69</v>
      </c>
      <c r="D89" s="73" t="s">
        <v>117</v>
      </c>
      <c r="E89" s="335"/>
      <c r="F89" s="371">
        <v>136200</v>
      </c>
      <c r="G89" s="83">
        <v>2801000</v>
      </c>
      <c r="H89" s="83">
        <v>2801000</v>
      </c>
      <c r="I89" s="83">
        <v>0</v>
      </c>
    </row>
    <row r="90" spans="1:9" s="6" customFormat="1" ht="34.5" customHeight="1" hidden="1">
      <c r="A90" s="4"/>
      <c r="B90" s="7"/>
      <c r="C90" s="7" t="s">
        <v>91</v>
      </c>
      <c r="D90" s="73" t="s">
        <v>90</v>
      </c>
      <c r="E90" s="335"/>
      <c r="F90" s="335"/>
      <c r="G90" s="83">
        <v>8800</v>
      </c>
      <c r="H90" s="83">
        <v>8800</v>
      </c>
      <c r="I90" s="83">
        <v>0</v>
      </c>
    </row>
    <row r="91" spans="1:9" s="6" customFormat="1" ht="53.25" customHeight="1" hidden="1">
      <c r="A91" s="7"/>
      <c r="B91" s="7" t="s">
        <v>102</v>
      </c>
      <c r="C91" s="7"/>
      <c r="D91" s="3" t="s">
        <v>118</v>
      </c>
      <c r="E91" s="334"/>
      <c r="F91" s="334"/>
      <c r="G91" s="148">
        <f>SUM(G92:G92)</f>
        <v>26200</v>
      </c>
      <c r="H91" s="148">
        <f>SUM(H92:H92)</f>
        <v>26200</v>
      </c>
      <c r="I91" s="63">
        <f>SUM(I92:I92)</f>
        <v>0</v>
      </c>
    </row>
    <row r="92" spans="1:9" s="6" customFormat="1" ht="27.75" customHeight="1" hidden="1">
      <c r="A92" s="7"/>
      <c r="B92" s="7"/>
      <c r="C92" s="7" t="s">
        <v>88</v>
      </c>
      <c r="D92" s="105" t="s">
        <v>116</v>
      </c>
      <c r="E92" s="341"/>
      <c r="F92" s="341"/>
      <c r="G92" s="83">
        <v>26200</v>
      </c>
      <c r="H92" s="83">
        <v>26200</v>
      </c>
      <c r="I92" s="83">
        <v>0</v>
      </c>
    </row>
    <row r="93" spans="1:9" s="6" customFormat="1" ht="21" customHeight="1" hidden="1">
      <c r="A93" s="7"/>
      <c r="B93" s="7" t="s">
        <v>103</v>
      </c>
      <c r="C93" s="7"/>
      <c r="D93" s="3" t="s">
        <v>54</v>
      </c>
      <c r="E93" s="334"/>
      <c r="F93" s="334"/>
      <c r="G93" s="148">
        <f>SUM(G94:G94)</f>
        <v>104300</v>
      </c>
      <c r="H93" s="148">
        <f>SUM(H94:H94)</f>
        <v>104300</v>
      </c>
      <c r="I93" s="63">
        <f>SUM(I94:I94)</f>
        <v>0</v>
      </c>
    </row>
    <row r="94" spans="1:9" s="6" customFormat="1" ht="27.75" customHeight="1" hidden="1">
      <c r="A94" s="7"/>
      <c r="B94" s="7"/>
      <c r="C94" s="7" t="s">
        <v>88</v>
      </c>
      <c r="D94" s="105" t="s">
        <v>116</v>
      </c>
      <c r="E94" s="341"/>
      <c r="F94" s="341"/>
      <c r="G94" s="83">
        <v>104300</v>
      </c>
      <c r="H94" s="83">
        <v>104300</v>
      </c>
      <c r="I94" s="83">
        <v>0</v>
      </c>
    </row>
    <row r="95" spans="1:9" s="6" customFormat="1" ht="21" customHeight="1">
      <c r="A95" s="7"/>
      <c r="B95" s="7" t="s">
        <v>452</v>
      </c>
      <c r="C95" s="7"/>
      <c r="D95" s="105" t="s">
        <v>453</v>
      </c>
      <c r="E95" s="341"/>
      <c r="F95" s="381">
        <v>5200</v>
      </c>
      <c r="G95" s="83">
        <v>103000</v>
      </c>
      <c r="H95" s="83">
        <v>103000</v>
      </c>
      <c r="I95" s="83">
        <v>0</v>
      </c>
    </row>
    <row r="96" spans="1:9" s="6" customFormat="1" ht="27.75" customHeight="1">
      <c r="A96" s="7"/>
      <c r="B96" s="7"/>
      <c r="C96" s="7" t="s">
        <v>88</v>
      </c>
      <c r="D96" s="105" t="s">
        <v>116</v>
      </c>
      <c r="E96" s="341"/>
      <c r="F96" s="381">
        <v>5200</v>
      </c>
      <c r="G96" s="83">
        <v>103000</v>
      </c>
      <c r="H96" s="83">
        <v>103000</v>
      </c>
      <c r="I96" s="83">
        <v>0</v>
      </c>
    </row>
    <row r="97" spans="1:9" s="6" customFormat="1" ht="21" customHeight="1" hidden="1">
      <c r="A97" s="7"/>
      <c r="B97" s="7" t="s">
        <v>104</v>
      </c>
      <c r="C97" s="7"/>
      <c r="D97" s="3" t="s">
        <v>55</v>
      </c>
      <c r="E97" s="334"/>
      <c r="F97" s="334"/>
      <c r="G97" s="83">
        <f>SUM(G98:G98)</f>
        <v>108000</v>
      </c>
      <c r="H97" s="83">
        <f>SUM(H98:H98)</f>
        <v>108000</v>
      </c>
      <c r="I97" s="83">
        <f>SUM(I98:I98)</f>
        <v>0</v>
      </c>
    </row>
    <row r="98" spans="1:9" s="6" customFormat="1" ht="30" customHeight="1" hidden="1">
      <c r="A98" s="7"/>
      <c r="B98" s="7"/>
      <c r="C98" s="7" t="s">
        <v>88</v>
      </c>
      <c r="D98" s="105" t="s">
        <v>116</v>
      </c>
      <c r="E98" s="341"/>
      <c r="F98" s="341"/>
      <c r="G98" s="83">
        <v>108000</v>
      </c>
      <c r="H98" s="83">
        <v>108000</v>
      </c>
      <c r="I98" s="83">
        <v>0</v>
      </c>
    </row>
    <row r="99" spans="1:9" s="6" customFormat="1" ht="38.25" customHeight="1" hidden="1">
      <c r="A99" s="7"/>
      <c r="B99" s="7" t="s">
        <v>129</v>
      </c>
      <c r="C99" s="7"/>
      <c r="D99" s="9" t="s">
        <v>128</v>
      </c>
      <c r="E99" s="338"/>
      <c r="F99" s="338"/>
      <c r="G99" s="83">
        <f>G100</f>
        <v>1680</v>
      </c>
      <c r="H99" s="83">
        <f>H100</f>
        <v>1680</v>
      </c>
      <c r="I99" s="83">
        <f>I100</f>
        <v>0</v>
      </c>
    </row>
    <row r="100" spans="1:9" s="6" customFormat="1" ht="20.25" customHeight="1" hidden="1">
      <c r="A100" s="7"/>
      <c r="B100" s="7"/>
      <c r="C100" s="7" t="s">
        <v>87</v>
      </c>
      <c r="D100" s="3" t="s">
        <v>57</v>
      </c>
      <c r="E100" s="334"/>
      <c r="F100" s="334"/>
      <c r="G100" s="83">
        <v>1680</v>
      </c>
      <c r="H100" s="83">
        <v>1680</v>
      </c>
      <c r="I100" s="83">
        <v>0</v>
      </c>
    </row>
    <row r="101" spans="1:9" s="6" customFormat="1" ht="31.5" customHeight="1">
      <c r="A101" s="7"/>
      <c r="B101" s="7" t="s">
        <v>107</v>
      </c>
      <c r="C101" s="7"/>
      <c r="D101" s="3" t="s">
        <v>108</v>
      </c>
      <c r="E101" s="63">
        <v>4400</v>
      </c>
      <c r="F101" s="334"/>
      <c r="G101" s="83">
        <f>G102+G103</f>
        <v>30600</v>
      </c>
      <c r="H101" s="83">
        <f>H102+H103</f>
        <v>30600</v>
      </c>
      <c r="I101" s="83">
        <f>I102+I103</f>
        <v>0</v>
      </c>
    </row>
    <row r="102" spans="1:9" s="6" customFormat="1" ht="20.25" customHeight="1" hidden="1">
      <c r="A102" s="7"/>
      <c r="B102" s="7"/>
      <c r="C102" s="7" t="s">
        <v>87</v>
      </c>
      <c r="D102" s="3" t="s">
        <v>57</v>
      </c>
      <c r="E102" s="334"/>
      <c r="F102" s="334"/>
      <c r="G102" s="83">
        <v>8000</v>
      </c>
      <c r="H102" s="83">
        <v>8000</v>
      </c>
      <c r="I102" s="83">
        <v>0</v>
      </c>
    </row>
    <row r="103" spans="1:9" s="6" customFormat="1" ht="39.75" customHeight="1">
      <c r="A103" s="7"/>
      <c r="B103" s="7"/>
      <c r="C103" s="7" t="s">
        <v>69</v>
      </c>
      <c r="D103" s="73" t="s">
        <v>119</v>
      </c>
      <c r="E103" s="371">
        <v>4400</v>
      </c>
      <c r="F103" s="335"/>
      <c r="G103" s="83">
        <v>22600</v>
      </c>
      <c r="H103" s="83">
        <v>22600</v>
      </c>
      <c r="I103" s="83">
        <v>0</v>
      </c>
    </row>
    <row r="104" spans="1:9" s="6" customFormat="1" ht="30.75" customHeight="1" hidden="1">
      <c r="A104" s="7"/>
      <c r="B104" s="7" t="s">
        <v>105</v>
      </c>
      <c r="C104" s="7"/>
      <c r="D104" s="73" t="s">
        <v>31</v>
      </c>
      <c r="E104" s="335"/>
      <c r="F104" s="335"/>
      <c r="G104" s="83">
        <v>57750</v>
      </c>
      <c r="H104" s="83">
        <v>57750</v>
      </c>
      <c r="I104" s="83">
        <v>0</v>
      </c>
    </row>
    <row r="105" spans="1:9" s="6" customFormat="1" ht="38.25" customHeight="1" hidden="1">
      <c r="A105" s="7"/>
      <c r="B105" s="7"/>
      <c r="C105" s="7" t="s">
        <v>88</v>
      </c>
      <c r="D105" s="105" t="s">
        <v>116</v>
      </c>
      <c r="E105" s="335"/>
      <c r="F105" s="335"/>
      <c r="G105" s="83">
        <v>57750</v>
      </c>
      <c r="H105" s="83">
        <v>57750</v>
      </c>
      <c r="I105" s="83">
        <v>0</v>
      </c>
    </row>
    <row r="106" spans="1:9" s="6" customFormat="1" ht="12" customHeight="1">
      <c r="A106" s="411"/>
      <c r="B106" s="412"/>
      <c r="C106" s="412"/>
      <c r="D106" s="412"/>
      <c r="E106" s="412"/>
      <c r="F106" s="412"/>
      <c r="G106" s="412"/>
      <c r="H106" s="412"/>
      <c r="I106" s="413"/>
    </row>
    <row r="107" spans="1:9" s="6" customFormat="1" ht="30" customHeight="1">
      <c r="A107" s="69" t="s">
        <v>367</v>
      </c>
      <c r="B107" s="7"/>
      <c r="C107" s="7"/>
      <c r="D107" s="70" t="s">
        <v>368</v>
      </c>
      <c r="E107" s="383">
        <f>E108</f>
        <v>88840</v>
      </c>
      <c r="F107" s="383">
        <f>F108</f>
        <v>0</v>
      </c>
      <c r="G107" s="383">
        <f>G108</f>
        <v>158324</v>
      </c>
      <c r="H107" s="383">
        <f>H108</f>
        <v>158324</v>
      </c>
      <c r="I107" s="383">
        <f>I108</f>
        <v>0</v>
      </c>
    </row>
    <row r="108" spans="1:9" s="6" customFormat="1" ht="21" customHeight="1">
      <c r="A108" s="7"/>
      <c r="B108" s="7" t="s">
        <v>369</v>
      </c>
      <c r="C108" s="7"/>
      <c r="D108" s="72" t="s">
        <v>31</v>
      </c>
      <c r="E108" s="382">
        <f>SUM(E109:E111)</f>
        <v>88840</v>
      </c>
      <c r="F108" s="343"/>
      <c r="G108" s="259">
        <f>SUM(G109:G111)</f>
        <v>158324</v>
      </c>
      <c r="H108" s="259">
        <f>SUM(H109:H111)</f>
        <v>158324</v>
      </c>
      <c r="I108" s="65">
        <f>SUM(I110:I111)</f>
        <v>0</v>
      </c>
    </row>
    <row r="109" spans="1:9" s="6" customFormat="1" ht="21" customHeight="1" hidden="1">
      <c r="A109" s="7"/>
      <c r="B109" s="7"/>
      <c r="C109" s="7" t="s">
        <v>68</v>
      </c>
      <c r="D109" s="72" t="s">
        <v>32</v>
      </c>
      <c r="E109" s="343"/>
      <c r="F109" s="343"/>
      <c r="G109" s="259">
        <v>20</v>
      </c>
      <c r="H109" s="259">
        <v>20</v>
      </c>
      <c r="I109" s="65"/>
    </row>
    <row r="110" spans="1:9" s="6" customFormat="1" ht="32.25" customHeight="1">
      <c r="A110" s="7"/>
      <c r="B110" s="7"/>
      <c r="C110" s="7" t="s">
        <v>454</v>
      </c>
      <c r="D110" s="73" t="s">
        <v>336</v>
      </c>
      <c r="E110" s="384">
        <v>84374</v>
      </c>
      <c r="F110" s="335"/>
      <c r="G110" s="83">
        <f>3768+55276+84374</f>
        <v>143418</v>
      </c>
      <c r="H110" s="83">
        <f>3768+55276+84374</f>
        <v>143418</v>
      </c>
      <c r="I110" s="83">
        <v>0</v>
      </c>
    </row>
    <row r="111" spans="1:9" s="6" customFormat="1" ht="27.75" customHeight="1">
      <c r="A111" s="7"/>
      <c r="B111" s="7"/>
      <c r="C111" s="7" t="s">
        <v>455</v>
      </c>
      <c r="D111" s="73" t="s">
        <v>336</v>
      </c>
      <c r="E111" s="63">
        <v>4466</v>
      </c>
      <c r="F111" s="335"/>
      <c r="G111" s="83">
        <f>665+9755+4466</f>
        <v>14886</v>
      </c>
      <c r="H111" s="83">
        <f>665+9755+4466</f>
        <v>14886</v>
      </c>
      <c r="I111" s="83">
        <v>0</v>
      </c>
    </row>
    <row r="112" spans="1:9" s="71" customFormat="1" ht="24" customHeight="1" hidden="1">
      <c r="A112" s="69" t="s">
        <v>327</v>
      </c>
      <c r="B112" s="69"/>
      <c r="C112" s="69"/>
      <c r="D112" s="70" t="s">
        <v>56</v>
      </c>
      <c r="E112" s="342"/>
      <c r="F112" s="342"/>
      <c r="G112" s="117">
        <f>G113</f>
        <v>5440</v>
      </c>
      <c r="H112" s="117">
        <v>5440</v>
      </c>
      <c r="I112" s="117">
        <v>0</v>
      </c>
    </row>
    <row r="113" spans="1:9" s="71" customFormat="1" ht="21" customHeight="1" hidden="1">
      <c r="A113" s="69"/>
      <c r="B113" s="67" t="s">
        <v>341</v>
      </c>
      <c r="C113" s="67"/>
      <c r="D113" s="72" t="s">
        <v>342</v>
      </c>
      <c r="E113" s="343"/>
      <c r="F113" s="343"/>
      <c r="G113" s="124">
        <f>G114</f>
        <v>5440</v>
      </c>
      <c r="H113" s="124">
        <v>5440</v>
      </c>
      <c r="I113" s="124">
        <v>0</v>
      </c>
    </row>
    <row r="114" spans="1:9" s="71" customFormat="1" ht="38.25" customHeight="1" hidden="1">
      <c r="A114" s="69"/>
      <c r="B114" s="67"/>
      <c r="C114" s="67" t="s">
        <v>250</v>
      </c>
      <c r="D114" s="106" t="s">
        <v>343</v>
      </c>
      <c r="E114" s="344"/>
      <c r="F114" s="344"/>
      <c r="G114" s="124">
        <v>5440</v>
      </c>
      <c r="H114" s="124">
        <v>5440</v>
      </c>
      <c r="I114" s="124">
        <v>0</v>
      </c>
    </row>
    <row r="115" spans="1:9" s="6" customFormat="1" ht="12" customHeight="1">
      <c r="A115" s="411"/>
      <c r="B115" s="412"/>
      <c r="C115" s="412"/>
      <c r="D115" s="412"/>
      <c r="E115" s="412"/>
      <c r="F115" s="412"/>
      <c r="G115" s="412"/>
      <c r="H115" s="412"/>
      <c r="I115" s="413"/>
    </row>
    <row r="116" spans="1:9" s="6" customFormat="1" ht="24" customHeight="1">
      <c r="A116" s="4">
        <v>900</v>
      </c>
      <c r="B116" s="4"/>
      <c r="C116" s="4"/>
      <c r="D116" s="5" t="s">
        <v>58</v>
      </c>
      <c r="E116" s="370">
        <f>E117+E119+E121+E123</f>
        <v>65973</v>
      </c>
      <c r="F116" s="370">
        <f>F117+F119+F121+F123</f>
        <v>0</v>
      </c>
      <c r="G116" s="370">
        <f>G117+G119+G121+G123</f>
        <v>2116049</v>
      </c>
      <c r="H116" s="370">
        <f>H117+H119+H121+H123</f>
        <v>66173</v>
      </c>
      <c r="I116" s="370">
        <f>I117+I119+I121+I123</f>
        <v>2049876</v>
      </c>
    </row>
    <row r="117" spans="1:9" s="6" customFormat="1" ht="21" customHeight="1" hidden="1">
      <c r="A117" s="4"/>
      <c r="B117" s="67" t="s">
        <v>65</v>
      </c>
      <c r="C117" s="67"/>
      <c r="D117" s="142" t="s">
        <v>64</v>
      </c>
      <c r="E117" s="345"/>
      <c r="F117" s="345"/>
      <c r="G117" s="155">
        <v>2049876</v>
      </c>
      <c r="H117" s="155">
        <v>0</v>
      </c>
      <c r="I117" s="155">
        <v>2049876</v>
      </c>
    </row>
    <row r="118" spans="1:10" s="6" customFormat="1" ht="58.5" customHeight="1" hidden="1">
      <c r="A118" s="4"/>
      <c r="B118" s="67"/>
      <c r="C118" s="67" t="s">
        <v>394</v>
      </c>
      <c r="D118" s="142" t="s">
        <v>586</v>
      </c>
      <c r="E118" s="345"/>
      <c r="F118" s="345"/>
      <c r="G118" s="155">
        <v>2049876</v>
      </c>
      <c r="H118" s="155">
        <v>0</v>
      </c>
      <c r="I118" s="155">
        <v>2049876</v>
      </c>
      <c r="J118" s="95"/>
    </row>
    <row r="119" spans="1:10" s="6" customFormat="1" ht="28.5" customHeight="1">
      <c r="A119" s="4"/>
      <c r="B119" s="67" t="s">
        <v>610</v>
      </c>
      <c r="C119" s="67"/>
      <c r="D119" s="142" t="s">
        <v>612</v>
      </c>
      <c r="E119" s="376">
        <v>47973</v>
      </c>
      <c r="F119" s="345">
        <v>0</v>
      </c>
      <c r="G119" s="155">
        <v>47973</v>
      </c>
      <c r="H119" s="155">
        <v>47973</v>
      </c>
      <c r="I119" s="155">
        <v>0</v>
      </c>
      <c r="J119" s="95"/>
    </row>
    <row r="120" spans="1:10" s="6" customFormat="1" ht="21" customHeight="1">
      <c r="A120" s="4"/>
      <c r="B120" s="67"/>
      <c r="C120" s="67" t="s">
        <v>332</v>
      </c>
      <c r="D120" s="142" t="s">
        <v>333</v>
      </c>
      <c r="E120" s="376">
        <v>47973</v>
      </c>
      <c r="F120" s="345">
        <v>0</v>
      </c>
      <c r="G120" s="155">
        <v>47973</v>
      </c>
      <c r="H120" s="155">
        <v>47973</v>
      </c>
      <c r="I120" s="155">
        <v>0</v>
      </c>
      <c r="J120" s="95"/>
    </row>
    <row r="121" spans="1:10" s="6" customFormat="1" ht="39" customHeight="1">
      <c r="A121" s="4"/>
      <c r="B121" s="67" t="s">
        <v>611</v>
      </c>
      <c r="C121" s="67"/>
      <c r="D121" s="142" t="s">
        <v>613</v>
      </c>
      <c r="E121" s="376">
        <v>18000</v>
      </c>
      <c r="F121" s="345">
        <v>0</v>
      </c>
      <c r="G121" s="155">
        <v>18000</v>
      </c>
      <c r="H121" s="155">
        <v>18000</v>
      </c>
      <c r="I121" s="155">
        <v>0</v>
      </c>
      <c r="J121" s="95"/>
    </row>
    <row r="122" spans="1:10" s="6" customFormat="1" ht="21" customHeight="1">
      <c r="A122" s="4"/>
      <c r="B122" s="67"/>
      <c r="C122" s="67" t="s">
        <v>94</v>
      </c>
      <c r="D122" s="142" t="s">
        <v>93</v>
      </c>
      <c r="E122" s="376">
        <v>18000</v>
      </c>
      <c r="F122" s="345">
        <v>0</v>
      </c>
      <c r="G122" s="155">
        <v>18000</v>
      </c>
      <c r="H122" s="155">
        <v>18000</v>
      </c>
      <c r="I122" s="155">
        <v>0</v>
      </c>
      <c r="J122" s="95"/>
    </row>
    <row r="123" spans="1:9" s="6" customFormat="1" ht="39" customHeight="1" hidden="1">
      <c r="A123" s="7"/>
      <c r="B123" s="7" t="s">
        <v>363</v>
      </c>
      <c r="C123" s="7"/>
      <c r="D123" s="3" t="s">
        <v>364</v>
      </c>
      <c r="E123" s="334"/>
      <c r="F123" s="334"/>
      <c r="G123" s="83">
        <v>200</v>
      </c>
      <c r="H123" s="83">
        <v>200</v>
      </c>
      <c r="I123" s="83">
        <v>0</v>
      </c>
    </row>
    <row r="124" spans="1:9" s="6" customFormat="1" ht="20.25" customHeight="1" hidden="1">
      <c r="A124" s="7"/>
      <c r="B124" s="7"/>
      <c r="C124" s="7" t="s">
        <v>365</v>
      </c>
      <c r="D124" s="3" t="s">
        <v>366</v>
      </c>
      <c r="E124" s="334"/>
      <c r="F124" s="334"/>
      <c r="G124" s="83">
        <v>200</v>
      </c>
      <c r="H124" s="83">
        <v>200</v>
      </c>
      <c r="I124" s="83">
        <v>0</v>
      </c>
    </row>
    <row r="125" spans="1:9" s="6" customFormat="1" ht="12" customHeight="1" hidden="1">
      <c r="A125" s="411"/>
      <c r="B125" s="412"/>
      <c r="C125" s="412"/>
      <c r="D125" s="412"/>
      <c r="E125" s="412"/>
      <c r="F125" s="412"/>
      <c r="G125" s="412"/>
      <c r="H125" s="412"/>
      <c r="I125" s="413"/>
    </row>
    <row r="126" spans="1:9" s="6" customFormat="1" ht="24" customHeight="1" hidden="1">
      <c r="A126" s="10">
        <v>921</v>
      </c>
      <c r="B126" s="10"/>
      <c r="C126" s="10"/>
      <c r="D126" s="11" t="s">
        <v>59</v>
      </c>
      <c r="E126" s="330"/>
      <c r="F126" s="330"/>
      <c r="G126" s="260">
        <f>G127</f>
        <v>60000</v>
      </c>
      <c r="H126" s="260">
        <f>H127</f>
        <v>60000</v>
      </c>
      <c r="I126" s="260">
        <f>I127</f>
        <v>0</v>
      </c>
    </row>
    <row r="127" spans="1:9" s="6" customFormat="1" ht="24.75" customHeight="1" hidden="1">
      <c r="A127" s="7"/>
      <c r="B127" s="7">
        <v>92116</v>
      </c>
      <c r="C127" s="7"/>
      <c r="D127" s="3" t="s">
        <v>62</v>
      </c>
      <c r="E127" s="334"/>
      <c r="F127" s="334"/>
      <c r="G127" s="83">
        <f>SUM(G128:G128)</f>
        <v>60000</v>
      </c>
      <c r="H127" s="83">
        <v>60000</v>
      </c>
      <c r="I127" s="83">
        <f>SUM(I128:I128)</f>
        <v>0</v>
      </c>
    </row>
    <row r="128" spans="1:9" s="6" customFormat="1" ht="44.25" customHeight="1" hidden="1">
      <c r="A128" s="7"/>
      <c r="B128" s="7"/>
      <c r="C128" s="7" t="s">
        <v>106</v>
      </c>
      <c r="D128" s="3" t="s">
        <v>120</v>
      </c>
      <c r="E128" s="334"/>
      <c r="F128" s="334"/>
      <c r="G128" s="83">
        <v>60000</v>
      </c>
      <c r="H128" s="83">
        <v>60000</v>
      </c>
      <c r="I128" s="83">
        <v>0</v>
      </c>
    </row>
    <row r="129" spans="1:9" s="6" customFormat="1" ht="12" customHeight="1" hidden="1">
      <c r="A129" s="411"/>
      <c r="B129" s="412"/>
      <c r="C129" s="412"/>
      <c r="D129" s="412"/>
      <c r="E129" s="412"/>
      <c r="F129" s="412"/>
      <c r="G129" s="412"/>
      <c r="H129" s="412"/>
      <c r="I129" s="413"/>
    </row>
    <row r="130" spans="1:9" s="71" customFormat="1" ht="24" customHeight="1" hidden="1">
      <c r="A130" s="69" t="s">
        <v>328</v>
      </c>
      <c r="B130" s="69"/>
      <c r="C130" s="69"/>
      <c r="D130" s="93" t="s">
        <v>63</v>
      </c>
      <c r="E130" s="346"/>
      <c r="F130" s="346"/>
      <c r="G130" s="157">
        <f>G131</f>
        <v>7490</v>
      </c>
      <c r="H130" s="157">
        <f>H131</f>
        <v>7490</v>
      </c>
      <c r="I130" s="157">
        <f>I131</f>
        <v>0</v>
      </c>
    </row>
    <row r="131" spans="1:9" s="95" customFormat="1" ht="21" customHeight="1" hidden="1">
      <c r="A131" s="67"/>
      <c r="B131" s="67" t="s">
        <v>370</v>
      </c>
      <c r="C131" s="67"/>
      <c r="D131" s="94" t="s">
        <v>371</v>
      </c>
      <c r="E131" s="347"/>
      <c r="F131" s="347"/>
      <c r="G131" s="194">
        <f>G132+G133</f>
        <v>7490</v>
      </c>
      <c r="H131" s="194">
        <f>H132+H133</f>
        <v>7490</v>
      </c>
      <c r="I131" s="194">
        <f>I132+I133</f>
        <v>0</v>
      </c>
    </row>
    <row r="132" spans="1:9" s="6" customFormat="1" ht="28.5" customHeight="1" hidden="1">
      <c r="A132" s="7"/>
      <c r="B132" s="7"/>
      <c r="C132" s="7" t="s">
        <v>70</v>
      </c>
      <c r="D132" s="92" t="s">
        <v>375</v>
      </c>
      <c r="E132" s="348"/>
      <c r="F132" s="348"/>
      <c r="G132" s="156">
        <v>4490</v>
      </c>
      <c r="H132" s="156">
        <v>4490</v>
      </c>
      <c r="I132" s="156">
        <v>0</v>
      </c>
    </row>
    <row r="133" spans="1:9" s="6" customFormat="1" ht="21" customHeight="1" hidden="1">
      <c r="A133" s="7"/>
      <c r="B133" s="7"/>
      <c r="C133" s="7" t="s">
        <v>87</v>
      </c>
      <c r="D133" s="92" t="s">
        <v>57</v>
      </c>
      <c r="E133" s="348"/>
      <c r="F133" s="348"/>
      <c r="G133" s="156">
        <v>3000</v>
      </c>
      <c r="H133" s="156">
        <v>3000</v>
      </c>
      <c r="I133" s="156">
        <v>0</v>
      </c>
    </row>
    <row r="134" spans="1:9" s="58" customFormat="1" ht="27.75" customHeight="1">
      <c r="A134" s="436" t="s">
        <v>24</v>
      </c>
      <c r="B134" s="437"/>
      <c r="C134" s="437"/>
      <c r="D134" s="438"/>
      <c r="E134" s="372">
        <f>SUM(E130,E126,E116,E112,E107,E73,E65,E34,E30,E21,E11,E7,E85)</f>
        <v>354110</v>
      </c>
      <c r="F134" s="372">
        <f>SUM(F130,F126,F116,F112,F107,F73,F65,F34,F30,F21,F11,F7,F85)</f>
        <v>226399</v>
      </c>
      <c r="G134" s="275">
        <f>G130+G126+G116+G112+G107+G85+G73+G34+G30+G21+G11+G7+G65</f>
        <v>17442719</v>
      </c>
      <c r="H134" s="275">
        <f>H130+H126+H116+H112+H107+H85+H73+H34+H30+H21+H11+H7+H65</f>
        <v>14029610</v>
      </c>
      <c r="I134" s="275">
        <f>I130+I126+I116+I112+I107+I85+I73+I34+I30+I21+I11+I7+I65</f>
        <v>3413109</v>
      </c>
    </row>
    <row r="135" spans="1:9" s="58" customFormat="1" ht="19.5" customHeight="1">
      <c r="A135" s="439" t="s">
        <v>552</v>
      </c>
      <c r="B135" s="440"/>
      <c r="C135" s="440"/>
      <c r="D135" s="441"/>
      <c r="E135" s="349"/>
      <c r="F135" s="349"/>
      <c r="G135" s="278">
        <f>H136+I137</f>
        <v>2742223</v>
      </c>
      <c r="H135" s="277"/>
      <c r="I135" s="277"/>
    </row>
    <row r="136" spans="1:9" s="58" customFormat="1" ht="19.5" customHeight="1">
      <c r="A136" s="274" t="s">
        <v>133</v>
      </c>
      <c r="B136" s="430" t="s">
        <v>553</v>
      </c>
      <c r="C136" s="431"/>
      <c r="D136" s="432"/>
      <c r="E136" s="385">
        <f>E111+E110</f>
        <v>88840</v>
      </c>
      <c r="F136" s="350"/>
      <c r="G136" s="276"/>
      <c r="H136" s="278">
        <f>G110+G111</f>
        <v>158304</v>
      </c>
      <c r="I136" s="277"/>
    </row>
    <row r="137" spans="1:9" s="58" customFormat="1" ht="19.5" customHeight="1">
      <c r="A137" s="254"/>
      <c r="B137" s="433" t="s">
        <v>554</v>
      </c>
      <c r="C137" s="434"/>
      <c r="D137" s="435"/>
      <c r="E137" s="373">
        <v>194897</v>
      </c>
      <c r="F137" s="351"/>
      <c r="G137" s="276"/>
      <c r="H137" s="277"/>
      <c r="I137" s="278">
        <f>I9+I118+I77</f>
        <v>2583919</v>
      </c>
    </row>
    <row r="138" ht="12.75">
      <c r="I138" s="196"/>
    </row>
    <row r="139" ht="12.75">
      <c r="I139" s="196"/>
    </row>
    <row r="140" ht="12.75">
      <c r="I140" s="196"/>
    </row>
    <row r="141" ht="12.75">
      <c r="I141" s="196"/>
    </row>
    <row r="142" ht="12.75">
      <c r="I142" s="196"/>
    </row>
    <row r="143" ht="12.75">
      <c r="I143" s="196"/>
    </row>
    <row r="144" ht="12.75">
      <c r="I144" s="196"/>
    </row>
    <row r="145" ht="12.75">
      <c r="I145" s="196"/>
    </row>
    <row r="146" ht="12.75">
      <c r="I146" s="196"/>
    </row>
    <row r="147" ht="12.75">
      <c r="I147" s="196"/>
    </row>
    <row r="148" ht="12.75">
      <c r="I148" s="196"/>
    </row>
    <row r="149" ht="12.75">
      <c r="I149" s="196"/>
    </row>
    <row r="150" ht="12.75">
      <c r="I150" s="196"/>
    </row>
    <row r="151" ht="12.75">
      <c r="I151" s="196"/>
    </row>
    <row r="152" ht="12.75">
      <c r="I152" s="196"/>
    </row>
    <row r="153" ht="12.75">
      <c r="I153" s="196"/>
    </row>
    <row r="154" ht="12.75">
      <c r="I154" s="196"/>
    </row>
    <row r="155" ht="12.75">
      <c r="I155" s="196"/>
    </row>
    <row r="156" ht="12.75">
      <c r="I156" s="196"/>
    </row>
    <row r="157" ht="12.75">
      <c r="I157" s="196"/>
    </row>
    <row r="158" ht="12.75">
      <c r="I158" s="196"/>
    </row>
    <row r="159" ht="12.75">
      <c r="I159" s="196"/>
    </row>
    <row r="160" ht="12.75">
      <c r="I160" s="196"/>
    </row>
    <row r="161" ht="12.75">
      <c r="I161" s="196"/>
    </row>
    <row r="162" ht="12.75">
      <c r="I162" s="196"/>
    </row>
    <row r="163" ht="12.75">
      <c r="I163" s="196"/>
    </row>
    <row r="164" ht="12.75">
      <c r="I164" s="196"/>
    </row>
    <row r="165" ht="12.75">
      <c r="I165" s="196"/>
    </row>
    <row r="166" ht="12.75">
      <c r="I166" s="196"/>
    </row>
    <row r="167" ht="12.75">
      <c r="I167" s="196"/>
    </row>
    <row r="168" ht="12.75">
      <c r="I168" s="196"/>
    </row>
    <row r="169" ht="12.75">
      <c r="I169" s="196"/>
    </row>
    <row r="170" ht="12.75">
      <c r="I170" s="196"/>
    </row>
    <row r="171" ht="12.75">
      <c r="I171" s="196"/>
    </row>
    <row r="172" ht="12.75">
      <c r="I172" s="196"/>
    </row>
    <row r="173" ht="12.75">
      <c r="I173" s="196"/>
    </row>
    <row r="174" ht="12.75">
      <c r="I174" s="196"/>
    </row>
    <row r="175" ht="12.75">
      <c r="I175" s="196"/>
    </row>
    <row r="176" ht="12.75">
      <c r="I176" s="196"/>
    </row>
    <row r="177" ht="12.75">
      <c r="I177" s="196"/>
    </row>
    <row r="178" ht="12.75">
      <c r="I178" s="196"/>
    </row>
    <row r="179" ht="12.75">
      <c r="I179" s="196"/>
    </row>
    <row r="180" ht="12.75">
      <c r="I180" s="196"/>
    </row>
    <row r="181" ht="12.75">
      <c r="I181" s="196"/>
    </row>
    <row r="182" ht="12.75">
      <c r="I182" s="196"/>
    </row>
    <row r="183" ht="12.75">
      <c r="I183" s="196"/>
    </row>
    <row r="184" ht="12.75">
      <c r="I184" s="196"/>
    </row>
    <row r="185" ht="12.75">
      <c r="I185" s="196"/>
    </row>
    <row r="186" ht="12.75">
      <c r="I186" s="196"/>
    </row>
    <row r="187" ht="12.75">
      <c r="I187" s="196"/>
    </row>
    <row r="188" ht="12.75">
      <c r="I188" s="196"/>
    </row>
    <row r="189" ht="12.75">
      <c r="I189" s="196"/>
    </row>
    <row r="190" ht="12.75">
      <c r="I190" s="196"/>
    </row>
    <row r="191" ht="12.75">
      <c r="I191" s="196"/>
    </row>
    <row r="192" ht="12.75">
      <c r="I192" s="196"/>
    </row>
  </sheetData>
  <sheetProtection/>
  <autoFilter ref="C1:C142"/>
  <mergeCells count="24">
    <mergeCell ref="B136:D136"/>
    <mergeCell ref="B137:D137"/>
    <mergeCell ref="A72:I72"/>
    <mergeCell ref="A84:I84"/>
    <mergeCell ref="A125:I125"/>
    <mergeCell ref="A129:I129"/>
    <mergeCell ref="A134:D134"/>
    <mergeCell ref="A135:D135"/>
    <mergeCell ref="A106:I106"/>
    <mergeCell ref="A115:I115"/>
    <mergeCell ref="A10:I10"/>
    <mergeCell ref="A3:A5"/>
    <mergeCell ref="B1:I1"/>
    <mergeCell ref="F3:F5"/>
    <mergeCell ref="G3:G5"/>
    <mergeCell ref="H3:I4"/>
    <mergeCell ref="B3:B5"/>
    <mergeCell ref="C3:C5"/>
    <mergeCell ref="D3:D5"/>
    <mergeCell ref="E3:E5"/>
    <mergeCell ref="A33:I33"/>
    <mergeCell ref="A64:I64"/>
    <mergeCell ref="A20:I20"/>
    <mergeCell ref="A29:I29"/>
  </mergeCells>
  <printOptions/>
  <pageMargins left="0.8661417322834646" right="0.4330708661417323" top="1.1023622047244095" bottom="0.8661417322834646" header="0.6692913385826772" footer="0.5118110236220472"/>
  <pageSetup horizontalDpi="300" verticalDpi="300" orientation="portrait" paperSize="9" scale="83" r:id="rId1"/>
  <headerFooter alignWithMargins="0">
    <oddHeader>&amp;R&amp;"Arial,Pogrubiony"&amp;11Załącznik Nr 1&amp;"Arial,Normalny"&amp;10 do uchwały Nr XXVII/186/2010  Rady Miasta Radziejów z dnia 10 marca 2010 roku  
w sprawie zmian w budżecie Miasta Radziejów  na 2010 rok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V540"/>
  <sheetViews>
    <sheetView zoomScalePageLayoutView="0" workbookViewId="0" topLeftCell="E1">
      <pane ySplit="6" topLeftCell="BM452" activePane="bottomLeft" state="frozen"/>
      <selection pane="topLeft" activeCell="A1" sqref="A1"/>
      <selection pane="bottomLeft" activeCell="O536" sqref="O536"/>
    </sheetView>
  </sheetViews>
  <sheetFormatPr defaultColWidth="9.140625" defaultRowHeight="12.75"/>
  <cols>
    <col min="1" max="1" width="5.00390625" style="203" customWidth="1"/>
    <col min="2" max="2" width="8.140625" style="203" customWidth="1"/>
    <col min="3" max="3" width="6.7109375" style="203" customWidth="1"/>
    <col min="4" max="4" width="31.28125" style="203" customWidth="1"/>
    <col min="5" max="5" width="10.421875" style="352" customWidth="1"/>
    <col min="6" max="6" width="11.00390625" style="352" customWidth="1"/>
    <col min="7" max="7" width="12.00390625" style="203" customWidth="1"/>
    <col min="8" max="8" width="11.421875" style="203" customWidth="1"/>
    <col min="9" max="9" width="11.28125" style="203" customWidth="1"/>
    <col min="10" max="11" width="10.140625" style="203" customWidth="1"/>
    <col min="12" max="12" width="9.140625" style="203" customWidth="1"/>
    <col min="13" max="13" width="9.7109375" style="203" customWidth="1"/>
    <col min="14" max="14" width="10.140625" style="203" customWidth="1"/>
    <col min="15" max="15" width="8.7109375" style="203" customWidth="1"/>
    <col min="16" max="16" width="8.57421875" style="203" customWidth="1"/>
    <col min="17" max="17" width="10.8515625" style="203" customWidth="1"/>
    <col min="18" max="18" width="10.140625" style="203" customWidth="1"/>
    <col min="19" max="19" width="11.28125" style="203" customWidth="1"/>
    <col min="20" max="20" width="10.8515625" style="203" customWidth="1"/>
    <col min="21" max="16384" width="9.140625" style="203" customWidth="1"/>
  </cols>
  <sheetData>
    <row r="1" spans="1:20" ht="20.25" customHeight="1">
      <c r="A1" s="407" t="s">
        <v>630</v>
      </c>
      <c r="B1" s="407"/>
      <c r="C1" s="407"/>
      <c r="D1" s="407"/>
      <c r="E1" s="407"/>
      <c r="F1" s="407"/>
      <c r="G1" s="407"/>
      <c r="H1" s="407"/>
      <c r="I1" s="407"/>
      <c r="J1" s="407"/>
      <c r="K1" s="407"/>
      <c r="L1" s="407"/>
      <c r="M1" s="407"/>
      <c r="N1" s="407"/>
      <c r="O1" s="407"/>
      <c r="P1" s="407"/>
      <c r="Q1" s="407"/>
      <c r="R1" s="407"/>
      <c r="S1" s="407"/>
      <c r="T1" s="407"/>
    </row>
    <row r="2" spans="18:20" ht="12.75">
      <c r="R2" s="408" t="s">
        <v>595</v>
      </c>
      <c r="S2" s="408"/>
      <c r="T2" s="408"/>
    </row>
    <row r="3" spans="1:20" s="217" customFormat="1" ht="12.75" customHeight="1">
      <c r="A3" s="445" t="s">
        <v>21</v>
      </c>
      <c r="B3" s="446" t="s">
        <v>131</v>
      </c>
      <c r="C3" s="410" t="s">
        <v>22</v>
      </c>
      <c r="D3" s="457" t="s">
        <v>132</v>
      </c>
      <c r="E3" s="457" t="s">
        <v>598</v>
      </c>
      <c r="F3" s="457" t="s">
        <v>599</v>
      </c>
      <c r="G3" s="410" t="s">
        <v>544</v>
      </c>
      <c r="H3" s="406" t="s">
        <v>458</v>
      </c>
      <c r="I3" s="406"/>
      <c r="J3" s="406"/>
      <c r="K3" s="406"/>
      <c r="L3" s="406"/>
      <c r="M3" s="406"/>
      <c r="N3" s="406"/>
      <c r="O3" s="406"/>
      <c r="P3" s="406"/>
      <c r="Q3" s="406"/>
      <c r="R3" s="406"/>
      <c r="S3" s="406"/>
      <c r="T3" s="406"/>
    </row>
    <row r="4" spans="1:20" s="217" customFormat="1" ht="22.5" customHeight="1">
      <c r="A4" s="410"/>
      <c r="B4" s="446"/>
      <c r="C4" s="410"/>
      <c r="D4" s="465"/>
      <c r="E4" s="458"/>
      <c r="F4" s="458"/>
      <c r="G4" s="410"/>
      <c r="H4" s="467" t="s">
        <v>134</v>
      </c>
      <c r="I4" s="406" t="s">
        <v>133</v>
      </c>
      <c r="J4" s="406"/>
      <c r="K4" s="406"/>
      <c r="L4" s="406"/>
      <c r="M4" s="406"/>
      <c r="N4" s="406"/>
      <c r="O4" s="406"/>
      <c r="P4" s="406"/>
      <c r="Q4" s="468" t="s">
        <v>136</v>
      </c>
      <c r="R4" s="406" t="s">
        <v>459</v>
      </c>
      <c r="S4" s="406"/>
      <c r="T4" s="406"/>
    </row>
    <row r="5" spans="1:20" s="217" customFormat="1" ht="12.75" customHeight="1">
      <c r="A5" s="410"/>
      <c r="B5" s="446"/>
      <c r="C5" s="410"/>
      <c r="D5" s="465"/>
      <c r="E5" s="458"/>
      <c r="F5" s="458"/>
      <c r="G5" s="410"/>
      <c r="H5" s="467"/>
      <c r="I5" s="409" t="s">
        <v>460</v>
      </c>
      <c r="J5" s="406" t="s">
        <v>133</v>
      </c>
      <c r="K5" s="406"/>
      <c r="L5" s="442" t="s">
        <v>461</v>
      </c>
      <c r="M5" s="443" t="s">
        <v>629</v>
      </c>
      <c r="N5" s="409" t="s">
        <v>462</v>
      </c>
      <c r="O5" s="409" t="s">
        <v>463</v>
      </c>
      <c r="P5" s="405" t="s">
        <v>464</v>
      </c>
      <c r="Q5" s="468"/>
      <c r="R5" s="442" t="s">
        <v>465</v>
      </c>
      <c r="S5" s="317" t="s">
        <v>135</v>
      </c>
      <c r="T5" s="409" t="s">
        <v>466</v>
      </c>
    </row>
    <row r="6" spans="1:20" s="217" customFormat="1" ht="87" customHeight="1">
      <c r="A6" s="410"/>
      <c r="B6" s="446"/>
      <c r="C6" s="410"/>
      <c r="D6" s="466"/>
      <c r="E6" s="459"/>
      <c r="F6" s="459"/>
      <c r="G6" s="410"/>
      <c r="H6" s="467"/>
      <c r="I6" s="409"/>
      <c r="J6" s="317" t="s">
        <v>467</v>
      </c>
      <c r="K6" s="317" t="s">
        <v>468</v>
      </c>
      <c r="L6" s="405"/>
      <c r="M6" s="444"/>
      <c r="N6" s="409"/>
      <c r="O6" s="409"/>
      <c r="P6" s="405"/>
      <c r="Q6" s="468"/>
      <c r="R6" s="405"/>
      <c r="S6" s="317" t="s">
        <v>469</v>
      </c>
      <c r="T6" s="409"/>
    </row>
    <row r="7" spans="1:20" s="226" customFormat="1" ht="11.25">
      <c r="A7" s="318" t="s">
        <v>470</v>
      </c>
      <c r="B7" s="318" t="s">
        <v>471</v>
      </c>
      <c r="C7" s="318" t="s">
        <v>472</v>
      </c>
      <c r="D7" s="319" t="s">
        <v>473</v>
      </c>
      <c r="E7" s="353"/>
      <c r="F7" s="353"/>
      <c r="G7" s="318" t="s">
        <v>474</v>
      </c>
      <c r="H7" s="320" t="s">
        <v>475</v>
      </c>
      <c r="I7" s="320" t="s">
        <v>476</v>
      </c>
      <c r="J7" s="320" t="s">
        <v>477</v>
      </c>
      <c r="K7" s="320" t="s">
        <v>478</v>
      </c>
      <c r="L7" s="320" t="s">
        <v>479</v>
      </c>
      <c r="M7" s="320" t="s">
        <v>480</v>
      </c>
      <c r="N7" s="320" t="s">
        <v>481</v>
      </c>
      <c r="O7" s="320" t="s">
        <v>482</v>
      </c>
      <c r="P7" s="320" t="s">
        <v>483</v>
      </c>
      <c r="Q7" s="320" t="s">
        <v>484</v>
      </c>
      <c r="R7" s="320" t="s">
        <v>485</v>
      </c>
      <c r="S7" s="320" t="s">
        <v>486</v>
      </c>
      <c r="T7" s="320" t="s">
        <v>487</v>
      </c>
    </row>
    <row r="8" spans="1:22" ht="33.75">
      <c r="A8" s="205"/>
      <c r="B8" s="205"/>
      <c r="C8" s="205"/>
      <c r="D8" s="206"/>
      <c r="E8" s="354"/>
      <c r="F8" s="354"/>
      <c r="G8" s="218" t="s">
        <v>488</v>
      </c>
      <c r="H8" s="219" t="s">
        <v>489</v>
      </c>
      <c r="I8" s="219" t="s">
        <v>490</v>
      </c>
      <c r="J8" s="220" t="s">
        <v>491</v>
      </c>
      <c r="K8" s="220" t="s">
        <v>492</v>
      </c>
      <c r="L8" s="220" t="s">
        <v>493</v>
      </c>
      <c r="M8" s="220" t="s">
        <v>494</v>
      </c>
      <c r="N8" s="220" t="s">
        <v>495</v>
      </c>
      <c r="O8" s="220" t="s">
        <v>496</v>
      </c>
      <c r="P8" s="220" t="s">
        <v>497</v>
      </c>
      <c r="Q8" s="219" t="s">
        <v>498</v>
      </c>
      <c r="R8" s="220" t="s">
        <v>499</v>
      </c>
      <c r="S8" s="220" t="s">
        <v>500</v>
      </c>
      <c r="T8" s="220" t="s">
        <v>501</v>
      </c>
      <c r="V8" s="204"/>
    </row>
    <row r="9" spans="1:22" ht="19.5" customHeight="1" hidden="1">
      <c r="A9" s="107" t="s">
        <v>137</v>
      </c>
      <c r="B9" s="107"/>
      <c r="C9" s="108"/>
      <c r="D9" s="262" t="s">
        <v>139</v>
      </c>
      <c r="E9" s="154"/>
      <c r="F9" s="154"/>
      <c r="G9" s="109">
        <v>600</v>
      </c>
      <c r="H9" s="273">
        <v>600</v>
      </c>
      <c r="I9" s="109">
        <f>I10+I12</f>
        <v>600</v>
      </c>
      <c r="J9" s="154" t="str">
        <f>J10</f>
        <v>0</v>
      </c>
      <c r="K9" s="109">
        <f>K10+K12</f>
        <v>600</v>
      </c>
      <c r="L9" s="154" t="str">
        <f>L10</f>
        <v>0</v>
      </c>
      <c r="M9" s="109">
        <f>M10+M12</f>
        <v>0</v>
      </c>
      <c r="N9" s="154" t="str">
        <f>N10</f>
        <v>0</v>
      </c>
      <c r="O9" s="109">
        <f>O10+O12</f>
        <v>0</v>
      </c>
      <c r="P9" s="154" t="str">
        <f>P10</f>
        <v>0</v>
      </c>
      <c r="Q9" s="109">
        <f>Q10+Q12</f>
        <v>0</v>
      </c>
      <c r="R9" s="154" t="str">
        <f>R10</f>
        <v>0</v>
      </c>
      <c r="S9" s="109">
        <f>S10+S12</f>
        <v>0</v>
      </c>
      <c r="T9" s="154" t="str">
        <f>T10</f>
        <v>0</v>
      </c>
      <c r="V9" s="204"/>
    </row>
    <row r="10" spans="1:20" s="243" customFormat="1" ht="19.5" customHeight="1" hidden="1">
      <c r="A10" s="198"/>
      <c r="B10" s="198" t="s">
        <v>138</v>
      </c>
      <c r="C10" s="199"/>
      <c r="D10" s="263" t="s">
        <v>140</v>
      </c>
      <c r="E10" s="355"/>
      <c r="F10" s="355"/>
      <c r="G10" s="201">
        <v>600</v>
      </c>
      <c r="H10" s="242" t="s">
        <v>542</v>
      </c>
      <c r="I10" s="242" t="s">
        <v>542</v>
      </c>
      <c r="J10" s="242" t="s">
        <v>543</v>
      </c>
      <c r="K10" s="242" t="s">
        <v>542</v>
      </c>
      <c r="L10" s="242" t="s">
        <v>543</v>
      </c>
      <c r="M10" s="242" t="s">
        <v>543</v>
      </c>
      <c r="N10" s="242" t="s">
        <v>543</v>
      </c>
      <c r="O10" s="242" t="s">
        <v>543</v>
      </c>
      <c r="P10" s="242" t="s">
        <v>543</v>
      </c>
      <c r="Q10" s="242" t="s">
        <v>543</v>
      </c>
      <c r="R10" s="242" t="s">
        <v>543</v>
      </c>
      <c r="S10" s="242" t="s">
        <v>543</v>
      </c>
      <c r="T10" s="242" t="s">
        <v>543</v>
      </c>
    </row>
    <row r="11" spans="1:22" ht="28.5" customHeight="1" hidden="1">
      <c r="A11" s="111"/>
      <c r="B11" s="111"/>
      <c r="C11" s="112">
        <v>2850</v>
      </c>
      <c r="D11" s="264" t="s">
        <v>141</v>
      </c>
      <c r="E11" s="148"/>
      <c r="F11" s="148"/>
      <c r="G11" s="85">
        <v>600</v>
      </c>
      <c r="H11" s="223" t="s">
        <v>542</v>
      </c>
      <c r="I11" s="223" t="s">
        <v>542</v>
      </c>
      <c r="J11" s="223" t="s">
        <v>543</v>
      </c>
      <c r="K11" s="223" t="s">
        <v>542</v>
      </c>
      <c r="L11" s="223" t="s">
        <v>543</v>
      </c>
      <c r="M11" s="223" t="s">
        <v>543</v>
      </c>
      <c r="N11" s="223" t="s">
        <v>543</v>
      </c>
      <c r="O11" s="223" t="s">
        <v>543</v>
      </c>
      <c r="P11" s="223" t="s">
        <v>543</v>
      </c>
      <c r="Q11" s="223" t="s">
        <v>543</v>
      </c>
      <c r="R11" s="223" t="s">
        <v>543</v>
      </c>
      <c r="S11" s="223" t="s">
        <v>543</v>
      </c>
      <c r="T11" s="223" t="s">
        <v>543</v>
      </c>
      <c r="V11" s="204"/>
    </row>
    <row r="12" spans="1:20" ht="12.75" hidden="1">
      <c r="A12" s="134"/>
      <c r="B12" s="135"/>
      <c r="C12" s="135"/>
      <c r="D12" s="265"/>
      <c r="E12" s="356"/>
      <c r="F12" s="356"/>
      <c r="G12" s="221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</row>
    <row r="13" spans="1:22" ht="19.5" customHeight="1" hidden="1">
      <c r="A13" s="114" t="s">
        <v>337</v>
      </c>
      <c r="B13" s="114"/>
      <c r="C13" s="115"/>
      <c r="D13" s="266" t="s">
        <v>338</v>
      </c>
      <c r="E13" s="357"/>
      <c r="F13" s="357"/>
      <c r="G13" s="116">
        <f aca="true" t="shared" si="0" ref="G13:T13">G14</f>
        <v>5300</v>
      </c>
      <c r="H13" s="116">
        <f>H14</f>
        <v>5300</v>
      </c>
      <c r="I13" s="116">
        <f t="shared" si="0"/>
        <v>5300</v>
      </c>
      <c r="J13" s="116">
        <f t="shared" si="0"/>
        <v>2000</v>
      </c>
      <c r="K13" s="116">
        <f t="shared" si="0"/>
        <v>3300</v>
      </c>
      <c r="L13" s="116">
        <f t="shared" si="0"/>
        <v>0</v>
      </c>
      <c r="M13" s="116">
        <f t="shared" si="0"/>
        <v>0</v>
      </c>
      <c r="N13" s="116">
        <f t="shared" si="0"/>
        <v>0</v>
      </c>
      <c r="O13" s="116">
        <f t="shared" si="0"/>
        <v>0</v>
      </c>
      <c r="P13" s="116">
        <f t="shared" si="0"/>
        <v>0</v>
      </c>
      <c r="Q13" s="116">
        <f t="shared" si="0"/>
        <v>0</v>
      </c>
      <c r="R13" s="116">
        <f t="shared" si="0"/>
        <v>0</v>
      </c>
      <c r="S13" s="116">
        <f t="shared" si="0"/>
        <v>0</v>
      </c>
      <c r="T13" s="116">
        <f t="shared" si="0"/>
        <v>0</v>
      </c>
      <c r="V13" s="204"/>
    </row>
    <row r="14" spans="1:20" s="243" customFormat="1" ht="19.5" customHeight="1" hidden="1">
      <c r="A14" s="244"/>
      <c r="B14" s="244" t="s">
        <v>339</v>
      </c>
      <c r="C14" s="245"/>
      <c r="D14" s="263" t="s">
        <v>340</v>
      </c>
      <c r="E14" s="355"/>
      <c r="F14" s="355"/>
      <c r="G14" s="200">
        <f>SUM(G15:G16)</f>
        <v>5300</v>
      </c>
      <c r="H14" s="246">
        <f>SUM(H15:H16)</f>
        <v>5300</v>
      </c>
      <c r="I14" s="246">
        <f aca="true" t="shared" si="1" ref="I14:T14">SUM(I15:I16)</f>
        <v>5300</v>
      </c>
      <c r="J14" s="246">
        <f t="shared" si="1"/>
        <v>2000</v>
      </c>
      <c r="K14" s="246">
        <f t="shared" si="1"/>
        <v>3300</v>
      </c>
      <c r="L14" s="246">
        <f t="shared" si="1"/>
        <v>0</v>
      </c>
      <c r="M14" s="246">
        <f t="shared" si="1"/>
        <v>0</v>
      </c>
      <c r="N14" s="246">
        <f t="shared" si="1"/>
        <v>0</v>
      </c>
      <c r="O14" s="246">
        <f t="shared" si="1"/>
        <v>0</v>
      </c>
      <c r="P14" s="246">
        <f t="shared" si="1"/>
        <v>0</v>
      </c>
      <c r="Q14" s="246">
        <f t="shared" si="1"/>
        <v>0</v>
      </c>
      <c r="R14" s="246">
        <f t="shared" si="1"/>
        <v>0</v>
      </c>
      <c r="S14" s="246">
        <f t="shared" si="1"/>
        <v>0</v>
      </c>
      <c r="T14" s="246">
        <f t="shared" si="1"/>
        <v>0</v>
      </c>
    </row>
    <row r="15" spans="1:22" ht="19.5" customHeight="1" hidden="1">
      <c r="A15" s="118"/>
      <c r="B15" s="118"/>
      <c r="C15" s="119">
        <v>4170</v>
      </c>
      <c r="D15" s="267" t="s">
        <v>148</v>
      </c>
      <c r="E15" s="155"/>
      <c r="F15" s="155"/>
      <c r="G15" s="121">
        <v>2000</v>
      </c>
      <c r="H15" s="225">
        <v>2000</v>
      </c>
      <c r="I15" s="225">
        <v>2000</v>
      </c>
      <c r="J15" s="225">
        <v>2000</v>
      </c>
      <c r="K15" s="225">
        <v>0</v>
      </c>
      <c r="L15" s="225">
        <v>0</v>
      </c>
      <c r="M15" s="225">
        <v>0</v>
      </c>
      <c r="N15" s="225">
        <v>0</v>
      </c>
      <c r="O15" s="225">
        <v>0</v>
      </c>
      <c r="P15" s="225">
        <v>0</v>
      </c>
      <c r="Q15" s="225">
        <v>0</v>
      </c>
      <c r="R15" s="225">
        <v>0</v>
      </c>
      <c r="S15" s="225">
        <v>0</v>
      </c>
      <c r="T15" s="225">
        <v>0</v>
      </c>
      <c r="V15" s="204"/>
    </row>
    <row r="16" spans="1:22" ht="19.5" customHeight="1" hidden="1">
      <c r="A16" s="118"/>
      <c r="B16" s="118"/>
      <c r="C16" s="119">
        <v>4300</v>
      </c>
      <c r="D16" s="267" t="s">
        <v>151</v>
      </c>
      <c r="E16" s="155"/>
      <c r="F16" s="155"/>
      <c r="G16" s="121">
        <v>3300</v>
      </c>
      <c r="H16" s="225">
        <v>3300</v>
      </c>
      <c r="I16" s="225">
        <v>3300</v>
      </c>
      <c r="J16" s="225">
        <v>0</v>
      </c>
      <c r="K16" s="225">
        <v>3300</v>
      </c>
      <c r="L16" s="225">
        <v>0</v>
      </c>
      <c r="M16" s="225">
        <v>0</v>
      </c>
      <c r="N16" s="225">
        <v>0</v>
      </c>
      <c r="O16" s="225">
        <v>0</v>
      </c>
      <c r="P16" s="225">
        <v>0</v>
      </c>
      <c r="Q16" s="225">
        <v>0</v>
      </c>
      <c r="R16" s="225">
        <v>0</v>
      </c>
      <c r="S16" s="225">
        <v>0</v>
      </c>
      <c r="T16" s="225">
        <v>0</v>
      </c>
      <c r="V16" s="204"/>
    </row>
    <row r="17" spans="1:20" ht="12.75" hidden="1">
      <c r="A17" s="134"/>
      <c r="B17" s="135"/>
      <c r="C17" s="135"/>
      <c r="D17" s="265"/>
      <c r="E17" s="356"/>
      <c r="F17" s="356"/>
      <c r="G17" s="221"/>
      <c r="H17" s="224"/>
      <c r="I17" s="224"/>
      <c r="J17" s="224"/>
      <c r="K17" s="224"/>
      <c r="L17" s="224"/>
      <c r="M17" s="224"/>
      <c r="N17" s="224"/>
      <c r="O17" s="224"/>
      <c r="P17" s="224"/>
      <c r="Q17" s="224"/>
      <c r="R17" s="224"/>
      <c r="S17" s="224"/>
      <c r="T17" s="224"/>
    </row>
    <row r="18" spans="1:22" ht="19.5" customHeight="1">
      <c r="A18" s="107">
        <v>600</v>
      </c>
      <c r="B18" s="107"/>
      <c r="C18" s="108"/>
      <c r="D18" s="262" t="s">
        <v>27</v>
      </c>
      <c r="E18" s="154">
        <f>E19</f>
        <v>5856</v>
      </c>
      <c r="F18" s="154">
        <f>F19</f>
        <v>123588</v>
      </c>
      <c r="G18" s="109">
        <f>G19</f>
        <v>1176968</v>
      </c>
      <c r="H18" s="109">
        <f aca="true" t="shared" si="2" ref="H18:T18">H19</f>
        <v>190968</v>
      </c>
      <c r="I18" s="109">
        <f t="shared" si="2"/>
        <v>190968</v>
      </c>
      <c r="J18" s="109">
        <f t="shared" si="2"/>
        <v>9621</v>
      </c>
      <c r="K18" s="109">
        <f t="shared" si="2"/>
        <v>181347</v>
      </c>
      <c r="L18" s="109">
        <f t="shared" si="2"/>
        <v>0</v>
      </c>
      <c r="M18" s="109">
        <f t="shared" si="2"/>
        <v>0</v>
      </c>
      <c r="N18" s="109">
        <f t="shared" si="2"/>
        <v>0</v>
      </c>
      <c r="O18" s="109">
        <f t="shared" si="2"/>
        <v>0</v>
      </c>
      <c r="P18" s="109">
        <f t="shared" si="2"/>
        <v>0</v>
      </c>
      <c r="Q18" s="109">
        <f t="shared" si="2"/>
        <v>986000</v>
      </c>
      <c r="R18" s="109">
        <f t="shared" si="2"/>
        <v>986000</v>
      </c>
      <c r="S18" s="109">
        <f t="shared" si="2"/>
        <v>700000</v>
      </c>
      <c r="T18" s="109">
        <f t="shared" si="2"/>
        <v>0</v>
      </c>
      <c r="V18" s="204"/>
    </row>
    <row r="19" spans="1:20" s="243" customFormat="1" ht="19.5" customHeight="1">
      <c r="A19" s="198"/>
      <c r="B19" s="199">
        <v>60016</v>
      </c>
      <c r="C19" s="199"/>
      <c r="D19" s="263" t="s">
        <v>28</v>
      </c>
      <c r="E19" s="355">
        <f>SUM(E20:E29)</f>
        <v>5856</v>
      </c>
      <c r="F19" s="355">
        <f>SUM(F20:F29)</f>
        <v>123588</v>
      </c>
      <c r="G19" s="200">
        <f>SUM(G20:G29)</f>
        <v>1176968</v>
      </c>
      <c r="H19" s="200">
        <f aca="true" t="shared" si="3" ref="H19:T19">SUM(H20:H29)</f>
        <v>190968</v>
      </c>
      <c r="I19" s="200">
        <f t="shared" si="3"/>
        <v>190968</v>
      </c>
      <c r="J19" s="200">
        <f t="shared" si="3"/>
        <v>9621</v>
      </c>
      <c r="K19" s="200">
        <f t="shared" si="3"/>
        <v>181347</v>
      </c>
      <c r="L19" s="200">
        <f t="shared" si="3"/>
        <v>0</v>
      </c>
      <c r="M19" s="200">
        <f t="shared" si="3"/>
        <v>0</v>
      </c>
      <c r="N19" s="200">
        <f t="shared" si="3"/>
        <v>0</v>
      </c>
      <c r="O19" s="200">
        <f t="shared" si="3"/>
        <v>0</v>
      </c>
      <c r="P19" s="200">
        <f t="shared" si="3"/>
        <v>0</v>
      </c>
      <c r="Q19" s="200">
        <f t="shared" si="3"/>
        <v>986000</v>
      </c>
      <c r="R19" s="200">
        <f t="shared" si="3"/>
        <v>986000</v>
      </c>
      <c r="S19" s="200">
        <f t="shared" si="3"/>
        <v>700000</v>
      </c>
      <c r="T19" s="200">
        <f t="shared" si="3"/>
        <v>0</v>
      </c>
    </row>
    <row r="20" spans="1:22" ht="19.5" customHeight="1">
      <c r="A20" s="111"/>
      <c r="B20" s="112"/>
      <c r="C20" s="119">
        <v>4110</v>
      </c>
      <c r="D20" s="267" t="s">
        <v>214</v>
      </c>
      <c r="E20" s="155">
        <v>752</v>
      </c>
      <c r="F20" s="155"/>
      <c r="G20" s="85">
        <v>980</v>
      </c>
      <c r="H20" s="225">
        <v>980</v>
      </c>
      <c r="I20" s="225">
        <v>980</v>
      </c>
      <c r="J20" s="225">
        <v>980</v>
      </c>
      <c r="K20" s="225">
        <v>0</v>
      </c>
      <c r="L20" s="225">
        <v>0</v>
      </c>
      <c r="M20" s="225">
        <v>0</v>
      </c>
      <c r="N20" s="225">
        <v>0</v>
      </c>
      <c r="O20" s="225">
        <v>0</v>
      </c>
      <c r="P20" s="225">
        <v>0</v>
      </c>
      <c r="Q20" s="225">
        <v>0</v>
      </c>
      <c r="R20" s="225">
        <v>0</v>
      </c>
      <c r="S20" s="225">
        <v>0</v>
      </c>
      <c r="T20" s="225">
        <v>0</v>
      </c>
      <c r="V20" s="204"/>
    </row>
    <row r="21" spans="1:22" ht="19.5" customHeight="1">
      <c r="A21" s="111"/>
      <c r="B21" s="112"/>
      <c r="C21" s="119">
        <v>4120</v>
      </c>
      <c r="D21" s="267" t="s">
        <v>182</v>
      </c>
      <c r="E21" s="155">
        <v>104</v>
      </c>
      <c r="F21" s="155"/>
      <c r="G21" s="85">
        <v>141</v>
      </c>
      <c r="H21" s="225">
        <v>141</v>
      </c>
      <c r="I21" s="225">
        <v>141</v>
      </c>
      <c r="J21" s="225">
        <v>141</v>
      </c>
      <c r="K21" s="225">
        <v>0</v>
      </c>
      <c r="L21" s="225">
        <v>0</v>
      </c>
      <c r="M21" s="225">
        <v>0</v>
      </c>
      <c r="N21" s="225">
        <v>0</v>
      </c>
      <c r="O21" s="225">
        <v>0</v>
      </c>
      <c r="P21" s="225">
        <v>0</v>
      </c>
      <c r="Q21" s="225">
        <v>0</v>
      </c>
      <c r="R21" s="225">
        <v>0</v>
      </c>
      <c r="S21" s="225">
        <v>0</v>
      </c>
      <c r="T21" s="225">
        <v>0</v>
      </c>
      <c r="V21" s="204"/>
    </row>
    <row r="22" spans="1:22" ht="19.5" customHeight="1">
      <c r="A22" s="111"/>
      <c r="B22" s="111"/>
      <c r="C22" s="112" t="s">
        <v>144</v>
      </c>
      <c r="D22" s="264" t="s">
        <v>148</v>
      </c>
      <c r="E22" s="148">
        <v>5000</v>
      </c>
      <c r="F22" s="148"/>
      <c r="G22" s="85">
        <v>8500</v>
      </c>
      <c r="H22" s="225">
        <v>8500</v>
      </c>
      <c r="I22" s="225">
        <v>8500</v>
      </c>
      <c r="J22" s="225">
        <v>8500</v>
      </c>
      <c r="K22" s="225">
        <v>0</v>
      </c>
      <c r="L22" s="225">
        <v>0</v>
      </c>
      <c r="M22" s="225">
        <v>0</v>
      </c>
      <c r="N22" s="225">
        <v>0</v>
      </c>
      <c r="O22" s="225">
        <v>0</v>
      </c>
      <c r="P22" s="225">
        <v>0</v>
      </c>
      <c r="Q22" s="225">
        <v>0</v>
      </c>
      <c r="R22" s="225">
        <v>0</v>
      </c>
      <c r="S22" s="225">
        <v>0</v>
      </c>
      <c r="T22" s="225">
        <v>0</v>
      </c>
      <c r="V22" s="204"/>
    </row>
    <row r="23" spans="1:22" ht="19.5" customHeight="1" hidden="1">
      <c r="A23" s="111"/>
      <c r="B23" s="111"/>
      <c r="C23" s="112">
        <v>4210</v>
      </c>
      <c r="D23" s="264" t="s">
        <v>149</v>
      </c>
      <c r="E23" s="148"/>
      <c r="F23" s="148"/>
      <c r="G23" s="85">
        <v>46000</v>
      </c>
      <c r="H23" s="225">
        <v>46000</v>
      </c>
      <c r="I23" s="225">
        <v>46000</v>
      </c>
      <c r="J23" s="225">
        <v>0</v>
      </c>
      <c r="K23" s="225">
        <v>46000</v>
      </c>
      <c r="L23" s="225">
        <v>0</v>
      </c>
      <c r="M23" s="225">
        <v>0</v>
      </c>
      <c r="N23" s="225">
        <v>0</v>
      </c>
      <c r="O23" s="225">
        <v>0</v>
      </c>
      <c r="P23" s="225">
        <v>0</v>
      </c>
      <c r="Q23" s="225">
        <v>0</v>
      </c>
      <c r="R23" s="225">
        <v>0</v>
      </c>
      <c r="S23" s="225">
        <v>0</v>
      </c>
      <c r="T23" s="225">
        <v>0</v>
      </c>
      <c r="V23" s="204"/>
    </row>
    <row r="24" spans="1:22" ht="19.5" customHeight="1" hidden="1">
      <c r="A24" s="111"/>
      <c r="B24" s="111"/>
      <c r="C24" s="112">
        <v>4270</v>
      </c>
      <c r="D24" s="264" t="s">
        <v>150</v>
      </c>
      <c r="E24" s="148"/>
      <c r="F24" s="148"/>
      <c r="G24" s="85">
        <v>76435</v>
      </c>
      <c r="H24" s="225">
        <v>76435</v>
      </c>
      <c r="I24" s="225">
        <v>76435</v>
      </c>
      <c r="J24" s="225">
        <v>0</v>
      </c>
      <c r="K24" s="225">
        <v>76435</v>
      </c>
      <c r="L24" s="225">
        <v>0</v>
      </c>
      <c r="M24" s="225">
        <v>0</v>
      </c>
      <c r="N24" s="225">
        <v>0</v>
      </c>
      <c r="O24" s="225">
        <v>0</v>
      </c>
      <c r="P24" s="225">
        <v>0</v>
      </c>
      <c r="Q24" s="225">
        <v>0</v>
      </c>
      <c r="R24" s="225">
        <v>0</v>
      </c>
      <c r="S24" s="225">
        <v>0</v>
      </c>
      <c r="T24" s="225">
        <v>0</v>
      </c>
      <c r="V24" s="204"/>
    </row>
    <row r="25" spans="1:22" ht="19.5" customHeight="1">
      <c r="A25" s="111"/>
      <c r="B25" s="111"/>
      <c r="C25" s="112">
        <v>4300</v>
      </c>
      <c r="D25" s="264" t="s">
        <v>151</v>
      </c>
      <c r="E25" s="148"/>
      <c r="F25" s="148">
        <v>3588</v>
      </c>
      <c r="G25" s="85">
        <v>56412</v>
      </c>
      <c r="H25" s="225">
        <v>56412</v>
      </c>
      <c r="I25" s="225">
        <v>56412</v>
      </c>
      <c r="J25" s="225">
        <v>0</v>
      </c>
      <c r="K25" s="225">
        <v>56412</v>
      </c>
      <c r="L25" s="225">
        <v>0</v>
      </c>
      <c r="M25" s="225">
        <v>0</v>
      </c>
      <c r="N25" s="225">
        <v>0</v>
      </c>
      <c r="O25" s="225">
        <v>0</v>
      </c>
      <c r="P25" s="225">
        <v>0</v>
      </c>
      <c r="Q25" s="225">
        <v>0</v>
      </c>
      <c r="R25" s="225">
        <v>0</v>
      </c>
      <c r="S25" s="225">
        <v>0</v>
      </c>
      <c r="T25" s="225">
        <v>0</v>
      </c>
      <c r="V25" s="204"/>
    </row>
    <row r="26" spans="1:22" ht="19.5" customHeight="1" hidden="1">
      <c r="A26" s="111"/>
      <c r="B26" s="111"/>
      <c r="C26" s="112" t="s">
        <v>145</v>
      </c>
      <c r="D26" s="264" t="s">
        <v>152</v>
      </c>
      <c r="E26" s="148"/>
      <c r="F26" s="148"/>
      <c r="G26" s="85">
        <v>2500</v>
      </c>
      <c r="H26" s="225">
        <v>2500</v>
      </c>
      <c r="I26" s="225">
        <v>2500</v>
      </c>
      <c r="J26" s="225">
        <v>0</v>
      </c>
      <c r="K26" s="225">
        <v>2500</v>
      </c>
      <c r="L26" s="225">
        <v>0</v>
      </c>
      <c r="M26" s="225">
        <v>0</v>
      </c>
      <c r="N26" s="225">
        <v>0</v>
      </c>
      <c r="O26" s="225">
        <v>0</v>
      </c>
      <c r="P26" s="225">
        <v>0</v>
      </c>
      <c r="Q26" s="225">
        <v>0</v>
      </c>
      <c r="R26" s="225">
        <v>0</v>
      </c>
      <c r="S26" s="225">
        <v>0</v>
      </c>
      <c r="T26" s="225">
        <v>0</v>
      </c>
      <c r="V26" s="204"/>
    </row>
    <row r="27" spans="1:22" ht="19.5" customHeight="1">
      <c r="A27" s="111"/>
      <c r="B27" s="111"/>
      <c r="C27" s="112" t="s">
        <v>146</v>
      </c>
      <c r="D27" s="264" t="s">
        <v>153</v>
      </c>
      <c r="E27" s="148"/>
      <c r="F27" s="148">
        <v>120000</v>
      </c>
      <c r="G27" s="85">
        <v>286000</v>
      </c>
      <c r="H27" s="225">
        <v>0</v>
      </c>
      <c r="I27" s="225">
        <v>0</v>
      </c>
      <c r="J27" s="225">
        <v>0</v>
      </c>
      <c r="K27" s="225">
        <v>0</v>
      </c>
      <c r="L27" s="225">
        <v>0</v>
      </c>
      <c r="M27" s="225">
        <v>0</v>
      </c>
      <c r="N27" s="225">
        <v>0</v>
      </c>
      <c r="O27" s="225">
        <v>0</v>
      </c>
      <c r="P27" s="225">
        <v>0</v>
      </c>
      <c r="Q27" s="225">
        <v>286000</v>
      </c>
      <c r="R27" s="225">
        <v>286000</v>
      </c>
      <c r="S27" s="225">
        <v>0</v>
      </c>
      <c r="T27" s="225">
        <v>0</v>
      </c>
      <c r="V27" s="204"/>
    </row>
    <row r="28" spans="1:22" ht="19.5" customHeight="1" hidden="1">
      <c r="A28" s="111"/>
      <c r="B28" s="111"/>
      <c r="C28" s="112">
        <v>6058</v>
      </c>
      <c r="D28" s="264" t="s">
        <v>153</v>
      </c>
      <c r="E28" s="358"/>
      <c r="F28" s="358"/>
      <c r="G28" s="222">
        <v>339146</v>
      </c>
      <c r="H28" s="225">
        <v>0</v>
      </c>
      <c r="I28" s="225">
        <v>0</v>
      </c>
      <c r="J28" s="225">
        <v>0</v>
      </c>
      <c r="K28" s="225">
        <v>0</v>
      </c>
      <c r="L28" s="225">
        <v>0</v>
      </c>
      <c r="M28" s="225">
        <v>0</v>
      </c>
      <c r="N28" s="225">
        <v>0</v>
      </c>
      <c r="O28" s="225">
        <v>0</v>
      </c>
      <c r="P28" s="225">
        <v>0</v>
      </c>
      <c r="Q28" s="225">
        <v>339146</v>
      </c>
      <c r="R28" s="225">
        <v>339146</v>
      </c>
      <c r="S28" s="225">
        <v>339146</v>
      </c>
      <c r="T28" s="225">
        <v>0</v>
      </c>
      <c r="V28" s="204"/>
    </row>
    <row r="29" spans="1:22" ht="19.5" customHeight="1" hidden="1">
      <c r="A29" s="111"/>
      <c r="B29" s="111"/>
      <c r="C29" s="112">
        <v>6059</v>
      </c>
      <c r="D29" s="264" t="s">
        <v>153</v>
      </c>
      <c r="E29" s="259"/>
      <c r="F29" s="259"/>
      <c r="G29" s="153">
        <v>360854</v>
      </c>
      <c r="H29" s="239">
        <v>0</v>
      </c>
      <c r="I29" s="239">
        <v>0</v>
      </c>
      <c r="J29" s="239">
        <v>0</v>
      </c>
      <c r="K29" s="239">
        <v>0</v>
      </c>
      <c r="L29" s="239">
        <v>0</v>
      </c>
      <c r="M29" s="239">
        <v>0</v>
      </c>
      <c r="N29" s="239">
        <v>0</v>
      </c>
      <c r="O29" s="239">
        <v>0</v>
      </c>
      <c r="P29" s="239">
        <v>0</v>
      </c>
      <c r="Q29" s="239">
        <v>360854</v>
      </c>
      <c r="R29" s="239">
        <v>360854</v>
      </c>
      <c r="S29" s="239">
        <v>360854</v>
      </c>
      <c r="T29" s="239">
        <v>0</v>
      </c>
      <c r="V29" s="204"/>
    </row>
    <row r="30" spans="1:20" ht="12.75">
      <c r="A30" s="134"/>
      <c r="B30" s="135"/>
      <c r="C30" s="135"/>
      <c r="D30" s="265"/>
      <c r="E30" s="359"/>
      <c r="F30" s="359"/>
      <c r="G30" s="240"/>
      <c r="H30" s="241"/>
      <c r="I30" s="241"/>
      <c r="J30" s="241"/>
      <c r="K30" s="241"/>
      <c r="L30" s="241"/>
      <c r="M30" s="241"/>
      <c r="N30" s="241"/>
      <c r="O30" s="241"/>
      <c r="P30" s="241"/>
      <c r="Q30" s="241"/>
      <c r="R30" s="241"/>
      <c r="S30" s="241"/>
      <c r="T30" s="241"/>
    </row>
    <row r="31" spans="1:22" ht="19.5" customHeight="1">
      <c r="A31" s="107">
        <v>700</v>
      </c>
      <c r="B31" s="107"/>
      <c r="C31" s="108"/>
      <c r="D31" s="262" t="s">
        <v>29</v>
      </c>
      <c r="E31" s="154">
        <f>E32+E47</f>
        <v>170000</v>
      </c>
      <c r="F31" s="154">
        <f>F32+F47</f>
        <v>0</v>
      </c>
      <c r="G31" s="109">
        <f aca="true" t="shared" si="4" ref="G31:T31">G32+G47</f>
        <v>644147</v>
      </c>
      <c r="H31" s="109">
        <f t="shared" si="4"/>
        <v>199277</v>
      </c>
      <c r="I31" s="109">
        <f t="shared" si="4"/>
        <v>199277</v>
      </c>
      <c r="J31" s="109">
        <f t="shared" si="4"/>
        <v>11245</v>
      </c>
      <c r="K31" s="109">
        <f t="shared" si="4"/>
        <v>188032</v>
      </c>
      <c r="L31" s="109">
        <f t="shared" si="4"/>
        <v>0</v>
      </c>
      <c r="M31" s="109">
        <f t="shared" si="4"/>
        <v>0</v>
      </c>
      <c r="N31" s="109">
        <f t="shared" si="4"/>
        <v>0</v>
      </c>
      <c r="O31" s="109">
        <f t="shared" si="4"/>
        <v>0</v>
      </c>
      <c r="P31" s="109">
        <f t="shared" si="4"/>
        <v>0</v>
      </c>
      <c r="Q31" s="109">
        <f t="shared" si="4"/>
        <v>444870</v>
      </c>
      <c r="R31" s="109">
        <f t="shared" si="4"/>
        <v>389870</v>
      </c>
      <c r="S31" s="109">
        <f t="shared" si="4"/>
        <v>0</v>
      </c>
      <c r="T31" s="109">
        <f t="shared" si="4"/>
        <v>55000</v>
      </c>
      <c r="V31" s="204"/>
    </row>
    <row r="32" spans="1:20" s="243" customFormat="1" ht="30" customHeight="1">
      <c r="A32" s="198"/>
      <c r="B32" s="199">
        <v>70005</v>
      </c>
      <c r="C32" s="199"/>
      <c r="D32" s="263" t="s">
        <v>30</v>
      </c>
      <c r="E32" s="355">
        <f>SUM(E33:E46)</f>
        <v>170000</v>
      </c>
      <c r="F32" s="355">
        <f>SUM(F33:F46)</f>
        <v>0</v>
      </c>
      <c r="G32" s="200">
        <f>SUM(G33:G46)</f>
        <v>589147</v>
      </c>
      <c r="H32" s="200">
        <f aca="true" t="shared" si="5" ref="H32:T32">SUM(H33:H46)</f>
        <v>199277</v>
      </c>
      <c r="I32" s="200">
        <f t="shared" si="5"/>
        <v>199277</v>
      </c>
      <c r="J32" s="200">
        <f t="shared" si="5"/>
        <v>11245</v>
      </c>
      <c r="K32" s="200">
        <f t="shared" si="5"/>
        <v>188032</v>
      </c>
      <c r="L32" s="200">
        <f t="shared" si="5"/>
        <v>0</v>
      </c>
      <c r="M32" s="200">
        <f t="shared" si="5"/>
        <v>0</v>
      </c>
      <c r="N32" s="200">
        <f t="shared" si="5"/>
        <v>0</v>
      </c>
      <c r="O32" s="200">
        <f t="shared" si="5"/>
        <v>0</v>
      </c>
      <c r="P32" s="200">
        <f t="shared" si="5"/>
        <v>0</v>
      </c>
      <c r="Q32" s="200">
        <f t="shared" si="5"/>
        <v>389870</v>
      </c>
      <c r="R32" s="200">
        <f t="shared" si="5"/>
        <v>389870</v>
      </c>
      <c r="S32" s="200">
        <f t="shared" si="5"/>
        <v>0</v>
      </c>
      <c r="T32" s="200">
        <f t="shared" si="5"/>
        <v>0</v>
      </c>
    </row>
    <row r="33" spans="1:22" ht="19.5" customHeight="1" hidden="1">
      <c r="A33" s="111"/>
      <c r="B33" s="112"/>
      <c r="C33" s="112">
        <v>4110</v>
      </c>
      <c r="D33" s="264" t="s">
        <v>147</v>
      </c>
      <c r="E33" s="148"/>
      <c r="F33" s="148"/>
      <c r="G33" s="85">
        <v>220</v>
      </c>
      <c r="H33" s="225">
        <v>220</v>
      </c>
      <c r="I33" s="225">
        <v>220</v>
      </c>
      <c r="J33" s="225">
        <v>220</v>
      </c>
      <c r="K33" s="225">
        <v>0</v>
      </c>
      <c r="L33" s="225">
        <v>0</v>
      </c>
      <c r="M33" s="225">
        <v>0</v>
      </c>
      <c r="N33" s="225">
        <v>0</v>
      </c>
      <c r="O33" s="225">
        <v>0</v>
      </c>
      <c r="P33" s="225">
        <v>0</v>
      </c>
      <c r="Q33" s="225">
        <v>0</v>
      </c>
      <c r="R33" s="225">
        <v>0</v>
      </c>
      <c r="S33" s="225">
        <v>0</v>
      </c>
      <c r="T33" s="225">
        <v>0</v>
      </c>
      <c r="V33" s="204"/>
    </row>
    <row r="34" spans="1:22" ht="19.5" customHeight="1" hidden="1">
      <c r="A34" s="111"/>
      <c r="B34" s="112"/>
      <c r="C34" s="112">
        <v>4120</v>
      </c>
      <c r="D34" s="264" t="s">
        <v>182</v>
      </c>
      <c r="E34" s="148"/>
      <c r="F34" s="148"/>
      <c r="G34" s="85">
        <v>25</v>
      </c>
      <c r="H34" s="225">
        <v>25</v>
      </c>
      <c r="I34" s="225">
        <v>25</v>
      </c>
      <c r="J34" s="225">
        <v>25</v>
      </c>
      <c r="K34" s="225">
        <v>0</v>
      </c>
      <c r="L34" s="225">
        <v>0</v>
      </c>
      <c r="M34" s="225">
        <v>0</v>
      </c>
      <c r="N34" s="225">
        <v>0</v>
      </c>
      <c r="O34" s="225">
        <v>0</v>
      </c>
      <c r="P34" s="225">
        <v>0</v>
      </c>
      <c r="Q34" s="225">
        <v>0</v>
      </c>
      <c r="R34" s="225">
        <v>0</v>
      </c>
      <c r="S34" s="225">
        <v>0</v>
      </c>
      <c r="T34" s="225">
        <v>0</v>
      </c>
      <c r="V34" s="204"/>
    </row>
    <row r="35" spans="1:22" ht="19.5" customHeight="1" hidden="1">
      <c r="A35" s="111"/>
      <c r="B35" s="112"/>
      <c r="C35" s="112" t="s">
        <v>144</v>
      </c>
      <c r="D35" s="264" t="s">
        <v>148</v>
      </c>
      <c r="E35" s="148"/>
      <c r="F35" s="148"/>
      <c r="G35" s="85">
        <v>11000</v>
      </c>
      <c r="H35" s="225">
        <v>11000</v>
      </c>
      <c r="I35" s="225">
        <v>11000</v>
      </c>
      <c r="J35" s="225">
        <v>11000</v>
      </c>
      <c r="K35" s="225">
        <v>0</v>
      </c>
      <c r="L35" s="225">
        <v>0</v>
      </c>
      <c r="M35" s="225">
        <v>0</v>
      </c>
      <c r="N35" s="225">
        <v>0</v>
      </c>
      <c r="O35" s="225">
        <v>0</v>
      </c>
      <c r="P35" s="225">
        <v>0</v>
      </c>
      <c r="Q35" s="225">
        <v>0</v>
      </c>
      <c r="R35" s="225">
        <v>0</v>
      </c>
      <c r="S35" s="225">
        <v>0</v>
      </c>
      <c r="T35" s="225">
        <v>0</v>
      </c>
      <c r="V35" s="204"/>
    </row>
    <row r="36" spans="1:22" ht="19.5" customHeight="1" hidden="1">
      <c r="A36" s="111"/>
      <c r="B36" s="112"/>
      <c r="C36" s="112">
        <v>4210</v>
      </c>
      <c r="D36" s="264" t="s">
        <v>149</v>
      </c>
      <c r="E36" s="148"/>
      <c r="F36" s="148"/>
      <c r="G36" s="85">
        <v>15000</v>
      </c>
      <c r="H36" s="225">
        <v>15000</v>
      </c>
      <c r="I36" s="225">
        <v>15000</v>
      </c>
      <c r="J36" s="225">
        <v>0</v>
      </c>
      <c r="K36" s="225">
        <v>15000</v>
      </c>
      <c r="L36" s="225">
        <v>0</v>
      </c>
      <c r="M36" s="225">
        <v>0</v>
      </c>
      <c r="N36" s="225">
        <v>0</v>
      </c>
      <c r="O36" s="225">
        <v>0</v>
      </c>
      <c r="P36" s="225">
        <v>0</v>
      </c>
      <c r="Q36" s="225">
        <v>0</v>
      </c>
      <c r="R36" s="225">
        <v>0</v>
      </c>
      <c r="S36" s="225">
        <v>0</v>
      </c>
      <c r="T36" s="225">
        <v>0</v>
      </c>
      <c r="V36" s="204"/>
    </row>
    <row r="37" spans="1:22" ht="19.5" customHeight="1" hidden="1">
      <c r="A37" s="111"/>
      <c r="B37" s="112"/>
      <c r="C37" s="112">
        <v>4260</v>
      </c>
      <c r="D37" s="264" t="s">
        <v>157</v>
      </c>
      <c r="E37" s="148"/>
      <c r="F37" s="148"/>
      <c r="G37" s="85">
        <v>1300</v>
      </c>
      <c r="H37" s="225">
        <v>1300</v>
      </c>
      <c r="I37" s="225">
        <v>1300</v>
      </c>
      <c r="J37" s="225">
        <v>0</v>
      </c>
      <c r="K37" s="225">
        <v>1300</v>
      </c>
      <c r="L37" s="225">
        <v>0</v>
      </c>
      <c r="M37" s="225">
        <v>0</v>
      </c>
      <c r="N37" s="225">
        <v>0</v>
      </c>
      <c r="O37" s="225">
        <v>0</v>
      </c>
      <c r="P37" s="225">
        <v>0</v>
      </c>
      <c r="Q37" s="225">
        <v>0</v>
      </c>
      <c r="R37" s="225">
        <v>0</v>
      </c>
      <c r="S37" s="225">
        <v>0</v>
      </c>
      <c r="T37" s="225">
        <v>0</v>
      </c>
      <c r="V37" s="204"/>
    </row>
    <row r="38" spans="1:22" ht="19.5" customHeight="1" hidden="1">
      <c r="A38" s="111"/>
      <c r="B38" s="112"/>
      <c r="C38" s="112" t="s">
        <v>155</v>
      </c>
      <c r="D38" s="264" t="s">
        <v>150</v>
      </c>
      <c r="E38" s="148"/>
      <c r="F38" s="148"/>
      <c r="G38" s="85">
        <v>29785</v>
      </c>
      <c r="H38" s="85">
        <v>29785</v>
      </c>
      <c r="I38" s="85">
        <v>29785</v>
      </c>
      <c r="J38" s="225">
        <v>0</v>
      </c>
      <c r="K38" s="85">
        <v>29785</v>
      </c>
      <c r="L38" s="225">
        <v>0</v>
      </c>
      <c r="M38" s="225">
        <v>0</v>
      </c>
      <c r="N38" s="225">
        <v>0</v>
      </c>
      <c r="O38" s="225">
        <v>0</v>
      </c>
      <c r="P38" s="225">
        <v>0</v>
      </c>
      <c r="Q38" s="225">
        <v>0</v>
      </c>
      <c r="R38" s="225">
        <v>0</v>
      </c>
      <c r="S38" s="225">
        <v>0</v>
      </c>
      <c r="T38" s="225">
        <v>0</v>
      </c>
      <c r="V38" s="204"/>
    </row>
    <row r="39" spans="1:22" ht="19.5" customHeight="1" hidden="1">
      <c r="A39" s="111"/>
      <c r="B39" s="112"/>
      <c r="C39" s="112">
        <v>4300</v>
      </c>
      <c r="D39" s="264" t="s">
        <v>151</v>
      </c>
      <c r="E39" s="148"/>
      <c r="F39" s="148"/>
      <c r="G39" s="85">
        <v>53000</v>
      </c>
      <c r="H39" s="225">
        <v>53000</v>
      </c>
      <c r="I39" s="225">
        <v>53000</v>
      </c>
      <c r="J39" s="225">
        <v>0</v>
      </c>
      <c r="K39" s="225">
        <v>53000</v>
      </c>
      <c r="L39" s="225">
        <v>0</v>
      </c>
      <c r="M39" s="225">
        <v>0</v>
      </c>
      <c r="N39" s="225">
        <v>0</v>
      </c>
      <c r="O39" s="225">
        <v>0</v>
      </c>
      <c r="P39" s="225">
        <v>0</v>
      </c>
      <c r="Q39" s="225">
        <v>0</v>
      </c>
      <c r="R39" s="225">
        <v>0</v>
      </c>
      <c r="S39" s="225">
        <v>0</v>
      </c>
      <c r="T39" s="225">
        <v>0</v>
      </c>
      <c r="V39" s="204"/>
    </row>
    <row r="40" spans="1:22" ht="37.5" customHeight="1" hidden="1">
      <c r="A40" s="111"/>
      <c r="B40" s="112"/>
      <c r="C40" s="112" t="s">
        <v>169</v>
      </c>
      <c r="D40" s="264" t="s">
        <v>192</v>
      </c>
      <c r="E40" s="148"/>
      <c r="F40" s="148"/>
      <c r="G40" s="85">
        <v>147</v>
      </c>
      <c r="H40" s="225">
        <v>147</v>
      </c>
      <c r="I40" s="225">
        <v>147</v>
      </c>
      <c r="J40" s="225">
        <v>0</v>
      </c>
      <c r="K40" s="225">
        <v>147</v>
      </c>
      <c r="L40" s="225">
        <v>0</v>
      </c>
      <c r="M40" s="225">
        <v>0</v>
      </c>
      <c r="N40" s="225">
        <v>0</v>
      </c>
      <c r="O40" s="225">
        <v>0</v>
      </c>
      <c r="P40" s="225">
        <v>0</v>
      </c>
      <c r="Q40" s="225">
        <v>0</v>
      </c>
      <c r="R40" s="225">
        <v>0</v>
      </c>
      <c r="S40" s="225">
        <v>0</v>
      </c>
      <c r="T40" s="225">
        <v>0</v>
      </c>
      <c r="V40" s="204"/>
    </row>
    <row r="41" spans="1:22" ht="25.5" hidden="1">
      <c r="A41" s="111"/>
      <c r="B41" s="112"/>
      <c r="C41" s="112">
        <v>4390</v>
      </c>
      <c r="D41" s="264" t="s">
        <v>348</v>
      </c>
      <c r="E41" s="148"/>
      <c r="F41" s="148"/>
      <c r="G41" s="85">
        <v>6000</v>
      </c>
      <c r="H41" s="225">
        <v>6000</v>
      </c>
      <c r="I41" s="225">
        <v>6000</v>
      </c>
      <c r="J41" s="225">
        <v>0</v>
      </c>
      <c r="K41" s="225">
        <v>6000</v>
      </c>
      <c r="L41" s="225">
        <v>0</v>
      </c>
      <c r="M41" s="225">
        <v>0</v>
      </c>
      <c r="N41" s="225">
        <v>0</v>
      </c>
      <c r="O41" s="225">
        <v>0</v>
      </c>
      <c r="P41" s="225">
        <v>0</v>
      </c>
      <c r="Q41" s="225">
        <v>0</v>
      </c>
      <c r="R41" s="225">
        <v>0</v>
      </c>
      <c r="S41" s="225">
        <v>0</v>
      </c>
      <c r="T41" s="225">
        <v>0</v>
      </c>
      <c r="V41" s="204"/>
    </row>
    <row r="42" spans="1:20" ht="39" customHeight="1" hidden="1">
      <c r="A42" s="111"/>
      <c r="B42" s="112"/>
      <c r="C42" s="112">
        <v>4400</v>
      </c>
      <c r="D42" s="264" t="s">
        <v>361</v>
      </c>
      <c r="E42" s="148"/>
      <c r="F42" s="148"/>
      <c r="G42" s="85">
        <v>72000</v>
      </c>
      <c r="H42" s="224">
        <v>72000</v>
      </c>
      <c r="I42" s="224">
        <v>72000</v>
      </c>
      <c r="J42" s="224">
        <v>0</v>
      </c>
      <c r="K42" s="224">
        <v>72000</v>
      </c>
      <c r="L42" s="224">
        <v>0</v>
      </c>
      <c r="M42" s="224">
        <v>0</v>
      </c>
      <c r="N42" s="224">
        <v>0</v>
      </c>
      <c r="O42" s="224">
        <v>0</v>
      </c>
      <c r="P42" s="224">
        <v>0</v>
      </c>
      <c r="Q42" s="224">
        <v>0</v>
      </c>
      <c r="R42" s="224">
        <v>0</v>
      </c>
      <c r="S42" s="224">
        <v>0</v>
      </c>
      <c r="T42" s="224">
        <v>0</v>
      </c>
    </row>
    <row r="43" spans="1:20" ht="19.5" customHeight="1" hidden="1">
      <c r="A43" s="111"/>
      <c r="B43" s="112"/>
      <c r="C43" s="112" t="s">
        <v>145</v>
      </c>
      <c r="D43" s="264" t="s">
        <v>152</v>
      </c>
      <c r="E43" s="148"/>
      <c r="F43" s="148"/>
      <c r="G43" s="85">
        <v>2800</v>
      </c>
      <c r="H43" s="224">
        <v>2800</v>
      </c>
      <c r="I43" s="224">
        <v>2800</v>
      </c>
      <c r="J43" s="224">
        <v>0</v>
      </c>
      <c r="K43" s="224">
        <v>2800</v>
      </c>
      <c r="L43" s="224">
        <v>0</v>
      </c>
      <c r="M43" s="224">
        <v>0</v>
      </c>
      <c r="N43" s="224">
        <v>0</v>
      </c>
      <c r="O43" s="224">
        <v>0</v>
      </c>
      <c r="P43" s="224">
        <v>0</v>
      </c>
      <c r="Q43" s="224">
        <v>0</v>
      </c>
      <c r="R43" s="224">
        <v>0</v>
      </c>
      <c r="S43" s="224">
        <v>0</v>
      </c>
      <c r="T43" s="224">
        <v>0</v>
      </c>
    </row>
    <row r="44" spans="1:20" ht="25.5" customHeight="1" hidden="1">
      <c r="A44" s="111"/>
      <c r="B44" s="112"/>
      <c r="C44" s="112" t="s">
        <v>156</v>
      </c>
      <c r="D44" s="264" t="s">
        <v>158</v>
      </c>
      <c r="E44" s="148"/>
      <c r="F44" s="148"/>
      <c r="G44" s="85">
        <v>8000</v>
      </c>
      <c r="H44" s="224">
        <v>8000</v>
      </c>
      <c r="I44" s="224">
        <v>8000</v>
      </c>
      <c r="J44" s="224">
        <v>0</v>
      </c>
      <c r="K44" s="224">
        <v>8000</v>
      </c>
      <c r="L44" s="224">
        <v>0</v>
      </c>
      <c r="M44" s="224">
        <v>0</v>
      </c>
      <c r="N44" s="224">
        <v>0</v>
      </c>
      <c r="O44" s="224">
        <v>0</v>
      </c>
      <c r="P44" s="224">
        <v>0</v>
      </c>
      <c r="Q44" s="224">
        <v>0</v>
      </c>
      <c r="R44" s="224">
        <v>0</v>
      </c>
      <c r="S44" s="224">
        <v>0</v>
      </c>
      <c r="T44" s="224">
        <v>0</v>
      </c>
    </row>
    <row r="45" spans="1:20" ht="25.5" hidden="1">
      <c r="A45" s="111"/>
      <c r="B45" s="112"/>
      <c r="C45" s="112">
        <v>6050</v>
      </c>
      <c r="D45" s="264" t="s">
        <v>159</v>
      </c>
      <c r="E45" s="259"/>
      <c r="F45" s="259"/>
      <c r="G45" s="236">
        <v>166530</v>
      </c>
      <c r="H45" s="231">
        <v>0</v>
      </c>
      <c r="I45" s="231">
        <v>0</v>
      </c>
      <c r="J45" s="231">
        <v>0</v>
      </c>
      <c r="K45" s="231">
        <v>0</v>
      </c>
      <c r="L45" s="231">
        <v>0</v>
      </c>
      <c r="M45" s="231">
        <v>0</v>
      </c>
      <c r="N45" s="231">
        <v>0</v>
      </c>
      <c r="O45" s="231">
        <v>0</v>
      </c>
      <c r="P45" s="231">
        <v>0</v>
      </c>
      <c r="Q45" s="231">
        <v>166530</v>
      </c>
      <c r="R45" s="231">
        <v>166530</v>
      </c>
      <c r="S45" s="231">
        <v>0</v>
      </c>
      <c r="T45" s="231">
        <v>0</v>
      </c>
    </row>
    <row r="46" spans="1:20" ht="25.5" customHeight="1">
      <c r="A46" s="111"/>
      <c r="B46" s="112"/>
      <c r="C46" s="112">
        <v>6060</v>
      </c>
      <c r="D46" s="264" t="s">
        <v>189</v>
      </c>
      <c r="E46" s="148">
        <v>170000</v>
      </c>
      <c r="F46" s="148">
        <v>0</v>
      </c>
      <c r="G46" s="85">
        <v>223340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0</v>
      </c>
      <c r="O46" s="235">
        <v>0</v>
      </c>
      <c r="P46" s="235">
        <v>0</v>
      </c>
      <c r="Q46" s="235">
        <v>223340</v>
      </c>
      <c r="R46" s="235">
        <v>223340</v>
      </c>
      <c r="S46" s="235">
        <v>0</v>
      </c>
      <c r="T46" s="235">
        <v>0</v>
      </c>
    </row>
    <row r="47" spans="1:20" s="243" customFormat="1" ht="25.5" hidden="1">
      <c r="A47" s="198"/>
      <c r="B47" s="199">
        <v>70021</v>
      </c>
      <c r="C47" s="199"/>
      <c r="D47" s="263" t="s">
        <v>349</v>
      </c>
      <c r="E47" s="355"/>
      <c r="F47" s="355"/>
      <c r="G47" s="200">
        <f>G48</f>
        <v>55000</v>
      </c>
      <c r="H47" s="200">
        <f aca="true" t="shared" si="6" ref="H47:T47">H48</f>
        <v>0</v>
      </c>
      <c r="I47" s="200">
        <f t="shared" si="6"/>
        <v>0</v>
      </c>
      <c r="J47" s="200">
        <f t="shared" si="6"/>
        <v>0</v>
      </c>
      <c r="K47" s="200">
        <f t="shared" si="6"/>
        <v>0</v>
      </c>
      <c r="L47" s="200">
        <f t="shared" si="6"/>
        <v>0</v>
      </c>
      <c r="M47" s="200">
        <f t="shared" si="6"/>
        <v>0</v>
      </c>
      <c r="N47" s="200">
        <f t="shared" si="6"/>
        <v>0</v>
      </c>
      <c r="O47" s="200">
        <f t="shared" si="6"/>
        <v>0</v>
      </c>
      <c r="P47" s="200">
        <f t="shared" si="6"/>
        <v>0</v>
      </c>
      <c r="Q47" s="200">
        <f t="shared" si="6"/>
        <v>55000</v>
      </c>
      <c r="R47" s="200">
        <f t="shared" si="6"/>
        <v>0</v>
      </c>
      <c r="S47" s="200">
        <f t="shared" si="6"/>
        <v>0</v>
      </c>
      <c r="T47" s="200">
        <f t="shared" si="6"/>
        <v>55000</v>
      </c>
    </row>
    <row r="48" spans="1:20" ht="51" hidden="1">
      <c r="A48" s="111"/>
      <c r="B48" s="112"/>
      <c r="C48" s="112">
        <v>6010</v>
      </c>
      <c r="D48" s="264" t="s">
        <v>350</v>
      </c>
      <c r="E48" s="148"/>
      <c r="F48" s="148"/>
      <c r="G48" s="85">
        <v>55000</v>
      </c>
      <c r="H48" s="224">
        <v>0</v>
      </c>
      <c r="I48" s="224">
        <v>0</v>
      </c>
      <c r="J48" s="224">
        <v>0</v>
      </c>
      <c r="K48" s="224">
        <v>0</v>
      </c>
      <c r="L48" s="224">
        <v>0</v>
      </c>
      <c r="M48" s="224">
        <v>0</v>
      </c>
      <c r="N48" s="224">
        <v>0</v>
      </c>
      <c r="O48" s="224">
        <v>0</v>
      </c>
      <c r="P48" s="224">
        <v>0</v>
      </c>
      <c r="Q48" s="224">
        <v>55000</v>
      </c>
      <c r="R48" s="224">
        <v>0</v>
      </c>
      <c r="S48" s="224">
        <v>0</v>
      </c>
      <c r="T48" s="224">
        <v>55000</v>
      </c>
    </row>
    <row r="49" spans="1:20" ht="12.75" hidden="1">
      <c r="A49" s="134"/>
      <c r="B49" s="135"/>
      <c r="C49" s="135"/>
      <c r="D49" s="265"/>
      <c r="E49" s="356"/>
      <c r="F49" s="356"/>
      <c r="G49" s="221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</row>
    <row r="50" spans="1:20" ht="19.5" customHeight="1" hidden="1">
      <c r="A50" s="127">
        <v>710</v>
      </c>
      <c r="B50" s="128"/>
      <c r="C50" s="128"/>
      <c r="D50" s="266" t="s">
        <v>352</v>
      </c>
      <c r="E50" s="357"/>
      <c r="F50" s="357"/>
      <c r="G50" s="116">
        <f>SUM(G51)</f>
        <v>10000</v>
      </c>
      <c r="H50" s="116">
        <f aca="true" t="shared" si="7" ref="H50:T51">SUM(H51)</f>
        <v>10000</v>
      </c>
      <c r="I50" s="116">
        <f t="shared" si="7"/>
        <v>10000</v>
      </c>
      <c r="J50" s="116">
        <f t="shared" si="7"/>
        <v>0</v>
      </c>
      <c r="K50" s="116">
        <f t="shared" si="7"/>
        <v>10000</v>
      </c>
      <c r="L50" s="116">
        <f t="shared" si="7"/>
        <v>0</v>
      </c>
      <c r="M50" s="116">
        <f t="shared" si="7"/>
        <v>0</v>
      </c>
      <c r="N50" s="116">
        <f t="shared" si="7"/>
        <v>0</v>
      </c>
      <c r="O50" s="116">
        <f t="shared" si="7"/>
        <v>0</v>
      </c>
      <c r="P50" s="116">
        <f t="shared" si="7"/>
        <v>0</v>
      </c>
      <c r="Q50" s="116">
        <f t="shared" si="7"/>
        <v>0</v>
      </c>
      <c r="R50" s="116">
        <f t="shared" si="7"/>
        <v>0</v>
      </c>
      <c r="S50" s="116">
        <f t="shared" si="7"/>
        <v>0</v>
      </c>
      <c r="T50" s="116">
        <f t="shared" si="7"/>
        <v>0</v>
      </c>
    </row>
    <row r="51" spans="1:20" s="243" customFormat="1" ht="25.5" hidden="1">
      <c r="A51" s="247"/>
      <c r="B51" s="199">
        <v>71004</v>
      </c>
      <c r="C51" s="199"/>
      <c r="D51" s="263" t="s">
        <v>353</v>
      </c>
      <c r="E51" s="355"/>
      <c r="F51" s="355"/>
      <c r="G51" s="200">
        <f>SUM(G52)</f>
        <v>10000</v>
      </c>
      <c r="H51" s="200">
        <f t="shared" si="7"/>
        <v>10000</v>
      </c>
      <c r="I51" s="200">
        <f t="shared" si="7"/>
        <v>10000</v>
      </c>
      <c r="J51" s="200">
        <f t="shared" si="7"/>
        <v>0</v>
      </c>
      <c r="K51" s="200">
        <f t="shared" si="7"/>
        <v>10000</v>
      </c>
      <c r="L51" s="200">
        <f t="shared" si="7"/>
        <v>0</v>
      </c>
      <c r="M51" s="200">
        <f t="shared" si="7"/>
        <v>0</v>
      </c>
      <c r="N51" s="200">
        <f t="shared" si="7"/>
        <v>0</v>
      </c>
      <c r="O51" s="200">
        <f t="shared" si="7"/>
        <v>0</v>
      </c>
      <c r="P51" s="200">
        <f t="shared" si="7"/>
        <v>0</v>
      </c>
      <c r="Q51" s="200">
        <f t="shared" si="7"/>
        <v>0</v>
      </c>
      <c r="R51" s="200">
        <f t="shared" si="7"/>
        <v>0</v>
      </c>
      <c r="S51" s="200">
        <f t="shared" si="7"/>
        <v>0</v>
      </c>
      <c r="T51" s="200">
        <f t="shared" si="7"/>
        <v>0</v>
      </c>
    </row>
    <row r="52" spans="1:20" ht="19.5" customHeight="1" hidden="1">
      <c r="A52" s="129"/>
      <c r="B52" s="130"/>
      <c r="C52" s="130">
        <v>4300</v>
      </c>
      <c r="D52" s="268" t="s">
        <v>151</v>
      </c>
      <c r="E52" s="148"/>
      <c r="F52" s="148"/>
      <c r="G52" s="131">
        <v>10000</v>
      </c>
      <c r="H52" s="224">
        <v>10000</v>
      </c>
      <c r="I52" s="224">
        <v>10000</v>
      </c>
      <c r="J52" s="224">
        <v>0</v>
      </c>
      <c r="K52" s="224">
        <v>10000</v>
      </c>
      <c r="L52" s="224">
        <v>0</v>
      </c>
      <c r="M52" s="224">
        <v>0</v>
      </c>
      <c r="N52" s="224">
        <v>0</v>
      </c>
      <c r="O52" s="224">
        <v>0</v>
      </c>
      <c r="P52" s="224">
        <v>0</v>
      </c>
      <c r="Q52" s="224">
        <v>0</v>
      </c>
      <c r="R52" s="224">
        <v>0</v>
      </c>
      <c r="S52" s="224">
        <v>0</v>
      </c>
      <c r="T52" s="224">
        <v>0</v>
      </c>
    </row>
    <row r="53" spans="1:20" ht="12.75">
      <c r="A53" s="134"/>
      <c r="B53" s="135"/>
      <c r="C53" s="135"/>
      <c r="D53" s="265"/>
      <c r="E53" s="356"/>
      <c r="F53" s="356"/>
      <c r="G53" s="221"/>
      <c r="H53" s="224"/>
      <c r="I53" s="224"/>
      <c r="J53" s="224"/>
      <c r="K53" s="224"/>
      <c r="L53" s="224"/>
      <c r="M53" s="224"/>
      <c r="N53" s="224"/>
      <c r="O53" s="224"/>
      <c r="P53" s="224"/>
      <c r="Q53" s="224"/>
      <c r="R53" s="224"/>
      <c r="S53" s="224"/>
      <c r="T53" s="224"/>
    </row>
    <row r="54" spans="1:20" ht="19.5" customHeight="1">
      <c r="A54" s="107">
        <v>750</v>
      </c>
      <c r="B54" s="108"/>
      <c r="C54" s="108"/>
      <c r="D54" s="262" t="s">
        <v>33</v>
      </c>
      <c r="E54" s="154">
        <f>E55+E71+E77+E109+E112</f>
        <v>31714</v>
      </c>
      <c r="F54" s="154">
        <f>F55+F71+F77+F109+F112</f>
        <v>200</v>
      </c>
      <c r="G54" s="109">
        <f aca="true" t="shared" si="8" ref="G54:T54">G55+G71+G77+G109+G112</f>
        <v>1874663</v>
      </c>
      <c r="H54" s="109">
        <f t="shared" si="8"/>
        <v>1831163</v>
      </c>
      <c r="I54" s="109">
        <f t="shared" si="8"/>
        <v>1766744</v>
      </c>
      <c r="J54" s="109">
        <f t="shared" si="8"/>
        <v>1159494</v>
      </c>
      <c r="K54" s="109">
        <f t="shared" si="8"/>
        <v>607250</v>
      </c>
      <c r="L54" s="109">
        <f t="shared" si="8"/>
        <v>0</v>
      </c>
      <c r="M54" s="109">
        <f t="shared" si="8"/>
        <v>64419</v>
      </c>
      <c r="N54" s="109">
        <f t="shared" si="8"/>
        <v>0</v>
      </c>
      <c r="O54" s="109">
        <f t="shared" si="8"/>
        <v>0</v>
      </c>
      <c r="P54" s="109">
        <f t="shared" si="8"/>
        <v>0</v>
      </c>
      <c r="Q54" s="109">
        <f t="shared" si="8"/>
        <v>43500</v>
      </c>
      <c r="R54" s="109">
        <f t="shared" si="8"/>
        <v>43500</v>
      </c>
      <c r="S54" s="109">
        <f t="shared" si="8"/>
        <v>0</v>
      </c>
      <c r="T54" s="109">
        <f t="shared" si="8"/>
        <v>0</v>
      </c>
    </row>
    <row r="55" spans="1:20" s="243" customFormat="1" ht="19.5" customHeight="1">
      <c r="A55" s="198"/>
      <c r="B55" s="199">
        <v>75011</v>
      </c>
      <c r="C55" s="199"/>
      <c r="D55" s="263" t="s">
        <v>34</v>
      </c>
      <c r="E55" s="355">
        <v>214</v>
      </c>
      <c r="F55" s="355">
        <v>200</v>
      </c>
      <c r="G55" s="201">
        <f aca="true" t="shared" si="9" ref="G55:T55">SUM(G56:G70)</f>
        <v>131584</v>
      </c>
      <c r="H55" s="201">
        <f t="shared" si="9"/>
        <v>131584</v>
      </c>
      <c r="I55" s="201">
        <f t="shared" si="9"/>
        <v>130984</v>
      </c>
      <c r="J55" s="201">
        <f t="shared" si="9"/>
        <v>87844</v>
      </c>
      <c r="K55" s="201">
        <f t="shared" si="9"/>
        <v>43140</v>
      </c>
      <c r="L55" s="201">
        <f t="shared" si="9"/>
        <v>0</v>
      </c>
      <c r="M55" s="201">
        <f t="shared" si="9"/>
        <v>600</v>
      </c>
      <c r="N55" s="201">
        <f t="shared" si="9"/>
        <v>0</v>
      </c>
      <c r="O55" s="201">
        <f t="shared" si="9"/>
        <v>0</v>
      </c>
      <c r="P55" s="201">
        <f t="shared" si="9"/>
        <v>0</v>
      </c>
      <c r="Q55" s="201">
        <f t="shared" si="9"/>
        <v>0</v>
      </c>
      <c r="R55" s="201">
        <f t="shared" si="9"/>
        <v>0</v>
      </c>
      <c r="S55" s="201">
        <f t="shared" si="9"/>
        <v>0</v>
      </c>
      <c r="T55" s="201">
        <f t="shared" si="9"/>
        <v>0</v>
      </c>
    </row>
    <row r="56" spans="1:20" ht="25.5" hidden="1">
      <c r="A56" s="111"/>
      <c r="B56" s="112"/>
      <c r="C56" s="112" t="s">
        <v>162</v>
      </c>
      <c r="D56" s="264" t="s">
        <v>179</v>
      </c>
      <c r="E56" s="148"/>
      <c r="F56" s="148"/>
      <c r="G56" s="85">
        <v>600</v>
      </c>
      <c r="H56" s="224">
        <v>600</v>
      </c>
      <c r="I56" s="224">
        <v>0</v>
      </c>
      <c r="J56" s="224">
        <v>0</v>
      </c>
      <c r="K56" s="224">
        <v>0</v>
      </c>
      <c r="L56" s="224">
        <v>0</v>
      </c>
      <c r="M56" s="224">
        <v>600</v>
      </c>
      <c r="N56" s="224">
        <v>0</v>
      </c>
      <c r="O56" s="224">
        <v>0</v>
      </c>
      <c r="P56" s="224">
        <v>0</v>
      </c>
      <c r="Q56" s="224">
        <v>0</v>
      </c>
      <c r="R56" s="224">
        <v>0</v>
      </c>
      <c r="S56" s="224">
        <v>0</v>
      </c>
      <c r="T56" s="224">
        <v>0</v>
      </c>
    </row>
    <row r="57" spans="1:20" ht="25.5" hidden="1">
      <c r="A57" s="111"/>
      <c r="B57" s="112"/>
      <c r="C57" s="112">
        <v>4010</v>
      </c>
      <c r="D57" s="264" t="s">
        <v>180</v>
      </c>
      <c r="E57" s="148"/>
      <c r="F57" s="148"/>
      <c r="G57" s="85">
        <v>72100</v>
      </c>
      <c r="H57" s="224">
        <v>72100</v>
      </c>
      <c r="I57" s="224">
        <v>72100</v>
      </c>
      <c r="J57" s="224">
        <v>72100</v>
      </c>
      <c r="K57" s="224">
        <v>0</v>
      </c>
      <c r="L57" s="224">
        <v>0</v>
      </c>
      <c r="M57" s="224">
        <v>0</v>
      </c>
      <c r="N57" s="224">
        <v>0</v>
      </c>
      <c r="O57" s="224">
        <v>0</v>
      </c>
      <c r="P57" s="224">
        <v>0</v>
      </c>
      <c r="Q57" s="224">
        <v>0</v>
      </c>
      <c r="R57" s="224">
        <v>0</v>
      </c>
      <c r="S57" s="224">
        <v>0</v>
      </c>
      <c r="T57" s="224">
        <v>0</v>
      </c>
    </row>
    <row r="58" spans="1:20" ht="19.5" customHeight="1">
      <c r="A58" s="111"/>
      <c r="B58" s="112"/>
      <c r="C58" s="112">
        <v>4040</v>
      </c>
      <c r="D58" s="264" t="s">
        <v>181</v>
      </c>
      <c r="E58" s="148">
        <v>14</v>
      </c>
      <c r="F58" s="148"/>
      <c r="G58" s="85">
        <v>3424</v>
      </c>
      <c r="H58" s="224">
        <v>3424</v>
      </c>
      <c r="I58" s="224">
        <v>3424</v>
      </c>
      <c r="J58" s="224">
        <v>3424</v>
      </c>
      <c r="K58" s="224">
        <v>0</v>
      </c>
      <c r="L58" s="224">
        <v>0</v>
      </c>
      <c r="M58" s="224">
        <v>0</v>
      </c>
      <c r="N58" s="224">
        <v>0</v>
      </c>
      <c r="O58" s="224">
        <v>0</v>
      </c>
      <c r="P58" s="224">
        <v>0</v>
      </c>
      <c r="Q58" s="224">
        <v>0</v>
      </c>
      <c r="R58" s="224">
        <v>0</v>
      </c>
      <c r="S58" s="224">
        <v>0</v>
      </c>
      <c r="T58" s="224">
        <v>0</v>
      </c>
    </row>
    <row r="59" spans="1:20" ht="19.5" customHeight="1" hidden="1">
      <c r="A59" s="111"/>
      <c r="B59" s="112"/>
      <c r="C59" s="112">
        <v>4110</v>
      </c>
      <c r="D59" s="264" t="s">
        <v>147</v>
      </c>
      <c r="E59" s="148"/>
      <c r="F59" s="148"/>
      <c r="G59" s="85">
        <f>518+10952</f>
        <v>11470</v>
      </c>
      <c r="H59" s="224">
        <v>11470</v>
      </c>
      <c r="I59" s="224">
        <v>11470</v>
      </c>
      <c r="J59" s="224">
        <v>11470</v>
      </c>
      <c r="K59" s="224">
        <v>0</v>
      </c>
      <c r="L59" s="224">
        <v>0</v>
      </c>
      <c r="M59" s="224">
        <v>0</v>
      </c>
      <c r="N59" s="224">
        <v>0</v>
      </c>
      <c r="O59" s="224">
        <v>0</v>
      </c>
      <c r="P59" s="224">
        <v>0</v>
      </c>
      <c r="Q59" s="224">
        <v>0</v>
      </c>
      <c r="R59" s="224">
        <v>0</v>
      </c>
      <c r="S59" s="224">
        <v>0</v>
      </c>
      <c r="T59" s="224">
        <v>0</v>
      </c>
    </row>
    <row r="60" spans="1:20" ht="19.5" customHeight="1" hidden="1">
      <c r="A60" s="111"/>
      <c r="B60" s="112"/>
      <c r="C60" s="112">
        <v>4120</v>
      </c>
      <c r="D60" s="264" t="s">
        <v>182</v>
      </c>
      <c r="E60" s="148"/>
      <c r="F60" s="148"/>
      <c r="G60" s="85">
        <v>250</v>
      </c>
      <c r="H60" s="224">
        <v>250</v>
      </c>
      <c r="I60" s="224">
        <v>250</v>
      </c>
      <c r="J60" s="224">
        <v>250</v>
      </c>
      <c r="K60" s="224">
        <v>0</v>
      </c>
      <c r="L60" s="224">
        <v>0</v>
      </c>
      <c r="M60" s="224">
        <v>0</v>
      </c>
      <c r="N60" s="224">
        <v>0</v>
      </c>
      <c r="O60" s="224">
        <v>0</v>
      </c>
      <c r="P60" s="224">
        <v>0</v>
      </c>
      <c r="Q60" s="224">
        <v>0</v>
      </c>
      <c r="R60" s="224">
        <v>0</v>
      </c>
      <c r="S60" s="224">
        <v>0</v>
      </c>
      <c r="T60" s="224">
        <v>0</v>
      </c>
    </row>
    <row r="61" spans="1:20" ht="19.5" customHeight="1" hidden="1">
      <c r="A61" s="111"/>
      <c r="B61" s="112"/>
      <c r="C61" s="112">
        <v>4170</v>
      </c>
      <c r="D61" s="264" t="s">
        <v>148</v>
      </c>
      <c r="E61" s="148"/>
      <c r="F61" s="148"/>
      <c r="G61" s="85">
        <v>600</v>
      </c>
      <c r="H61" s="224">
        <v>600</v>
      </c>
      <c r="I61" s="224">
        <v>600</v>
      </c>
      <c r="J61" s="224">
        <v>600</v>
      </c>
      <c r="K61" s="224">
        <v>0</v>
      </c>
      <c r="L61" s="224">
        <v>0</v>
      </c>
      <c r="M61" s="224">
        <v>0</v>
      </c>
      <c r="N61" s="224">
        <v>0</v>
      </c>
      <c r="O61" s="224">
        <v>0</v>
      </c>
      <c r="P61" s="224">
        <v>0</v>
      </c>
      <c r="Q61" s="224">
        <v>0</v>
      </c>
      <c r="R61" s="224">
        <v>0</v>
      </c>
      <c r="S61" s="224">
        <v>0</v>
      </c>
      <c r="T61" s="224">
        <v>0</v>
      </c>
    </row>
    <row r="62" spans="1:20" ht="19.5" customHeight="1" hidden="1">
      <c r="A62" s="111"/>
      <c r="B62" s="112"/>
      <c r="C62" s="112" t="s">
        <v>163</v>
      </c>
      <c r="D62" s="264" t="s">
        <v>149</v>
      </c>
      <c r="E62" s="148"/>
      <c r="F62" s="148"/>
      <c r="G62" s="85">
        <v>20400</v>
      </c>
      <c r="H62" s="224">
        <v>20400</v>
      </c>
      <c r="I62" s="224">
        <v>20400</v>
      </c>
      <c r="J62" s="224">
        <v>0</v>
      </c>
      <c r="K62" s="224">
        <v>20400</v>
      </c>
      <c r="L62" s="224">
        <v>0</v>
      </c>
      <c r="M62" s="224">
        <v>0</v>
      </c>
      <c r="N62" s="224">
        <v>0</v>
      </c>
      <c r="O62" s="224">
        <v>0</v>
      </c>
      <c r="P62" s="224">
        <v>0</v>
      </c>
      <c r="Q62" s="224">
        <v>0</v>
      </c>
      <c r="R62" s="224">
        <v>0</v>
      </c>
      <c r="S62" s="224">
        <v>0</v>
      </c>
      <c r="T62" s="224">
        <v>0</v>
      </c>
    </row>
    <row r="63" spans="1:20" ht="19.5" customHeight="1" hidden="1">
      <c r="A63" s="111"/>
      <c r="B63" s="112"/>
      <c r="C63" s="112" t="s">
        <v>164</v>
      </c>
      <c r="D63" s="264" t="s">
        <v>183</v>
      </c>
      <c r="E63" s="148"/>
      <c r="F63" s="148"/>
      <c r="G63" s="85">
        <v>200</v>
      </c>
      <c r="H63" s="224">
        <v>200</v>
      </c>
      <c r="I63" s="224">
        <v>200</v>
      </c>
      <c r="J63" s="224">
        <v>0</v>
      </c>
      <c r="K63" s="224">
        <v>200</v>
      </c>
      <c r="L63" s="224">
        <v>0</v>
      </c>
      <c r="M63" s="224">
        <v>0</v>
      </c>
      <c r="N63" s="224">
        <v>0</v>
      </c>
      <c r="O63" s="224">
        <v>0</v>
      </c>
      <c r="P63" s="224">
        <v>0</v>
      </c>
      <c r="Q63" s="224">
        <v>0</v>
      </c>
      <c r="R63" s="224">
        <v>0</v>
      </c>
      <c r="S63" s="224">
        <v>0</v>
      </c>
      <c r="T63" s="224">
        <v>0</v>
      </c>
    </row>
    <row r="64" spans="1:20" ht="19.5" customHeight="1">
      <c r="A64" s="111"/>
      <c r="B64" s="112"/>
      <c r="C64" s="112" t="s">
        <v>160</v>
      </c>
      <c r="D64" s="264" t="s">
        <v>151</v>
      </c>
      <c r="E64" s="148">
        <v>200</v>
      </c>
      <c r="F64" s="148">
        <v>200</v>
      </c>
      <c r="G64" s="85">
        <v>17500</v>
      </c>
      <c r="H64" s="224">
        <v>17500</v>
      </c>
      <c r="I64" s="224">
        <v>17500</v>
      </c>
      <c r="J64" s="224">
        <v>0</v>
      </c>
      <c r="K64" s="224">
        <v>17500</v>
      </c>
      <c r="L64" s="224">
        <v>0</v>
      </c>
      <c r="M64" s="224">
        <v>0</v>
      </c>
      <c r="N64" s="224">
        <v>0</v>
      </c>
      <c r="O64" s="224">
        <v>0</v>
      </c>
      <c r="P64" s="224">
        <v>0</v>
      </c>
      <c r="Q64" s="224">
        <v>0</v>
      </c>
      <c r="R64" s="224">
        <v>0</v>
      </c>
      <c r="S64" s="224">
        <v>0</v>
      </c>
      <c r="T64" s="224">
        <v>0</v>
      </c>
    </row>
    <row r="65" spans="1:20" ht="19.5" customHeight="1" hidden="1">
      <c r="A65" s="111"/>
      <c r="B65" s="112"/>
      <c r="C65" s="112" t="s">
        <v>165</v>
      </c>
      <c r="D65" s="264" t="s">
        <v>184</v>
      </c>
      <c r="E65" s="148"/>
      <c r="F65" s="148"/>
      <c r="G65" s="85">
        <v>100</v>
      </c>
      <c r="H65" s="224">
        <v>100</v>
      </c>
      <c r="I65" s="224">
        <v>100</v>
      </c>
      <c r="J65" s="224">
        <v>0</v>
      </c>
      <c r="K65" s="224">
        <v>100</v>
      </c>
      <c r="L65" s="224">
        <v>0</v>
      </c>
      <c r="M65" s="224">
        <v>0</v>
      </c>
      <c r="N65" s="224">
        <v>0</v>
      </c>
      <c r="O65" s="224">
        <v>0</v>
      </c>
      <c r="P65" s="224">
        <v>0</v>
      </c>
      <c r="Q65" s="224">
        <v>0</v>
      </c>
      <c r="R65" s="224">
        <v>0</v>
      </c>
      <c r="S65" s="224">
        <v>0</v>
      </c>
      <c r="T65" s="224">
        <v>0</v>
      </c>
    </row>
    <row r="66" spans="1:20" ht="19.5" customHeight="1" hidden="1">
      <c r="A66" s="111"/>
      <c r="B66" s="112"/>
      <c r="C66" s="112">
        <v>4440</v>
      </c>
      <c r="D66" s="264" t="s">
        <v>185</v>
      </c>
      <c r="E66" s="148"/>
      <c r="F66" s="148"/>
      <c r="G66" s="85">
        <v>3090</v>
      </c>
      <c r="H66" s="224">
        <v>3090</v>
      </c>
      <c r="I66" s="224">
        <v>3090</v>
      </c>
      <c r="J66" s="224">
        <v>0</v>
      </c>
      <c r="K66" s="224">
        <v>3090</v>
      </c>
      <c r="L66" s="224">
        <v>0</v>
      </c>
      <c r="M66" s="224">
        <v>0</v>
      </c>
      <c r="N66" s="224">
        <v>0</v>
      </c>
      <c r="O66" s="224">
        <v>0</v>
      </c>
      <c r="P66" s="224">
        <v>0</v>
      </c>
      <c r="Q66" s="224">
        <v>0</v>
      </c>
      <c r="R66" s="224">
        <v>0</v>
      </c>
      <c r="S66" s="224">
        <v>0</v>
      </c>
      <c r="T66" s="224">
        <v>0</v>
      </c>
    </row>
    <row r="67" spans="1:20" ht="25.5" hidden="1">
      <c r="A67" s="111"/>
      <c r="B67" s="112"/>
      <c r="C67" s="112">
        <v>4610</v>
      </c>
      <c r="D67" s="264" t="s">
        <v>158</v>
      </c>
      <c r="E67" s="148"/>
      <c r="F67" s="148"/>
      <c r="G67" s="85">
        <v>50</v>
      </c>
      <c r="H67" s="224">
        <v>50</v>
      </c>
      <c r="I67" s="224">
        <v>50</v>
      </c>
      <c r="J67" s="224">
        <v>0</v>
      </c>
      <c r="K67" s="224">
        <v>50</v>
      </c>
      <c r="L67" s="224">
        <v>0</v>
      </c>
      <c r="M67" s="224">
        <v>0</v>
      </c>
      <c r="N67" s="224">
        <v>0</v>
      </c>
      <c r="O67" s="224">
        <v>0</v>
      </c>
      <c r="P67" s="224">
        <v>0</v>
      </c>
      <c r="Q67" s="224">
        <v>0</v>
      </c>
      <c r="R67" s="224">
        <v>0</v>
      </c>
      <c r="S67" s="224">
        <v>0</v>
      </c>
      <c r="T67" s="224">
        <v>0</v>
      </c>
    </row>
    <row r="68" spans="1:20" ht="25.5" customHeight="1" hidden="1">
      <c r="A68" s="111"/>
      <c r="B68" s="112"/>
      <c r="C68" s="112" t="s">
        <v>166</v>
      </c>
      <c r="D68" s="264" t="s">
        <v>186</v>
      </c>
      <c r="E68" s="148"/>
      <c r="F68" s="148"/>
      <c r="G68" s="85">
        <v>700</v>
      </c>
      <c r="H68" s="224">
        <v>700</v>
      </c>
      <c r="I68" s="224">
        <v>700</v>
      </c>
      <c r="J68" s="224">
        <v>0</v>
      </c>
      <c r="K68" s="224">
        <v>700</v>
      </c>
      <c r="L68" s="224">
        <v>0</v>
      </c>
      <c r="M68" s="224">
        <v>0</v>
      </c>
      <c r="N68" s="224">
        <v>0</v>
      </c>
      <c r="O68" s="224">
        <v>0</v>
      </c>
      <c r="P68" s="224">
        <v>0</v>
      </c>
      <c r="Q68" s="224">
        <v>0</v>
      </c>
      <c r="R68" s="224">
        <v>0</v>
      </c>
      <c r="S68" s="224">
        <v>0</v>
      </c>
      <c r="T68" s="224">
        <v>0</v>
      </c>
    </row>
    <row r="69" spans="1:20" ht="39" customHeight="1" hidden="1">
      <c r="A69" s="111"/>
      <c r="B69" s="112"/>
      <c r="C69" s="112" t="s">
        <v>167</v>
      </c>
      <c r="D69" s="264" t="s">
        <v>187</v>
      </c>
      <c r="E69" s="148"/>
      <c r="F69" s="148"/>
      <c r="G69" s="85">
        <v>600</v>
      </c>
      <c r="H69" s="224">
        <v>600</v>
      </c>
      <c r="I69" s="224">
        <v>600</v>
      </c>
      <c r="J69" s="224">
        <v>0</v>
      </c>
      <c r="K69" s="224">
        <v>600</v>
      </c>
      <c r="L69" s="224">
        <v>0</v>
      </c>
      <c r="M69" s="224">
        <v>0</v>
      </c>
      <c r="N69" s="224">
        <v>0</v>
      </c>
      <c r="O69" s="224">
        <v>0</v>
      </c>
      <c r="P69" s="224">
        <v>0</v>
      </c>
      <c r="Q69" s="224">
        <v>0</v>
      </c>
      <c r="R69" s="224">
        <v>0</v>
      </c>
      <c r="S69" s="224">
        <v>0</v>
      </c>
      <c r="T69" s="224">
        <v>0</v>
      </c>
    </row>
    <row r="70" spans="1:20" ht="25.5" hidden="1">
      <c r="A70" s="111"/>
      <c r="B70" s="112"/>
      <c r="C70" s="112" t="s">
        <v>168</v>
      </c>
      <c r="D70" s="264" t="s">
        <v>188</v>
      </c>
      <c r="E70" s="148"/>
      <c r="F70" s="148"/>
      <c r="G70" s="85">
        <v>500</v>
      </c>
      <c r="H70" s="224">
        <v>500</v>
      </c>
      <c r="I70" s="224">
        <v>500</v>
      </c>
      <c r="J70" s="224">
        <v>0</v>
      </c>
      <c r="K70" s="224">
        <v>500</v>
      </c>
      <c r="L70" s="224">
        <v>0</v>
      </c>
      <c r="M70" s="224">
        <v>0</v>
      </c>
      <c r="N70" s="224">
        <v>0</v>
      </c>
      <c r="O70" s="224">
        <v>0</v>
      </c>
      <c r="P70" s="224">
        <v>0</v>
      </c>
      <c r="Q70" s="224">
        <v>0</v>
      </c>
      <c r="R70" s="224">
        <v>0</v>
      </c>
      <c r="S70" s="224">
        <v>0</v>
      </c>
      <c r="T70" s="224">
        <v>0</v>
      </c>
    </row>
    <row r="71" spans="1:20" s="243" customFormat="1" ht="20.25" customHeight="1" hidden="1">
      <c r="A71" s="198"/>
      <c r="B71" s="199">
        <v>75022</v>
      </c>
      <c r="C71" s="199"/>
      <c r="D71" s="263" t="s">
        <v>190</v>
      </c>
      <c r="E71" s="355"/>
      <c r="F71" s="355"/>
      <c r="G71" s="200">
        <f>SUM(G72:G76)</f>
        <v>63039</v>
      </c>
      <c r="H71" s="200">
        <f aca="true" t="shared" si="10" ref="H71:T71">SUM(H72:H76)</f>
        <v>63039</v>
      </c>
      <c r="I71" s="200">
        <f t="shared" si="10"/>
        <v>3220</v>
      </c>
      <c r="J71" s="200">
        <f t="shared" si="10"/>
        <v>0</v>
      </c>
      <c r="K71" s="200">
        <f t="shared" si="10"/>
        <v>3220</v>
      </c>
      <c r="L71" s="200">
        <f t="shared" si="10"/>
        <v>0</v>
      </c>
      <c r="M71" s="200">
        <f t="shared" si="10"/>
        <v>59819</v>
      </c>
      <c r="N71" s="200">
        <f t="shared" si="10"/>
        <v>0</v>
      </c>
      <c r="O71" s="200">
        <f t="shared" si="10"/>
        <v>0</v>
      </c>
      <c r="P71" s="200">
        <f t="shared" si="10"/>
        <v>0</v>
      </c>
      <c r="Q71" s="200">
        <f t="shared" si="10"/>
        <v>0</v>
      </c>
      <c r="R71" s="200">
        <f t="shared" si="10"/>
        <v>0</v>
      </c>
      <c r="S71" s="200">
        <f t="shared" si="10"/>
        <v>0</v>
      </c>
      <c r="T71" s="200">
        <f t="shared" si="10"/>
        <v>0</v>
      </c>
    </row>
    <row r="72" spans="1:20" ht="25.5" hidden="1">
      <c r="A72" s="111"/>
      <c r="B72" s="112"/>
      <c r="C72" s="112">
        <v>3030</v>
      </c>
      <c r="D72" s="264" t="s">
        <v>191</v>
      </c>
      <c r="E72" s="148"/>
      <c r="F72" s="148"/>
      <c r="G72" s="85">
        <v>59819</v>
      </c>
      <c r="H72" s="224">
        <v>59819</v>
      </c>
      <c r="I72" s="224">
        <v>0</v>
      </c>
      <c r="J72" s="224">
        <v>0</v>
      </c>
      <c r="K72" s="224">
        <v>0</v>
      </c>
      <c r="L72" s="224">
        <v>0</v>
      </c>
      <c r="M72" s="224">
        <v>59819</v>
      </c>
      <c r="N72" s="224">
        <v>0</v>
      </c>
      <c r="O72" s="224">
        <v>0</v>
      </c>
      <c r="P72" s="224">
        <v>0</v>
      </c>
      <c r="Q72" s="224">
        <v>0</v>
      </c>
      <c r="R72" s="224">
        <v>0</v>
      </c>
      <c r="S72" s="224">
        <v>0</v>
      </c>
      <c r="T72" s="224">
        <v>0</v>
      </c>
    </row>
    <row r="73" spans="1:20" ht="19.5" customHeight="1" hidden="1">
      <c r="A73" s="111"/>
      <c r="B73" s="112"/>
      <c r="C73" s="112">
        <v>4210</v>
      </c>
      <c r="D73" s="264" t="s">
        <v>149</v>
      </c>
      <c r="E73" s="148"/>
      <c r="F73" s="148"/>
      <c r="G73" s="85">
        <v>1200</v>
      </c>
      <c r="H73" s="224">
        <v>1200</v>
      </c>
      <c r="I73" s="224">
        <v>1200</v>
      </c>
      <c r="J73" s="224">
        <v>0</v>
      </c>
      <c r="K73" s="224">
        <v>1200</v>
      </c>
      <c r="L73" s="224">
        <v>0</v>
      </c>
      <c r="M73" s="224">
        <v>0</v>
      </c>
      <c r="N73" s="224">
        <v>0</v>
      </c>
      <c r="O73" s="224">
        <v>0</v>
      </c>
      <c r="P73" s="224">
        <v>0</v>
      </c>
      <c r="Q73" s="224">
        <v>0</v>
      </c>
      <c r="R73" s="224">
        <v>0</v>
      </c>
      <c r="S73" s="224">
        <v>0</v>
      </c>
      <c r="T73" s="224">
        <v>0</v>
      </c>
    </row>
    <row r="74" spans="1:20" ht="19.5" customHeight="1" hidden="1">
      <c r="A74" s="111"/>
      <c r="B74" s="112"/>
      <c r="C74" s="112" t="s">
        <v>160</v>
      </c>
      <c r="D74" s="264" t="s">
        <v>151</v>
      </c>
      <c r="E74" s="148"/>
      <c r="F74" s="148"/>
      <c r="G74" s="85">
        <v>500</v>
      </c>
      <c r="H74" s="224">
        <v>500</v>
      </c>
      <c r="I74" s="224">
        <v>500</v>
      </c>
      <c r="J74" s="224">
        <v>0</v>
      </c>
      <c r="K74" s="224">
        <v>500</v>
      </c>
      <c r="L74" s="224">
        <v>0</v>
      </c>
      <c r="M74" s="224">
        <v>0</v>
      </c>
      <c r="N74" s="224">
        <v>0</v>
      </c>
      <c r="O74" s="224">
        <v>0</v>
      </c>
      <c r="P74" s="224">
        <v>0</v>
      </c>
      <c r="Q74" s="224">
        <v>0</v>
      </c>
      <c r="R74" s="224">
        <v>0</v>
      </c>
      <c r="S74" s="224">
        <v>0</v>
      </c>
      <c r="T74" s="224">
        <v>0</v>
      </c>
    </row>
    <row r="75" spans="1:20" ht="38.25" hidden="1">
      <c r="A75" s="111"/>
      <c r="B75" s="112"/>
      <c r="C75" s="112" t="s">
        <v>169</v>
      </c>
      <c r="D75" s="264" t="s">
        <v>192</v>
      </c>
      <c r="E75" s="148"/>
      <c r="F75" s="148"/>
      <c r="G75" s="85">
        <v>1020</v>
      </c>
      <c r="H75" s="224">
        <v>1020</v>
      </c>
      <c r="I75" s="224">
        <v>1020</v>
      </c>
      <c r="J75" s="224">
        <v>0</v>
      </c>
      <c r="K75" s="224">
        <v>1020</v>
      </c>
      <c r="L75" s="224">
        <v>0</v>
      </c>
      <c r="M75" s="224">
        <v>0</v>
      </c>
      <c r="N75" s="224">
        <v>0</v>
      </c>
      <c r="O75" s="224">
        <v>0</v>
      </c>
      <c r="P75" s="224">
        <v>0</v>
      </c>
      <c r="Q75" s="224">
        <v>0</v>
      </c>
      <c r="R75" s="224">
        <v>0</v>
      </c>
      <c r="S75" s="224">
        <v>0</v>
      </c>
      <c r="T75" s="224">
        <v>0</v>
      </c>
    </row>
    <row r="76" spans="1:20" ht="38.25" hidden="1">
      <c r="A76" s="111"/>
      <c r="B76" s="112"/>
      <c r="C76" s="112" t="s">
        <v>167</v>
      </c>
      <c r="D76" s="264" t="s">
        <v>193</v>
      </c>
      <c r="E76" s="148"/>
      <c r="F76" s="148"/>
      <c r="G76" s="85">
        <v>500</v>
      </c>
      <c r="H76" s="224">
        <v>500</v>
      </c>
      <c r="I76" s="224">
        <v>500</v>
      </c>
      <c r="J76" s="224">
        <v>0</v>
      </c>
      <c r="K76" s="224">
        <v>500</v>
      </c>
      <c r="L76" s="224">
        <v>0</v>
      </c>
      <c r="M76" s="224">
        <v>0</v>
      </c>
      <c r="N76" s="224">
        <v>0</v>
      </c>
      <c r="O76" s="224">
        <v>0</v>
      </c>
      <c r="P76" s="224">
        <v>0</v>
      </c>
      <c r="Q76" s="224">
        <v>0</v>
      </c>
      <c r="R76" s="224">
        <v>0</v>
      </c>
      <c r="S76" s="224">
        <v>0</v>
      </c>
      <c r="T76" s="224">
        <v>0</v>
      </c>
    </row>
    <row r="77" spans="1:20" s="243" customFormat="1" ht="25.5">
      <c r="A77" s="198"/>
      <c r="B77" s="199">
        <v>75023</v>
      </c>
      <c r="C77" s="199"/>
      <c r="D77" s="263" t="s">
        <v>35</v>
      </c>
      <c r="E77" s="355">
        <f>SUM(E78:E108)</f>
        <v>31500</v>
      </c>
      <c r="F77" s="355">
        <f>SUM(F78:F108)</f>
        <v>0</v>
      </c>
      <c r="G77" s="201">
        <f>SUM(G78:G108)</f>
        <v>1633440</v>
      </c>
      <c r="H77" s="201">
        <f aca="true" t="shared" si="11" ref="H77:T77">SUM(H78:H108)</f>
        <v>1589940</v>
      </c>
      <c r="I77" s="201">
        <f t="shared" si="11"/>
        <v>1585940</v>
      </c>
      <c r="J77" s="201">
        <f t="shared" si="11"/>
        <v>1071650</v>
      </c>
      <c r="K77" s="201">
        <f t="shared" si="11"/>
        <v>514290</v>
      </c>
      <c r="L77" s="201">
        <f t="shared" si="11"/>
        <v>0</v>
      </c>
      <c r="M77" s="201">
        <f t="shared" si="11"/>
        <v>4000</v>
      </c>
      <c r="N77" s="201">
        <f t="shared" si="11"/>
        <v>0</v>
      </c>
      <c r="O77" s="201">
        <f t="shared" si="11"/>
        <v>0</v>
      </c>
      <c r="P77" s="201">
        <f t="shared" si="11"/>
        <v>0</v>
      </c>
      <c r="Q77" s="201">
        <f t="shared" si="11"/>
        <v>43500</v>
      </c>
      <c r="R77" s="201">
        <f t="shared" si="11"/>
        <v>43500</v>
      </c>
      <c r="S77" s="201">
        <f t="shared" si="11"/>
        <v>0</v>
      </c>
      <c r="T77" s="201">
        <f t="shared" si="11"/>
        <v>0</v>
      </c>
    </row>
    <row r="78" spans="1:20" ht="25.5" hidden="1">
      <c r="A78" s="111"/>
      <c r="B78" s="112"/>
      <c r="C78" s="112">
        <v>3020</v>
      </c>
      <c r="D78" s="264" t="s">
        <v>194</v>
      </c>
      <c r="E78" s="148"/>
      <c r="F78" s="148"/>
      <c r="G78" s="85">
        <v>4000</v>
      </c>
      <c r="H78" s="224">
        <v>4000</v>
      </c>
      <c r="I78" s="224">
        <v>0</v>
      </c>
      <c r="J78" s="224">
        <v>0</v>
      </c>
      <c r="K78" s="224">
        <v>0</v>
      </c>
      <c r="L78" s="224">
        <v>0</v>
      </c>
      <c r="M78" s="224">
        <v>4000</v>
      </c>
      <c r="N78" s="224">
        <v>0</v>
      </c>
      <c r="O78" s="224">
        <v>0</v>
      </c>
      <c r="P78" s="224">
        <v>0</v>
      </c>
      <c r="Q78" s="224">
        <v>0</v>
      </c>
      <c r="R78" s="224">
        <v>0</v>
      </c>
      <c r="S78" s="224">
        <v>0</v>
      </c>
      <c r="T78" s="224">
        <v>0</v>
      </c>
    </row>
    <row r="79" spans="1:20" ht="25.5" hidden="1">
      <c r="A79" s="111"/>
      <c r="B79" s="112"/>
      <c r="C79" s="112">
        <v>4010</v>
      </c>
      <c r="D79" s="264" t="s">
        <v>180</v>
      </c>
      <c r="E79" s="148"/>
      <c r="F79" s="148"/>
      <c r="G79" s="85">
        <v>840200</v>
      </c>
      <c r="H79" s="224">
        <v>840200</v>
      </c>
      <c r="I79" s="224">
        <v>840200</v>
      </c>
      <c r="J79" s="224">
        <v>840200</v>
      </c>
      <c r="K79" s="224">
        <v>0</v>
      </c>
      <c r="L79" s="224">
        <v>0</v>
      </c>
      <c r="M79" s="224">
        <v>0</v>
      </c>
      <c r="N79" s="224">
        <v>0</v>
      </c>
      <c r="O79" s="224">
        <v>0</v>
      </c>
      <c r="P79" s="224">
        <v>0</v>
      </c>
      <c r="Q79" s="224">
        <v>0</v>
      </c>
      <c r="R79" s="224">
        <v>0</v>
      </c>
      <c r="S79" s="224">
        <v>0</v>
      </c>
      <c r="T79" s="224">
        <v>0</v>
      </c>
    </row>
    <row r="80" spans="1:20" ht="19.5" customHeight="1" hidden="1">
      <c r="A80" s="111"/>
      <c r="B80" s="112"/>
      <c r="C80" s="112">
        <v>4040</v>
      </c>
      <c r="D80" s="264" t="s">
        <v>195</v>
      </c>
      <c r="E80" s="148"/>
      <c r="F80" s="148"/>
      <c r="G80" s="85">
        <v>64960</v>
      </c>
      <c r="H80" s="224">
        <v>64960</v>
      </c>
      <c r="I80" s="224">
        <v>64960</v>
      </c>
      <c r="J80" s="224">
        <v>64960</v>
      </c>
      <c r="K80" s="224">
        <v>0</v>
      </c>
      <c r="L80" s="224">
        <v>0</v>
      </c>
      <c r="M80" s="224">
        <v>0</v>
      </c>
      <c r="N80" s="224">
        <v>0</v>
      </c>
      <c r="O80" s="224">
        <v>0</v>
      </c>
      <c r="P80" s="224">
        <v>0</v>
      </c>
      <c r="Q80" s="224">
        <v>0</v>
      </c>
      <c r="R80" s="224">
        <v>0</v>
      </c>
      <c r="S80" s="224">
        <v>0</v>
      </c>
      <c r="T80" s="224">
        <v>0</v>
      </c>
    </row>
    <row r="81" spans="1:20" ht="25.5" hidden="1">
      <c r="A81" s="111"/>
      <c r="B81" s="112"/>
      <c r="C81" s="112">
        <v>4110</v>
      </c>
      <c r="D81" s="264" t="s">
        <v>147</v>
      </c>
      <c r="E81" s="148"/>
      <c r="F81" s="148"/>
      <c r="G81" s="85">
        <f>9716+125038</f>
        <v>134754</v>
      </c>
      <c r="H81" s="224">
        <v>134754</v>
      </c>
      <c r="I81" s="224">
        <v>134754</v>
      </c>
      <c r="J81" s="224">
        <v>134754</v>
      </c>
      <c r="K81" s="224">
        <v>0</v>
      </c>
      <c r="L81" s="224">
        <v>0</v>
      </c>
      <c r="M81" s="224">
        <v>0</v>
      </c>
      <c r="N81" s="224">
        <v>0</v>
      </c>
      <c r="O81" s="224">
        <v>0</v>
      </c>
      <c r="P81" s="224">
        <v>0</v>
      </c>
      <c r="Q81" s="224">
        <v>0</v>
      </c>
      <c r="R81" s="224">
        <v>0</v>
      </c>
      <c r="S81" s="224">
        <v>0</v>
      </c>
      <c r="T81" s="224">
        <v>0</v>
      </c>
    </row>
    <row r="82" spans="1:20" ht="19.5" customHeight="1" hidden="1">
      <c r="A82" s="111"/>
      <c r="B82" s="112"/>
      <c r="C82" s="112">
        <v>4120</v>
      </c>
      <c r="D82" s="264" t="s">
        <v>182</v>
      </c>
      <c r="E82" s="148"/>
      <c r="F82" s="148"/>
      <c r="G82" s="85">
        <f>1568+20168</f>
        <v>21736</v>
      </c>
      <c r="H82" s="224">
        <v>21736</v>
      </c>
      <c r="I82" s="224">
        <v>21736</v>
      </c>
      <c r="J82" s="224">
        <v>21736</v>
      </c>
      <c r="K82" s="224">
        <v>0</v>
      </c>
      <c r="L82" s="224">
        <v>0</v>
      </c>
      <c r="M82" s="224">
        <v>0</v>
      </c>
      <c r="N82" s="224">
        <v>0</v>
      </c>
      <c r="O82" s="224">
        <v>0</v>
      </c>
      <c r="P82" s="224">
        <v>0</v>
      </c>
      <c r="Q82" s="224">
        <v>0</v>
      </c>
      <c r="R82" s="224">
        <v>0</v>
      </c>
      <c r="S82" s="224">
        <v>0</v>
      </c>
      <c r="T82" s="224">
        <v>0</v>
      </c>
    </row>
    <row r="83" spans="1:20" ht="19.5" customHeight="1" hidden="1">
      <c r="A83" s="111"/>
      <c r="B83" s="112"/>
      <c r="C83" s="112" t="s">
        <v>170</v>
      </c>
      <c r="D83" s="264" t="s">
        <v>196</v>
      </c>
      <c r="E83" s="148"/>
      <c r="F83" s="148"/>
      <c r="G83" s="85">
        <v>500</v>
      </c>
      <c r="H83" s="224">
        <v>500</v>
      </c>
      <c r="I83" s="224">
        <v>500</v>
      </c>
      <c r="J83" s="224">
        <v>0</v>
      </c>
      <c r="K83" s="224">
        <v>500</v>
      </c>
      <c r="L83" s="224">
        <v>0</v>
      </c>
      <c r="M83" s="224">
        <v>0</v>
      </c>
      <c r="N83" s="224">
        <v>0</v>
      </c>
      <c r="O83" s="224">
        <v>0</v>
      </c>
      <c r="P83" s="224">
        <v>0</v>
      </c>
      <c r="Q83" s="224">
        <v>0</v>
      </c>
      <c r="R83" s="224">
        <v>0</v>
      </c>
      <c r="S83" s="224">
        <v>0</v>
      </c>
      <c r="T83" s="224">
        <v>0</v>
      </c>
    </row>
    <row r="84" spans="1:20" ht="19.5" customHeight="1" hidden="1">
      <c r="A84" s="111"/>
      <c r="B84" s="112"/>
      <c r="C84" s="112" t="s">
        <v>144</v>
      </c>
      <c r="D84" s="264" t="s">
        <v>148</v>
      </c>
      <c r="E84" s="148"/>
      <c r="F84" s="148"/>
      <c r="G84" s="85">
        <v>10000</v>
      </c>
      <c r="H84" s="224">
        <v>10000</v>
      </c>
      <c r="I84" s="224">
        <v>10000</v>
      </c>
      <c r="J84" s="224">
        <v>10000</v>
      </c>
      <c r="K84" s="224">
        <v>0</v>
      </c>
      <c r="L84" s="224">
        <v>0</v>
      </c>
      <c r="M84" s="224">
        <v>0</v>
      </c>
      <c r="N84" s="224">
        <v>0</v>
      </c>
      <c r="O84" s="224">
        <v>0</v>
      </c>
      <c r="P84" s="224">
        <v>0</v>
      </c>
      <c r="Q84" s="224">
        <v>0</v>
      </c>
      <c r="R84" s="224">
        <v>0</v>
      </c>
      <c r="S84" s="224">
        <v>0</v>
      </c>
      <c r="T84" s="224">
        <v>0</v>
      </c>
    </row>
    <row r="85" spans="1:20" ht="19.5" customHeight="1" hidden="1">
      <c r="A85" s="111"/>
      <c r="B85" s="112"/>
      <c r="C85" s="112">
        <v>4210</v>
      </c>
      <c r="D85" s="264" t="s">
        <v>149</v>
      </c>
      <c r="E85" s="148"/>
      <c r="F85" s="148"/>
      <c r="G85" s="85">
        <v>132000</v>
      </c>
      <c r="H85" s="224">
        <v>132000</v>
      </c>
      <c r="I85" s="224">
        <v>132000</v>
      </c>
      <c r="J85" s="224">
        <v>0</v>
      </c>
      <c r="K85" s="224">
        <v>132000</v>
      </c>
      <c r="L85" s="224">
        <v>0</v>
      </c>
      <c r="M85" s="224">
        <v>0</v>
      </c>
      <c r="N85" s="224">
        <v>0</v>
      </c>
      <c r="O85" s="224">
        <v>0</v>
      </c>
      <c r="P85" s="224">
        <v>0</v>
      </c>
      <c r="Q85" s="224">
        <v>0</v>
      </c>
      <c r="R85" s="224">
        <v>0</v>
      </c>
      <c r="S85" s="224">
        <v>0</v>
      </c>
      <c r="T85" s="224">
        <v>0</v>
      </c>
    </row>
    <row r="86" spans="1:20" ht="25.5" hidden="1">
      <c r="A86" s="111"/>
      <c r="B86" s="112"/>
      <c r="C86" s="112" t="s">
        <v>171</v>
      </c>
      <c r="D86" s="264" t="s">
        <v>197</v>
      </c>
      <c r="E86" s="148"/>
      <c r="F86" s="148"/>
      <c r="G86" s="85">
        <v>200</v>
      </c>
      <c r="H86" s="224">
        <v>200</v>
      </c>
      <c r="I86" s="224">
        <v>200</v>
      </c>
      <c r="J86" s="224">
        <v>0</v>
      </c>
      <c r="K86" s="224">
        <v>200</v>
      </c>
      <c r="L86" s="224">
        <v>0</v>
      </c>
      <c r="M86" s="224">
        <v>0</v>
      </c>
      <c r="N86" s="224">
        <v>0</v>
      </c>
      <c r="O86" s="224">
        <v>0</v>
      </c>
      <c r="P86" s="224">
        <v>0</v>
      </c>
      <c r="Q86" s="224">
        <v>0</v>
      </c>
      <c r="R86" s="224">
        <v>0</v>
      </c>
      <c r="S86" s="224">
        <v>0</v>
      </c>
      <c r="T86" s="224">
        <v>0</v>
      </c>
    </row>
    <row r="87" spans="1:20" ht="25.5" hidden="1">
      <c r="A87" s="111"/>
      <c r="B87" s="112"/>
      <c r="C87" s="112">
        <v>4240</v>
      </c>
      <c r="D87" s="264" t="s">
        <v>242</v>
      </c>
      <c r="E87" s="148"/>
      <c r="F87" s="148"/>
      <c r="G87" s="85">
        <v>600</v>
      </c>
      <c r="H87" s="224">
        <v>600</v>
      </c>
      <c r="I87" s="224">
        <v>600</v>
      </c>
      <c r="J87" s="224">
        <v>0</v>
      </c>
      <c r="K87" s="224">
        <v>600</v>
      </c>
      <c r="L87" s="224">
        <v>0</v>
      </c>
      <c r="M87" s="224">
        <v>0</v>
      </c>
      <c r="N87" s="224">
        <v>0</v>
      </c>
      <c r="O87" s="224">
        <v>0</v>
      </c>
      <c r="P87" s="224">
        <v>0</v>
      </c>
      <c r="Q87" s="224">
        <v>0</v>
      </c>
      <c r="R87" s="224">
        <v>0</v>
      </c>
      <c r="S87" s="224">
        <v>0</v>
      </c>
      <c r="T87" s="224">
        <v>0</v>
      </c>
    </row>
    <row r="88" spans="1:20" ht="19.5" customHeight="1" hidden="1">
      <c r="A88" s="111"/>
      <c r="B88" s="112"/>
      <c r="C88" s="112">
        <v>4260</v>
      </c>
      <c r="D88" s="264" t="s">
        <v>157</v>
      </c>
      <c r="E88" s="148"/>
      <c r="F88" s="148"/>
      <c r="G88" s="85">
        <v>94000</v>
      </c>
      <c r="H88" s="224">
        <v>94000</v>
      </c>
      <c r="I88" s="224">
        <v>94000</v>
      </c>
      <c r="J88" s="224">
        <v>0</v>
      </c>
      <c r="K88" s="224">
        <v>94000</v>
      </c>
      <c r="L88" s="224">
        <v>0</v>
      </c>
      <c r="M88" s="224">
        <v>0</v>
      </c>
      <c r="N88" s="224">
        <v>0</v>
      </c>
      <c r="O88" s="224">
        <v>0</v>
      </c>
      <c r="P88" s="224">
        <v>0</v>
      </c>
      <c r="Q88" s="224">
        <v>0</v>
      </c>
      <c r="R88" s="224">
        <v>0</v>
      </c>
      <c r="S88" s="224">
        <v>0</v>
      </c>
      <c r="T88" s="224">
        <v>0</v>
      </c>
    </row>
    <row r="89" spans="1:20" ht="19.5" customHeight="1" hidden="1">
      <c r="A89" s="111"/>
      <c r="B89" s="112"/>
      <c r="C89" s="112" t="s">
        <v>155</v>
      </c>
      <c r="D89" s="264" t="s">
        <v>150</v>
      </c>
      <c r="E89" s="148"/>
      <c r="F89" s="148"/>
      <c r="G89" s="85">
        <v>45000</v>
      </c>
      <c r="H89" s="224">
        <v>45000</v>
      </c>
      <c r="I89" s="224">
        <v>45000</v>
      </c>
      <c r="J89" s="224">
        <v>0</v>
      </c>
      <c r="K89" s="224">
        <v>45000</v>
      </c>
      <c r="L89" s="224">
        <v>0</v>
      </c>
      <c r="M89" s="224">
        <v>0</v>
      </c>
      <c r="N89" s="224">
        <v>0</v>
      </c>
      <c r="O89" s="224">
        <v>0</v>
      </c>
      <c r="P89" s="224">
        <v>0</v>
      </c>
      <c r="Q89" s="224">
        <v>0</v>
      </c>
      <c r="R89" s="224">
        <v>0</v>
      </c>
      <c r="S89" s="224">
        <v>0</v>
      </c>
      <c r="T89" s="224">
        <v>0</v>
      </c>
    </row>
    <row r="90" spans="1:20" ht="19.5" customHeight="1" hidden="1">
      <c r="A90" s="111"/>
      <c r="B90" s="112"/>
      <c r="C90" s="112" t="s">
        <v>164</v>
      </c>
      <c r="D90" s="264" t="s">
        <v>183</v>
      </c>
      <c r="E90" s="148"/>
      <c r="F90" s="148"/>
      <c r="G90" s="85">
        <v>1800</v>
      </c>
      <c r="H90" s="224">
        <v>1800</v>
      </c>
      <c r="I90" s="224">
        <v>1800</v>
      </c>
      <c r="J90" s="224">
        <v>0</v>
      </c>
      <c r="K90" s="224">
        <v>1800</v>
      </c>
      <c r="L90" s="224">
        <v>0</v>
      </c>
      <c r="M90" s="224">
        <v>0</v>
      </c>
      <c r="N90" s="224">
        <v>0</v>
      </c>
      <c r="O90" s="224">
        <v>0</v>
      </c>
      <c r="P90" s="224">
        <v>0</v>
      </c>
      <c r="Q90" s="224">
        <v>0</v>
      </c>
      <c r="R90" s="224">
        <v>0</v>
      </c>
      <c r="S90" s="224">
        <v>0</v>
      </c>
      <c r="T90" s="224">
        <v>0</v>
      </c>
    </row>
    <row r="91" spans="1:20" ht="19.5" customHeight="1" hidden="1">
      <c r="A91" s="111"/>
      <c r="B91" s="112"/>
      <c r="C91" s="112">
        <v>4300</v>
      </c>
      <c r="D91" s="264" t="s">
        <v>151</v>
      </c>
      <c r="E91" s="148"/>
      <c r="F91" s="148"/>
      <c r="G91" s="85">
        <v>80000</v>
      </c>
      <c r="H91" s="224">
        <v>80000</v>
      </c>
      <c r="I91" s="224">
        <v>80000</v>
      </c>
      <c r="J91" s="224">
        <v>0</v>
      </c>
      <c r="K91" s="224">
        <v>80000</v>
      </c>
      <c r="L91" s="224">
        <v>0</v>
      </c>
      <c r="M91" s="224">
        <v>0</v>
      </c>
      <c r="N91" s="224">
        <v>0</v>
      </c>
      <c r="O91" s="224">
        <v>0</v>
      </c>
      <c r="P91" s="224">
        <v>0</v>
      </c>
      <c r="Q91" s="224">
        <v>0</v>
      </c>
      <c r="R91" s="224">
        <v>0</v>
      </c>
      <c r="S91" s="224">
        <v>0</v>
      </c>
      <c r="T91" s="224">
        <v>0</v>
      </c>
    </row>
    <row r="92" spans="1:20" ht="19.5" customHeight="1" hidden="1">
      <c r="A92" s="111"/>
      <c r="B92" s="112"/>
      <c r="C92" s="112" t="s">
        <v>173</v>
      </c>
      <c r="D92" s="264" t="s">
        <v>198</v>
      </c>
      <c r="E92" s="148"/>
      <c r="F92" s="148"/>
      <c r="G92" s="85">
        <v>2600</v>
      </c>
      <c r="H92" s="224">
        <v>2600</v>
      </c>
      <c r="I92" s="224">
        <v>2600</v>
      </c>
      <c r="J92" s="224">
        <v>0</v>
      </c>
      <c r="K92" s="224">
        <v>2600</v>
      </c>
      <c r="L92" s="224">
        <v>0</v>
      </c>
      <c r="M92" s="224">
        <v>0</v>
      </c>
      <c r="N92" s="224">
        <v>0</v>
      </c>
      <c r="O92" s="224">
        <v>0</v>
      </c>
      <c r="P92" s="224">
        <v>0</v>
      </c>
      <c r="Q92" s="224">
        <v>0</v>
      </c>
      <c r="R92" s="224">
        <v>0</v>
      </c>
      <c r="S92" s="224">
        <v>0</v>
      </c>
      <c r="T92" s="224">
        <v>0</v>
      </c>
    </row>
    <row r="93" spans="1:20" ht="38.25" hidden="1">
      <c r="A93" s="111"/>
      <c r="B93" s="112"/>
      <c r="C93" s="112" t="s">
        <v>169</v>
      </c>
      <c r="D93" s="264" t="s">
        <v>199</v>
      </c>
      <c r="E93" s="148"/>
      <c r="F93" s="148"/>
      <c r="G93" s="85">
        <v>6000</v>
      </c>
      <c r="H93" s="224">
        <v>6000</v>
      </c>
      <c r="I93" s="224">
        <v>6000</v>
      </c>
      <c r="J93" s="224">
        <v>0</v>
      </c>
      <c r="K93" s="224">
        <v>6000</v>
      </c>
      <c r="L93" s="224">
        <v>0</v>
      </c>
      <c r="M93" s="224">
        <v>0</v>
      </c>
      <c r="N93" s="224">
        <v>0</v>
      </c>
      <c r="O93" s="224">
        <v>0</v>
      </c>
      <c r="P93" s="224">
        <v>0</v>
      </c>
      <c r="Q93" s="224">
        <v>0</v>
      </c>
      <c r="R93" s="224">
        <v>0</v>
      </c>
      <c r="S93" s="224">
        <v>0</v>
      </c>
      <c r="T93" s="224">
        <v>0</v>
      </c>
    </row>
    <row r="94" spans="1:20" ht="38.25" hidden="1">
      <c r="A94" s="111"/>
      <c r="B94" s="112"/>
      <c r="C94" s="112" t="s">
        <v>174</v>
      </c>
      <c r="D94" s="264" t="s">
        <v>539</v>
      </c>
      <c r="E94" s="148"/>
      <c r="F94" s="148"/>
      <c r="G94" s="85">
        <v>9000</v>
      </c>
      <c r="H94" s="224">
        <v>9000</v>
      </c>
      <c r="I94" s="224">
        <v>9000</v>
      </c>
      <c r="J94" s="224">
        <v>0</v>
      </c>
      <c r="K94" s="224">
        <v>9000</v>
      </c>
      <c r="L94" s="224">
        <v>0</v>
      </c>
      <c r="M94" s="224">
        <v>0</v>
      </c>
      <c r="N94" s="224">
        <v>0</v>
      </c>
      <c r="O94" s="224">
        <v>0</v>
      </c>
      <c r="P94" s="224">
        <v>0</v>
      </c>
      <c r="Q94" s="224">
        <v>0</v>
      </c>
      <c r="R94" s="224">
        <v>0</v>
      </c>
      <c r="S94" s="224">
        <v>0</v>
      </c>
      <c r="T94" s="224">
        <v>0</v>
      </c>
    </row>
    <row r="95" spans="1:20" ht="25.5" hidden="1">
      <c r="A95" s="111"/>
      <c r="B95" s="112"/>
      <c r="C95" s="112">
        <v>4390</v>
      </c>
      <c r="D95" s="264" t="s">
        <v>348</v>
      </c>
      <c r="E95" s="148"/>
      <c r="F95" s="148"/>
      <c r="G95" s="85">
        <v>500</v>
      </c>
      <c r="H95" s="224">
        <v>500</v>
      </c>
      <c r="I95" s="224">
        <v>500</v>
      </c>
      <c r="J95" s="224">
        <v>0</v>
      </c>
      <c r="K95" s="224">
        <v>500</v>
      </c>
      <c r="L95" s="224">
        <v>0</v>
      </c>
      <c r="M95" s="224">
        <v>0</v>
      </c>
      <c r="N95" s="224">
        <v>0</v>
      </c>
      <c r="O95" s="224">
        <v>0</v>
      </c>
      <c r="P95" s="224">
        <v>0</v>
      </c>
      <c r="Q95" s="224">
        <v>0</v>
      </c>
      <c r="R95" s="224">
        <v>0</v>
      </c>
      <c r="S95" s="224">
        <v>0</v>
      </c>
      <c r="T95" s="224">
        <v>0</v>
      </c>
    </row>
    <row r="96" spans="1:20" ht="19.5" customHeight="1" hidden="1">
      <c r="A96" s="111"/>
      <c r="B96" s="112"/>
      <c r="C96" s="112">
        <v>4410</v>
      </c>
      <c r="D96" s="264" t="s">
        <v>184</v>
      </c>
      <c r="E96" s="148"/>
      <c r="F96" s="148"/>
      <c r="G96" s="85">
        <v>10000</v>
      </c>
      <c r="H96" s="224">
        <v>10000</v>
      </c>
      <c r="I96" s="224">
        <v>10000</v>
      </c>
      <c r="J96" s="224">
        <v>0</v>
      </c>
      <c r="K96" s="224">
        <v>10000</v>
      </c>
      <c r="L96" s="224">
        <v>0</v>
      </c>
      <c r="M96" s="224">
        <v>0</v>
      </c>
      <c r="N96" s="224">
        <v>0</v>
      </c>
      <c r="O96" s="224">
        <v>0</v>
      </c>
      <c r="P96" s="224">
        <v>0</v>
      </c>
      <c r="Q96" s="224">
        <v>0</v>
      </c>
      <c r="R96" s="224">
        <v>0</v>
      </c>
      <c r="S96" s="224">
        <v>0</v>
      </c>
      <c r="T96" s="224">
        <v>0</v>
      </c>
    </row>
    <row r="97" spans="1:20" ht="19.5" customHeight="1" hidden="1">
      <c r="A97" s="111"/>
      <c r="B97" s="112"/>
      <c r="C97" s="112">
        <v>4430</v>
      </c>
      <c r="D97" s="264" t="s">
        <v>152</v>
      </c>
      <c r="E97" s="148"/>
      <c r="F97" s="148"/>
      <c r="G97" s="85">
        <v>18000</v>
      </c>
      <c r="H97" s="224">
        <v>18000</v>
      </c>
      <c r="I97" s="224">
        <v>18000</v>
      </c>
      <c r="J97" s="224">
        <v>0</v>
      </c>
      <c r="K97" s="224">
        <v>18000</v>
      </c>
      <c r="L97" s="224">
        <v>0</v>
      </c>
      <c r="M97" s="224">
        <v>0</v>
      </c>
      <c r="N97" s="224">
        <v>0</v>
      </c>
      <c r="O97" s="224">
        <v>0</v>
      </c>
      <c r="P97" s="224">
        <v>0</v>
      </c>
      <c r="Q97" s="224">
        <v>0</v>
      </c>
      <c r="R97" s="224">
        <v>0</v>
      </c>
      <c r="S97" s="224">
        <v>0</v>
      </c>
      <c r="T97" s="224">
        <v>0</v>
      </c>
    </row>
    <row r="98" spans="1:20" ht="19.5" customHeight="1" hidden="1">
      <c r="A98" s="111"/>
      <c r="B98" s="112"/>
      <c r="C98" s="112">
        <v>4440</v>
      </c>
      <c r="D98" s="264" t="s">
        <v>185</v>
      </c>
      <c r="E98" s="148"/>
      <c r="F98" s="148"/>
      <c r="G98" s="85">
        <v>28220</v>
      </c>
      <c r="H98" s="224">
        <v>28220</v>
      </c>
      <c r="I98" s="224">
        <v>28220</v>
      </c>
      <c r="J98" s="224">
        <v>0</v>
      </c>
      <c r="K98" s="224">
        <v>28220</v>
      </c>
      <c r="L98" s="224">
        <v>0</v>
      </c>
      <c r="M98" s="224">
        <v>0</v>
      </c>
      <c r="N98" s="224">
        <v>0</v>
      </c>
      <c r="O98" s="224">
        <v>0</v>
      </c>
      <c r="P98" s="224">
        <v>0</v>
      </c>
      <c r="Q98" s="224">
        <v>0</v>
      </c>
      <c r="R98" s="224">
        <v>0</v>
      </c>
      <c r="S98" s="224">
        <v>0</v>
      </c>
      <c r="T98" s="224">
        <v>0</v>
      </c>
    </row>
    <row r="99" spans="1:20" ht="19.5" customHeight="1" hidden="1">
      <c r="A99" s="111"/>
      <c r="B99" s="112"/>
      <c r="C99" s="112" t="s">
        <v>175</v>
      </c>
      <c r="D99" s="264" t="s">
        <v>36</v>
      </c>
      <c r="E99" s="148"/>
      <c r="F99" s="148"/>
      <c r="G99" s="85">
        <v>51810</v>
      </c>
      <c r="H99" s="224">
        <v>51810</v>
      </c>
      <c r="I99" s="224">
        <v>51810</v>
      </c>
      <c r="J99" s="224">
        <v>0</v>
      </c>
      <c r="K99" s="224">
        <v>51810</v>
      </c>
      <c r="L99" s="224">
        <v>0</v>
      </c>
      <c r="M99" s="224">
        <v>0</v>
      </c>
      <c r="N99" s="224">
        <v>0</v>
      </c>
      <c r="O99" s="224">
        <v>0</v>
      </c>
      <c r="P99" s="224">
        <v>0</v>
      </c>
      <c r="Q99" s="224">
        <v>0</v>
      </c>
      <c r="R99" s="224">
        <v>0</v>
      </c>
      <c r="S99" s="224">
        <v>0</v>
      </c>
      <c r="T99" s="224">
        <v>0</v>
      </c>
    </row>
    <row r="100" spans="1:20" ht="25.5" hidden="1">
      <c r="A100" s="111"/>
      <c r="B100" s="112"/>
      <c r="C100" s="112" t="s">
        <v>176</v>
      </c>
      <c r="D100" s="264" t="s">
        <v>200</v>
      </c>
      <c r="E100" s="148"/>
      <c r="F100" s="148"/>
      <c r="G100" s="85">
        <v>550</v>
      </c>
      <c r="H100" s="224">
        <v>550</v>
      </c>
      <c r="I100" s="224">
        <v>550</v>
      </c>
      <c r="J100" s="224">
        <v>0</v>
      </c>
      <c r="K100" s="224">
        <v>550</v>
      </c>
      <c r="L100" s="224">
        <v>0</v>
      </c>
      <c r="M100" s="224">
        <v>0</v>
      </c>
      <c r="N100" s="224">
        <v>0</v>
      </c>
      <c r="O100" s="224">
        <v>0</v>
      </c>
      <c r="P100" s="224">
        <v>0</v>
      </c>
      <c r="Q100" s="224">
        <v>0</v>
      </c>
      <c r="R100" s="224">
        <v>0</v>
      </c>
      <c r="S100" s="224">
        <v>0</v>
      </c>
      <c r="T100" s="224">
        <v>0</v>
      </c>
    </row>
    <row r="101" spans="1:20" ht="19.5" customHeight="1" hidden="1">
      <c r="A101" s="111"/>
      <c r="B101" s="112"/>
      <c r="C101" s="112">
        <v>4510</v>
      </c>
      <c r="D101" s="264" t="s">
        <v>351</v>
      </c>
      <c r="E101" s="148"/>
      <c r="F101" s="148"/>
      <c r="G101" s="85">
        <v>300</v>
      </c>
      <c r="H101" s="224">
        <v>300</v>
      </c>
      <c r="I101" s="224">
        <v>300</v>
      </c>
      <c r="J101" s="224">
        <v>0</v>
      </c>
      <c r="K101" s="224">
        <v>300</v>
      </c>
      <c r="L101" s="224">
        <v>0</v>
      </c>
      <c r="M101" s="224">
        <v>0</v>
      </c>
      <c r="N101" s="224">
        <v>0</v>
      </c>
      <c r="O101" s="224">
        <v>0</v>
      </c>
      <c r="P101" s="224">
        <v>0</v>
      </c>
      <c r="Q101" s="224">
        <v>0</v>
      </c>
      <c r="R101" s="224">
        <v>0</v>
      </c>
      <c r="S101" s="224">
        <v>0</v>
      </c>
      <c r="T101" s="224">
        <v>0</v>
      </c>
    </row>
    <row r="102" spans="1:20" ht="19.5" customHeight="1" hidden="1">
      <c r="A102" s="111"/>
      <c r="B102" s="112"/>
      <c r="C102" s="112" t="s">
        <v>177</v>
      </c>
      <c r="D102" s="264" t="s">
        <v>201</v>
      </c>
      <c r="E102" s="148"/>
      <c r="F102" s="148"/>
      <c r="G102" s="85">
        <v>5000</v>
      </c>
      <c r="H102" s="224">
        <v>5000</v>
      </c>
      <c r="I102" s="224">
        <v>5000</v>
      </c>
      <c r="J102" s="224">
        <v>0</v>
      </c>
      <c r="K102" s="224">
        <v>5000</v>
      </c>
      <c r="L102" s="224">
        <v>0</v>
      </c>
      <c r="M102" s="224">
        <v>0</v>
      </c>
      <c r="N102" s="224">
        <v>0</v>
      </c>
      <c r="O102" s="224">
        <v>0</v>
      </c>
      <c r="P102" s="224">
        <v>0</v>
      </c>
      <c r="Q102" s="224">
        <v>0</v>
      </c>
      <c r="R102" s="224">
        <v>0</v>
      </c>
      <c r="S102" s="224">
        <v>0</v>
      </c>
      <c r="T102" s="224">
        <v>0</v>
      </c>
    </row>
    <row r="103" spans="1:20" ht="19.5" customHeight="1" hidden="1">
      <c r="A103" s="111"/>
      <c r="B103" s="112"/>
      <c r="C103" s="112">
        <v>4580</v>
      </c>
      <c r="D103" s="264" t="s">
        <v>32</v>
      </c>
      <c r="E103" s="148"/>
      <c r="F103" s="148"/>
      <c r="G103" s="85">
        <v>10</v>
      </c>
      <c r="H103" s="224">
        <v>10</v>
      </c>
      <c r="I103" s="224">
        <v>10</v>
      </c>
      <c r="J103" s="224">
        <v>0</v>
      </c>
      <c r="K103" s="224">
        <v>10</v>
      </c>
      <c r="L103" s="224">
        <v>0</v>
      </c>
      <c r="M103" s="224">
        <v>0</v>
      </c>
      <c r="N103" s="224">
        <v>0</v>
      </c>
      <c r="O103" s="224">
        <v>0</v>
      </c>
      <c r="P103" s="224">
        <v>0</v>
      </c>
      <c r="Q103" s="224">
        <v>0</v>
      </c>
      <c r="R103" s="224">
        <v>0</v>
      </c>
      <c r="S103" s="224">
        <v>0</v>
      </c>
      <c r="T103" s="224">
        <v>0</v>
      </c>
    </row>
    <row r="104" spans="1:20" ht="25.5" hidden="1">
      <c r="A104" s="111"/>
      <c r="B104" s="112"/>
      <c r="C104" s="112" t="s">
        <v>156</v>
      </c>
      <c r="D104" s="264" t="s">
        <v>158</v>
      </c>
      <c r="E104" s="148"/>
      <c r="F104" s="148"/>
      <c r="G104" s="85">
        <v>500</v>
      </c>
      <c r="H104" s="224">
        <v>500</v>
      </c>
      <c r="I104" s="224">
        <v>500</v>
      </c>
      <c r="J104" s="224">
        <v>0</v>
      </c>
      <c r="K104" s="224">
        <v>500</v>
      </c>
      <c r="L104" s="224">
        <v>0</v>
      </c>
      <c r="M104" s="224">
        <v>0</v>
      </c>
      <c r="N104" s="224">
        <v>0</v>
      </c>
      <c r="O104" s="224">
        <v>0</v>
      </c>
      <c r="P104" s="224">
        <v>0</v>
      </c>
      <c r="Q104" s="224">
        <v>0</v>
      </c>
      <c r="R104" s="224">
        <v>0</v>
      </c>
      <c r="S104" s="224">
        <v>0</v>
      </c>
      <c r="T104" s="224">
        <v>0</v>
      </c>
    </row>
    <row r="105" spans="1:20" ht="25.5" customHeight="1" hidden="1">
      <c r="A105" s="111"/>
      <c r="B105" s="112"/>
      <c r="C105" s="112" t="s">
        <v>166</v>
      </c>
      <c r="D105" s="264" t="s">
        <v>186</v>
      </c>
      <c r="E105" s="148"/>
      <c r="F105" s="148"/>
      <c r="G105" s="85">
        <v>7000</v>
      </c>
      <c r="H105" s="224">
        <v>7000</v>
      </c>
      <c r="I105" s="224">
        <v>7000</v>
      </c>
      <c r="J105" s="224">
        <v>0</v>
      </c>
      <c r="K105" s="224">
        <v>7000</v>
      </c>
      <c r="L105" s="224">
        <v>0</v>
      </c>
      <c r="M105" s="224">
        <v>0</v>
      </c>
      <c r="N105" s="224">
        <v>0</v>
      </c>
      <c r="O105" s="224">
        <v>0</v>
      </c>
      <c r="P105" s="224">
        <v>0</v>
      </c>
      <c r="Q105" s="224">
        <v>0</v>
      </c>
      <c r="R105" s="224">
        <v>0</v>
      </c>
      <c r="S105" s="224">
        <v>0</v>
      </c>
      <c r="T105" s="224">
        <v>0</v>
      </c>
    </row>
    <row r="106" spans="1:20" ht="38.25" hidden="1">
      <c r="A106" s="111"/>
      <c r="B106" s="112"/>
      <c r="C106" s="112" t="s">
        <v>167</v>
      </c>
      <c r="D106" s="264" t="s">
        <v>193</v>
      </c>
      <c r="E106" s="148"/>
      <c r="F106" s="148"/>
      <c r="G106" s="85">
        <v>4000</v>
      </c>
      <c r="H106" s="224">
        <v>4000</v>
      </c>
      <c r="I106" s="224">
        <v>4000</v>
      </c>
      <c r="J106" s="224">
        <v>0</v>
      </c>
      <c r="K106" s="224">
        <v>4000</v>
      </c>
      <c r="L106" s="224">
        <v>0</v>
      </c>
      <c r="M106" s="224">
        <v>0</v>
      </c>
      <c r="N106" s="224">
        <v>0</v>
      </c>
      <c r="O106" s="224">
        <v>0</v>
      </c>
      <c r="P106" s="224">
        <v>0</v>
      </c>
      <c r="Q106" s="224">
        <v>0</v>
      </c>
      <c r="R106" s="224">
        <v>0</v>
      </c>
      <c r="S106" s="224">
        <v>0</v>
      </c>
      <c r="T106" s="224">
        <v>0</v>
      </c>
    </row>
    <row r="107" spans="1:20" ht="25.5" hidden="1">
      <c r="A107" s="111"/>
      <c r="B107" s="112"/>
      <c r="C107" s="112" t="s">
        <v>168</v>
      </c>
      <c r="D107" s="264" t="s">
        <v>188</v>
      </c>
      <c r="E107" s="148"/>
      <c r="F107" s="148"/>
      <c r="G107" s="85">
        <v>16700</v>
      </c>
      <c r="H107" s="224">
        <v>16700</v>
      </c>
      <c r="I107" s="224">
        <v>16700</v>
      </c>
      <c r="J107" s="224">
        <v>0</v>
      </c>
      <c r="K107" s="224">
        <v>16700</v>
      </c>
      <c r="L107" s="224">
        <v>0</v>
      </c>
      <c r="M107" s="224">
        <v>0</v>
      </c>
      <c r="N107" s="224">
        <v>0</v>
      </c>
      <c r="O107" s="224">
        <v>0</v>
      </c>
      <c r="P107" s="224">
        <v>0</v>
      </c>
      <c r="Q107" s="224">
        <v>0</v>
      </c>
      <c r="R107" s="224">
        <v>0</v>
      </c>
      <c r="S107" s="224">
        <v>0</v>
      </c>
      <c r="T107" s="224">
        <v>0</v>
      </c>
    </row>
    <row r="108" spans="1:20" ht="38.25">
      <c r="A108" s="111"/>
      <c r="B108" s="112"/>
      <c r="C108" s="112">
        <v>6060</v>
      </c>
      <c r="D108" s="264" t="s">
        <v>189</v>
      </c>
      <c r="E108" s="148">
        <v>31500</v>
      </c>
      <c r="F108" s="148"/>
      <c r="G108" s="85">
        <v>43500</v>
      </c>
      <c r="H108" s="224">
        <v>0</v>
      </c>
      <c r="I108" s="224">
        <v>0</v>
      </c>
      <c r="J108" s="224">
        <v>0</v>
      </c>
      <c r="K108" s="224">
        <v>0</v>
      </c>
      <c r="L108" s="224">
        <v>0</v>
      </c>
      <c r="M108" s="224">
        <v>0</v>
      </c>
      <c r="N108" s="224">
        <v>0</v>
      </c>
      <c r="O108" s="224">
        <v>0</v>
      </c>
      <c r="P108" s="224">
        <v>0</v>
      </c>
      <c r="Q108" s="224">
        <v>43500</v>
      </c>
      <c r="R108" s="224">
        <v>43500</v>
      </c>
      <c r="S108" s="224">
        <v>0</v>
      </c>
      <c r="T108" s="224">
        <v>0</v>
      </c>
    </row>
    <row r="109" spans="1:20" s="243" customFormat="1" ht="25.5" hidden="1">
      <c r="A109" s="198"/>
      <c r="B109" s="199" t="s">
        <v>161</v>
      </c>
      <c r="C109" s="199"/>
      <c r="D109" s="263" t="s">
        <v>202</v>
      </c>
      <c r="E109" s="355"/>
      <c r="F109" s="355"/>
      <c r="G109" s="200">
        <f>SUM(G110:G111)</f>
        <v>26000</v>
      </c>
      <c r="H109" s="200">
        <f aca="true" t="shared" si="12" ref="H109:T109">SUM(H110:H111)</f>
        <v>26000</v>
      </c>
      <c r="I109" s="200">
        <f t="shared" si="12"/>
        <v>26000</v>
      </c>
      <c r="J109" s="200">
        <f t="shared" si="12"/>
        <v>0</v>
      </c>
      <c r="K109" s="200">
        <f t="shared" si="12"/>
        <v>26000</v>
      </c>
      <c r="L109" s="200">
        <f t="shared" si="12"/>
        <v>0</v>
      </c>
      <c r="M109" s="200">
        <f t="shared" si="12"/>
        <v>0</v>
      </c>
      <c r="N109" s="200">
        <f t="shared" si="12"/>
        <v>0</v>
      </c>
      <c r="O109" s="200">
        <f t="shared" si="12"/>
        <v>0</v>
      </c>
      <c r="P109" s="200">
        <f t="shared" si="12"/>
        <v>0</v>
      </c>
      <c r="Q109" s="200">
        <f t="shared" si="12"/>
        <v>0</v>
      </c>
      <c r="R109" s="200">
        <f t="shared" si="12"/>
        <v>0</v>
      </c>
      <c r="S109" s="200">
        <f t="shared" si="12"/>
        <v>0</v>
      </c>
      <c r="T109" s="200">
        <f t="shared" si="12"/>
        <v>0</v>
      </c>
    </row>
    <row r="110" spans="1:20" ht="19.5" customHeight="1" hidden="1">
      <c r="A110" s="111"/>
      <c r="B110" s="112"/>
      <c r="C110" s="112" t="s">
        <v>163</v>
      </c>
      <c r="D110" s="264" t="s">
        <v>149</v>
      </c>
      <c r="E110" s="148"/>
      <c r="F110" s="148"/>
      <c r="G110" s="85">
        <v>16000</v>
      </c>
      <c r="H110" s="224">
        <v>16000</v>
      </c>
      <c r="I110" s="224">
        <v>16000</v>
      </c>
      <c r="J110" s="224">
        <v>0</v>
      </c>
      <c r="K110" s="224">
        <v>16000</v>
      </c>
      <c r="L110" s="224">
        <v>0</v>
      </c>
      <c r="M110" s="224">
        <v>0</v>
      </c>
      <c r="N110" s="224">
        <v>0</v>
      </c>
      <c r="O110" s="224">
        <v>0</v>
      </c>
      <c r="P110" s="224">
        <v>0</v>
      </c>
      <c r="Q110" s="224">
        <v>0</v>
      </c>
      <c r="R110" s="224">
        <v>0</v>
      </c>
      <c r="S110" s="224">
        <v>0</v>
      </c>
      <c r="T110" s="224">
        <v>0</v>
      </c>
    </row>
    <row r="111" spans="1:20" ht="19.5" customHeight="1" hidden="1">
      <c r="A111" s="111"/>
      <c r="B111" s="112"/>
      <c r="C111" s="112" t="s">
        <v>160</v>
      </c>
      <c r="D111" s="264" t="s">
        <v>151</v>
      </c>
      <c r="E111" s="148"/>
      <c r="F111" s="148"/>
      <c r="G111" s="85">
        <v>10000</v>
      </c>
      <c r="H111" s="224">
        <v>10000</v>
      </c>
      <c r="I111" s="224">
        <v>10000</v>
      </c>
      <c r="J111" s="224">
        <v>0</v>
      </c>
      <c r="K111" s="224">
        <v>10000</v>
      </c>
      <c r="L111" s="224">
        <v>0</v>
      </c>
      <c r="M111" s="224">
        <v>0</v>
      </c>
      <c r="N111" s="224">
        <v>0</v>
      </c>
      <c r="O111" s="224">
        <v>0</v>
      </c>
      <c r="P111" s="224">
        <v>0</v>
      </c>
      <c r="Q111" s="224">
        <v>0</v>
      </c>
      <c r="R111" s="224">
        <v>0</v>
      </c>
      <c r="S111" s="224">
        <v>0</v>
      </c>
      <c r="T111" s="224">
        <v>0</v>
      </c>
    </row>
    <row r="112" spans="1:20" s="243" customFormat="1" ht="19.5" customHeight="1" hidden="1">
      <c r="A112" s="198"/>
      <c r="B112" s="199">
        <v>75095</v>
      </c>
      <c r="C112" s="199"/>
      <c r="D112" s="263" t="s">
        <v>31</v>
      </c>
      <c r="E112" s="355"/>
      <c r="F112" s="355"/>
      <c r="G112" s="200">
        <f>SUM(G113:G115)</f>
        <v>20600</v>
      </c>
      <c r="H112" s="200">
        <f aca="true" t="shared" si="13" ref="H112:T112">SUM(H113:H115)</f>
        <v>20600</v>
      </c>
      <c r="I112" s="200">
        <f t="shared" si="13"/>
        <v>20600</v>
      </c>
      <c r="J112" s="200">
        <f t="shared" si="13"/>
        <v>0</v>
      </c>
      <c r="K112" s="200">
        <f t="shared" si="13"/>
        <v>20600</v>
      </c>
      <c r="L112" s="200">
        <f t="shared" si="13"/>
        <v>0</v>
      </c>
      <c r="M112" s="200">
        <f t="shared" si="13"/>
        <v>0</v>
      </c>
      <c r="N112" s="200">
        <f t="shared" si="13"/>
        <v>0</v>
      </c>
      <c r="O112" s="200">
        <f t="shared" si="13"/>
        <v>0</v>
      </c>
      <c r="P112" s="200">
        <f t="shared" si="13"/>
        <v>0</v>
      </c>
      <c r="Q112" s="200">
        <f t="shared" si="13"/>
        <v>0</v>
      </c>
      <c r="R112" s="200">
        <f t="shared" si="13"/>
        <v>0</v>
      </c>
      <c r="S112" s="200">
        <f t="shared" si="13"/>
        <v>0</v>
      </c>
      <c r="T112" s="200">
        <f t="shared" si="13"/>
        <v>0</v>
      </c>
    </row>
    <row r="113" spans="1:20" ht="38.25" hidden="1">
      <c r="A113" s="111"/>
      <c r="B113" s="112"/>
      <c r="C113" s="112" t="s">
        <v>178</v>
      </c>
      <c r="D113" s="264" t="s">
        <v>203</v>
      </c>
      <c r="E113" s="148"/>
      <c r="F113" s="148"/>
      <c r="G113" s="85">
        <v>5600</v>
      </c>
      <c r="H113" s="224">
        <v>5600</v>
      </c>
      <c r="I113" s="224">
        <v>5600</v>
      </c>
      <c r="J113" s="224">
        <v>0</v>
      </c>
      <c r="K113" s="224">
        <v>5600</v>
      </c>
      <c r="L113" s="224">
        <v>0</v>
      </c>
      <c r="M113" s="224">
        <v>0</v>
      </c>
      <c r="N113" s="224">
        <v>0</v>
      </c>
      <c r="O113" s="224">
        <v>0</v>
      </c>
      <c r="P113" s="224">
        <v>0</v>
      </c>
      <c r="Q113" s="224">
        <v>0</v>
      </c>
      <c r="R113" s="224">
        <v>0</v>
      </c>
      <c r="S113" s="224">
        <v>0</v>
      </c>
      <c r="T113" s="224">
        <v>0</v>
      </c>
    </row>
    <row r="114" spans="1:20" ht="19.5" customHeight="1" hidden="1">
      <c r="A114" s="111"/>
      <c r="B114" s="112"/>
      <c r="C114" s="112">
        <v>4210</v>
      </c>
      <c r="D114" s="264" t="s">
        <v>149</v>
      </c>
      <c r="E114" s="148"/>
      <c r="F114" s="148"/>
      <c r="G114" s="85">
        <v>9000</v>
      </c>
      <c r="H114" s="224">
        <v>9000</v>
      </c>
      <c r="I114" s="224">
        <v>9000</v>
      </c>
      <c r="J114" s="224">
        <v>0</v>
      </c>
      <c r="K114" s="224">
        <v>9000</v>
      </c>
      <c r="L114" s="224">
        <v>0</v>
      </c>
      <c r="M114" s="224">
        <v>0</v>
      </c>
      <c r="N114" s="224">
        <v>0</v>
      </c>
      <c r="O114" s="224">
        <v>0</v>
      </c>
      <c r="P114" s="224">
        <v>0</v>
      </c>
      <c r="Q114" s="224">
        <v>0</v>
      </c>
      <c r="R114" s="224">
        <v>0</v>
      </c>
      <c r="S114" s="224">
        <v>0</v>
      </c>
      <c r="T114" s="224">
        <v>0</v>
      </c>
    </row>
    <row r="115" spans="1:20" ht="19.5" customHeight="1" hidden="1">
      <c r="A115" s="111"/>
      <c r="B115" s="112"/>
      <c r="C115" s="112" t="s">
        <v>160</v>
      </c>
      <c r="D115" s="264" t="s">
        <v>151</v>
      </c>
      <c r="E115" s="148"/>
      <c r="F115" s="148"/>
      <c r="G115" s="85">
        <v>6000</v>
      </c>
      <c r="H115" s="224">
        <v>6000</v>
      </c>
      <c r="I115" s="224">
        <v>6000</v>
      </c>
      <c r="J115" s="224">
        <v>0</v>
      </c>
      <c r="K115" s="224">
        <v>6000</v>
      </c>
      <c r="L115" s="224">
        <v>0</v>
      </c>
      <c r="M115" s="224">
        <v>0</v>
      </c>
      <c r="N115" s="224">
        <v>0</v>
      </c>
      <c r="O115" s="224">
        <v>0</v>
      </c>
      <c r="P115" s="224">
        <v>0</v>
      </c>
      <c r="Q115" s="224">
        <v>0</v>
      </c>
      <c r="R115" s="224">
        <v>0</v>
      </c>
      <c r="S115" s="224">
        <v>0</v>
      </c>
      <c r="T115" s="224">
        <v>0</v>
      </c>
    </row>
    <row r="116" spans="1:20" ht="12.75" hidden="1">
      <c r="A116" s="134"/>
      <c r="B116" s="135"/>
      <c r="C116" s="135"/>
      <c r="D116" s="265"/>
      <c r="E116" s="356"/>
      <c r="F116" s="356"/>
      <c r="G116" s="448"/>
      <c r="H116" s="449"/>
      <c r="I116" s="449"/>
      <c r="J116" s="449"/>
      <c r="K116" s="449"/>
      <c r="L116" s="449"/>
      <c r="M116" s="449"/>
      <c r="N116" s="449"/>
      <c r="O116" s="449"/>
      <c r="P116" s="449"/>
      <c r="Q116" s="449"/>
      <c r="R116" s="449"/>
      <c r="S116" s="449"/>
      <c r="T116" s="450"/>
    </row>
    <row r="117" spans="1:20" ht="42.75" customHeight="1" hidden="1">
      <c r="A117" s="133">
        <v>751</v>
      </c>
      <c r="B117" s="128"/>
      <c r="C117" s="128"/>
      <c r="D117" s="266" t="s">
        <v>212</v>
      </c>
      <c r="E117" s="357"/>
      <c r="F117" s="357"/>
      <c r="G117" s="97">
        <f>SUM(G118)</f>
        <v>1150</v>
      </c>
      <c r="H117" s="228">
        <v>1150</v>
      </c>
      <c r="I117" s="228">
        <v>1150</v>
      </c>
      <c r="J117" s="228">
        <v>1106</v>
      </c>
      <c r="K117" s="228">
        <v>44</v>
      </c>
      <c r="L117" s="228">
        <v>0</v>
      </c>
      <c r="M117" s="228">
        <v>0</v>
      </c>
      <c r="N117" s="228">
        <v>0</v>
      </c>
      <c r="O117" s="228">
        <v>0</v>
      </c>
      <c r="P117" s="228">
        <v>0</v>
      </c>
      <c r="Q117" s="228">
        <v>0</v>
      </c>
      <c r="R117" s="228">
        <v>0</v>
      </c>
      <c r="S117" s="228">
        <v>0</v>
      </c>
      <c r="T117" s="228">
        <v>0</v>
      </c>
    </row>
    <row r="118" spans="1:20" s="243" customFormat="1" ht="25.5" customHeight="1" hidden="1">
      <c r="A118" s="198"/>
      <c r="B118" s="199">
        <v>75101</v>
      </c>
      <c r="C118" s="199"/>
      <c r="D118" s="263" t="s">
        <v>213</v>
      </c>
      <c r="E118" s="355"/>
      <c r="F118" s="355"/>
      <c r="G118" s="201">
        <v>1150</v>
      </c>
      <c r="H118" s="248">
        <v>1150</v>
      </c>
      <c r="I118" s="201">
        <v>1150</v>
      </c>
      <c r="J118" s="248">
        <v>1106</v>
      </c>
      <c r="K118" s="248">
        <v>44</v>
      </c>
      <c r="L118" s="248">
        <v>0</v>
      </c>
      <c r="M118" s="248">
        <v>0</v>
      </c>
      <c r="N118" s="248">
        <v>0</v>
      </c>
      <c r="O118" s="248">
        <v>0</v>
      </c>
      <c r="P118" s="248">
        <v>0</v>
      </c>
      <c r="Q118" s="248">
        <v>0</v>
      </c>
      <c r="R118" s="248">
        <v>0</v>
      </c>
      <c r="S118" s="248">
        <v>0</v>
      </c>
      <c r="T118" s="248">
        <v>0</v>
      </c>
    </row>
    <row r="119" spans="1:20" ht="25.5" customHeight="1" hidden="1">
      <c r="A119" s="122"/>
      <c r="B119" s="123"/>
      <c r="C119" s="123" t="s">
        <v>207</v>
      </c>
      <c r="D119" s="267" t="s">
        <v>180</v>
      </c>
      <c r="E119" s="155"/>
      <c r="F119" s="155"/>
      <c r="G119" s="96">
        <v>960</v>
      </c>
      <c r="H119" s="224">
        <v>960</v>
      </c>
      <c r="I119" s="224">
        <v>960</v>
      </c>
      <c r="J119" s="224">
        <v>960</v>
      </c>
      <c r="K119" s="224">
        <v>0</v>
      </c>
      <c r="L119" s="224">
        <v>0</v>
      </c>
      <c r="M119" s="224">
        <v>0</v>
      </c>
      <c r="N119" s="224">
        <v>0</v>
      </c>
      <c r="O119" s="224">
        <v>0</v>
      </c>
      <c r="P119" s="224">
        <v>0</v>
      </c>
      <c r="Q119" s="224">
        <v>0</v>
      </c>
      <c r="R119" s="224">
        <v>0</v>
      </c>
      <c r="S119" s="224">
        <v>0</v>
      </c>
      <c r="T119" s="224">
        <v>0</v>
      </c>
    </row>
    <row r="120" spans="1:20" ht="19.5" customHeight="1" hidden="1">
      <c r="A120" s="122"/>
      <c r="B120" s="123"/>
      <c r="C120" s="123">
        <v>4110</v>
      </c>
      <c r="D120" s="267" t="s">
        <v>214</v>
      </c>
      <c r="E120" s="155"/>
      <c r="F120" s="155"/>
      <c r="G120" s="96">
        <v>146</v>
      </c>
      <c r="H120" s="224">
        <v>146</v>
      </c>
      <c r="I120" s="224">
        <v>146</v>
      </c>
      <c r="J120" s="224">
        <v>146</v>
      </c>
      <c r="K120" s="224">
        <v>0</v>
      </c>
      <c r="L120" s="224">
        <v>0</v>
      </c>
      <c r="M120" s="224">
        <v>0</v>
      </c>
      <c r="N120" s="224">
        <v>0</v>
      </c>
      <c r="O120" s="224">
        <v>0</v>
      </c>
      <c r="P120" s="224">
        <v>0</v>
      </c>
      <c r="Q120" s="224">
        <v>0</v>
      </c>
      <c r="R120" s="224">
        <v>0</v>
      </c>
      <c r="S120" s="224">
        <v>0</v>
      </c>
      <c r="T120" s="224">
        <v>0</v>
      </c>
    </row>
    <row r="121" spans="1:20" ht="19.5" customHeight="1" hidden="1">
      <c r="A121" s="122"/>
      <c r="B121" s="123"/>
      <c r="C121" s="123">
        <v>4300</v>
      </c>
      <c r="D121" s="267" t="s">
        <v>151</v>
      </c>
      <c r="E121" s="155"/>
      <c r="F121" s="155"/>
      <c r="G121" s="227" t="s">
        <v>541</v>
      </c>
      <c r="H121" s="224">
        <v>44</v>
      </c>
      <c r="I121" s="224">
        <v>44</v>
      </c>
      <c r="J121" s="224"/>
      <c r="K121" s="224">
        <v>44</v>
      </c>
      <c r="L121" s="224">
        <v>0</v>
      </c>
      <c r="M121" s="224">
        <v>0</v>
      </c>
      <c r="N121" s="224">
        <v>0</v>
      </c>
      <c r="O121" s="224">
        <v>0</v>
      </c>
      <c r="P121" s="224">
        <v>0</v>
      </c>
      <c r="Q121" s="224">
        <v>0</v>
      </c>
      <c r="R121" s="224">
        <v>0</v>
      </c>
      <c r="S121" s="224">
        <v>0</v>
      </c>
      <c r="T121" s="224">
        <v>0</v>
      </c>
    </row>
    <row r="122" spans="1:20" ht="12.75" hidden="1">
      <c r="A122" s="134"/>
      <c r="B122" s="135"/>
      <c r="C122" s="135"/>
      <c r="D122" s="265"/>
      <c r="E122" s="360"/>
      <c r="F122" s="360"/>
      <c r="G122" s="451"/>
      <c r="H122" s="452"/>
      <c r="I122" s="452"/>
      <c r="J122" s="452"/>
      <c r="K122" s="452"/>
      <c r="L122" s="452"/>
      <c r="M122" s="452"/>
      <c r="N122" s="452"/>
      <c r="O122" s="452"/>
      <c r="P122" s="452"/>
      <c r="Q122" s="452"/>
      <c r="R122" s="452"/>
      <c r="S122" s="452"/>
      <c r="T122" s="453"/>
    </row>
    <row r="123" spans="1:20" ht="25.5" hidden="1">
      <c r="A123" s="133">
        <v>754</v>
      </c>
      <c r="B123" s="128"/>
      <c r="C123" s="128"/>
      <c r="D123" s="266" t="s">
        <v>215</v>
      </c>
      <c r="E123" s="357"/>
      <c r="F123" s="357"/>
      <c r="G123" s="116">
        <f aca="true" t="shared" si="14" ref="G123:T123">G124+G134+G143</f>
        <v>56542</v>
      </c>
      <c r="H123" s="116">
        <f t="shared" si="14"/>
        <v>36542</v>
      </c>
      <c r="I123" s="116">
        <f t="shared" si="14"/>
        <v>31242</v>
      </c>
      <c r="J123" s="116">
        <f t="shared" si="14"/>
        <v>9992</v>
      </c>
      <c r="K123" s="116">
        <f t="shared" si="14"/>
        <v>21250</v>
      </c>
      <c r="L123" s="116">
        <f t="shared" si="14"/>
        <v>0</v>
      </c>
      <c r="M123" s="116">
        <f t="shared" si="14"/>
        <v>5300</v>
      </c>
      <c r="N123" s="116">
        <f t="shared" si="14"/>
        <v>0</v>
      </c>
      <c r="O123" s="116">
        <f t="shared" si="14"/>
        <v>0</v>
      </c>
      <c r="P123" s="116">
        <f t="shared" si="14"/>
        <v>0</v>
      </c>
      <c r="Q123" s="116">
        <f t="shared" si="14"/>
        <v>20000</v>
      </c>
      <c r="R123" s="116">
        <f t="shared" si="14"/>
        <v>20000</v>
      </c>
      <c r="S123" s="116">
        <f t="shared" si="14"/>
        <v>0</v>
      </c>
      <c r="T123" s="116">
        <f t="shared" si="14"/>
        <v>0</v>
      </c>
    </row>
    <row r="124" spans="1:20" s="243" customFormat="1" ht="19.5" customHeight="1" hidden="1">
      <c r="A124" s="198"/>
      <c r="B124" s="199">
        <v>75412</v>
      </c>
      <c r="C124" s="199"/>
      <c r="D124" s="263" t="s">
        <v>216</v>
      </c>
      <c r="E124" s="355"/>
      <c r="F124" s="355"/>
      <c r="G124" s="201">
        <f>SUM(G125:G133)</f>
        <v>34192</v>
      </c>
      <c r="H124" s="201">
        <f aca="true" t="shared" si="15" ref="H124:T124">SUM(H125:H133)</f>
        <v>34192</v>
      </c>
      <c r="I124" s="201">
        <f t="shared" si="15"/>
        <v>29192</v>
      </c>
      <c r="J124" s="201">
        <f t="shared" si="15"/>
        <v>9792</v>
      </c>
      <c r="K124" s="201">
        <f t="shared" si="15"/>
        <v>19400</v>
      </c>
      <c r="L124" s="201">
        <f t="shared" si="15"/>
        <v>0</v>
      </c>
      <c r="M124" s="201">
        <f t="shared" si="15"/>
        <v>5000</v>
      </c>
      <c r="N124" s="201">
        <f t="shared" si="15"/>
        <v>0</v>
      </c>
      <c r="O124" s="201">
        <f t="shared" si="15"/>
        <v>0</v>
      </c>
      <c r="P124" s="201">
        <f t="shared" si="15"/>
        <v>0</v>
      </c>
      <c r="Q124" s="201">
        <f t="shared" si="15"/>
        <v>0</v>
      </c>
      <c r="R124" s="201">
        <f t="shared" si="15"/>
        <v>0</v>
      </c>
      <c r="S124" s="201">
        <f t="shared" si="15"/>
        <v>0</v>
      </c>
      <c r="T124" s="201">
        <f t="shared" si="15"/>
        <v>0</v>
      </c>
    </row>
    <row r="125" spans="1:20" ht="25.5" hidden="1">
      <c r="A125" s="122"/>
      <c r="B125" s="123"/>
      <c r="C125" s="123">
        <v>3030</v>
      </c>
      <c r="D125" s="267" t="s">
        <v>191</v>
      </c>
      <c r="E125" s="155"/>
      <c r="F125" s="155"/>
      <c r="G125" s="96">
        <v>5000</v>
      </c>
      <c r="H125" s="224">
        <v>5000</v>
      </c>
      <c r="I125" s="224">
        <v>0</v>
      </c>
      <c r="J125" s="224">
        <v>0</v>
      </c>
      <c r="K125" s="224">
        <v>0</v>
      </c>
      <c r="L125" s="224">
        <v>0</v>
      </c>
      <c r="M125" s="224">
        <v>5000</v>
      </c>
      <c r="N125" s="224">
        <v>0</v>
      </c>
      <c r="O125" s="224">
        <v>0</v>
      </c>
      <c r="P125" s="224">
        <v>0</v>
      </c>
      <c r="Q125" s="224">
        <v>0</v>
      </c>
      <c r="R125" s="224">
        <v>0</v>
      </c>
      <c r="S125" s="224">
        <v>0</v>
      </c>
      <c r="T125" s="224">
        <v>0</v>
      </c>
    </row>
    <row r="126" spans="1:20" ht="19.5" customHeight="1" hidden="1">
      <c r="A126" s="122"/>
      <c r="B126" s="123"/>
      <c r="C126" s="123">
        <v>4110</v>
      </c>
      <c r="D126" s="267" t="s">
        <v>147</v>
      </c>
      <c r="E126" s="155"/>
      <c r="F126" s="155"/>
      <c r="G126" s="96">
        <v>1292</v>
      </c>
      <c r="H126" s="224">
        <v>1292</v>
      </c>
      <c r="I126" s="224">
        <v>1292</v>
      </c>
      <c r="J126" s="224">
        <v>1292</v>
      </c>
      <c r="K126" s="224">
        <v>0</v>
      </c>
      <c r="L126" s="224">
        <v>0</v>
      </c>
      <c r="M126" s="224">
        <v>0</v>
      </c>
      <c r="N126" s="224">
        <v>0</v>
      </c>
      <c r="O126" s="224">
        <v>0</v>
      </c>
      <c r="P126" s="224">
        <v>0</v>
      </c>
      <c r="Q126" s="224">
        <v>0</v>
      </c>
      <c r="R126" s="224">
        <v>0</v>
      </c>
      <c r="S126" s="224">
        <v>0</v>
      </c>
      <c r="T126" s="224">
        <v>0</v>
      </c>
    </row>
    <row r="127" spans="1:20" ht="19.5" customHeight="1" hidden="1">
      <c r="A127" s="122"/>
      <c r="B127" s="123"/>
      <c r="C127" s="123" t="s">
        <v>144</v>
      </c>
      <c r="D127" s="267" t="s">
        <v>148</v>
      </c>
      <c r="E127" s="155"/>
      <c r="F127" s="155"/>
      <c r="G127" s="96">
        <v>8500</v>
      </c>
      <c r="H127" s="224">
        <v>8500</v>
      </c>
      <c r="I127" s="224">
        <v>8500</v>
      </c>
      <c r="J127" s="224">
        <v>8500</v>
      </c>
      <c r="K127" s="224">
        <v>0</v>
      </c>
      <c r="L127" s="224">
        <v>0</v>
      </c>
      <c r="M127" s="224">
        <v>0</v>
      </c>
      <c r="N127" s="224">
        <v>0</v>
      </c>
      <c r="O127" s="224">
        <v>0</v>
      </c>
      <c r="P127" s="224">
        <v>0</v>
      </c>
      <c r="Q127" s="224">
        <v>0</v>
      </c>
      <c r="R127" s="224">
        <v>0</v>
      </c>
      <c r="S127" s="224">
        <v>0</v>
      </c>
      <c r="T127" s="224">
        <v>0</v>
      </c>
    </row>
    <row r="128" spans="1:20" ht="19.5" customHeight="1" hidden="1">
      <c r="A128" s="122"/>
      <c r="B128" s="123"/>
      <c r="C128" s="123">
        <v>4210</v>
      </c>
      <c r="D128" s="267" t="s">
        <v>149</v>
      </c>
      <c r="E128" s="155"/>
      <c r="F128" s="155"/>
      <c r="G128" s="96">
        <v>10000</v>
      </c>
      <c r="H128" s="224">
        <v>10000</v>
      </c>
      <c r="I128" s="224">
        <v>10000</v>
      </c>
      <c r="J128" s="224">
        <v>0</v>
      </c>
      <c r="K128" s="224">
        <v>10000</v>
      </c>
      <c r="L128" s="224">
        <v>0</v>
      </c>
      <c r="M128" s="224">
        <v>0</v>
      </c>
      <c r="N128" s="224">
        <v>0</v>
      </c>
      <c r="O128" s="224">
        <v>0</v>
      </c>
      <c r="P128" s="224">
        <v>0</v>
      </c>
      <c r="Q128" s="224">
        <v>0</v>
      </c>
      <c r="R128" s="224">
        <v>0</v>
      </c>
      <c r="S128" s="224">
        <v>0</v>
      </c>
      <c r="T128" s="224">
        <v>0</v>
      </c>
    </row>
    <row r="129" spans="1:20" ht="19.5" customHeight="1" hidden="1">
      <c r="A129" s="122"/>
      <c r="B129" s="123"/>
      <c r="C129" s="123">
        <v>4260</v>
      </c>
      <c r="D129" s="267" t="s">
        <v>157</v>
      </c>
      <c r="E129" s="155"/>
      <c r="F129" s="155"/>
      <c r="G129" s="96">
        <v>400</v>
      </c>
      <c r="H129" s="224">
        <v>400</v>
      </c>
      <c r="I129" s="224">
        <v>400</v>
      </c>
      <c r="J129" s="224">
        <v>0</v>
      </c>
      <c r="K129" s="224">
        <v>400</v>
      </c>
      <c r="L129" s="224">
        <v>0</v>
      </c>
      <c r="M129" s="224">
        <v>0</v>
      </c>
      <c r="N129" s="224">
        <v>0</v>
      </c>
      <c r="O129" s="224">
        <v>0</v>
      </c>
      <c r="P129" s="224">
        <v>0</v>
      </c>
      <c r="Q129" s="224">
        <v>0</v>
      </c>
      <c r="R129" s="224">
        <v>0</v>
      </c>
      <c r="S129" s="224">
        <v>0</v>
      </c>
      <c r="T129" s="224">
        <v>0</v>
      </c>
    </row>
    <row r="130" spans="1:20" ht="19.5" customHeight="1" hidden="1">
      <c r="A130" s="122"/>
      <c r="B130" s="123"/>
      <c r="C130" s="123">
        <v>4270</v>
      </c>
      <c r="D130" s="267" t="s">
        <v>150</v>
      </c>
      <c r="E130" s="155"/>
      <c r="F130" s="155"/>
      <c r="G130" s="96">
        <v>1500</v>
      </c>
      <c r="H130" s="224">
        <v>1500</v>
      </c>
      <c r="I130" s="224">
        <v>1500</v>
      </c>
      <c r="J130" s="224">
        <v>0</v>
      </c>
      <c r="K130" s="224">
        <v>1500</v>
      </c>
      <c r="L130" s="224">
        <v>0</v>
      </c>
      <c r="M130" s="224">
        <v>0</v>
      </c>
      <c r="N130" s="224">
        <v>0</v>
      </c>
      <c r="O130" s="224">
        <v>0</v>
      </c>
      <c r="P130" s="224">
        <v>0</v>
      </c>
      <c r="Q130" s="224">
        <v>0</v>
      </c>
      <c r="R130" s="224">
        <v>0</v>
      </c>
      <c r="S130" s="224">
        <v>0</v>
      </c>
      <c r="T130" s="224">
        <v>0</v>
      </c>
    </row>
    <row r="131" spans="1:20" ht="19.5" customHeight="1" hidden="1">
      <c r="A131" s="122"/>
      <c r="B131" s="123"/>
      <c r="C131" s="123" t="s">
        <v>164</v>
      </c>
      <c r="D131" s="267" t="s">
        <v>183</v>
      </c>
      <c r="E131" s="155"/>
      <c r="F131" s="155"/>
      <c r="G131" s="96">
        <v>1800</v>
      </c>
      <c r="H131" s="224">
        <v>1800</v>
      </c>
      <c r="I131" s="224">
        <v>1800</v>
      </c>
      <c r="J131" s="224">
        <v>0</v>
      </c>
      <c r="K131" s="224">
        <v>1800</v>
      </c>
      <c r="L131" s="224">
        <v>0</v>
      </c>
      <c r="M131" s="224">
        <v>0</v>
      </c>
      <c r="N131" s="224">
        <v>0</v>
      </c>
      <c r="O131" s="224">
        <v>0</v>
      </c>
      <c r="P131" s="224">
        <v>0</v>
      </c>
      <c r="Q131" s="224">
        <v>0</v>
      </c>
      <c r="R131" s="224">
        <v>0</v>
      </c>
      <c r="S131" s="224">
        <v>0</v>
      </c>
      <c r="T131" s="224">
        <v>0</v>
      </c>
    </row>
    <row r="132" spans="1:20" ht="19.5" customHeight="1" hidden="1">
      <c r="A132" s="122"/>
      <c r="B132" s="123"/>
      <c r="C132" s="123">
        <v>4300</v>
      </c>
      <c r="D132" s="267" t="s">
        <v>151</v>
      </c>
      <c r="E132" s="155"/>
      <c r="F132" s="155"/>
      <c r="G132" s="96">
        <v>1000</v>
      </c>
      <c r="H132" s="224">
        <v>1000</v>
      </c>
      <c r="I132" s="224">
        <v>1000</v>
      </c>
      <c r="J132" s="224">
        <v>0</v>
      </c>
      <c r="K132" s="224">
        <v>1000</v>
      </c>
      <c r="L132" s="224">
        <v>0</v>
      </c>
      <c r="M132" s="224">
        <v>0</v>
      </c>
      <c r="N132" s="224">
        <v>0</v>
      </c>
      <c r="O132" s="224">
        <v>0</v>
      </c>
      <c r="P132" s="224">
        <v>0</v>
      </c>
      <c r="Q132" s="224">
        <v>0</v>
      </c>
      <c r="R132" s="224">
        <v>0</v>
      </c>
      <c r="S132" s="224">
        <v>0</v>
      </c>
      <c r="T132" s="224">
        <v>0</v>
      </c>
    </row>
    <row r="133" spans="1:20" ht="19.5" customHeight="1" hidden="1">
      <c r="A133" s="122"/>
      <c r="B133" s="123"/>
      <c r="C133" s="123">
        <v>4430</v>
      </c>
      <c r="D133" s="267" t="s">
        <v>152</v>
      </c>
      <c r="E133" s="155"/>
      <c r="F133" s="155"/>
      <c r="G133" s="96">
        <v>4700</v>
      </c>
      <c r="H133" s="224">
        <v>4700</v>
      </c>
      <c r="I133" s="224">
        <v>4700</v>
      </c>
      <c r="J133" s="224">
        <v>0</v>
      </c>
      <c r="K133" s="224">
        <v>4700</v>
      </c>
      <c r="L133" s="224">
        <v>0</v>
      </c>
      <c r="M133" s="224">
        <v>0</v>
      </c>
      <c r="N133" s="224">
        <v>0</v>
      </c>
      <c r="O133" s="224">
        <v>0</v>
      </c>
      <c r="P133" s="224">
        <v>0</v>
      </c>
      <c r="Q133" s="224">
        <v>0</v>
      </c>
      <c r="R133" s="224">
        <v>0</v>
      </c>
      <c r="S133" s="224">
        <v>0</v>
      </c>
      <c r="T133" s="224">
        <v>0</v>
      </c>
    </row>
    <row r="134" spans="1:20" s="243" customFormat="1" ht="19.5" customHeight="1" hidden="1">
      <c r="A134" s="198"/>
      <c r="B134" s="199">
        <v>75414</v>
      </c>
      <c r="C134" s="199"/>
      <c r="D134" s="263" t="s">
        <v>217</v>
      </c>
      <c r="E134" s="355"/>
      <c r="F134" s="355"/>
      <c r="G134" s="201">
        <f>SUM(G135:G142)</f>
        <v>2350</v>
      </c>
      <c r="H134" s="201">
        <f aca="true" t="shared" si="16" ref="H134:T134">SUM(H135:H142)</f>
        <v>2350</v>
      </c>
      <c r="I134" s="201">
        <f t="shared" si="16"/>
        <v>2050</v>
      </c>
      <c r="J134" s="201">
        <f t="shared" si="16"/>
        <v>200</v>
      </c>
      <c r="K134" s="201">
        <f t="shared" si="16"/>
        <v>1850</v>
      </c>
      <c r="L134" s="201">
        <f t="shared" si="16"/>
        <v>0</v>
      </c>
      <c r="M134" s="201">
        <f t="shared" si="16"/>
        <v>300</v>
      </c>
      <c r="N134" s="201">
        <f t="shared" si="16"/>
        <v>0</v>
      </c>
      <c r="O134" s="201">
        <f t="shared" si="16"/>
        <v>0</v>
      </c>
      <c r="P134" s="201">
        <f t="shared" si="16"/>
        <v>0</v>
      </c>
      <c r="Q134" s="201">
        <f t="shared" si="16"/>
        <v>0</v>
      </c>
      <c r="R134" s="201">
        <f t="shared" si="16"/>
        <v>0</v>
      </c>
      <c r="S134" s="201">
        <f t="shared" si="16"/>
        <v>0</v>
      </c>
      <c r="T134" s="201">
        <f t="shared" si="16"/>
        <v>0</v>
      </c>
    </row>
    <row r="135" spans="1:20" ht="25.5" hidden="1">
      <c r="A135" s="122"/>
      <c r="B135" s="123"/>
      <c r="C135" s="123" t="s">
        <v>208</v>
      </c>
      <c r="D135" s="267" t="s">
        <v>191</v>
      </c>
      <c r="E135" s="155"/>
      <c r="F135" s="155"/>
      <c r="G135" s="96">
        <v>300</v>
      </c>
      <c r="H135" s="224">
        <v>300</v>
      </c>
      <c r="I135" s="224">
        <v>0</v>
      </c>
      <c r="J135" s="224">
        <v>0</v>
      </c>
      <c r="K135" s="224">
        <v>0</v>
      </c>
      <c r="L135" s="224">
        <v>0</v>
      </c>
      <c r="M135" s="224">
        <v>300</v>
      </c>
      <c r="N135" s="224">
        <v>0</v>
      </c>
      <c r="O135" s="224">
        <v>0</v>
      </c>
      <c r="P135" s="224">
        <v>0</v>
      </c>
      <c r="Q135" s="224">
        <v>0</v>
      </c>
      <c r="R135" s="224">
        <v>0</v>
      </c>
      <c r="S135" s="224">
        <v>0</v>
      </c>
      <c r="T135" s="224">
        <v>0</v>
      </c>
    </row>
    <row r="136" spans="1:20" ht="19.5" customHeight="1" hidden="1">
      <c r="A136" s="122"/>
      <c r="B136" s="123"/>
      <c r="C136" s="123" t="s">
        <v>144</v>
      </c>
      <c r="D136" s="267" t="s">
        <v>148</v>
      </c>
      <c r="E136" s="155"/>
      <c r="F136" s="155"/>
      <c r="G136" s="96">
        <v>200</v>
      </c>
      <c r="H136" s="224">
        <v>200</v>
      </c>
      <c r="I136" s="224">
        <v>200</v>
      </c>
      <c r="J136" s="224">
        <v>200</v>
      </c>
      <c r="K136" s="224">
        <v>0</v>
      </c>
      <c r="L136" s="224">
        <v>0</v>
      </c>
      <c r="M136" s="224">
        <v>0</v>
      </c>
      <c r="N136" s="224">
        <v>0</v>
      </c>
      <c r="O136" s="224">
        <v>0</v>
      </c>
      <c r="P136" s="224">
        <v>0</v>
      </c>
      <c r="Q136" s="224">
        <v>0</v>
      </c>
      <c r="R136" s="224">
        <v>0</v>
      </c>
      <c r="S136" s="224">
        <v>0</v>
      </c>
      <c r="T136" s="224">
        <v>0</v>
      </c>
    </row>
    <row r="137" spans="1:20" ht="19.5" customHeight="1" hidden="1">
      <c r="A137" s="122"/>
      <c r="B137" s="123"/>
      <c r="C137" s="123">
        <v>4210</v>
      </c>
      <c r="D137" s="267" t="s">
        <v>149</v>
      </c>
      <c r="E137" s="155"/>
      <c r="F137" s="155"/>
      <c r="G137" s="96">
        <v>200</v>
      </c>
      <c r="H137" s="224">
        <v>200</v>
      </c>
      <c r="I137" s="224">
        <v>200</v>
      </c>
      <c r="J137" s="224">
        <v>0</v>
      </c>
      <c r="K137" s="224">
        <v>200</v>
      </c>
      <c r="L137" s="224">
        <v>0</v>
      </c>
      <c r="M137" s="224">
        <v>0</v>
      </c>
      <c r="N137" s="224">
        <v>0</v>
      </c>
      <c r="O137" s="224">
        <v>0</v>
      </c>
      <c r="P137" s="224">
        <v>0</v>
      </c>
      <c r="Q137" s="224">
        <v>0</v>
      </c>
      <c r="R137" s="224">
        <v>0</v>
      </c>
      <c r="S137" s="224">
        <v>0</v>
      </c>
      <c r="T137" s="224">
        <v>0</v>
      </c>
    </row>
    <row r="138" spans="1:20" ht="19.5" customHeight="1" hidden="1">
      <c r="A138" s="122"/>
      <c r="B138" s="123"/>
      <c r="C138" s="123">
        <v>4260</v>
      </c>
      <c r="D138" s="267" t="s">
        <v>157</v>
      </c>
      <c r="E138" s="155"/>
      <c r="F138" s="155"/>
      <c r="G138" s="96">
        <v>500</v>
      </c>
      <c r="H138" s="224">
        <v>500</v>
      </c>
      <c r="I138" s="224">
        <v>500</v>
      </c>
      <c r="J138" s="224">
        <v>0</v>
      </c>
      <c r="K138" s="224">
        <v>500</v>
      </c>
      <c r="L138" s="224">
        <v>0</v>
      </c>
      <c r="M138" s="224">
        <v>0</v>
      </c>
      <c r="N138" s="224">
        <v>0</v>
      </c>
      <c r="O138" s="224">
        <v>0</v>
      </c>
      <c r="P138" s="224">
        <v>0</v>
      </c>
      <c r="Q138" s="224">
        <v>0</v>
      </c>
      <c r="R138" s="224">
        <v>0</v>
      </c>
      <c r="S138" s="224">
        <v>0</v>
      </c>
      <c r="T138" s="224">
        <v>0</v>
      </c>
    </row>
    <row r="139" spans="1:20" ht="19.5" customHeight="1" hidden="1">
      <c r="A139" s="122"/>
      <c r="B139" s="123"/>
      <c r="C139" s="123" t="s">
        <v>155</v>
      </c>
      <c r="D139" s="267" t="s">
        <v>150</v>
      </c>
      <c r="E139" s="155"/>
      <c r="F139" s="155"/>
      <c r="G139" s="96">
        <v>200</v>
      </c>
      <c r="H139" s="224">
        <v>200</v>
      </c>
      <c r="I139" s="224">
        <v>200</v>
      </c>
      <c r="J139" s="224">
        <v>0</v>
      </c>
      <c r="K139" s="224">
        <v>200</v>
      </c>
      <c r="L139" s="224">
        <v>0</v>
      </c>
      <c r="M139" s="224">
        <v>0</v>
      </c>
      <c r="N139" s="224">
        <v>0</v>
      </c>
      <c r="O139" s="224">
        <v>0</v>
      </c>
      <c r="P139" s="224">
        <v>0</v>
      </c>
      <c r="Q139" s="224">
        <v>0</v>
      </c>
      <c r="R139" s="224">
        <v>0</v>
      </c>
      <c r="S139" s="224">
        <v>0</v>
      </c>
      <c r="T139" s="224">
        <v>0</v>
      </c>
    </row>
    <row r="140" spans="1:20" ht="19.5" customHeight="1" hidden="1">
      <c r="A140" s="122"/>
      <c r="B140" s="123"/>
      <c r="C140" s="123">
        <v>4300</v>
      </c>
      <c r="D140" s="267" t="s">
        <v>151</v>
      </c>
      <c r="E140" s="155"/>
      <c r="F140" s="155"/>
      <c r="G140" s="96">
        <v>250</v>
      </c>
      <c r="H140" s="224">
        <v>250</v>
      </c>
      <c r="I140" s="224">
        <v>250</v>
      </c>
      <c r="J140" s="224">
        <v>0</v>
      </c>
      <c r="K140" s="224">
        <v>250</v>
      </c>
      <c r="L140" s="224">
        <v>0</v>
      </c>
      <c r="M140" s="224">
        <v>0</v>
      </c>
      <c r="N140" s="224">
        <v>0</v>
      </c>
      <c r="O140" s="224">
        <v>0</v>
      </c>
      <c r="P140" s="224">
        <v>0</v>
      </c>
      <c r="Q140" s="224">
        <v>0</v>
      </c>
      <c r="R140" s="224">
        <v>0</v>
      </c>
      <c r="S140" s="224">
        <v>0</v>
      </c>
      <c r="T140" s="224">
        <v>0</v>
      </c>
    </row>
    <row r="141" spans="1:20" ht="19.5" customHeight="1" hidden="1">
      <c r="A141" s="122"/>
      <c r="B141" s="123"/>
      <c r="C141" s="123" t="s">
        <v>165</v>
      </c>
      <c r="D141" s="267" t="s">
        <v>184</v>
      </c>
      <c r="E141" s="155"/>
      <c r="F141" s="155"/>
      <c r="G141" s="96">
        <v>300</v>
      </c>
      <c r="H141" s="224">
        <v>300</v>
      </c>
      <c r="I141" s="224">
        <v>300</v>
      </c>
      <c r="J141" s="224">
        <v>0</v>
      </c>
      <c r="K141" s="224">
        <v>300</v>
      </c>
      <c r="L141" s="224">
        <v>0</v>
      </c>
      <c r="M141" s="224">
        <v>0</v>
      </c>
      <c r="N141" s="224">
        <v>0</v>
      </c>
      <c r="O141" s="224">
        <v>0</v>
      </c>
      <c r="P141" s="224">
        <v>0</v>
      </c>
      <c r="Q141" s="224">
        <v>0</v>
      </c>
      <c r="R141" s="224">
        <v>0</v>
      </c>
      <c r="S141" s="224">
        <v>0</v>
      </c>
      <c r="T141" s="224">
        <v>0</v>
      </c>
    </row>
    <row r="142" spans="1:20" ht="25.5" customHeight="1" hidden="1">
      <c r="A142" s="122"/>
      <c r="B142" s="123"/>
      <c r="C142" s="123" t="s">
        <v>166</v>
      </c>
      <c r="D142" s="264" t="s">
        <v>186</v>
      </c>
      <c r="E142" s="148"/>
      <c r="F142" s="148"/>
      <c r="G142" s="96">
        <v>400</v>
      </c>
      <c r="H142" s="224">
        <v>400</v>
      </c>
      <c r="I142" s="224">
        <v>400</v>
      </c>
      <c r="J142" s="224">
        <v>0</v>
      </c>
      <c r="K142" s="224">
        <v>400</v>
      </c>
      <c r="L142" s="224">
        <v>0</v>
      </c>
      <c r="M142" s="224">
        <v>0</v>
      </c>
      <c r="N142" s="224">
        <v>0</v>
      </c>
      <c r="O142" s="224">
        <v>0</v>
      </c>
      <c r="P142" s="224">
        <v>0</v>
      </c>
      <c r="Q142" s="224">
        <v>0</v>
      </c>
      <c r="R142" s="224">
        <v>0</v>
      </c>
      <c r="S142" s="224">
        <v>0</v>
      </c>
      <c r="T142" s="224">
        <v>0</v>
      </c>
    </row>
    <row r="143" spans="1:20" s="243" customFormat="1" ht="19.5" customHeight="1" hidden="1">
      <c r="A143" s="198"/>
      <c r="B143" s="199">
        <v>75495</v>
      </c>
      <c r="C143" s="199"/>
      <c r="D143" s="263" t="s">
        <v>31</v>
      </c>
      <c r="E143" s="355"/>
      <c r="F143" s="355"/>
      <c r="G143" s="201">
        <f>G144</f>
        <v>20000</v>
      </c>
      <c r="H143" s="201">
        <f aca="true" t="shared" si="17" ref="H143:T143">H144</f>
        <v>0</v>
      </c>
      <c r="I143" s="201">
        <f t="shared" si="17"/>
        <v>0</v>
      </c>
      <c r="J143" s="201">
        <f t="shared" si="17"/>
        <v>0</v>
      </c>
      <c r="K143" s="201">
        <f t="shared" si="17"/>
        <v>0</v>
      </c>
      <c r="L143" s="201">
        <f t="shared" si="17"/>
        <v>0</v>
      </c>
      <c r="M143" s="201">
        <f t="shared" si="17"/>
        <v>0</v>
      </c>
      <c r="N143" s="201">
        <f t="shared" si="17"/>
        <v>0</v>
      </c>
      <c r="O143" s="201">
        <f t="shared" si="17"/>
        <v>0</v>
      </c>
      <c r="P143" s="201">
        <f t="shared" si="17"/>
        <v>0</v>
      </c>
      <c r="Q143" s="201">
        <f t="shared" si="17"/>
        <v>20000</v>
      </c>
      <c r="R143" s="201">
        <f t="shared" si="17"/>
        <v>20000</v>
      </c>
      <c r="S143" s="201">
        <f t="shared" si="17"/>
        <v>0</v>
      </c>
      <c r="T143" s="201">
        <f t="shared" si="17"/>
        <v>0</v>
      </c>
    </row>
    <row r="144" spans="1:20" ht="25.5" hidden="1">
      <c r="A144" s="122"/>
      <c r="B144" s="123"/>
      <c r="C144" s="123">
        <v>6060</v>
      </c>
      <c r="D144" s="264" t="s">
        <v>189</v>
      </c>
      <c r="E144" s="148"/>
      <c r="F144" s="148"/>
      <c r="G144" s="96">
        <v>20000</v>
      </c>
      <c r="H144" s="224">
        <v>0</v>
      </c>
      <c r="I144" s="224">
        <v>0</v>
      </c>
      <c r="J144" s="224">
        <v>0</v>
      </c>
      <c r="K144" s="224">
        <v>0</v>
      </c>
      <c r="L144" s="224">
        <v>0</v>
      </c>
      <c r="M144" s="224">
        <v>0</v>
      </c>
      <c r="N144" s="224">
        <v>0</v>
      </c>
      <c r="O144" s="224">
        <v>0</v>
      </c>
      <c r="P144" s="224">
        <v>0</v>
      </c>
      <c r="Q144" s="224">
        <v>20000</v>
      </c>
      <c r="R144" s="224">
        <v>20000</v>
      </c>
      <c r="S144" s="224">
        <v>0</v>
      </c>
      <c r="T144" s="224">
        <v>0</v>
      </c>
    </row>
    <row r="145" spans="1:20" ht="12.75" hidden="1">
      <c r="A145" s="134"/>
      <c r="B145" s="135"/>
      <c r="C145" s="135"/>
      <c r="D145" s="454"/>
      <c r="E145" s="454"/>
      <c r="F145" s="454"/>
      <c r="G145" s="455"/>
      <c r="H145" s="455"/>
      <c r="I145" s="455"/>
      <c r="J145" s="455"/>
      <c r="K145" s="455"/>
      <c r="L145" s="455"/>
      <c r="M145" s="455"/>
      <c r="N145" s="455"/>
      <c r="O145" s="455"/>
      <c r="P145" s="455"/>
      <c r="Q145" s="455"/>
      <c r="R145" s="455"/>
      <c r="S145" s="455"/>
      <c r="T145" s="456"/>
    </row>
    <row r="146" spans="1:20" ht="66" customHeight="1" hidden="1">
      <c r="A146" s="133" t="s">
        <v>204</v>
      </c>
      <c r="B146" s="128"/>
      <c r="C146" s="128"/>
      <c r="D146" s="266" t="s">
        <v>274</v>
      </c>
      <c r="E146" s="357"/>
      <c r="F146" s="357"/>
      <c r="G146" s="116">
        <f>G147</f>
        <v>15100</v>
      </c>
      <c r="H146" s="116">
        <f aca="true" t="shared" si="18" ref="H146:T146">H147</f>
        <v>15100</v>
      </c>
      <c r="I146" s="116">
        <f t="shared" si="18"/>
        <v>15100</v>
      </c>
      <c r="J146" s="116">
        <f t="shared" si="18"/>
        <v>0</v>
      </c>
      <c r="K146" s="116">
        <f t="shared" si="18"/>
        <v>15100</v>
      </c>
      <c r="L146" s="116">
        <f t="shared" si="18"/>
        <v>0</v>
      </c>
      <c r="M146" s="116">
        <f t="shared" si="18"/>
        <v>0</v>
      </c>
      <c r="N146" s="116">
        <f t="shared" si="18"/>
        <v>0</v>
      </c>
      <c r="O146" s="116">
        <f t="shared" si="18"/>
        <v>0</v>
      </c>
      <c r="P146" s="116">
        <f t="shared" si="18"/>
        <v>0</v>
      </c>
      <c r="Q146" s="116">
        <f t="shared" si="18"/>
        <v>0</v>
      </c>
      <c r="R146" s="116">
        <f t="shared" si="18"/>
        <v>0</v>
      </c>
      <c r="S146" s="116">
        <f t="shared" si="18"/>
        <v>0</v>
      </c>
      <c r="T146" s="116">
        <f t="shared" si="18"/>
        <v>0</v>
      </c>
    </row>
    <row r="147" spans="1:20" s="243" customFormat="1" ht="38.25" hidden="1">
      <c r="A147" s="198"/>
      <c r="B147" s="199" t="s">
        <v>205</v>
      </c>
      <c r="C147" s="199"/>
      <c r="D147" s="263" t="s">
        <v>218</v>
      </c>
      <c r="E147" s="355"/>
      <c r="F147" s="355"/>
      <c r="G147" s="200">
        <f>SUM(G148:G153)</f>
        <v>15100</v>
      </c>
      <c r="H147" s="200">
        <f aca="true" t="shared" si="19" ref="H147:T147">SUM(H148:H153)</f>
        <v>15100</v>
      </c>
      <c r="I147" s="200">
        <f t="shared" si="19"/>
        <v>15100</v>
      </c>
      <c r="J147" s="200">
        <f t="shared" si="19"/>
        <v>0</v>
      </c>
      <c r="K147" s="200">
        <f t="shared" si="19"/>
        <v>15100</v>
      </c>
      <c r="L147" s="200">
        <f t="shared" si="19"/>
        <v>0</v>
      </c>
      <c r="M147" s="200">
        <f t="shared" si="19"/>
        <v>0</v>
      </c>
      <c r="N147" s="200">
        <f t="shared" si="19"/>
        <v>0</v>
      </c>
      <c r="O147" s="200">
        <f t="shared" si="19"/>
        <v>0</v>
      </c>
      <c r="P147" s="200">
        <f t="shared" si="19"/>
        <v>0</v>
      </c>
      <c r="Q147" s="200">
        <f t="shared" si="19"/>
        <v>0</v>
      </c>
      <c r="R147" s="200">
        <f t="shared" si="19"/>
        <v>0</v>
      </c>
      <c r="S147" s="200">
        <f t="shared" si="19"/>
        <v>0</v>
      </c>
      <c r="T147" s="200">
        <f t="shared" si="19"/>
        <v>0</v>
      </c>
    </row>
    <row r="148" spans="1:20" ht="19.5" customHeight="1" hidden="1">
      <c r="A148" s="122"/>
      <c r="B148" s="123"/>
      <c r="C148" s="123">
        <v>4210</v>
      </c>
      <c r="D148" s="267" t="s">
        <v>219</v>
      </c>
      <c r="E148" s="155"/>
      <c r="F148" s="155"/>
      <c r="G148" s="96">
        <v>3000</v>
      </c>
      <c r="H148" s="224">
        <v>3000</v>
      </c>
      <c r="I148" s="224">
        <v>3000</v>
      </c>
      <c r="J148" s="224">
        <v>0</v>
      </c>
      <c r="K148" s="224">
        <v>3000</v>
      </c>
      <c r="L148" s="224">
        <v>0</v>
      </c>
      <c r="M148" s="224">
        <v>0</v>
      </c>
      <c r="N148" s="224">
        <v>0</v>
      </c>
      <c r="O148" s="224">
        <v>0</v>
      </c>
      <c r="P148" s="224">
        <v>0</v>
      </c>
      <c r="Q148" s="224">
        <v>0</v>
      </c>
      <c r="R148" s="224">
        <v>0</v>
      </c>
      <c r="S148" s="224">
        <v>0</v>
      </c>
      <c r="T148" s="224">
        <v>0</v>
      </c>
    </row>
    <row r="149" spans="1:20" ht="19.5" customHeight="1" hidden="1">
      <c r="A149" s="122"/>
      <c r="B149" s="123"/>
      <c r="C149" s="123">
        <v>4300</v>
      </c>
      <c r="D149" s="267" t="s">
        <v>151</v>
      </c>
      <c r="E149" s="155"/>
      <c r="F149" s="155"/>
      <c r="G149" s="96">
        <v>7000</v>
      </c>
      <c r="H149" s="224">
        <v>7000</v>
      </c>
      <c r="I149" s="224">
        <v>7000</v>
      </c>
      <c r="J149" s="224">
        <v>0</v>
      </c>
      <c r="K149" s="224">
        <v>7000</v>
      </c>
      <c r="L149" s="224">
        <v>0</v>
      </c>
      <c r="M149" s="224">
        <v>0</v>
      </c>
      <c r="N149" s="224">
        <v>0</v>
      </c>
      <c r="O149" s="224">
        <v>0</v>
      </c>
      <c r="P149" s="224">
        <v>0</v>
      </c>
      <c r="Q149" s="224">
        <v>0</v>
      </c>
      <c r="R149" s="224">
        <v>0</v>
      </c>
      <c r="S149" s="224">
        <v>0</v>
      </c>
      <c r="T149" s="224">
        <v>0</v>
      </c>
    </row>
    <row r="150" spans="1:20" ht="25.5" hidden="1">
      <c r="A150" s="122"/>
      <c r="B150" s="123"/>
      <c r="C150" s="123">
        <v>4390</v>
      </c>
      <c r="D150" s="267" t="s">
        <v>346</v>
      </c>
      <c r="E150" s="155"/>
      <c r="F150" s="155"/>
      <c r="G150" s="96">
        <v>500</v>
      </c>
      <c r="H150" s="224">
        <v>500</v>
      </c>
      <c r="I150" s="224">
        <v>500</v>
      </c>
      <c r="J150" s="224">
        <v>0</v>
      </c>
      <c r="K150" s="224">
        <v>500</v>
      </c>
      <c r="L150" s="224">
        <v>0</v>
      </c>
      <c r="M150" s="224">
        <v>0</v>
      </c>
      <c r="N150" s="224">
        <v>0</v>
      </c>
      <c r="O150" s="224">
        <v>0</v>
      </c>
      <c r="P150" s="224">
        <v>0</v>
      </c>
      <c r="Q150" s="224">
        <v>0</v>
      </c>
      <c r="R150" s="224">
        <v>0</v>
      </c>
      <c r="S150" s="224">
        <v>0</v>
      </c>
      <c r="T150" s="224">
        <v>0</v>
      </c>
    </row>
    <row r="151" spans="1:20" ht="19.5" customHeight="1" hidden="1">
      <c r="A151" s="122"/>
      <c r="B151" s="123"/>
      <c r="C151" s="123" t="s">
        <v>145</v>
      </c>
      <c r="D151" s="267" t="s">
        <v>152</v>
      </c>
      <c r="E151" s="155"/>
      <c r="F151" s="155"/>
      <c r="G151" s="96">
        <v>100</v>
      </c>
      <c r="H151" s="224">
        <v>100</v>
      </c>
      <c r="I151" s="224">
        <v>100</v>
      </c>
      <c r="J151" s="224">
        <v>0</v>
      </c>
      <c r="K151" s="224">
        <v>100</v>
      </c>
      <c r="L151" s="224">
        <v>0</v>
      </c>
      <c r="M151" s="224">
        <v>0</v>
      </c>
      <c r="N151" s="224">
        <v>0</v>
      </c>
      <c r="O151" s="224">
        <v>0</v>
      </c>
      <c r="P151" s="224">
        <v>0</v>
      </c>
      <c r="Q151" s="224">
        <v>0</v>
      </c>
      <c r="R151" s="224">
        <v>0</v>
      </c>
      <c r="S151" s="224">
        <v>0</v>
      </c>
      <c r="T151" s="224">
        <v>0</v>
      </c>
    </row>
    <row r="152" spans="1:20" ht="25.5" hidden="1">
      <c r="A152" s="122"/>
      <c r="B152" s="123"/>
      <c r="C152" s="123" t="s">
        <v>156</v>
      </c>
      <c r="D152" s="267" t="s">
        <v>158</v>
      </c>
      <c r="E152" s="155"/>
      <c r="F152" s="155"/>
      <c r="G152" s="96">
        <v>3000</v>
      </c>
      <c r="H152" s="224">
        <v>3000</v>
      </c>
      <c r="I152" s="224">
        <v>3000</v>
      </c>
      <c r="J152" s="224">
        <v>0</v>
      </c>
      <c r="K152" s="224">
        <v>3000</v>
      </c>
      <c r="L152" s="224">
        <v>0</v>
      </c>
      <c r="M152" s="224">
        <v>0</v>
      </c>
      <c r="N152" s="224">
        <v>0</v>
      </c>
      <c r="O152" s="224">
        <v>0</v>
      </c>
      <c r="P152" s="224">
        <v>0</v>
      </c>
      <c r="Q152" s="224">
        <v>0</v>
      </c>
      <c r="R152" s="224">
        <v>0</v>
      </c>
      <c r="S152" s="224">
        <v>0</v>
      </c>
      <c r="T152" s="224">
        <v>0</v>
      </c>
    </row>
    <row r="153" spans="1:20" ht="38.25" hidden="1">
      <c r="A153" s="134"/>
      <c r="B153" s="123"/>
      <c r="C153" s="123">
        <v>4740</v>
      </c>
      <c r="D153" s="264" t="s">
        <v>187</v>
      </c>
      <c r="E153" s="148"/>
      <c r="F153" s="148"/>
      <c r="G153" s="96">
        <v>1500</v>
      </c>
      <c r="H153" s="224">
        <v>1500</v>
      </c>
      <c r="I153" s="224">
        <v>1500</v>
      </c>
      <c r="J153" s="224">
        <v>0</v>
      </c>
      <c r="K153" s="224">
        <v>1500</v>
      </c>
      <c r="L153" s="224">
        <v>0</v>
      </c>
      <c r="M153" s="224">
        <v>0</v>
      </c>
      <c r="N153" s="224">
        <v>0</v>
      </c>
      <c r="O153" s="224">
        <v>0</v>
      </c>
      <c r="P153" s="224">
        <v>0</v>
      </c>
      <c r="Q153" s="224">
        <v>0</v>
      </c>
      <c r="R153" s="224">
        <v>0</v>
      </c>
      <c r="S153" s="224">
        <v>0</v>
      </c>
      <c r="T153" s="224">
        <v>0</v>
      </c>
    </row>
    <row r="154" spans="1:20" ht="12.75" hidden="1">
      <c r="A154" s="134"/>
      <c r="B154" s="135"/>
      <c r="C154" s="135"/>
      <c r="D154" s="454"/>
      <c r="E154" s="454"/>
      <c r="F154" s="454"/>
      <c r="G154" s="455"/>
      <c r="H154" s="455"/>
      <c r="I154" s="455"/>
      <c r="J154" s="455"/>
      <c r="K154" s="455"/>
      <c r="L154" s="455"/>
      <c r="M154" s="455"/>
      <c r="N154" s="455"/>
      <c r="O154" s="455"/>
      <c r="P154" s="455"/>
      <c r="Q154" s="455"/>
      <c r="R154" s="455"/>
      <c r="S154" s="455"/>
      <c r="T154" s="456"/>
    </row>
    <row r="155" spans="1:20" ht="19.5" customHeight="1" hidden="1">
      <c r="A155" s="133">
        <v>757</v>
      </c>
      <c r="B155" s="128"/>
      <c r="C155" s="128"/>
      <c r="D155" s="266" t="s">
        <v>220</v>
      </c>
      <c r="E155" s="357"/>
      <c r="F155" s="357"/>
      <c r="G155" s="116">
        <f aca="true" t="shared" si="20" ref="G155:T155">G156+G159</f>
        <v>85449</v>
      </c>
      <c r="H155" s="116">
        <f t="shared" si="20"/>
        <v>85449</v>
      </c>
      <c r="I155" s="116">
        <f t="shared" si="20"/>
        <v>0</v>
      </c>
      <c r="J155" s="116">
        <f t="shared" si="20"/>
        <v>0</v>
      </c>
      <c r="K155" s="116">
        <f t="shared" si="20"/>
        <v>0</v>
      </c>
      <c r="L155" s="116">
        <f t="shared" si="20"/>
        <v>0</v>
      </c>
      <c r="M155" s="116">
        <f t="shared" si="20"/>
        <v>0</v>
      </c>
      <c r="N155" s="116">
        <f t="shared" si="20"/>
        <v>0</v>
      </c>
      <c r="O155" s="116">
        <f t="shared" si="20"/>
        <v>24667</v>
      </c>
      <c r="P155" s="116">
        <f t="shared" si="20"/>
        <v>60782</v>
      </c>
      <c r="Q155" s="116">
        <f t="shared" si="20"/>
        <v>0</v>
      </c>
      <c r="R155" s="116">
        <f t="shared" si="20"/>
        <v>0</v>
      </c>
      <c r="S155" s="116">
        <f t="shared" si="20"/>
        <v>0</v>
      </c>
      <c r="T155" s="116">
        <f t="shared" si="20"/>
        <v>0</v>
      </c>
    </row>
    <row r="156" spans="1:20" s="243" customFormat="1" ht="25.5" hidden="1">
      <c r="A156" s="198"/>
      <c r="B156" s="199">
        <v>75702</v>
      </c>
      <c r="C156" s="199"/>
      <c r="D156" s="263" t="s">
        <v>221</v>
      </c>
      <c r="E156" s="355"/>
      <c r="F156" s="355"/>
      <c r="G156" s="200">
        <f>SUM(G157:G158)</f>
        <v>60782</v>
      </c>
      <c r="H156" s="200">
        <f aca="true" t="shared" si="21" ref="H156:T156">SUM(H157:H158)</f>
        <v>60782</v>
      </c>
      <c r="I156" s="200">
        <f t="shared" si="21"/>
        <v>0</v>
      </c>
      <c r="J156" s="200">
        <f t="shared" si="21"/>
        <v>0</v>
      </c>
      <c r="K156" s="200">
        <f t="shared" si="21"/>
        <v>0</v>
      </c>
      <c r="L156" s="200">
        <f t="shared" si="21"/>
        <v>0</v>
      </c>
      <c r="M156" s="200">
        <f t="shared" si="21"/>
        <v>0</v>
      </c>
      <c r="N156" s="200">
        <f t="shared" si="21"/>
        <v>0</v>
      </c>
      <c r="O156" s="200">
        <f t="shared" si="21"/>
        <v>0</v>
      </c>
      <c r="P156" s="200">
        <f t="shared" si="21"/>
        <v>60782</v>
      </c>
      <c r="Q156" s="200">
        <f t="shared" si="21"/>
        <v>0</v>
      </c>
      <c r="R156" s="200">
        <f t="shared" si="21"/>
        <v>0</v>
      </c>
      <c r="S156" s="200">
        <f t="shared" si="21"/>
        <v>0</v>
      </c>
      <c r="T156" s="200">
        <f t="shared" si="21"/>
        <v>0</v>
      </c>
    </row>
    <row r="157" spans="1:20" ht="25.5" hidden="1">
      <c r="A157" s="122"/>
      <c r="B157" s="123"/>
      <c r="C157" s="123">
        <v>8010</v>
      </c>
      <c r="D157" s="267" t="s">
        <v>222</v>
      </c>
      <c r="E157" s="155"/>
      <c r="F157" s="155"/>
      <c r="G157" s="96">
        <v>10080</v>
      </c>
      <c r="H157" s="224">
        <v>10080</v>
      </c>
      <c r="I157" s="224">
        <v>0</v>
      </c>
      <c r="J157" s="224">
        <v>0</v>
      </c>
      <c r="K157" s="224">
        <v>0</v>
      </c>
      <c r="L157" s="224">
        <v>0</v>
      </c>
      <c r="M157" s="224">
        <v>0</v>
      </c>
      <c r="N157" s="224">
        <v>0</v>
      </c>
      <c r="O157" s="224">
        <v>0</v>
      </c>
      <c r="P157" s="224">
        <v>10080</v>
      </c>
      <c r="Q157" s="224">
        <v>0</v>
      </c>
      <c r="R157" s="224">
        <v>0</v>
      </c>
      <c r="S157" s="224">
        <v>0</v>
      </c>
      <c r="T157" s="224">
        <v>0</v>
      </c>
    </row>
    <row r="158" spans="1:20" ht="38.25" hidden="1">
      <c r="A158" s="122"/>
      <c r="B158" s="123"/>
      <c r="C158" s="123" t="s">
        <v>210</v>
      </c>
      <c r="D158" s="267" t="s">
        <v>223</v>
      </c>
      <c r="E158" s="155"/>
      <c r="F158" s="155"/>
      <c r="G158" s="96">
        <v>50702</v>
      </c>
      <c r="H158" s="224">
        <v>50702</v>
      </c>
      <c r="I158" s="224">
        <v>0</v>
      </c>
      <c r="J158" s="224">
        <v>0</v>
      </c>
      <c r="K158" s="224">
        <v>0</v>
      </c>
      <c r="L158" s="224">
        <v>0</v>
      </c>
      <c r="M158" s="224">
        <v>0</v>
      </c>
      <c r="N158" s="224">
        <v>0</v>
      </c>
      <c r="O158" s="224">
        <v>0</v>
      </c>
      <c r="P158" s="224">
        <v>50702</v>
      </c>
      <c r="Q158" s="224">
        <v>0</v>
      </c>
      <c r="R158" s="224">
        <v>0</v>
      </c>
      <c r="S158" s="224">
        <v>0</v>
      </c>
      <c r="T158" s="224">
        <v>0</v>
      </c>
    </row>
    <row r="159" spans="1:20" s="243" customFormat="1" ht="25.5" hidden="1">
      <c r="A159" s="198"/>
      <c r="B159" s="199">
        <v>75704</v>
      </c>
      <c r="C159" s="199"/>
      <c r="D159" s="263" t="s">
        <v>224</v>
      </c>
      <c r="E159" s="355"/>
      <c r="F159" s="355"/>
      <c r="G159" s="200">
        <f>G160</f>
        <v>24667</v>
      </c>
      <c r="H159" s="200">
        <f aca="true" t="shared" si="22" ref="H159:T159">H160</f>
        <v>24667</v>
      </c>
      <c r="I159" s="200">
        <f t="shared" si="22"/>
        <v>0</v>
      </c>
      <c r="J159" s="200">
        <f t="shared" si="22"/>
        <v>0</v>
      </c>
      <c r="K159" s="200">
        <f t="shared" si="22"/>
        <v>0</v>
      </c>
      <c r="L159" s="200">
        <f t="shared" si="22"/>
        <v>0</v>
      </c>
      <c r="M159" s="200">
        <f t="shared" si="22"/>
        <v>0</v>
      </c>
      <c r="N159" s="200">
        <f t="shared" si="22"/>
        <v>0</v>
      </c>
      <c r="O159" s="200">
        <f t="shared" si="22"/>
        <v>24667</v>
      </c>
      <c r="P159" s="200">
        <f t="shared" si="22"/>
        <v>0</v>
      </c>
      <c r="Q159" s="200">
        <f t="shared" si="22"/>
        <v>0</v>
      </c>
      <c r="R159" s="200">
        <f t="shared" si="22"/>
        <v>0</v>
      </c>
      <c r="S159" s="200">
        <f t="shared" si="22"/>
        <v>0</v>
      </c>
      <c r="T159" s="200">
        <f t="shared" si="22"/>
        <v>0</v>
      </c>
    </row>
    <row r="160" spans="1:20" ht="25.5" hidden="1">
      <c r="A160" s="122"/>
      <c r="B160" s="123"/>
      <c r="C160" s="123">
        <v>8020</v>
      </c>
      <c r="D160" s="267" t="s">
        <v>225</v>
      </c>
      <c r="E160" s="155"/>
      <c r="F160" s="155"/>
      <c r="G160" s="96">
        <v>24667</v>
      </c>
      <c r="H160" s="224">
        <v>24667</v>
      </c>
      <c r="I160" s="224">
        <v>0</v>
      </c>
      <c r="J160" s="224">
        <v>0</v>
      </c>
      <c r="K160" s="224">
        <v>0</v>
      </c>
      <c r="L160" s="224">
        <v>0</v>
      </c>
      <c r="M160" s="224">
        <v>0</v>
      </c>
      <c r="N160" s="224">
        <v>0</v>
      </c>
      <c r="O160" s="224">
        <v>24667</v>
      </c>
      <c r="P160" s="224">
        <v>0</v>
      </c>
      <c r="Q160" s="224">
        <v>0</v>
      </c>
      <c r="R160" s="224">
        <v>0</v>
      </c>
      <c r="S160" s="224">
        <v>0</v>
      </c>
      <c r="T160" s="224">
        <v>0</v>
      </c>
    </row>
    <row r="161" spans="1:20" ht="12.75" hidden="1">
      <c r="A161" s="134"/>
      <c r="B161" s="135"/>
      <c r="C161" s="135"/>
      <c r="D161" s="265"/>
      <c r="E161" s="356"/>
      <c r="F161" s="356"/>
      <c r="G161" s="221"/>
      <c r="H161" s="224"/>
      <c r="I161" s="224"/>
      <c r="J161" s="224"/>
      <c r="K161" s="224"/>
      <c r="L161" s="224"/>
      <c r="M161" s="224"/>
      <c r="N161" s="224"/>
      <c r="O161" s="224"/>
      <c r="P161" s="224"/>
      <c r="Q161" s="224"/>
      <c r="R161" s="224"/>
      <c r="S161" s="224"/>
      <c r="T161" s="224"/>
    </row>
    <row r="162" spans="1:20" ht="19.5" customHeight="1" hidden="1">
      <c r="A162" s="133">
        <v>758</v>
      </c>
      <c r="B162" s="128"/>
      <c r="C162" s="128"/>
      <c r="D162" s="266" t="s">
        <v>49</v>
      </c>
      <c r="E162" s="357"/>
      <c r="F162" s="357"/>
      <c r="G162" s="116">
        <f>G163</f>
        <v>116000</v>
      </c>
      <c r="H162" s="116">
        <f aca="true" t="shared" si="23" ref="H162:T163">H163</f>
        <v>116000</v>
      </c>
      <c r="I162" s="116">
        <f t="shared" si="23"/>
        <v>116000</v>
      </c>
      <c r="J162" s="116">
        <f t="shared" si="23"/>
        <v>0</v>
      </c>
      <c r="K162" s="116">
        <f t="shared" si="23"/>
        <v>116000</v>
      </c>
      <c r="L162" s="116">
        <f t="shared" si="23"/>
        <v>0</v>
      </c>
      <c r="M162" s="116">
        <f t="shared" si="23"/>
        <v>0</v>
      </c>
      <c r="N162" s="116">
        <f t="shared" si="23"/>
        <v>0</v>
      </c>
      <c r="O162" s="116">
        <f t="shared" si="23"/>
        <v>0</v>
      </c>
      <c r="P162" s="116">
        <f t="shared" si="23"/>
        <v>0</v>
      </c>
      <c r="Q162" s="116">
        <f t="shared" si="23"/>
        <v>0</v>
      </c>
      <c r="R162" s="116">
        <f t="shared" si="23"/>
        <v>0</v>
      </c>
      <c r="S162" s="116">
        <f t="shared" si="23"/>
        <v>0</v>
      </c>
      <c r="T162" s="116">
        <f t="shared" si="23"/>
        <v>0</v>
      </c>
    </row>
    <row r="163" spans="1:20" s="243" customFormat="1" ht="19.5" customHeight="1" hidden="1">
      <c r="A163" s="198"/>
      <c r="B163" s="199" t="s">
        <v>206</v>
      </c>
      <c r="C163" s="199"/>
      <c r="D163" s="263" t="s">
        <v>226</v>
      </c>
      <c r="E163" s="355"/>
      <c r="F163" s="355"/>
      <c r="G163" s="200">
        <f>G164</f>
        <v>116000</v>
      </c>
      <c r="H163" s="200">
        <f t="shared" si="23"/>
        <v>116000</v>
      </c>
      <c r="I163" s="200">
        <f t="shared" si="23"/>
        <v>116000</v>
      </c>
      <c r="J163" s="200">
        <f t="shared" si="23"/>
        <v>0</v>
      </c>
      <c r="K163" s="200">
        <f t="shared" si="23"/>
        <v>116000</v>
      </c>
      <c r="L163" s="200">
        <f t="shared" si="23"/>
        <v>0</v>
      </c>
      <c r="M163" s="200">
        <f t="shared" si="23"/>
        <v>0</v>
      </c>
      <c r="N163" s="200">
        <f t="shared" si="23"/>
        <v>0</v>
      </c>
      <c r="O163" s="200">
        <f t="shared" si="23"/>
        <v>0</v>
      </c>
      <c r="P163" s="200">
        <f t="shared" si="23"/>
        <v>0</v>
      </c>
      <c r="Q163" s="200">
        <f t="shared" si="23"/>
        <v>0</v>
      </c>
      <c r="R163" s="200">
        <f t="shared" si="23"/>
        <v>0</v>
      </c>
      <c r="S163" s="200">
        <f t="shared" si="23"/>
        <v>0</v>
      </c>
      <c r="T163" s="200">
        <f t="shared" si="23"/>
        <v>0</v>
      </c>
    </row>
    <row r="164" spans="1:20" ht="19.5" customHeight="1" hidden="1">
      <c r="A164" s="122"/>
      <c r="B164" s="123"/>
      <c r="C164" s="123" t="s">
        <v>211</v>
      </c>
      <c r="D164" s="267" t="s">
        <v>227</v>
      </c>
      <c r="E164" s="155"/>
      <c r="F164" s="155"/>
      <c r="G164" s="96">
        <v>116000</v>
      </c>
      <c r="H164" s="96">
        <v>116000</v>
      </c>
      <c r="I164" s="96">
        <v>116000</v>
      </c>
      <c r="J164" s="224">
        <v>0</v>
      </c>
      <c r="K164" s="96">
        <v>116000</v>
      </c>
      <c r="L164" s="224">
        <v>0</v>
      </c>
      <c r="M164" s="224">
        <v>0</v>
      </c>
      <c r="N164" s="224">
        <v>0</v>
      </c>
      <c r="O164" s="224">
        <v>0</v>
      </c>
      <c r="P164" s="224">
        <v>0</v>
      </c>
      <c r="Q164" s="224">
        <v>0</v>
      </c>
      <c r="R164" s="224">
        <v>0</v>
      </c>
      <c r="S164" s="224">
        <v>0</v>
      </c>
      <c r="T164" s="224">
        <v>0</v>
      </c>
    </row>
    <row r="165" spans="1:20" ht="13.5" customHeight="1">
      <c r="A165" s="122"/>
      <c r="B165" s="123"/>
      <c r="C165" s="123"/>
      <c r="D165" s="267"/>
      <c r="E165" s="155"/>
      <c r="F165" s="155"/>
      <c r="G165" s="96"/>
      <c r="H165" s="230"/>
      <c r="I165" s="230"/>
      <c r="J165" s="230"/>
      <c r="K165" s="230"/>
      <c r="L165" s="230"/>
      <c r="M165" s="230"/>
      <c r="N165" s="230"/>
      <c r="O165" s="230"/>
      <c r="P165" s="230"/>
      <c r="Q165" s="230"/>
      <c r="R165" s="230"/>
      <c r="S165" s="230"/>
      <c r="T165" s="230"/>
    </row>
    <row r="166" spans="1:20" ht="19.5" customHeight="1">
      <c r="A166" s="107">
        <v>801</v>
      </c>
      <c r="B166" s="108"/>
      <c r="C166" s="108"/>
      <c r="D166" s="262" t="s">
        <v>51</v>
      </c>
      <c r="E166" s="154">
        <f>SUM(E167,E193,E207,E233,E261,E263,E284,E286,E296)</f>
        <v>301624</v>
      </c>
      <c r="F166" s="154">
        <f>SUM(F167,F193,F207,F233,F261,F263,F284,F286,F296)</f>
        <v>281624</v>
      </c>
      <c r="G166" s="109">
        <f aca="true" t="shared" si="24" ref="G166:T166">G167+G193+G207+G233+G261+G263+G284+G286+G296</f>
        <v>6120488</v>
      </c>
      <c r="H166" s="109">
        <f t="shared" si="24"/>
        <v>5310816</v>
      </c>
      <c r="I166" s="109">
        <f t="shared" si="24"/>
        <v>5241484</v>
      </c>
      <c r="J166" s="109">
        <f t="shared" si="24"/>
        <v>4273267</v>
      </c>
      <c r="K166" s="109">
        <f t="shared" si="24"/>
        <v>968217</v>
      </c>
      <c r="L166" s="109">
        <f t="shared" si="24"/>
        <v>0</v>
      </c>
      <c r="M166" s="109">
        <f t="shared" si="24"/>
        <v>22412</v>
      </c>
      <c r="N166" s="109">
        <f t="shared" si="24"/>
        <v>46920</v>
      </c>
      <c r="O166" s="109">
        <f t="shared" si="24"/>
        <v>0</v>
      </c>
      <c r="P166" s="109">
        <f t="shared" si="24"/>
        <v>0</v>
      </c>
      <c r="Q166" s="109">
        <f t="shared" si="24"/>
        <v>809672</v>
      </c>
      <c r="R166" s="109">
        <f t="shared" si="24"/>
        <v>809672</v>
      </c>
      <c r="S166" s="109">
        <f t="shared" si="24"/>
        <v>301624</v>
      </c>
      <c r="T166" s="109">
        <f t="shared" si="24"/>
        <v>0</v>
      </c>
    </row>
    <row r="167" spans="1:20" s="243" customFormat="1" ht="19.5" customHeight="1">
      <c r="A167" s="198"/>
      <c r="B167" s="199">
        <v>80101</v>
      </c>
      <c r="C167" s="199"/>
      <c r="D167" s="263" t="s">
        <v>52</v>
      </c>
      <c r="E167" s="355">
        <f>SUM(E168:E192)</f>
        <v>299672</v>
      </c>
      <c r="F167" s="355">
        <f>SUM(F168:F192)</f>
        <v>279672</v>
      </c>
      <c r="G167" s="200">
        <f>SUM(G168:G192)</f>
        <v>3043150</v>
      </c>
      <c r="H167" s="200">
        <f aca="true" t="shared" si="25" ref="H167:T167">SUM(H168:H192)</f>
        <v>2243478</v>
      </c>
      <c r="I167" s="200">
        <f t="shared" si="25"/>
        <v>2238578</v>
      </c>
      <c r="J167" s="200">
        <f t="shared" si="25"/>
        <v>1930351</v>
      </c>
      <c r="K167" s="200">
        <f t="shared" si="25"/>
        <v>308227</v>
      </c>
      <c r="L167" s="200">
        <f t="shared" si="25"/>
        <v>0</v>
      </c>
      <c r="M167" s="200">
        <f t="shared" si="25"/>
        <v>4900</v>
      </c>
      <c r="N167" s="200">
        <f t="shared" si="25"/>
        <v>0</v>
      </c>
      <c r="O167" s="200">
        <f t="shared" si="25"/>
        <v>0</v>
      </c>
      <c r="P167" s="200">
        <f t="shared" si="25"/>
        <v>0</v>
      </c>
      <c r="Q167" s="200">
        <f t="shared" si="25"/>
        <v>799672</v>
      </c>
      <c r="R167" s="200">
        <f t="shared" si="25"/>
        <v>799672</v>
      </c>
      <c r="S167" s="200">
        <f t="shared" si="25"/>
        <v>299672</v>
      </c>
      <c r="T167" s="200">
        <f t="shared" si="25"/>
        <v>0</v>
      </c>
    </row>
    <row r="168" spans="1:20" ht="25.5" hidden="1">
      <c r="A168" s="111"/>
      <c r="B168" s="112"/>
      <c r="C168" s="112">
        <v>3020</v>
      </c>
      <c r="D168" s="264" t="s">
        <v>194</v>
      </c>
      <c r="E168" s="148"/>
      <c r="F168" s="148"/>
      <c r="G168" s="85">
        <v>4900</v>
      </c>
      <c r="H168" s="224">
        <v>4900</v>
      </c>
      <c r="I168" s="224">
        <v>0</v>
      </c>
      <c r="J168" s="224">
        <v>0</v>
      </c>
      <c r="K168" s="224">
        <v>0</v>
      </c>
      <c r="L168" s="224">
        <v>0</v>
      </c>
      <c r="M168" s="233">
        <v>4900</v>
      </c>
      <c r="N168" s="16">
        <v>0</v>
      </c>
      <c r="O168" s="16">
        <v>0</v>
      </c>
      <c r="P168" s="16">
        <v>0</v>
      </c>
      <c r="Q168" s="234">
        <v>0</v>
      </c>
      <c r="R168" s="224">
        <v>0</v>
      </c>
      <c r="S168" s="224">
        <v>0</v>
      </c>
      <c r="T168" s="224">
        <v>0</v>
      </c>
    </row>
    <row r="169" spans="1:20" ht="25.5" hidden="1">
      <c r="A169" s="111"/>
      <c r="B169" s="112"/>
      <c r="C169" s="112">
        <v>4010</v>
      </c>
      <c r="D169" s="264" t="s">
        <v>180</v>
      </c>
      <c r="E169" s="148"/>
      <c r="F169" s="148"/>
      <c r="G169" s="85">
        <v>1518672</v>
      </c>
      <c r="H169" s="85">
        <v>1518672</v>
      </c>
      <c r="I169" s="85">
        <v>1518672</v>
      </c>
      <c r="J169" s="85">
        <v>1518672</v>
      </c>
      <c r="K169" s="224">
        <v>0</v>
      </c>
      <c r="L169" s="224">
        <v>0</v>
      </c>
      <c r="M169" s="233">
        <v>0</v>
      </c>
      <c r="N169" s="16">
        <v>0</v>
      </c>
      <c r="O169" s="16">
        <v>0</v>
      </c>
      <c r="P169" s="16">
        <v>0</v>
      </c>
      <c r="Q169" s="234">
        <v>0</v>
      </c>
      <c r="R169" s="224">
        <v>0</v>
      </c>
      <c r="S169" s="231">
        <v>0</v>
      </c>
      <c r="T169" s="231">
        <v>0</v>
      </c>
    </row>
    <row r="170" spans="1:20" ht="19.5" customHeight="1" hidden="1">
      <c r="A170" s="111"/>
      <c r="B170" s="112"/>
      <c r="C170" s="112">
        <v>4040</v>
      </c>
      <c r="D170" s="264" t="s">
        <v>181</v>
      </c>
      <c r="E170" s="148"/>
      <c r="F170" s="148"/>
      <c r="G170" s="85">
        <v>117905</v>
      </c>
      <c r="H170" s="85">
        <v>117905</v>
      </c>
      <c r="I170" s="85">
        <v>117905</v>
      </c>
      <c r="J170" s="85">
        <v>117905</v>
      </c>
      <c r="K170" s="224">
        <v>0</v>
      </c>
      <c r="L170" s="224">
        <v>0</v>
      </c>
      <c r="M170" s="233">
        <v>0</v>
      </c>
      <c r="N170" s="16">
        <v>0</v>
      </c>
      <c r="O170" s="16">
        <v>0</v>
      </c>
      <c r="P170" s="16">
        <v>0</v>
      </c>
      <c r="Q170" s="250">
        <v>0</v>
      </c>
      <c r="R170" s="120">
        <v>0</v>
      </c>
      <c r="S170" s="16">
        <v>0</v>
      </c>
      <c r="T170" s="16">
        <v>0</v>
      </c>
    </row>
    <row r="171" spans="1:20" ht="19.5" customHeight="1" hidden="1">
      <c r="A171" s="111"/>
      <c r="B171" s="112"/>
      <c r="C171" s="112">
        <v>4110</v>
      </c>
      <c r="D171" s="264" t="s">
        <v>147</v>
      </c>
      <c r="E171" s="148"/>
      <c r="F171" s="148"/>
      <c r="G171" s="85">
        <v>251860</v>
      </c>
      <c r="H171" s="85">
        <v>251860</v>
      </c>
      <c r="I171" s="85">
        <v>251860</v>
      </c>
      <c r="J171" s="224">
        <v>251860</v>
      </c>
      <c r="K171" s="224">
        <v>0</v>
      </c>
      <c r="L171" s="224">
        <v>0</v>
      </c>
      <c r="M171" s="233">
        <v>0</v>
      </c>
      <c r="N171" s="16">
        <v>0</v>
      </c>
      <c r="O171" s="16">
        <v>0</v>
      </c>
      <c r="P171" s="16">
        <v>0</v>
      </c>
      <c r="Q171" s="250">
        <v>0</v>
      </c>
      <c r="R171" s="120">
        <v>0</v>
      </c>
      <c r="S171" s="16">
        <v>0</v>
      </c>
      <c r="T171" s="16">
        <v>0</v>
      </c>
    </row>
    <row r="172" spans="1:20" ht="19.5" customHeight="1" hidden="1">
      <c r="A172" s="111"/>
      <c r="B172" s="112"/>
      <c r="C172" s="112">
        <v>4120</v>
      </c>
      <c r="D172" s="264" t="s">
        <v>182</v>
      </c>
      <c r="E172" s="148"/>
      <c r="F172" s="148"/>
      <c r="G172" s="85">
        <v>39914</v>
      </c>
      <c r="H172" s="85">
        <v>39914</v>
      </c>
      <c r="I172" s="85">
        <v>39914</v>
      </c>
      <c r="J172" s="224">
        <v>39914</v>
      </c>
      <c r="K172" s="224">
        <v>0</v>
      </c>
      <c r="L172" s="224">
        <v>0</v>
      </c>
      <c r="M172" s="233">
        <v>0</v>
      </c>
      <c r="N172" s="16">
        <v>0</v>
      </c>
      <c r="O172" s="16">
        <v>0</v>
      </c>
      <c r="P172" s="16">
        <v>0</v>
      </c>
      <c r="Q172" s="234">
        <v>0</v>
      </c>
      <c r="R172" s="224">
        <v>0</v>
      </c>
      <c r="S172" s="232">
        <v>0</v>
      </c>
      <c r="T172" s="232">
        <v>0</v>
      </c>
    </row>
    <row r="173" spans="1:20" ht="19.5" customHeight="1" hidden="1">
      <c r="A173" s="111"/>
      <c r="B173" s="112"/>
      <c r="C173" s="112" t="s">
        <v>144</v>
      </c>
      <c r="D173" s="264" t="s">
        <v>236</v>
      </c>
      <c r="E173" s="148"/>
      <c r="F173" s="148"/>
      <c r="G173" s="85">
        <v>2000</v>
      </c>
      <c r="H173" s="85">
        <v>2000</v>
      </c>
      <c r="I173" s="85">
        <v>2000</v>
      </c>
      <c r="J173" s="224">
        <v>2000</v>
      </c>
      <c r="K173" s="224">
        <v>0</v>
      </c>
      <c r="L173" s="224">
        <v>0</v>
      </c>
      <c r="M173" s="233">
        <v>0</v>
      </c>
      <c r="N173" s="16">
        <v>0</v>
      </c>
      <c r="O173" s="16">
        <v>0</v>
      </c>
      <c r="P173" s="16">
        <v>0</v>
      </c>
      <c r="Q173" s="234">
        <v>0</v>
      </c>
      <c r="R173" s="224">
        <v>0</v>
      </c>
      <c r="S173" s="231">
        <v>0</v>
      </c>
      <c r="T173" s="231">
        <v>0</v>
      </c>
    </row>
    <row r="174" spans="1:20" ht="19.5" customHeight="1" hidden="1">
      <c r="A174" s="111"/>
      <c r="B174" s="112"/>
      <c r="C174" s="112">
        <v>4210</v>
      </c>
      <c r="D174" s="264" t="s">
        <v>149</v>
      </c>
      <c r="E174" s="148"/>
      <c r="F174" s="148"/>
      <c r="G174" s="85">
        <v>98826</v>
      </c>
      <c r="H174" s="85">
        <v>98826</v>
      </c>
      <c r="I174" s="85">
        <v>98826</v>
      </c>
      <c r="J174" s="224">
        <v>0</v>
      </c>
      <c r="K174" s="85">
        <v>98826</v>
      </c>
      <c r="L174" s="224">
        <v>0</v>
      </c>
      <c r="M174" s="233">
        <v>0</v>
      </c>
      <c r="N174" s="16">
        <v>0</v>
      </c>
      <c r="O174" s="16">
        <v>0</v>
      </c>
      <c r="P174" s="16">
        <v>0</v>
      </c>
      <c r="Q174" s="250">
        <v>0</v>
      </c>
      <c r="R174" s="126">
        <v>0</v>
      </c>
      <c r="S174" s="231">
        <v>0</v>
      </c>
      <c r="T174" s="231">
        <v>0</v>
      </c>
    </row>
    <row r="175" spans="1:20" ht="25.5" hidden="1">
      <c r="A175" s="111"/>
      <c r="B175" s="112"/>
      <c r="C175" s="112" t="s">
        <v>171</v>
      </c>
      <c r="D175" s="264" t="s">
        <v>197</v>
      </c>
      <c r="E175" s="148"/>
      <c r="F175" s="148"/>
      <c r="G175" s="85">
        <v>300</v>
      </c>
      <c r="H175" s="85">
        <v>300</v>
      </c>
      <c r="I175" s="85">
        <v>300</v>
      </c>
      <c r="J175" s="224">
        <v>0</v>
      </c>
      <c r="K175" s="85">
        <v>300</v>
      </c>
      <c r="L175" s="224">
        <v>0</v>
      </c>
      <c r="M175" s="233">
        <v>0</v>
      </c>
      <c r="N175" s="16">
        <v>0</v>
      </c>
      <c r="O175" s="16">
        <v>0</v>
      </c>
      <c r="P175" s="16">
        <v>0</v>
      </c>
      <c r="Q175" s="250">
        <v>0</v>
      </c>
      <c r="R175" s="126">
        <v>0</v>
      </c>
      <c r="S175" s="231">
        <v>0</v>
      </c>
      <c r="T175" s="231">
        <v>0</v>
      </c>
    </row>
    <row r="176" spans="1:20" ht="25.5" hidden="1">
      <c r="A176" s="111"/>
      <c r="B176" s="112"/>
      <c r="C176" s="112">
        <v>4240</v>
      </c>
      <c r="D176" s="264" t="s">
        <v>237</v>
      </c>
      <c r="E176" s="148"/>
      <c r="F176" s="148"/>
      <c r="G176" s="85">
        <v>4100</v>
      </c>
      <c r="H176" s="85">
        <v>4100</v>
      </c>
      <c r="I176" s="85">
        <v>4100</v>
      </c>
      <c r="J176" s="224">
        <v>0</v>
      </c>
      <c r="K176" s="85">
        <v>4100</v>
      </c>
      <c r="L176" s="224">
        <v>0</v>
      </c>
      <c r="M176" s="233">
        <v>0</v>
      </c>
      <c r="N176" s="16">
        <v>0</v>
      </c>
      <c r="O176" s="16">
        <v>0</v>
      </c>
      <c r="P176" s="16">
        <v>0</v>
      </c>
      <c r="Q176" s="234">
        <v>0</v>
      </c>
      <c r="R176" s="233">
        <v>0</v>
      </c>
      <c r="S176" s="231">
        <v>0</v>
      </c>
      <c r="T176" s="231">
        <v>0</v>
      </c>
    </row>
    <row r="177" spans="1:20" ht="19.5" customHeight="1" hidden="1">
      <c r="A177" s="111"/>
      <c r="B177" s="112"/>
      <c r="C177" s="112">
        <v>4260</v>
      </c>
      <c r="D177" s="264" t="s">
        <v>157</v>
      </c>
      <c r="E177" s="148"/>
      <c r="F177" s="148"/>
      <c r="G177" s="85">
        <v>31000</v>
      </c>
      <c r="H177" s="85">
        <v>31000</v>
      </c>
      <c r="I177" s="85">
        <v>31000</v>
      </c>
      <c r="J177" s="224">
        <v>0</v>
      </c>
      <c r="K177" s="85">
        <v>31000</v>
      </c>
      <c r="L177" s="224">
        <v>0</v>
      </c>
      <c r="M177" s="233">
        <v>0</v>
      </c>
      <c r="N177" s="16">
        <v>0</v>
      </c>
      <c r="O177" s="16">
        <v>0</v>
      </c>
      <c r="P177" s="16">
        <v>0</v>
      </c>
      <c r="Q177" s="234">
        <v>0</v>
      </c>
      <c r="R177" s="233">
        <v>0</v>
      </c>
      <c r="S177" s="231">
        <v>0</v>
      </c>
      <c r="T177" s="231">
        <v>0</v>
      </c>
    </row>
    <row r="178" spans="1:20" ht="19.5" customHeight="1" hidden="1">
      <c r="A178" s="111"/>
      <c r="B178" s="112"/>
      <c r="C178" s="112">
        <v>4270</v>
      </c>
      <c r="D178" s="264" t="s">
        <v>150</v>
      </c>
      <c r="E178" s="148"/>
      <c r="F178" s="148"/>
      <c r="G178" s="85">
        <v>10000</v>
      </c>
      <c r="H178" s="85">
        <v>10000</v>
      </c>
      <c r="I178" s="85">
        <v>10000</v>
      </c>
      <c r="J178" s="224">
        <v>0</v>
      </c>
      <c r="K178" s="85">
        <v>10000</v>
      </c>
      <c r="L178" s="224">
        <v>0</v>
      </c>
      <c r="M178" s="233">
        <v>0</v>
      </c>
      <c r="N178" s="16">
        <v>0</v>
      </c>
      <c r="O178" s="16">
        <v>0</v>
      </c>
      <c r="P178" s="16">
        <v>0</v>
      </c>
      <c r="Q178" s="250">
        <v>0</v>
      </c>
      <c r="R178" s="126">
        <v>0</v>
      </c>
      <c r="S178" s="231">
        <v>0</v>
      </c>
      <c r="T178" s="231">
        <v>0</v>
      </c>
    </row>
    <row r="179" spans="1:20" ht="19.5" customHeight="1" hidden="1">
      <c r="A179" s="111"/>
      <c r="B179" s="112"/>
      <c r="C179" s="112">
        <v>4280</v>
      </c>
      <c r="D179" s="264" t="s">
        <v>183</v>
      </c>
      <c r="E179" s="148"/>
      <c r="F179" s="148"/>
      <c r="G179" s="85">
        <v>1200</v>
      </c>
      <c r="H179" s="85">
        <v>1200</v>
      </c>
      <c r="I179" s="85">
        <v>1200</v>
      </c>
      <c r="J179" s="224">
        <v>0</v>
      </c>
      <c r="K179" s="85">
        <v>1200</v>
      </c>
      <c r="L179" s="224">
        <v>0</v>
      </c>
      <c r="M179" s="233">
        <v>0</v>
      </c>
      <c r="N179" s="16">
        <v>0</v>
      </c>
      <c r="O179" s="16">
        <v>0</v>
      </c>
      <c r="P179" s="16">
        <v>0</v>
      </c>
      <c r="Q179" s="250">
        <v>0</v>
      </c>
      <c r="R179" s="126">
        <v>0</v>
      </c>
      <c r="S179" s="231">
        <v>0</v>
      </c>
      <c r="T179" s="231">
        <v>0</v>
      </c>
    </row>
    <row r="180" spans="1:20" ht="19.5" customHeight="1" hidden="1">
      <c r="A180" s="111"/>
      <c r="B180" s="112"/>
      <c r="C180" s="112">
        <v>4300</v>
      </c>
      <c r="D180" s="264" t="s">
        <v>151</v>
      </c>
      <c r="E180" s="148"/>
      <c r="F180" s="148"/>
      <c r="G180" s="85">
        <v>9800</v>
      </c>
      <c r="H180" s="85">
        <v>9800</v>
      </c>
      <c r="I180" s="85">
        <v>9800</v>
      </c>
      <c r="J180" s="224">
        <v>0</v>
      </c>
      <c r="K180" s="85">
        <v>9800</v>
      </c>
      <c r="L180" s="224">
        <v>0</v>
      </c>
      <c r="M180" s="233">
        <v>0</v>
      </c>
      <c r="N180" s="16">
        <v>0</v>
      </c>
      <c r="O180" s="16">
        <v>0</v>
      </c>
      <c r="P180" s="16">
        <v>0</v>
      </c>
      <c r="Q180" s="234">
        <v>0</v>
      </c>
      <c r="R180" s="233">
        <v>0</v>
      </c>
      <c r="S180" s="231">
        <v>0</v>
      </c>
      <c r="T180" s="231">
        <v>0</v>
      </c>
    </row>
    <row r="181" spans="1:20" ht="19.5" customHeight="1" hidden="1">
      <c r="A181" s="111"/>
      <c r="B181" s="112"/>
      <c r="C181" s="112" t="s">
        <v>173</v>
      </c>
      <c r="D181" s="264" t="s">
        <v>198</v>
      </c>
      <c r="E181" s="148"/>
      <c r="F181" s="148"/>
      <c r="G181" s="85">
        <v>1757</v>
      </c>
      <c r="H181" s="85">
        <v>1757</v>
      </c>
      <c r="I181" s="85">
        <v>1757</v>
      </c>
      <c r="J181" s="224">
        <v>0</v>
      </c>
      <c r="K181" s="85">
        <v>1757</v>
      </c>
      <c r="L181" s="224">
        <v>0</v>
      </c>
      <c r="M181" s="233">
        <v>0</v>
      </c>
      <c r="N181" s="16">
        <v>0</v>
      </c>
      <c r="O181" s="16">
        <v>0</v>
      </c>
      <c r="P181" s="16">
        <v>0</v>
      </c>
      <c r="Q181" s="234">
        <v>0</v>
      </c>
      <c r="R181" s="233">
        <v>0</v>
      </c>
      <c r="S181" s="231">
        <v>0</v>
      </c>
      <c r="T181" s="231">
        <v>0</v>
      </c>
    </row>
    <row r="182" spans="1:20" ht="38.25" hidden="1">
      <c r="A182" s="111"/>
      <c r="B182" s="112"/>
      <c r="C182" s="112" t="s">
        <v>169</v>
      </c>
      <c r="D182" s="264" t="s">
        <v>199</v>
      </c>
      <c r="E182" s="148"/>
      <c r="F182" s="148"/>
      <c r="G182" s="85">
        <v>1440</v>
      </c>
      <c r="H182" s="85">
        <v>1440</v>
      </c>
      <c r="I182" s="85">
        <v>1440</v>
      </c>
      <c r="J182" s="224">
        <v>0</v>
      </c>
      <c r="K182" s="85">
        <v>1440</v>
      </c>
      <c r="L182" s="224">
        <v>0</v>
      </c>
      <c r="M182" s="233">
        <v>0</v>
      </c>
      <c r="N182" s="16">
        <v>0</v>
      </c>
      <c r="O182" s="16">
        <v>0</v>
      </c>
      <c r="P182" s="16">
        <v>0</v>
      </c>
      <c r="Q182" s="250">
        <v>0</v>
      </c>
      <c r="R182" s="126">
        <v>0</v>
      </c>
      <c r="S182" s="231">
        <v>0</v>
      </c>
      <c r="T182" s="231">
        <v>0</v>
      </c>
    </row>
    <row r="183" spans="1:20" ht="38.25" hidden="1">
      <c r="A183" s="111"/>
      <c r="B183" s="112"/>
      <c r="C183" s="112" t="s">
        <v>174</v>
      </c>
      <c r="D183" s="264" t="s">
        <v>539</v>
      </c>
      <c r="E183" s="148"/>
      <c r="F183" s="148"/>
      <c r="G183" s="85">
        <v>2700</v>
      </c>
      <c r="H183" s="85">
        <v>2700</v>
      </c>
      <c r="I183" s="85">
        <v>2700</v>
      </c>
      <c r="J183" s="224">
        <v>0</v>
      </c>
      <c r="K183" s="85">
        <v>2700</v>
      </c>
      <c r="L183" s="224">
        <v>0</v>
      </c>
      <c r="M183" s="233">
        <v>0</v>
      </c>
      <c r="N183" s="16">
        <v>0</v>
      </c>
      <c r="O183" s="16">
        <v>0</v>
      </c>
      <c r="P183" s="16">
        <v>0</v>
      </c>
      <c r="Q183" s="250">
        <v>0</v>
      </c>
      <c r="R183" s="126">
        <v>0</v>
      </c>
      <c r="S183" s="231">
        <v>0</v>
      </c>
      <c r="T183" s="231">
        <v>0</v>
      </c>
    </row>
    <row r="184" spans="1:20" ht="19.5" customHeight="1" hidden="1">
      <c r="A184" s="111"/>
      <c r="B184" s="112"/>
      <c r="C184" s="112">
        <v>4410</v>
      </c>
      <c r="D184" s="264" t="s">
        <v>184</v>
      </c>
      <c r="E184" s="148"/>
      <c r="F184" s="148"/>
      <c r="G184" s="85">
        <v>5850</v>
      </c>
      <c r="H184" s="85">
        <v>5850</v>
      </c>
      <c r="I184" s="85">
        <v>5850</v>
      </c>
      <c r="J184" s="224">
        <v>0</v>
      </c>
      <c r="K184" s="85">
        <v>5850</v>
      </c>
      <c r="L184" s="224">
        <v>0</v>
      </c>
      <c r="M184" s="233">
        <v>0</v>
      </c>
      <c r="N184" s="16">
        <v>0</v>
      </c>
      <c r="O184" s="16">
        <v>0</v>
      </c>
      <c r="P184" s="16">
        <v>0</v>
      </c>
      <c r="Q184" s="234">
        <v>0</v>
      </c>
      <c r="R184" s="233">
        <v>0</v>
      </c>
      <c r="S184" s="231">
        <v>0</v>
      </c>
      <c r="T184" s="231">
        <v>0</v>
      </c>
    </row>
    <row r="185" spans="1:20" ht="19.5" customHeight="1" hidden="1">
      <c r="A185" s="111"/>
      <c r="B185" s="112"/>
      <c r="C185" s="112">
        <v>4430</v>
      </c>
      <c r="D185" s="264" t="s">
        <v>152</v>
      </c>
      <c r="E185" s="148"/>
      <c r="F185" s="148"/>
      <c r="G185" s="85">
        <v>6000</v>
      </c>
      <c r="H185" s="85">
        <v>6000</v>
      </c>
      <c r="I185" s="85">
        <v>6000</v>
      </c>
      <c r="J185" s="224">
        <v>0</v>
      </c>
      <c r="K185" s="85">
        <v>6000</v>
      </c>
      <c r="L185" s="224">
        <v>0</v>
      </c>
      <c r="M185" s="233">
        <v>0</v>
      </c>
      <c r="N185" s="16">
        <v>0</v>
      </c>
      <c r="O185" s="16">
        <v>0</v>
      </c>
      <c r="P185" s="16">
        <v>0</v>
      </c>
      <c r="Q185" s="234">
        <v>0</v>
      </c>
      <c r="R185" s="233">
        <v>0</v>
      </c>
      <c r="S185" s="231">
        <v>0</v>
      </c>
      <c r="T185" s="231">
        <v>0</v>
      </c>
    </row>
    <row r="186" spans="1:20" ht="19.5" customHeight="1" hidden="1">
      <c r="A186" s="111"/>
      <c r="B186" s="112"/>
      <c r="C186" s="112">
        <v>4440</v>
      </c>
      <c r="D186" s="264" t="s">
        <v>185</v>
      </c>
      <c r="E186" s="148"/>
      <c r="F186" s="148"/>
      <c r="G186" s="85">
        <v>128004</v>
      </c>
      <c r="H186" s="85">
        <v>128004</v>
      </c>
      <c r="I186" s="85">
        <v>128004</v>
      </c>
      <c r="J186" s="224">
        <v>0</v>
      </c>
      <c r="K186" s="85">
        <v>128004</v>
      </c>
      <c r="L186" s="224">
        <v>0</v>
      </c>
      <c r="M186" s="233">
        <v>0</v>
      </c>
      <c r="N186" s="16">
        <v>0</v>
      </c>
      <c r="O186" s="16">
        <v>0</v>
      </c>
      <c r="P186" s="16">
        <v>0</v>
      </c>
      <c r="Q186" s="250">
        <v>0</v>
      </c>
      <c r="R186" s="230">
        <v>0</v>
      </c>
      <c r="S186" s="231">
        <v>0</v>
      </c>
      <c r="T186" s="231">
        <v>0</v>
      </c>
    </row>
    <row r="187" spans="1:20" ht="25.5" customHeight="1" hidden="1">
      <c r="A187" s="111"/>
      <c r="B187" s="112"/>
      <c r="C187" s="112" t="s">
        <v>166</v>
      </c>
      <c r="D187" s="264" t="s">
        <v>186</v>
      </c>
      <c r="E187" s="148"/>
      <c r="F187" s="148"/>
      <c r="G187" s="85">
        <v>1600</v>
      </c>
      <c r="H187" s="85">
        <v>1600</v>
      </c>
      <c r="I187" s="85">
        <v>1600</v>
      </c>
      <c r="J187" s="224">
        <v>0</v>
      </c>
      <c r="K187" s="85">
        <v>1600</v>
      </c>
      <c r="L187" s="224">
        <v>0</v>
      </c>
      <c r="M187" s="233">
        <v>0</v>
      </c>
      <c r="N187" s="16">
        <v>0</v>
      </c>
      <c r="O187" s="16">
        <v>0</v>
      </c>
      <c r="P187" s="16">
        <v>0</v>
      </c>
      <c r="Q187" s="250">
        <v>0</v>
      </c>
      <c r="R187" s="126">
        <v>0</v>
      </c>
      <c r="S187" s="231">
        <v>0</v>
      </c>
      <c r="T187" s="231">
        <v>0</v>
      </c>
    </row>
    <row r="188" spans="1:20" ht="38.25" hidden="1">
      <c r="A188" s="111"/>
      <c r="B188" s="112"/>
      <c r="C188" s="112" t="s">
        <v>167</v>
      </c>
      <c r="D188" s="264" t="s">
        <v>187</v>
      </c>
      <c r="E188" s="148"/>
      <c r="F188" s="148"/>
      <c r="G188" s="85">
        <v>2250</v>
      </c>
      <c r="H188" s="85">
        <v>2250</v>
      </c>
      <c r="I188" s="85">
        <v>2250</v>
      </c>
      <c r="J188" s="224">
        <v>0</v>
      </c>
      <c r="K188" s="85">
        <v>2250</v>
      </c>
      <c r="L188" s="224">
        <v>0</v>
      </c>
      <c r="M188" s="233">
        <v>0</v>
      </c>
      <c r="N188" s="16">
        <v>0</v>
      </c>
      <c r="O188" s="16">
        <v>0</v>
      </c>
      <c r="P188" s="16">
        <v>0</v>
      </c>
      <c r="Q188" s="234">
        <v>0</v>
      </c>
      <c r="R188" s="233">
        <v>0</v>
      </c>
      <c r="S188" s="231">
        <v>0</v>
      </c>
      <c r="T188" s="231">
        <v>0</v>
      </c>
    </row>
    <row r="189" spans="1:20" ht="25.5" hidden="1">
      <c r="A189" s="111"/>
      <c r="B189" s="112"/>
      <c r="C189" s="112" t="s">
        <v>168</v>
      </c>
      <c r="D189" s="264" t="s">
        <v>188</v>
      </c>
      <c r="E189" s="148"/>
      <c r="F189" s="148"/>
      <c r="G189" s="85">
        <v>3400</v>
      </c>
      <c r="H189" s="85">
        <v>3400</v>
      </c>
      <c r="I189" s="85">
        <v>3400</v>
      </c>
      <c r="J189" s="224">
        <v>0</v>
      </c>
      <c r="K189" s="85">
        <v>3400</v>
      </c>
      <c r="L189" s="224">
        <v>0</v>
      </c>
      <c r="M189" s="233">
        <v>0</v>
      </c>
      <c r="N189" s="16">
        <v>0</v>
      </c>
      <c r="O189" s="16">
        <v>0</v>
      </c>
      <c r="P189" s="16">
        <v>0</v>
      </c>
      <c r="Q189" s="234">
        <v>0</v>
      </c>
      <c r="R189" s="233">
        <v>0</v>
      </c>
      <c r="S189" s="231">
        <v>0</v>
      </c>
      <c r="T189" s="231">
        <v>0</v>
      </c>
    </row>
    <row r="190" spans="1:20" ht="25.5">
      <c r="A190" s="111"/>
      <c r="B190" s="112"/>
      <c r="C190" s="112">
        <v>6050</v>
      </c>
      <c r="D190" s="264" t="s">
        <v>159</v>
      </c>
      <c r="E190" s="148"/>
      <c r="F190" s="32">
        <v>279672</v>
      </c>
      <c r="G190" s="85">
        <v>500000</v>
      </c>
      <c r="H190" s="85">
        <v>0</v>
      </c>
      <c r="I190" s="85">
        <v>0</v>
      </c>
      <c r="J190" s="224">
        <v>0</v>
      </c>
      <c r="K190" s="224">
        <v>0</v>
      </c>
      <c r="L190" s="224">
        <v>0</v>
      </c>
      <c r="M190" s="233">
        <v>0</v>
      </c>
      <c r="N190" s="16">
        <v>0</v>
      </c>
      <c r="O190" s="16">
        <v>0</v>
      </c>
      <c r="P190" s="16">
        <v>0</v>
      </c>
      <c r="Q190" s="250">
        <v>500000</v>
      </c>
      <c r="R190" s="120">
        <v>500000</v>
      </c>
      <c r="S190" s="231">
        <v>0</v>
      </c>
      <c r="T190" s="231">
        <v>0</v>
      </c>
    </row>
    <row r="191" spans="1:20" ht="25.5">
      <c r="A191" s="111"/>
      <c r="B191" s="112"/>
      <c r="C191" s="112">
        <v>6058</v>
      </c>
      <c r="D191" s="264" t="s">
        <v>159</v>
      </c>
      <c r="E191" s="32">
        <v>194897</v>
      </c>
      <c r="F191" s="148"/>
      <c r="G191" s="85">
        <v>194897</v>
      </c>
      <c r="H191" s="85">
        <v>0</v>
      </c>
      <c r="I191" s="85">
        <v>0</v>
      </c>
      <c r="J191" s="224">
        <v>0</v>
      </c>
      <c r="K191" s="377">
        <v>0</v>
      </c>
      <c r="L191" s="224">
        <v>0</v>
      </c>
      <c r="M191" s="233">
        <v>0</v>
      </c>
      <c r="N191" s="16">
        <v>0</v>
      </c>
      <c r="O191" s="16">
        <v>0</v>
      </c>
      <c r="P191" s="16">
        <v>0</v>
      </c>
      <c r="Q191" s="235">
        <v>194897</v>
      </c>
      <c r="R191" s="235">
        <v>194897</v>
      </c>
      <c r="S191" s="251">
        <v>194897</v>
      </c>
      <c r="T191" s="231">
        <v>0</v>
      </c>
    </row>
    <row r="192" spans="1:20" ht="25.5">
      <c r="A192" s="111"/>
      <c r="B192" s="112"/>
      <c r="C192" s="112">
        <v>6059</v>
      </c>
      <c r="D192" s="264" t="s">
        <v>159</v>
      </c>
      <c r="E192" s="32">
        <v>104775</v>
      </c>
      <c r="F192" s="148"/>
      <c r="G192" s="85">
        <v>104775</v>
      </c>
      <c r="H192" s="85">
        <v>0</v>
      </c>
      <c r="I192" s="85">
        <v>0</v>
      </c>
      <c r="J192" s="224">
        <v>0</v>
      </c>
      <c r="K192" s="224">
        <v>0</v>
      </c>
      <c r="L192" s="224">
        <v>0</v>
      </c>
      <c r="M192" s="233">
        <v>0</v>
      </c>
      <c r="N192" s="16">
        <v>0</v>
      </c>
      <c r="O192" s="16">
        <v>0</v>
      </c>
      <c r="P192" s="16">
        <v>0</v>
      </c>
      <c r="Q192" s="250">
        <v>104775</v>
      </c>
      <c r="R192" s="120">
        <v>104775</v>
      </c>
      <c r="S192" s="231">
        <v>104775</v>
      </c>
      <c r="T192" s="231">
        <v>0</v>
      </c>
    </row>
    <row r="193" spans="1:20" s="243" customFormat="1" ht="25.5" hidden="1">
      <c r="A193" s="198"/>
      <c r="B193" s="199" t="s">
        <v>228</v>
      </c>
      <c r="C193" s="199"/>
      <c r="D193" s="263" t="s">
        <v>457</v>
      </c>
      <c r="E193" s="355">
        <f>SUM(E194:E206)</f>
        <v>0</v>
      </c>
      <c r="F193" s="355">
        <f>SUM(F194:F206)</f>
        <v>0</v>
      </c>
      <c r="G193" s="200">
        <f>SUM(G194:G206)</f>
        <v>335852</v>
      </c>
      <c r="H193" s="200">
        <f aca="true" t="shared" si="26" ref="H193:R193">SUM(H194:H206)</f>
        <v>335852</v>
      </c>
      <c r="I193" s="200">
        <f t="shared" si="26"/>
        <v>334552</v>
      </c>
      <c r="J193" s="200">
        <f t="shared" si="26"/>
        <v>264163</v>
      </c>
      <c r="K193" s="200">
        <f t="shared" si="26"/>
        <v>70389</v>
      </c>
      <c r="L193" s="200">
        <f t="shared" si="26"/>
        <v>0</v>
      </c>
      <c r="M193" s="200">
        <f t="shared" si="26"/>
        <v>1300</v>
      </c>
      <c r="N193" s="200">
        <f t="shared" si="26"/>
        <v>0</v>
      </c>
      <c r="O193" s="200">
        <f t="shared" si="26"/>
        <v>0</v>
      </c>
      <c r="P193" s="200">
        <f t="shared" si="26"/>
        <v>0</v>
      </c>
      <c r="Q193" s="200">
        <f t="shared" si="26"/>
        <v>0</v>
      </c>
      <c r="R193" s="200">
        <f t="shared" si="26"/>
        <v>0</v>
      </c>
      <c r="S193" s="231">
        <v>0</v>
      </c>
      <c r="T193" s="231">
        <v>0</v>
      </c>
    </row>
    <row r="194" spans="1:20" ht="25.5" hidden="1">
      <c r="A194" s="111"/>
      <c r="B194" s="112"/>
      <c r="C194" s="112">
        <v>3020</v>
      </c>
      <c r="D194" s="268" t="s">
        <v>194</v>
      </c>
      <c r="E194" s="259"/>
      <c r="F194" s="259"/>
      <c r="G194" s="236">
        <v>1300</v>
      </c>
      <c r="H194" s="231">
        <v>1300</v>
      </c>
      <c r="I194" s="231">
        <v>0</v>
      </c>
      <c r="J194" s="231">
        <v>0</v>
      </c>
      <c r="K194" s="231">
        <v>0</v>
      </c>
      <c r="L194" s="231">
        <v>0</v>
      </c>
      <c r="M194" s="321">
        <v>1300</v>
      </c>
      <c r="N194" s="322">
        <v>0</v>
      </c>
      <c r="O194" s="322">
        <v>0</v>
      </c>
      <c r="P194" s="322">
        <v>0</v>
      </c>
      <c r="Q194" s="251">
        <v>0</v>
      </c>
      <c r="R194" s="231">
        <v>0</v>
      </c>
      <c r="S194" s="231">
        <v>0</v>
      </c>
      <c r="T194" s="231">
        <v>0</v>
      </c>
    </row>
    <row r="195" spans="1:20" ht="25.5" hidden="1">
      <c r="A195" s="111"/>
      <c r="B195" s="112"/>
      <c r="C195" s="112">
        <v>4010</v>
      </c>
      <c r="D195" s="264" t="s">
        <v>180</v>
      </c>
      <c r="E195" s="148"/>
      <c r="F195" s="148"/>
      <c r="G195" s="85">
        <v>209771</v>
      </c>
      <c r="H195" s="85">
        <v>209771</v>
      </c>
      <c r="I195" s="85">
        <v>209771</v>
      </c>
      <c r="J195" s="85">
        <v>209771</v>
      </c>
      <c r="K195" s="235">
        <v>0</v>
      </c>
      <c r="L195" s="235">
        <v>0</v>
      </c>
      <c r="M195" s="235">
        <v>0</v>
      </c>
      <c r="N195" s="16">
        <v>0</v>
      </c>
      <c r="O195" s="16">
        <v>0</v>
      </c>
      <c r="P195" s="16">
        <v>0</v>
      </c>
      <c r="Q195" s="235">
        <v>0</v>
      </c>
      <c r="R195" s="235">
        <v>0</v>
      </c>
      <c r="S195" s="235">
        <v>0</v>
      </c>
      <c r="T195" s="235">
        <v>0</v>
      </c>
    </row>
    <row r="196" spans="1:20" ht="19.5" customHeight="1" hidden="1">
      <c r="A196" s="111"/>
      <c r="B196" s="112"/>
      <c r="C196" s="112">
        <v>4040</v>
      </c>
      <c r="D196" s="264" t="s">
        <v>181</v>
      </c>
      <c r="E196" s="148"/>
      <c r="F196" s="148"/>
      <c r="G196" s="85">
        <v>14975</v>
      </c>
      <c r="H196" s="85">
        <v>14975</v>
      </c>
      <c r="I196" s="85">
        <v>14975</v>
      </c>
      <c r="J196" s="85">
        <v>14975</v>
      </c>
      <c r="K196" s="235">
        <v>0</v>
      </c>
      <c r="L196" s="235">
        <v>0</v>
      </c>
      <c r="M196" s="235">
        <v>0</v>
      </c>
      <c r="N196" s="16">
        <v>0</v>
      </c>
      <c r="O196" s="16">
        <v>0</v>
      </c>
      <c r="P196" s="16">
        <v>0</v>
      </c>
      <c r="Q196" s="48">
        <v>0</v>
      </c>
      <c r="R196" s="48">
        <v>0</v>
      </c>
      <c r="S196" s="235">
        <v>0</v>
      </c>
      <c r="T196" s="235">
        <v>0</v>
      </c>
    </row>
    <row r="197" spans="1:20" ht="25.5" hidden="1">
      <c r="A197" s="111"/>
      <c r="B197" s="112"/>
      <c r="C197" s="112">
        <v>4110</v>
      </c>
      <c r="D197" s="323" t="s">
        <v>147</v>
      </c>
      <c r="E197" s="358"/>
      <c r="F197" s="358"/>
      <c r="G197" s="324">
        <v>34025</v>
      </c>
      <c r="H197" s="232">
        <v>34025</v>
      </c>
      <c r="I197" s="232">
        <v>34025</v>
      </c>
      <c r="J197" s="232">
        <v>34025</v>
      </c>
      <c r="K197" s="232">
        <v>0</v>
      </c>
      <c r="L197" s="232">
        <v>0</v>
      </c>
      <c r="M197" s="325">
        <v>0</v>
      </c>
      <c r="N197" s="326">
        <v>0</v>
      </c>
      <c r="O197" s="326">
        <v>0</v>
      </c>
      <c r="P197" s="326">
        <v>0</v>
      </c>
      <c r="Q197" s="327">
        <v>0</v>
      </c>
      <c r="R197" s="326">
        <v>0</v>
      </c>
      <c r="S197" s="232">
        <v>0</v>
      </c>
      <c r="T197" s="328">
        <v>0</v>
      </c>
    </row>
    <row r="198" spans="1:20" ht="19.5" customHeight="1" hidden="1">
      <c r="A198" s="111"/>
      <c r="B198" s="112"/>
      <c r="C198" s="112">
        <v>4120</v>
      </c>
      <c r="D198" s="264" t="s">
        <v>182</v>
      </c>
      <c r="E198" s="148"/>
      <c r="F198" s="148"/>
      <c r="G198" s="85">
        <v>5392</v>
      </c>
      <c r="H198" s="224">
        <v>5392</v>
      </c>
      <c r="I198" s="224">
        <v>5392</v>
      </c>
      <c r="J198" s="224">
        <v>5392</v>
      </c>
      <c r="K198" s="224">
        <v>0</v>
      </c>
      <c r="L198" s="224">
        <v>0</v>
      </c>
      <c r="M198" s="233">
        <v>0</v>
      </c>
      <c r="N198" s="16">
        <v>0</v>
      </c>
      <c r="O198" s="16">
        <v>0</v>
      </c>
      <c r="P198" s="16">
        <v>0</v>
      </c>
      <c r="Q198" s="253">
        <v>0</v>
      </c>
      <c r="R198" s="232">
        <v>0</v>
      </c>
      <c r="S198" s="224">
        <v>0</v>
      </c>
      <c r="T198" s="231">
        <v>0</v>
      </c>
    </row>
    <row r="199" spans="1:20" ht="19.5" customHeight="1" hidden="1">
      <c r="A199" s="111"/>
      <c r="B199" s="112"/>
      <c r="C199" s="112">
        <v>4210</v>
      </c>
      <c r="D199" s="264" t="s">
        <v>149</v>
      </c>
      <c r="E199" s="148"/>
      <c r="F199" s="148"/>
      <c r="G199" s="85">
        <v>37100</v>
      </c>
      <c r="H199" s="85">
        <v>37100</v>
      </c>
      <c r="I199" s="85">
        <v>37100</v>
      </c>
      <c r="J199" s="224">
        <v>0</v>
      </c>
      <c r="K199" s="85">
        <v>37100</v>
      </c>
      <c r="L199" s="224"/>
      <c r="M199" s="233"/>
      <c r="N199" s="16">
        <v>0</v>
      </c>
      <c r="O199" s="16">
        <v>0</v>
      </c>
      <c r="P199" s="16">
        <v>0</v>
      </c>
      <c r="Q199" s="251">
        <v>0</v>
      </c>
      <c r="R199" s="224">
        <v>0</v>
      </c>
      <c r="S199" s="224">
        <v>0</v>
      </c>
      <c r="T199" s="231">
        <v>0</v>
      </c>
    </row>
    <row r="200" spans="1:20" ht="25.5" hidden="1">
      <c r="A200" s="111"/>
      <c r="B200" s="112"/>
      <c r="C200" s="112" t="s">
        <v>171</v>
      </c>
      <c r="D200" s="264" t="s">
        <v>197</v>
      </c>
      <c r="E200" s="148"/>
      <c r="F200" s="148"/>
      <c r="G200" s="85">
        <v>200</v>
      </c>
      <c r="H200" s="85">
        <v>200</v>
      </c>
      <c r="I200" s="85">
        <v>200</v>
      </c>
      <c r="J200" s="224">
        <v>0</v>
      </c>
      <c r="K200" s="85">
        <v>200</v>
      </c>
      <c r="L200" s="224">
        <v>0</v>
      </c>
      <c r="M200" s="233">
        <v>0</v>
      </c>
      <c r="N200" s="16">
        <v>0</v>
      </c>
      <c r="O200" s="16">
        <v>0</v>
      </c>
      <c r="P200" s="16">
        <v>0</v>
      </c>
      <c r="Q200" s="252">
        <v>0</v>
      </c>
      <c r="R200" s="230">
        <v>0</v>
      </c>
      <c r="S200" s="120">
        <v>0</v>
      </c>
      <c r="T200" s="231">
        <v>0</v>
      </c>
    </row>
    <row r="201" spans="1:20" ht="25.5" hidden="1">
      <c r="A201" s="111"/>
      <c r="B201" s="112"/>
      <c r="C201" s="112">
        <v>4240</v>
      </c>
      <c r="D201" s="264" t="s">
        <v>237</v>
      </c>
      <c r="E201" s="148"/>
      <c r="F201" s="148"/>
      <c r="G201" s="85">
        <v>3500</v>
      </c>
      <c r="H201" s="85">
        <v>3500</v>
      </c>
      <c r="I201" s="85">
        <v>3500</v>
      </c>
      <c r="J201" s="224">
        <v>0</v>
      </c>
      <c r="K201" s="85">
        <v>3500</v>
      </c>
      <c r="L201" s="224">
        <v>0</v>
      </c>
      <c r="M201" s="233">
        <v>0</v>
      </c>
      <c r="N201" s="16">
        <v>0</v>
      </c>
      <c r="O201" s="16">
        <v>0</v>
      </c>
      <c r="P201" s="16">
        <v>0</v>
      </c>
      <c r="Q201" s="250">
        <v>0</v>
      </c>
      <c r="R201" s="120">
        <v>0</v>
      </c>
      <c r="S201" s="120">
        <f>SUM(S202:S223)</f>
        <v>3904</v>
      </c>
      <c r="T201" s="231">
        <v>0</v>
      </c>
    </row>
    <row r="202" spans="1:20" ht="19.5" customHeight="1" hidden="1">
      <c r="A202" s="111"/>
      <c r="B202" s="112"/>
      <c r="C202" s="112">
        <v>4260</v>
      </c>
      <c r="D202" s="264" t="s">
        <v>157</v>
      </c>
      <c r="E202" s="148"/>
      <c r="F202" s="148"/>
      <c r="G202" s="85">
        <v>15300</v>
      </c>
      <c r="H202" s="85">
        <v>15300</v>
      </c>
      <c r="I202" s="85">
        <v>15300</v>
      </c>
      <c r="J202" s="224">
        <v>0</v>
      </c>
      <c r="K202" s="85">
        <v>15300</v>
      </c>
      <c r="L202" s="224">
        <v>0</v>
      </c>
      <c r="M202" s="233">
        <v>0</v>
      </c>
      <c r="N202" s="16">
        <v>0</v>
      </c>
      <c r="O202" s="16">
        <v>0</v>
      </c>
      <c r="P202" s="16">
        <v>0</v>
      </c>
      <c r="Q202" s="234">
        <v>0</v>
      </c>
      <c r="R202" s="224">
        <v>0</v>
      </c>
      <c r="S202" s="224">
        <v>0</v>
      </c>
      <c r="T202" s="231">
        <v>0</v>
      </c>
    </row>
    <row r="203" spans="1:20" ht="19.5" customHeight="1" hidden="1">
      <c r="A203" s="111"/>
      <c r="B203" s="112"/>
      <c r="C203" s="112">
        <v>4270</v>
      </c>
      <c r="D203" s="264" t="s">
        <v>150</v>
      </c>
      <c r="E203" s="148"/>
      <c r="F203" s="148"/>
      <c r="G203" s="85">
        <v>200</v>
      </c>
      <c r="H203" s="85">
        <v>200</v>
      </c>
      <c r="I203" s="85">
        <v>200</v>
      </c>
      <c r="J203" s="224">
        <v>0</v>
      </c>
      <c r="K203" s="85">
        <v>200</v>
      </c>
      <c r="L203" s="224">
        <v>0</v>
      </c>
      <c r="M203" s="233">
        <v>0</v>
      </c>
      <c r="N203" s="16">
        <v>0</v>
      </c>
      <c r="O203" s="16">
        <v>0</v>
      </c>
      <c r="P203" s="16">
        <v>0</v>
      </c>
      <c r="Q203" s="234">
        <v>0</v>
      </c>
      <c r="R203" s="224">
        <v>0</v>
      </c>
      <c r="S203" s="224">
        <v>0</v>
      </c>
      <c r="T203" s="231">
        <v>0</v>
      </c>
    </row>
    <row r="204" spans="1:20" ht="19.5" customHeight="1" hidden="1">
      <c r="A204" s="111"/>
      <c r="B204" s="112"/>
      <c r="C204" s="112">
        <v>4280</v>
      </c>
      <c r="D204" s="264" t="s">
        <v>183</v>
      </c>
      <c r="E204" s="148"/>
      <c r="F204" s="148"/>
      <c r="G204" s="85">
        <v>350</v>
      </c>
      <c r="H204" s="85">
        <v>350</v>
      </c>
      <c r="I204" s="85">
        <v>350</v>
      </c>
      <c r="J204" s="224">
        <v>0</v>
      </c>
      <c r="K204" s="85">
        <v>350</v>
      </c>
      <c r="L204" s="224">
        <v>0</v>
      </c>
      <c r="M204" s="233">
        <v>0</v>
      </c>
      <c r="N204" s="16">
        <v>0</v>
      </c>
      <c r="O204" s="16">
        <v>0</v>
      </c>
      <c r="P204" s="16">
        <v>0</v>
      </c>
      <c r="Q204" s="250">
        <v>0</v>
      </c>
      <c r="R204" s="120">
        <v>0</v>
      </c>
      <c r="S204" s="120">
        <v>0</v>
      </c>
      <c r="T204" s="231">
        <v>0</v>
      </c>
    </row>
    <row r="205" spans="1:20" ht="19.5" customHeight="1" hidden="1">
      <c r="A205" s="111"/>
      <c r="B205" s="112"/>
      <c r="C205" s="112">
        <v>4300</v>
      </c>
      <c r="D205" s="264" t="s">
        <v>151</v>
      </c>
      <c r="E205" s="148"/>
      <c r="F205" s="148"/>
      <c r="G205" s="85">
        <v>600</v>
      </c>
      <c r="H205" s="85">
        <v>600</v>
      </c>
      <c r="I205" s="85">
        <v>600</v>
      </c>
      <c r="J205" s="224">
        <v>0</v>
      </c>
      <c r="K205" s="85">
        <v>600</v>
      </c>
      <c r="L205" s="224">
        <v>0</v>
      </c>
      <c r="M205" s="233">
        <v>0</v>
      </c>
      <c r="N205" s="16">
        <v>0</v>
      </c>
      <c r="O205" s="16">
        <v>0</v>
      </c>
      <c r="P205" s="16">
        <v>0</v>
      </c>
      <c r="Q205" s="250">
        <v>0</v>
      </c>
      <c r="R205" s="120">
        <v>0</v>
      </c>
      <c r="S205" s="120">
        <f>SUM(S206:S227)</f>
        <v>1952</v>
      </c>
      <c r="T205" s="231">
        <v>0</v>
      </c>
    </row>
    <row r="206" spans="1:20" ht="19.5" customHeight="1" hidden="1">
      <c r="A206" s="111"/>
      <c r="B206" s="112"/>
      <c r="C206" s="112">
        <v>4440</v>
      </c>
      <c r="D206" s="264" t="s">
        <v>185</v>
      </c>
      <c r="E206" s="148"/>
      <c r="F206" s="148"/>
      <c r="G206" s="85">
        <v>13139</v>
      </c>
      <c r="H206" s="85">
        <v>13139</v>
      </c>
      <c r="I206" s="85">
        <v>13139</v>
      </c>
      <c r="J206" s="224">
        <v>0</v>
      </c>
      <c r="K206" s="85">
        <v>13139</v>
      </c>
      <c r="L206" s="224">
        <v>0</v>
      </c>
      <c r="M206" s="224"/>
      <c r="N206" s="16">
        <v>0</v>
      </c>
      <c r="O206" s="16">
        <v>0</v>
      </c>
      <c r="P206" s="16">
        <v>0</v>
      </c>
      <c r="Q206" s="224">
        <v>0</v>
      </c>
      <c r="R206" s="224">
        <v>0</v>
      </c>
      <c r="S206" s="224">
        <v>0</v>
      </c>
      <c r="T206" s="231">
        <v>0</v>
      </c>
    </row>
    <row r="207" spans="1:20" s="243" customFormat="1" ht="21" customHeight="1">
      <c r="A207" s="198"/>
      <c r="B207" s="199" t="s">
        <v>98</v>
      </c>
      <c r="C207" s="199"/>
      <c r="D207" s="361" t="s">
        <v>238</v>
      </c>
      <c r="E207" s="362">
        <f>SUM(E208:E232)</f>
        <v>1952</v>
      </c>
      <c r="F207" s="362">
        <f>SUM(F208:F232)</f>
        <v>1952</v>
      </c>
      <c r="G207" s="200">
        <f>SUM(G208:G232)</f>
        <v>929645</v>
      </c>
      <c r="H207" s="200">
        <f aca="true" t="shared" si="27" ref="H207:S207">SUM(H208:H232)</f>
        <v>919645</v>
      </c>
      <c r="I207" s="200">
        <f t="shared" si="27"/>
        <v>917128</v>
      </c>
      <c r="J207" s="200">
        <f t="shared" si="27"/>
        <v>661279</v>
      </c>
      <c r="K207" s="200">
        <f t="shared" si="27"/>
        <v>255849</v>
      </c>
      <c r="L207" s="200">
        <f t="shared" si="27"/>
        <v>0</v>
      </c>
      <c r="M207" s="200">
        <f t="shared" si="27"/>
        <v>2517</v>
      </c>
      <c r="N207" s="200">
        <f t="shared" si="27"/>
        <v>0</v>
      </c>
      <c r="O207" s="16">
        <v>0</v>
      </c>
      <c r="P207" s="16">
        <v>0</v>
      </c>
      <c r="Q207" s="200">
        <f t="shared" si="27"/>
        <v>10000</v>
      </c>
      <c r="R207" s="200">
        <f t="shared" si="27"/>
        <v>10000</v>
      </c>
      <c r="S207" s="200">
        <f t="shared" si="27"/>
        <v>1952</v>
      </c>
      <c r="T207" s="231">
        <v>0</v>
      </c>
    </row>
    <row r="208" spans="1:20" ht="25.5" hidden="1">
      <c r="A208" s="111"/>
      <c r="B208" s="112"/>
      <c r="C208" s="112">
        <v>3020</v>
      </c>
      <c r="D208" s="264" t="s">
        <v>239</v>
      </c>
      <c r="E208" s="148"/>
      <c r="F208" s="148"/>
      <c r="G208" s="85">
        <v>2517</v>
      </c>
      <c r="H208" s="224">
        <v>2517</v>
      </c>
      <c r="I208" s="224">
        <v>0</v>
      </c>
      <c r="J208" s="224">
        <v>0</v>
      </c>
      <c r="K208" s="224">
        <v>0</v>
      </c>
      <c r="L208" s="224">
        <v>0</v>
      </c>
      <c r="M208" s="224">
        <v>2517</v>
      </c>
      <c r="N208" s="120">
        <f>SUM(N209:N232)</f>
        <v>0</v>
      </c>
      <c r="O208" s="16">
        <v>0</v>
      </c>
      <c r="P208" s="16">
        <v>0</v>
      </c>
      <c r="Q208" s="120">
        <v>0</v>
      </c>
      <c r="R208" s="120">
        <v>0</v>
      </c>
      <c r="S208" s="120">
        <v>0</v>
      </c>
      <c r="T208" s="231">
        <v>0</v>
      </c>
    </row>
    <row r="209" spans="1:20" ht="25.5" hidden="1">
      <c r="A209" s="111"/>
      <c r="B209" s="112"/>
      <c r="C209" s="112">
        <v>4010</v>
      </c>
      <c r="D209" s="264" t="s">
        <v>180</v>
      </c>
      <c r="E209" s="148"/>
      <c r="F209" s="148"/>
      <c r="G209" s="85">
        <v>521735</v>
      </c>
      <c r="H209" s="85">
        <v>521735</v>
      </c>
      <c r="I209" s="85">
        <v>521735</v>
      </c>
      <c r="J209" s="85">
        <v>521735</v>
      </c>
      <c r="K209" s="224">
        <v>0</v>
      </c>
      <c r="L209" s="224">
        <v>0</v>
      </c>
      <c r="M209" s="224">
        <v>0</v>
      </c>
      <c r="N209" s="224">
        <v>0</v>
      </c>
      <c r="O209" s="16">
        <v>0</v>
      </c>
      <c r="P209" s="16">
        <v>0</v>
      </c>
      <c r="Q209" s="235">
        <v>0</v>
      </c>
      <c r="R209" s="235">
        <v>0</v>
      </c>
      <c r="S209" s="235">
        <v>0</v>
      </c>
      <c r="T209" s="231">
        <v>0</v>
      </c>
    </row>
    <row r="210" spans="1:20" ht="19.5" customHeight="1" hidden="1">
      <c r="A210" s="111"/>
      <c r="B210" s="112"/>
      <c r="C210" s="112">
        <v>4040</v>
      </c>
      <c r="D210" s="264" t="s">
        <v>181</v>
      </c>
      <c r="E210" s="148"/>
      <c r="F210" s="148"/>
      <c r="G210" s="85">
        <v>40497</v>
      </c>
      <c r="H210" s="85">
        <v>40497</v>
      </c>
      <c r="I210" s="85">
        <v>40497</v>
      </c>
      <c r="J210" s="85">
        <v>40497</v>
      </c>
      <c r="K210" s="224">
        <v>0</v>
      </c>
      <c r="L210" s="224">
        <v>0</v>
      </c>
      <c r="M210" s="224">
        <v>0</v>
      </c>
      <c r="N210" s="224">
        <v>0</v>
      </c>
      <c r="O210" s="16">
        <v>0</v>
      </c>
      <c r="P210" s="16">
        <v>0</v>
      </c>
      <c r="Q210" s="120">
        <v>0</v>
      </c>
      <c r="R210" s="120">
        <v>0</v>
      </c>
      <c r="S210" s="120">
        <v>0</v>
      </c>
      <c r="T210" s="231">
        <v>0</v>
      </c>
    </row>
    <row r="211" spans="1:20" ht="19.5" customHeight="1" hidden="1">
      <c r="A211" s="111"/>
      <c r="B211" s="112"/>
      <c r="C211" s="112">
        <v>4110</v>
      </c>
      <c r="D211" s="264" t="s">
        <v>147</v>
      </c>
      <c r="E211" s="148"/>
      <c r="F211" s="148"/>
      <c r="G211" s="85">
        <v>84632</v>
      </c>
      <c r="H211" s="85">
        <v>84632</v>
      </c>
      <c r="I211" s="85">
        <v>84632</v>
      </c>
      <c r="J211" s="85">
        <v>84632</v>
      </c>
      <c r="K211" s="224">
        <v>0</v>
      </c>
      <c r="L211" s="224">
        <v>0</v>
      </c>
      <c r="M211" s="224">
        <v>0</v>
      </c>
      <c r="N211" s="120">
        <f>N212+N237+N251+N277+N305+N307+N328+N330+N340</f>
        <v>0</v>
      </c>
      <c r="O211" s="16">
        <v>0</v>
      </c>
      <c r="P211" s="16">
        <v>0</v>
      </c>
      <c r="Q211" s="235">
        <v>0</v>
      </c>
      <c r="R211" s="235">
        <v>0</v>
      </c>
      <c r="S211" s="235">
        <v>0</v>
      </c>
      <c r="T211" s="231">
        <v>0</v>
      </c>
    </row>
    <row r="212" spans="1:20" ht="19.5" customHeight="1" hidden="1">
      <c r="A212" s="111"/>
      <c r="B212" s="112"/>
      <c r="C212" s="112">
        <v>4120</v>
      </c>
      <c r="D212" s="264" t="s">
        <v>182</v>
      </c>
      <c r="E212" s="148"/>
      <c r="F212" s="148"/>
      <c r="G212" s="85">
        <v>13415</v>
      </c>
      <c r="H212" s="85">
        <v>13415</v>
      </c>
      <c r="I212" s="85">
        <v>13415</v>
      </c>
      <c r="J212" s="85">
        <v>13415</v>
      </c>
      <c r="K212" s="224">
        <v>0</v>
      </c>
      <c r="L212" s="224">
        <v>0</v>
      </c>
      <c r="M212" s="224">
        <v>0</v>
      </c>
      <c r="N212" s="120">
        <v>0</v>
      </c>
      <c r="O212" s="120">
        <f>SUM(O213:O236)</f>
        <v>0</v>
      </c>
      <c r="P212" s="16">
        <v>0</v>
      </c>
      <c r="Q212" s="120">
        <v>0</v>
      </c>
      <c r="R212" s="120">
        <v>0</v>
      </c>
      <c r="S212" s="120">
        <v>0</v>
      </c>
      <c r="T212" s="231">
        <v>0</v>
      </c>
    </row>
    <row r="213" spans="1:20" ht="19.5" customHeight="1" hidden="1">
      <c r="A213" s="111"/>
      <c r="B213" s="112"/>
      <c r="C213" s="112" t="s">
        <v>144</v>
      </c>
      <c r="D213" s="264" t="s">
        <v>148</v>
      </c>
      <c r="E213" s="148"/>
      <c r="F213" s="148"/>
      <c r="G213" s="85">
        <v>1000</v>
      </c>
      <c r="H213" s="85">
        <v>1000</v>
      </c>
      <c r="I213" s="224">
        <v>1000</v>
      </c>
      <c r="J213" s="224">
        <v>1000</v>
      </c>
      <c r="K213" s="224">
        <v>0</v>
      </c>
      <c r="L213" s="224">
        <v>0</v>
      </c>
      <c r="M213" s="224">
        <v>0</v>
      </c>
      <c r="N213" s="224">
        <v>0</v>
      </c>
      <c r="O213" s="224">
        <v>0</v>
      </c>
      <c r="P213" s="16">
        <v>0</v>
      </c>
      <c r="Q213" s="235">
        <v>0</v>
      </c>
      <c r="R213" s="235">
        <v>0</v>
      </c>
      <c r="S213" s="235">
        <v>0</v>
      </c>
      <c r="T213" s="231">
        <v>0</v>
      </c>
    </row>
    <row r="214" spans="1:20" ht="19.5" customHeight="1" hidden="1">
      <c r="A214" s="111"/>
      <c r="B214" s="112"/>
      <c r="C214" s="112">
        <v>4210</v>
      </c>
      <c r="D214" s="264" t="s">
        <v>149</v>
      </c>
      <c r="E214" s="148"/>
      <c r="F214" s="148"/>
      <c r="G214" s="85">
        <v>81100</v>
      </c>
      <c r="H214" s="85">
        <v>81100</v>
      </c>
      <c r="I214" s="85">
        <v>81100</v>
      </c>
      <c r="J214" s="224">
        <v>0</v>
      </c>
      <c r="K214" s="85">
        <v>81100</v>
      </c>
      <c r="L214" s="224">
        <v>0</v>
      </c>
      <c r="M214" s="224">
        <v>0</v>
      </c>
      <c r="N214" s="224">
        <v>0</v>
      </c>
      <c r="O214" s="224">
        <v>0</v>
      </c>
      <c r="P214" s="16">
        <v>0</v>
      </c>
      <c r="Q214" s="120">
        <v>0</v>
      </c>
      <c r="R214" s="120">
        <v>0</v>
      </c>
      <c r="S214" s="120">
        <v>0</v>
      </c>
      <c r="T214" s="231">
        <v>0</v>
      </c>
    </row>
    <row r="215" spans="1:20" ht="19.5" customHeight="1" hidden="1">
      <c r="A215" s="111"/>
      <c r="B215" s="112"/>
      <c r="C215" s="112">
        <v>4220</v>
      </c>
      <c r="D215" s="264" t="s">
        <v>240</v>
      </c>
      <c r="E215" s="148"/>
      <c r="F215" s="148"/>
      <c r="G215" s="85">
        <v>76000</v>
      </c>
      <c r="H215" s="85">
        <v>76000</v>
      </c>
      <c r="I215" s="85">
        <v>76000</v>
      </c>
      <c r="J215" s="224">
        <v>0</v>
      </c>
      <c r="K215" s="85">
        <v>76000</v>
      </c>
      <c r="L215" s="224">
        <v>0</v>
      </c>
      <c r="M215" s="224">
        <v>0</v>
      </c>
      <c r="N215" s="120">
        <v>0</v>
      </c>
      <c r="O215" s="120">
        <f>O216+O241+O255+O281+O309+O311+O332+O334+O344</f>
        <v>0</v>
      </c>
      <c r="P215" s="16">
        <v>0</v>
      </c>
      <c r="Q215" s="235">
        <v>0</v>
      </c>
      <c r="R215" s="235">
        <v>0</v>
      </c>
      <c r="S215" s="235">
        <v>0</v>
      </c>
      <c r="T215" s="109">
        <f>T216+T241+T255+T281+T309+T311+T332+T334+T344</f>
        <v>0</v>
      </c>
    </row>
    <row r="216" spans="1:20" ht="25.5" hidden="1">
      <c r="A216" s="111"/>
      <c r="B216" s="112"/>
      <c r="C216" s="112" t="s">
        <v>171</v>
      </c>
      <c r="D216" s="264" t="s">
        <v>197</v>
      </c>
      <c r="E216" s="148"/>
      <c r="F216" s="148"/>
      <c r="G216" s="85">
        <v>350</v>
      </c>
      <c r="H216" s="85">
        <v>350</v>
      </c>
      <c r="I216" s="85">
        <v>350</v>
      </c>
      <c r="J216" s="224">
        <v>0</v>
      </c>
      <c r="K216" s="85">
        <v>350</v>
      </c>
      <c r="L216" s="224">
        <v>0</v>
      </c>
      <c r="M216" s="224">
        <v>0</v>
      </c>
      <c r="N216" s="120">
        <v>0</v>
      </c>
      <c r="O216" s="120">
        <f>SUM(O217:O240)</f>
        <v>0</v>
      </c>
      <c r="P216" s="16">
        <v>0</v>
      </c>
      <c r="Q216" s="120">
        <v>0</v>
      </c>
      <c r="R216" s="120">
        <v>0</v>
      </c>
      <c r="S216" s="120">
        <v>0</v>
      </c>
      <c r="T216" s="120">
        <f>SUM(T217:T240)</f>
        <v>0</v>
      </c>
    </row>
    <row r="217" spans="1:20" ht="25.5" hidden="1">
      <c r="A217" s="111"/>
      <c r="B217" s="112"/>
      <c r="C217" s="112">
        <v>4240</v>
      </c>
      <c r="D217" s="264" t="s">
        <v>242</v>
      </c>
      <c r="E217" s="148"/>
      <c r="F217" s="148"/>
      <c r="G217" s="85">
        <v>7000</v>
      </c>
      <c r="H217" s="85">
        <v>7000</v>
      </c>
      <c r="I217" s="85">
        <v>7000</v>
      </c>
      <c r="J217" s="224">
        <v>0</v>
      </c>
      <c r="K217" s="85">
        <v>7000</v>
      </c>
      <c r="L217" s="224">
        <v>0</v>
      </c>
      <c r="M217" s="224">
        <v>0</v>
      </c>
      <c r="N217" s="224">
        <v>0</v>
      </c>
      <c r="O217" s="224">
        <v>0</v>
      </c>
      <c r="P217" s="16">
        <v>0</v>
      </c>
      <c r="Q217" s="235">
        <v>0</v>
      </c>
      <c r="R217" s="235">
        <v>0</v>
      </c>
      <c r="S217" s="235">
        <v>0</v>
      </c>
      <c r="T217" s="224">
        <v>0</v>
      </c>
    </row>
    <row r="218" spans="1:20" ht="19.5" customHeight="1" hidden="1">
      <c r="A218" s="111"/>
      <c r="B218" s="112"/>
      <c r="C218" s="112">
        <v>4260</v>
      </c>
      <c r="D218" s="264" t="s">
        <v>157</v>
      </c>
      <c r="E218" s="148"/>
      <c r="F218" s="148"/>
      <c r="G218" s="85">
        <v>28000</v>
      </c>
      <c r="H218" s="85">
        <v>28000</v>
      </c>
      <c r="I218" s="85">
        <v>28000</v>
      </c>
      <c r="J218" s="224">
        <v>0</v>
      </c>
      <c r="K218" s="85">
        <v>28000</v>
      </c>
      <c r="L218" s="224">
        <v>0</v>
      </c>
      <c r="M218" s="224">
        <v>0</v>
      </c>
      <c r="N218" s="224">
        <v>0</v>
      </c>
      <c r="O218" s="224">
        <v>0</v>
      </c>
      <c r="P218" s="16">
        <v>0</v>
      </c>
      <c r="Q218" s="120">
        <v>0</v>
      </c>
      <c r="R218" s="120">
        <v>0</v>
      </c>
      <c r="S218" s="120">
        <v>0</v>
      </c>
      <c r="T218" s="224">
        <v>0</v>
      </c>
    </row>
    <row r="219" spans="1:20" ht="19.5" customHeight="1" hidden="1">
      <c r="A219" s="111"/>
      <c r="B219" s="112"/>
      <c r="C219" s="112">
        <v>4270</v>
      </c>
      <c r="D219" s="264" t="s">
        <v>150</v>
      </c>
      <c r="E219" s="148"/>
      <c r="F219" s="148"/>
      <c r="G219" s="85">
        <v>2250</v>
      </c>
      <c r="H219" s="85">
        <v>2250</v>
      </c>
      <c r="I219" s="85">
        <v>2250</v>
      </c>
      <c r="J219" s="224">
        <v>0</v>
      </c>
      <c r="K219" s="85">
        <v>2250</v>
      </c>
      <c r="L219" s="224">
        <v>0</v>
      </c>
      <c r="M219" s="224">
        <v>0</v>
      </c>
      <c r="N219" s="120">
        <f>N220+N245+N259+N285+N313+N315+N336+N338+N348</f>
        <v>0</v>
      </c>
      <c r="O219" s="109">
        <f>O220+O245+O259+O285+O313+O315+O336+O338+O348</f>
        <v>0</v>
      </c>
      <c r="P219" s="16">
        <v>0</v>
      </c>
      <c r="Q219" s="235">
        <v>0</v>
      </c>
      <c r="R219" s="235">
        <v>0</v>
      </c>
      <c r="S219" s="235">
        <v>0</v>
      </c>
      <c r="T219" s="109">
        <f>T220+T245+T259+T285+T313+T315+T336+T338+T348</f>
        <v>0</v>
      </c>
    </row>
    <row r="220" spans="1:20" ht="19.5" customHeight="1" hidden="1">
      <c r="A220" s="111"/>
      <c r="B220" s="112"/>
      <c r="C220" s="112">
        <v>4280</v>
      </c>
      <c r="D220" s="264" t="s">
        <v>183</v>
      </c>
      <c r="E220" s="148"/>
      <c r="F220" s="148"/>
      <c r="G220" s="85">
        <v>500</v>
      </c>
      <c r="H220" s="85">
        <v>500</v>
      </c>
      <c r="I220" s="85">
        <v>500</v>
      </c>
      <c r="J220" s="224">
        <v>0</v>
      </c>
      <c r="K220" s="85">
        <v>500</v>
      </c>
      <c r="L220" s="224">
        <v>0</v>
      </c>
      <c r="M220" s="224">
        <v>0</v>
      </c>
      <c r="N220" s="120">
        <v>0</v>
      </c>
      <c r="O220" s="120">
        <f>SUM(O221:O244)</f>
        <v>0</v>
      </c>
      <c r="P220" s="16">
        <v>0</v>
      </c>
      <c r="Q220" s="120">
        <v>0</v>
      </c>
      <c r="R220" s="120">
        <v>0</v>
      </c>
      <c r="S220" s="120">
        <v>0</v>
      </c>
      <c r="T220" s="120">
        <f>SUM(T221:T244)</f>
        <v>0</v>
      </c>
    </row>
    <row r="221" spans="1:20" ht="19.5" customHeight="1" hidden="1">
      <c r="A221" s="111"/>
      <c r="B221" s="112"/>
      <c r="C221" s="112">
        <v>4300</v>
      </c>
      <c r="D221" s="264" t="s">
        <v>151</v>
      </c>
      <c r="E221" s="148"/>
      <c r="F221" s="148"/>
      <c r="G221" s="85">
        <v>5400</v>
      </c>
      <c r="H221" s="85">
        <v>5400</v>
      </c>
      <c r="I221" s="85">
        <v>5400</v>
      </c>
      <c r="J221" s="224">
        <v>0</v>
      </c>
      <c r="K221" s="85">
        <v>5400</v>
      </c>
      <c r="L221" s="224">
        <v>0</v>
      </c>
      <c r="M221" s="224">
        <v>0</v>
      </c>
      <c r="N221" s="224">
        <v>0</v>
      </c>
      <c r="O221" s="224">
        <v>0</v>
      </c>
      <c r="P221" s="16">
        <v>0</v>
      </c>
      <c r="Q221" s="235">
        <v>0</v>
      </c>
      <c r="R221" s="235">
        <v>0</v>
      </c>
      <c r="S221" s="235">
        <v>0</v>
      </c>
      <c r="T221" s="224">
        <v>0</v>
      </c>
    </row>
    <row r="222" spans="1:20" ht="19.5" customHeight="1" hidden="1">
      <c r="A222" s="111"/>
      <c r="B222" s="112"/>
      <c r="C222" s="112" t="s">
        <v>173</v>
      </c>
      <c r="D222" s="264" t="s">
        <v>198</v>
      </c>
      <c r="E222" s="148"/>
      <c r="F222" s="148"/>
      <c r="G222" s="85">
        <v>700</v>
      </c>
      <c r="H222" s="85">
        <v>700</v>
      </c>
      <c r="I222" s="85">
        <v>700</v>
      </c>
      <c r="J222" s="224">
        <v>0</v>
      </c>
      <c r="K222" s="85">
        <v>700</v>
      </c>
      <c r="L222" s="224">
        <v>0</v>
      </c>
      <c r="M222" s="224">
        <v>0</v>
      </c>
      <c r="N222" s="224">
        <v>0</v>
      </c>
      <c r="O222" s="224">
        <v>0</v>
      </c>
      <c r="P222" s="233">
        <v>0</v>
      </c>
      <c r="Q222" s="120">
        <v>0</v>
      </c>
      <c r="R222" s="120">
        <v>0</v>
      </c>
      <c r="S222" s="120">
        <v>0</v>
      </c>
      <c r="T222" s="224">
        <v>0</v>
      </c>
    </row>
    <row r="223" spans="1:20" ht="38.25" hidden="1">
      <c r="A223" s="111"/>
      <c r="B223" s="112"/>
      <c r="C223" s="112" t="s">
        <v>169</v>
      </c>
      <c r="D223" s="264" t="s">
        <v>545</v>
      </c>
      <c r="E223" s="148"/>
      <c r="F223" s="148"/>
      <c r="G223" s="85">
        <v>770</v>
      </c>
      <c r="H223" s="85">
        <v>770</v>
      </c>
      <c r="I223" s="85">
        <v>770</v>
      </c>
      <c r="J223" s="224">
        <v>0</v>
      </c>
      <c r="K223" s="85">
        <v>770</v>
      </c>
      <c r="L223" s="224">
        <v>0</v>
      </c>
      <c r="M223" s="224">
        <v>0</v>
      </c>
      <c r="N223" s="120">
        <f>N224+N249+N263+N289+N317+N319+N340+N342+N352</f>
        <v>0</v>
      </c>
      <c r="O223" s="120">
        <f>O224+O249+O263+O289+O317+O319+O340+O342+O352</f>
        <v>0</v>
      </c>
      <c r="P223" s="126">
        <f>P224+P249+P263+P289+P317+P319+P340+P342+P352</f>
        <v>0</v>
      </c>
      <c r="Q223" s="235">
        <v>0</v>
      </c>
      <c r="R223" s="235">
        <v>0</v>
      </c>
      <c r="S223" s="235">
        <v>0</v>
      </c>
      <c r="T223" s="109">
        <f>T224+T249+T263+T289+T317+T319+T340+T342+T352</f>
        <v>0</v>
      </c>
    </row>
    <row r="224" spans="1:20" ht="25.5" customHeight="1" hidden="1">
      <c r="A224" s="111"/>
      <c r="B224" s="112"/>
      <c r="C224" s="112" t="s">
        <v>174</v>
      </c>
      <c r="D224" s="264" t="s">
        <v>273</v>
      </c>
      <c r="E224" s="148"/>
      <c r="F224" s="148"/>
      <c r="G224" s="85">
        <v>1300</v>
      </c>
      <c r="H224" s="85">
        <v>1300</v>
      </c>
      <c r="I224" s="85">
        <v>1300</v>
      </c>
      <c r="J224" s="224">
        <v>0</v>
      </c>
      <c r="K224" s="85">
        <v>1300</v>
      </c>
      <c r="L224" s="224">
        <v>0</v>
      </c>
      <c r="M224" s="224">
        <v>0</v>
      </c>
      <c r="N224" s="120">
        <v>0</v>
      </c>
      <c r="O224" s="120">
        <v>0</v>
      </c>
      <c r="P224" s="120">
        <v>0</v>
      </c>
      <c r="Q224" s="120">
        <v>0</v>
      </c>
      <c r="R224" s="120">
        <v>0</v>
      </c>
      <c r="S224" s="120">
        <v>0</v>
      </c>
      <c r="T224" s="120">
        <v>0</v>
      </c>
    </row>
    <row r="225" spans="1:20" ht="19.5" customHeight="1" hidden="1">
      <c r="A225" s="111"/>
      <c r="B225" s="112"/>
      <c r="C225" s="112">
        <v>4410</v>
      </c>
      <c r="D225" s="264" t="s">
        <v>184</v>
      </c>
      <c r="E225" s="148"/>
      <c r="F225" s="148"/>
      <c r="G225" s="85">
        <v>400</v>
      </c>
      <c r="H225" s="85">
        <v>400</v>
      </c>
      <c r="I225" s="85">
        <v>400</v>
      </c>
      <c r="J225" s="224">
        <v>0</v>
      </c>
      <c r="K225" s="85">
        <v>400</v>
      </c>
      <c r="L225" s="224">
        <v>0</v>
      </c>
      <c r="M225" s="224">
        <v>0</v>
      </c>
      <c r="N225" s="224">
        <v>0</v>
      </c>
      <c r="O225" s="224">
        <v>0</v>
      </c>
      <c r="P225" s="224">
        <v>0</v>
      </c>
      <c r="Q225" s="224">
        <v>0</v>
      </c>
      <c r="R225" s="224">
        <v>0</v>
      </c>
      <c r="S225" s="224">
        <v>0</v>
      </c>
      <c r="T225" s="224">
        <v>0</v>
      </c>
    </row>
    <row r="226" spans="1:20" ht="19.5" customHeight="1" hidden="1">
      <c r="A226" s="111"/>
      <c r="B226" s="112"/>
      <c r="C226" s="112">
        <v>4430</v>
      </c>
      <c r="D226" s="264" t="s">
        <v>152</v>
      </c>
      <c r="E226" s="148"/>
      <c r="F226" s="148"/>
      <c r="G226" s="85">
        <v>5450</v>
      </c>
      <c r="H226" s="85">
        <v>5450</v>
      </c>
      <c r="I226" s="85">
        <v>5450</v>
      </c>
      <c r="J226" s="224">
        <v>0</v>
      </c>
      <c r="K226" s="85">
        <v>5450</v>
      </c>
      <c r="L226" s="224">
        <v>0</v>
      </c>
      <c r="M226" s="224">
        <v>0</v>
      </c>
      <c r="N226" s="224">
        <v>0</v>
      </c>
      <c r="O226" s="224">
        <v>0</v>
      </c>
      <c r="P226" s="224">
        <v>0</v>
      </c>
      <c r="Q226" s="224">
        <v>0</v>
      </c>
      <c r="R226" s="224">
        <v>0</v>
      </c>
      <c r="S226" s="224">
        <v>0</v>
      </c>
      <c r="T226" s="224">
        <v>0</v>
      </c>
    </row>
    <row r="227" spans="1:20" ht="19.5" customHeight="1" hidden="1">
      <c r="A227" s="111"/>
      <c r="B227" s="112"/>
      <c r="C227" s="112">
        <v>4440</v>
      </c>
      <c r="D227" s="264" t="s">
        <v>185</v>
      </c>
      <c r="E227" s="148"/>
      <c r="F227" s="148"/>
      <c r="G227" s="85">
        <v>43034</v>
      </c>
      <c r="H227" s="85">
        <v>43034</v>
      </c>
      <c r="I227" s="85">
        <v>43034</v>
      </c>
      <c r="J227" s="224">
        <v>0</v>
      </c>
      <c r="K227" s="85">
        <v>43034</v>
      </c>
      <c r="L227" s="224">
        <v>0</v>
      </c>
      <c r="M227" s="224">
        <v>0</v>
      </c>
      <c r="N227" s="224">
        <v>0</v>
      </c>
      <c r="O227" s="224">
        <v>0</v>
      </c>
      <c r="P227" s="224">
        <v>0</v>
      </c>
      <c r="Q227" s="224">
        <v>0</v>
      </c>
      <c r="R227" s="224">
        <v>0</v>
      </c>
      <c r="S227" s="224">
        <v>0</v>
      </c>
      <c r="T227" s="224">
        <v>0</v>
      </c>
    </row>
    <row r="228" spans="1:20" ht="25.5" customHeight="1" hidden="1">
      <c r="A228" s="111"/>
      <c r="B228" s="112"/>
      <c r="C228" s="112" t="s">
        <v>166</v>
      </c>
      <c r="D228" s="264" t="s">
        <v>186</v>
      </c>
      <c r="E228" s="148"/>
      <c r="F228" s="148"/>
      <c r="G228" s="85">
        <v>1295</v>
      </c>
      <c r="H228" s="85">
        <v>1295</v>
      </c>
      <c r="I228" s="85">
        <v>1295</v>
      </c>
      <c r="J228" s="224">
        <v>0</v>
      </c>
      <c r="K228" s="85">
        <v>1295</v>
      </c>
      <c r="L228" s="224">
        <v>0</v>
      </c>
      <c r="M228" s="224">
        <v>0</v>
      </c>
      <c r="N228" s="224">
        <v>0</v>
      </c>
      <c r="O228" s="224">
        <v>0</v>
      </c>
      <c r="P228" s="224">
        <v>0</v>
      </c>
      <c r="Q228" s="224">
        <v>0</v>
      </c>
      <c r="R228" s="224">
        <v>0</v>
      </c>
      <c r="S228" s="224">
        <v>0</v>
      </c>
      <c r="T228" s="224">
        <v>0</v>
      </c>
    </row>
    <row r="229" spans="1:20" ht="38.25" hidden="1">
      <c r="A229" s="111"/>
      <c r="B229" s="112"/>
      <c r="C229" s="112" t="s">
        <v>167</v>
      </c>
      <c r="D229" s="264" t="s">
        <v>193</v>
      </c>
      <c r="E229" s="148"/>
      <c r="F229" s="148"/>
      <c r="G229" s="85">
        <v>800</v>
      </c>
      <c r="H229" s="85">
        <v>800</v>
      </c>
      <c r="I229" s="85">
        <v>800</v>
      </c>
      <c r="J229" s="224">
        <v>0</v>
      </c>
      <c r="K229" s="85">
        <v>800</v>
      </c>
      <c r="L229" s="224">
        <v>0</v>
      </c>
      <c r="M229" s="224">
        <v>0</v>
      </c>
      <c r="N229" s="224">
        <v>0</v>
      </c>
      <c r="O229" s="224">
        <v>0</v>
      </c>
      <c r="P229" s="224">
        <v>0</v>
      </c>
      <c r="Q229" s="224">
        <v>0</v>
      </c>
      <c r="R229" s="224">
        <v>0</v>
      </c>
      <c r="S229" s="224">
        <v>0</v>
      </c>
      <c r="T229" s="224">
        <v>0</v>
      </c>
    </row>
    <row r="230" spans="1:20" ht="25.5" hidden="1">
      <c r="A230" s="111"/>
      <c r="B230" s="112"/>
      <c r="C230" s="112" t="s">
        <v>168</v>
      </c>
      <c r="D230" s="264" t="s">
        <v>188</v>
      </c>
      <c r="E230" s="148"/>
      <c r="F230" s="148"/>
      <c r="G230" s="85">
        <v>1500</v>
      </c>
      <c r="H230" s="85">
        <v>1500</v>
      </c>
      <c r="I230" s="85">
        <v>1500</v>
      </c>
      <c r="J230" s="224">
        <v>0</v>
      </c>
      <c r="K230" s="85">
        <v>1500</v>
      </c>
      <c r="L230" s="224">
        <v>0</v>
      </c>
      <c r="M230" s="224">
        <v>0</v>
      </c>
      <c r="N230" s="224">
        <v>0</v>
      </c>
      <c r="O230" s="224">
        <v>0</v>
      </c>
      <c r="P230" s="224">
        <v>0</v>
      </c>
      <c r="Q230" s="224">
        <v>0</v>
      </c>
      <c r="R230" s="224">
        <v>0</v>
      </c>
      <c r="S230" s="224">
        <v>0</v>
      </c>
      <c r="T230" s="224">
        <v>0</v>
      </c>
    </row>
    <row r="231" spans="1:20" ht="25.5">
      <c r="A231" s="111"/>
      <c r="B231" s="112"/>
      <c r="C231" s="112">
        <v>6050</v>
      </c>
      <c r="D231" s="264" t="s">
        <v>159</v>
      </c>
      <c r="E231" s="148"/>
      <c r="F231" s="148">
        <v>1952</v>
      </c>
      <c r="G231" s="85">
        <v>8048</v>
      </c>
      <c r="H231" s="85">
        <v>0</v>
      </c>
      <c r="I231" s="224">
        <v>0</v>
      </c>
      <c r="J231" s="224">
        <v>0</v>
      </c>
      <c r="K231" s="224">
        <v>0</v>
      </c>
      <c r="L231" s="224">
        <v>0</v>
      </c>
      <c r="M231" s="224">
        <v>0</v>
      </c>
      <c r="N231" s="224">
        <v>0</v>
      </c>
      <c r="O231" s="224">
        <v>0</v>
      </c>
      <c r="P231" s="224">
        <v>0</v>
      </c>
      <c r="Q231" s="224">
        <v>8048</v>
      </c>
      <c r="R231" s="224">
        <v>8048</v>
      </c>
      <c r="S231" s="224">
        <v>0</v>
      </c>
      <c r="T231" s="224">
        <v>0</v>
      </c>
    </row>
    <row r="232" spans="1:20" ht="25.5">
      <c r="A232" s="111"/>
      <c r="B232" s="112"/>
      <c r="C232" s="112">
        <v>6059</v>
      </c>
      <c r="D232" s="264" t="s">
        <v>159</v>
      </c>
      <c r="E232" s="148">
        <v>1952</v>
      </c>
      <c r="F232" s="148"/>
      <c r="G232" s="85">
        <v>1952</v>
      </c>
      <c r="H232" s="85">
        <v>0</v>
      </c>
      <c r="I232" s="224">
        <v>0</v>
      </c>
      <c r="J232" s="224">
        <v>0</v>
      </c>
      <c r="K232" s="224">
        <v>0</v>
      </c>
      <c r="L232" s="224">
        <v>0</v>
      </c>
      <c r="M232" s="224">
        <v>0</v>
      </c>
      <c r="N232" s="224">
        <v>0</v>
      </c>
      <c r="O232" s="224">
        <v>0</v>
      </c>
      <c r="P232" s="224">
        <v>0</v>
      </c>
      <c r="Q232" s="224">
        <v>1952</v>
      </c>
      <c r="R232" s="224">
        <v>1952</v>
      </c>
      <c r="S232" s="224">
        <v>1952</v>
      </c>
      <c r="T232" s="224">
        <v>0</v>
      </c>
    </row>
    <row r="233" spans="1:20" s="243" customFormat="1" ht="21" customHeight="1" hidden="1">
      <c r="A233" s="198"/>
      <c r="B233" s="199" t="s">
        <v>229</v>
      </c>
      <c r="C233" s="199"/>
      <c r="D233" s="263" t="s">
        <v>53</v>
      </c>
      <c r="E233" s="355">
        <f>SUM(E234:E260)</f>
        <v>0</v>
      </c>
      <c r="F233" s="355">
        <f>SUM(F234:F260)</f>
        <v>0</v>
      </c>
      <c r="G233" s="201">
        <f>SUM(G234:G260)</f>
        <v>1353361</v>
      </c>
      <c r="H233" s="201">
        <f aca="true" t="shared" si="28" ref="H233:T233">SUM(H234:H260)</f>
        <v>1353361</v>
      </c>
      <c r="I233" s="201">
        <f t="shared" si="28"/>
        <v>1302941</v>
      </c>
      <c r="J233" s="201">
        <f>SUM(J234:J260)</f>
        <v>1151931</v>
      </c>
      <c r="K233" s="201">
        <f>SUM(K234:K260)</f>
        <v>151010</v>
      </c>
      <c r="L233" s="201">
        <f t="shared" si="28"/>
        <v>0</v>
      </c>
      <c r="M233" s="201">
        <f t="shared" si="28"/>
        <v>3500</v>
      </c>
      <c r="N233" s="201">
        <f t="shared" si="28"/>
        <v>46920</v>
      </c>
      <c r="O233" s="201">
        <f t="shared" si="28"/>
        <v>0</v>
      </c>
      <c r="P233" s="201">
        <f t="shared" si="28"/>
        <v>0</v>
      </c>
      <c r="Q233" s="201">
        <f t="shared" si="28"/>
        <v>0</v>
      </c>
      <c r="R233" s="201">
        <f t="shared" si="28"/>
        <v>0</v>
      </c>
      <c r="S233" s="201">
        <f t="shared" si="28"/>
        <v>0</v>
      </c>
      <c r="T233" s="201">
        <f t="shared" si="28"/>
        <v>0</v>
      </c>
    </row>
    <row r="234" spans="1:20" ht="25.5" hidden="1">
      <c r="A234" s="111"/>
      <c r="B234" s="112"/>
      <c r="C234" s="112" t="s">
        <v>162</v>
      </c>
      <c r="D234" s="264" t="s">
        <v>241</v>
      </c>
      <c r="E234" s="148"/>
      <c r="F234" s="148"/>
      <c r="G234" s="85">
        <v>3500</v>
      </c>
      <c r="H234" s="229">
        <v>3500</v>
      </c>
      <c r="I234" s="224">
        <v>0</v>
      </c>
      <c r="J234" s="224">
        <v>0</v>
      </c>
      <c r="K234" s="224">
        <v>0</v>
      </c>
      <c r="L234" s="224">
        <v>0</v>
      </c>
      <c r="M234" s="224">
        <v>3500</v>
      </c>
      <c r="N234" s="224">
        <v>0</v>
      </c>
      <c r="O234" s="224">
        <v>0</v>
      </c>
      <c r="P234" s="224">
        <v>0</v>
      </c>
      <c r="Q234" s="224">
        <v>0</v>
      </c>
      <c r="R234" s="224">
        <v>0</v>
      </c>
      <c r="S234" s="224">
        <v>0</v>
      </c>
      <c r="T234" s="224">
        <v>0</v>
      </c>
    </row>
    <row r="235" spans="1:20" ht="25.5" hidden="1">
      <c r="A235" s="111"/>
      <c r="B235" s="112"/>
      <c r="C235" s="112" t="s">
        <v>207</v>
      </c>
      <c r="D235" s="264" t="s">
        <v>180</v>
      </c>
      <c r="E235" s="148"/>
      <c r="F235" s="148"/>
      <c r="G235" s="85">
        <v>902977</v>
      </c>
      <c r="H235" s="85">
        <v>902977</v>
      </c>
      <c r="I235" s="85">
        <v>902977</v>
      </c>
      <c r="J235" s="85">
        <v>902977</v>
      </c>
      <c r="K235" s="224">
        <v>0</v>
      </c>
      <c r="L235" s="224">
        <v>0</v>
      </c>
      <c r="M235" s="224">
        <v>0</v>
      </c>
      <c r="N235" s="224">
        <v>0</v>
      </c>
      <c r="O235" s="224">
        <v>0</v>
      </c>
      <c r="P235" s="224">
        <v>0</v>
      </c>
      <c r="Q235" s="224">
        <v>0</v>
      </c>
      <c r="R235" s="224">
        <v>0</v>
      </c>
      <c r="S235" s="224">
        <v>0</v>
      </c>
      <c r="T235" s="224">
        <v>0</v>
      </c>
    </row>
    <row r="236" spans="1:20" ht="19.5" customHeight="1" hidden="1">
      <c r="A236" s="111"/>
      <c r="B236" s="112"/>
      <c r="C236" s="112" t="s">
        <v>232</v>
      </c>
      <c r="D236" s="264" t="s">
        <v>181</v>
      </c>
      <c r="E236" s="148"/>
      <c r="F236" s="148"/>
      <c r="G236" s="85">
        <v>72100</v>
      </c>
      <c r="H236" s="85">
        <v>72100</v>
      </c>
      <c r="I236" s="85">
        <v>72100</v>
      </c>
      <c r="J236" s="85">
        <v>72100</v>
      </c>
      <c r="K236" s="224">
        <v>0</v>
      </c>
      <c r="L236" s="224">
        <v>0</v>
      </c>
      <c r="M236" s="224">
        <v>0</v>
      </c>
      <c r="N236" s="224">
        <v>0</v>
      </c>
      <c r="O236" s="224">
        <v>0</v>
      </c>
      <c r="P236" s="224">
        <v>0</v>
      </c>
      <c r="Q236" s="224">
        <v>0</v>
      </c>
      <c r="R236" s="224">
        <v>0</v>
      </c>
      <c r="S236" s="224">
        <v>0</v>
      </c>
      <c r="T236" s="224">
        <v>0</v>
      </c>
    </row>
    <row r="237" spans="1:20" ht="19.5" customHeight="1" hidden="1">
      <c r="A237" s="111"/>
      <c r="B237" s="112"/>
      <c r="C237" s="112" t="s">
        <v>142</v>
      </c>
      <c r="D237" s="264" t="s">
        <v>147</v>
      </c>
      <c r="E237" s="148"/>
      <c r="F237" s="148"/>
      <c r="G237" s="85">
        <v>150072</v>
      </c>
      <c r="H237" s="85">
        <v>150072</v>
      </c>
      <c r="I237" s="85">
        <v>150072</v>
      </c>
      <c r="J237" s="85">
        <v>150072</v>
      </c>
      <c r="K237" s="224">
        <v>0</v>
      </c>
      <c r="L237" s="224">
        <v>0</v>
      </c>
      <c r="M237" s="224">
        <v>0</v>
      </c>
      <c r="N237" s="224">
        <v>0</v>
      </c>
      <c r="O237" s="224">
        <v>0</v>
      </c>
      <c r="P237" s="224">
        <v>0</v>
      </c>
      <c r="Q237" s="224">
        <v>0</v>
      </c>
      <c r="R237" s="224">
        <v>0</v>
      </c>
      <c r="S237" s="224">
        <v>0</v>
      </c>
      <c r="T237" s="224">
        <v>0</v>
      </c>
    </row>
    <row r="238" spans="1:20" ht="19.5" customHeight="1" hidden="1">
      <c r="A238" s="111"/>
      <c r="B238" s="112"/>
      <c r="C238" s="112" t="s">
        <v>143</v>
      </c>
      <c r="D238" s="264" t="s">
        <v>182</v>
      </c>
      <c r="E238" s="148"/>
      <c r="F238" s="148"/>
      <c r="G238" s="85">
        <v>23782</v>
      </c>
      <c r="H238" s="85">
        <v>23782</v>
      </c>
      <c r="I238" s="85">
        <v>23782</v>
      </c>
      <c r="J238" s="85">
        <v>23782</v>
      </c>
      <c r="K238" s="224">
        <v>0</v>
      </c>
      <c r="L238" s="224">
        <v>0</v>
      </c>
      <c r="M238" s="224">
        <v>0</v>
      </c>
      <c r="N238" s="224">
        <v>0</v>
      </c>
      <c r="O238" s="224">
        <v>0</v>
      </c>
      <c r="P238" s="224">
        <v>0</v>
      </c>
      <c r="Q238" s="224">
        <v>0</v>
      </c>
      <c r="R238" s="224">
        <v>0</v>
      </c>
      <c r="S238" s="224">
        <v>0</v>
      </c>
      <c r="T238" s="224">
        <v>0</v>
      </c>
    </row>
    <row r="239" spans="1:20" ht="19.5" customHeight="1" hidden="1">
      <c r="A239" s="111"/>
      <c r="B239" s="112"/>
      <c r="C239" s="112" t="s">
        <v>144</v>
      </c>
      <c r="D239" s="264" t="s">
        <v>148</v>
      </c>
      <c r="E239" s="148"/>
      <c r="F239" s="148"/>
      <c r="G239" s="85">
        <v>3000</v>
      </c>
      <c r="H239" s="85">
        <v>3000</v>
      </c>
      <c r="I239" s="85">
        <v>3000</v>
      </c>
      <c r="J239" s="85">
        <v>3000</v>
      </c>
      <c r="K239" s="224">
        <v>0</v>
      </c>
      <c r="L239" s="224">
        <v>0</v>
      </c>
      <c r="M239" s="224">
        <v>0</v>
      </c>
      <c r="N239" s="224">
        <v>0</v>
      </c>
      <c r="O239" s="224">
        <v>0</v>
      </c>
      <c r="P239" s="224">
        <v>0</v>
      </c>
      <c r="Q239" s="224">
        <v>0</v>
      </c>
      <c r="R239" s="224">
        <v>0</v>
      </c>
      <c r="S239" s="224">
        <v>0</v>
      </c>
      <c r="T239" s="224">
        <v>0</v>
      </c>
    </row>
    <row r="240" spans="1:20" ht="19.5" customHeight="1" hidden="1">
      <c r="A240" s="111"/>
      <c r="B240" s="112"/>
      <c r="C240" s="112" t="s">
        <v>163</v>
      </c>
      <c r="D240" s="264" t="s">
        <v>149</v>
      </c>
      <c r="E240" s="148"/>
      <c r="F240" s="148"/>
      <c r="G240" s="85">
        <v>48100</v>
      </c>
      <c r="H240" s="85">
        <v>48100</v>
      </c>
      <c r="I240" s="224">
        <v>48100</v>
      </c>
      <c r="J240" s="224">
        <v>0</v>
      </c>
      <c r="K240" s="224">
        <v>48100</v>
      </c>
      <c r="L240" s="224">
        <v>0</v>
      </c>
      <c r="M240" s="224">
        <v>0</v>
      </c>
      <c r="N240" s="224">
        <v>0</v>
      </c>
      <c r="O240" s="224">
        <v>0</v>
      </c>
      <c r="P240" s="224">
        <v>0</v>
      </c>
      <c r="Q240" s="224">
        <v>0</v>
      </c>
      <c r="R240" s="224">
        <v>0</v>
      </c>
      <c r="S240" s="224">
        <v>0</v>
      </c>
      <c r="T240" s="224">
        <v>0</v>
      </c>
    </row>
    <row r="241" spans="1:20" ht="19.5" customHeight="1" hidden="1">
      <c r="A241" s="111"/>
      <c r="B241" s="112"/>
      <c r="C241" s="112">
        <v>4227</v>
      </c>
      <c r="D241" s="264" t="s">
        <v>240</v>
      </c>
      <c r="E241" s="148"/>
      <c r="F241" s="148"/>
      <c r="G241" s="85">
        <v>0</v>
      </c>
      <c r="H241" s="85">
        <v>0</v>
      </c>
      <c r="I241" s="224">
        <v>0</v>
      </c>
      <c r="J241" s="224">
        <v>0</v>
      </c>
      <c r="K241" s="224">
        <v>0</v>
      </c>
      <c r="L241" s="224">
        <v>0</v>
      </c>
      <c r="M241" s="224">
        <v>0</v>
      </c>
      <c r="N241" s="224">
        <v>0</v>
      </c>
      <c r="O241" s="224">
        <v>0</v>
      </c>
      <c r="P241" s="224">
        <v>0</v>
      </c>
      <c r="Q241" s="224">
        <v>0</v>
      </c>
      <c r="R241" s="224">
        <v>0</v>
      </c>
      <c r="S241" s="224">
        <v>0</v>
      </c>
      <c r="T241" s="224">
        <v>0</v>
      </c>
    </row>
    <row r="242" spans="1:20" ht="25.5" hidden="1">
      <c r="A242" s="111"/>
      <c r="B242" s="112"/>
      <c r="C242" s="112" t="s">
        <v>171</v>
      </c>
      <c r="D242" s="264" t="s">
        <v>197</v>
      </c>
      <c r="E242" s="148"/>
      <c r="F242" s="148"/>
      <c r="G242" s="85">
        <v>500</v>
      </c>
      <c r="H242" s="85">
        <v>500</v>
      </c>
      <c r="I242" s="224">
        <v>500</v>
      </c>
      <c r="J242" s="224">
        <v>0</v>
      </c>
      <c r="K242" s="224">
        <v>500</v>
      </c>
      <c r="L242" s="224">
        <v>0</v>
      </c>
      <c r="M242" s="224">
        <v>0</v>
      </c>
      <c r="N242" s="224">
        <v>0</v>
      </c>
      <c r="O242" s="224">
        <v>0</v>
      </c>
      <c r="P242" s="224">
        <v>0</v>
      </c>
      <c r="Q242" s="224">
        <v>0</v>
      </c>
      <c r="R242" s="224">
        <v>0</v>
      </c>
      <c r="S242" s="224">
        <v>0</v>
      </c>
      <c r="T242" s="224">
        <v>0</v>
      </c>
    </row>
    <row r="243" spans="1:20" ht="25.5" hidden="1">
      <c r="A243" s="111"/>
      <c r="B243" s="112"/>
      <c r="C243" s="112" t="s">
        <v>172</v>
      </c>
      <c r="D243" s="264" t="s">
        <v>242</v>
      </c>
      <c r="E243" s="148"/>
      <c r="F243" s="148"/>
      <c r="G243" s="85">
        <v>3570</v>
      </c>
      <c r="H243" s="85">
        <v>3570</v>
      </c>
      <c r="I243" s="224">
        <v>3570</v>
      </c>
      <c r="J243" s="224">
        <v>0</v>
      </c>
      <c r="K243" s="224">
        <v>3570</v>
      </c>
      <c r="L243" s="224">
        <v>0</v>
      </c>
      <c r="M243" s="224">
        <v>0</v>
      </c>
      <c r="N243" s="224">
        <v>0</v>
      </c>
      <c r="O243" s="224">
        <v>0</v>
      </c>
      <c r="P243" s="224">
        <v>0</v>
      </c>
      <c r="Q243" s="224">
        <v>0</v>
      </c>
      <c r="R243" s="224">
        <v>0</v>
      </c>
      <c r="S243" s="224">
        <v>0</v>
      </c>
      <c r="T243" s="224">
        <v>0</v>
      </c>
    </row>
    <row r="244" spans="1:20" ht="19.5" customHeight="1" hidden="1">
      <c r="A244" s="111"/>
      <c r="B244" s="112"/>
      <c r="C244" s="112" t="s">
        <v>154</v>
      </c>
      <c r="D244" s="264" t="s">
        <v>157</v>
      </c>
      <c r="E244" s="148"/>
      <c r="F244" s="148"/>
      <c r="G244" s="85">
        <v>16000</v>
      </c>
      <c r="H244" s="85">
        <v>16000</v>
      </c>
      <c r="I244" s="224">
        <v>16000</v>
      </c>
      <c r="J244" s="224">
        <v>0</v>
      </c>
      <c r="K244" s="224">
        <v>16000</v>
      </c>
      <c r="L244" s="224">
        <v>0</v>
      </c>
      <c r="M244" s="224">
        <v>0</v>
      </c>
      <c r="N244" s="224">
        <v>0</v>
      </c>
      <c r="O244" s="224">
        <v>0</v>
      </c>
      <c r="P244" s="224">
        <v>0</v>
      </c>
      <c r="Q244" s="224">
        <v>0</v>
      </c>
      <c r="R244" s="224">
        <v>0</v>
      </c>
      <c r="S244" s="224">
        <v>0</v>
      </c>
      <c r="T244" s="224">
        <v>0</v>
      </c>
    </row>
    <row r="245" spans="1:20" ht="19.5" customHeight="1" hidden="1">
      <c r="A245" s="111"/>
      <c r="B245" s="112"/>
      <c r="C245" s="112" t="s">
        <v>155</v>
      </c>
      <c r="D245" s="264" t="s">
        <v>150</v>
      </c>
      <c r="E245" s="148"/>
      <c r="F245" s="148"/>
      <c r="G245" s="85">
        <v>7000</v>
      </c>
      <c r="H245" s="85">
        <v>7000</v>
      </c>
      <c r="I245" s="224">
        <v>7000</v>
      </c>
      <c r="J245" s="224">
        <v>0</v>
      </c>
      <c r="K245" s="224">
        <v>7000</v>
      </c>
      <c r="L245" s="224">
        <v>0</v>
      </c>
      <c r="M245" s="224">
        <v>0</v>
      </c>
      <c r="N245" s="224">
        <v>0</v>
      </c>
      <c r="O245" s="224">
        <v>0</v>
      </c>
      <c r="P245" s="224">
        <v>0</v>
      </c>
      <c r="Q245" s="224">
        <v>0</v>
      </c>
      <c r="R245" s="224">
        <v>0</v>
      </c>
      <c r="S245" s="224">
        <v>0</v>
      </c>
      <c r="T245" s="224">
        <v>0</v>
      </c>
    </row>
    <row r="246" spans="1:20" ht="19.5" customHeight="1" hidden="1">
      <c r="A246" s="111"/>
      <c r="B246" s="112"/>
      <c r="C246" s="112" t="s">
        <v>164</v>
      </c>
      <c r="D246" s="264" t="s">
        <v>183</v>
      </c>
      <c r="E246" s="148"/>
      <c r="F246" s="148"/>
      <c r="G246" s="85">
        <v>1000</v>
      </c>
      <c r="H246" s="85">
        <v>1000</v>
      </c>
      <c r="I246" s="224">
        <v>1000</v>
      </c>
      <c r="J246" s="224">
        <v>0</v>
      </c>
      <c r="K246" s="224">
        <v>1000</v>
      </c>
      <c r="L246" s="224">
        <v>0</v>
      </c>
      <c r="M246" s="224">
        <v>0</v>
      </c>
      <c r="N246" s="224">
        <v>0</v>
      </c>
      <c r="O246" s="224">
        <v>0</v>
      </c>
      <c r="P246" s="224">
        <v>0</v>
      </c>
      <c r="Q246" s="224">
        <v>0</v>
      </c>
      <c r="R246" s="224">
        <v>0</v>
      </c>
      <c r="S246" s="224">
        <v>0</v>
      </c>
      <c r="T246" s="224">
        <v>0</v>
      </c>
    </row>
    <row r="247" spans="1:20" ht="19.5" customHeight="1" hidden="1">
      <c r="A247" s="111"/>
      <c r="B247" s="112"/>
      <c r="C247" s="112" t="s">
        <v>160</v>
      </c>
      <c r="D247" s="269" t="s">
        <v>392</v>
      </c>
      <c r="E247" s="363"/>
      <c r="F247" s="363"/>
      <c r="G247" s="85">
        <v>6150</v>
      </c>
      <c r="H247" s="85">
        <v>6150</v>
      </c>
      <c r="I247" s="224">
        <v>6150</v>
      </c>
      <c r="J247" s="224">
        <v>0</v>
      </c>
      <c r="K247" s="224">
        <v>6150</v>
      </c>
      <c r="L247" s="224">
        <v>0</v>
      </c>
      <c r="M247" s="224">
        <v>0</v>
      </c>
      <c r="N247" s="224">
        <v>0</v>
      </c>
      <c r="O247" s="224">
        <v>0</v>
      </c>
      <c r="P247" s="224">
        <v>0</v>
      </c>
      <c r="Q247" s="224">
        <v>0</v>
      </c>
      <c r="R247" s="224">
        <v>0</v>
      </c>
      <c r="S247" s="224">
        <v>0</v>
      </c>
      <c r="T247" s="224">
        <v>0</v>
      </c>
    </row>
    <row r="248" spans="1:20" ht="19.5" customHeight="1" hidden="1">
      <c r="A248" s="111"/>
      <c r="B248" s="112"/>
      <c r="C248" s="112">
        <v>4307</v>
      </c>
      <c r="D248" s="269" t="s">
        <v>392</v>
      </c>
      <c r="E248" s="363"/>
      <c r="F248" s="363"/>
      <c r="G248" s="85">
        <v>21604</v>
      </c>
      <c r="H248" s="85">
        <v>21604</v>
      </c>
      <c r="I248" s="224">
        <v>0</v>
      </c>
      <c r="J248" s="224">
        <v>0</v>
      </c>
      <c r="K248" s="224">
        <v>0</v>
      </c>
      <c r="L248" s="224">
        <v>0</v>
      </c>
      <c r="M248" s="224">
        <v>0</v>
      </c>
      <c r="N248" s="85">
        <v>21604</v>
      </c>
      <c r="O248" s="224">
        <v>0</v>
      </c>
      <c r="P248" s="224">
        <v>0</v>
      </c>
      <c r="Q248" s="224">
        <v>0</v>
      </c>
      <c r="R248" s="224">
        <v>0</v>
      </c>
      <c r="S248" s="224">
        <v>0</v>
      </c>
      <c r="T248" s="224">
        <v>0</v>
      </c>
    </row>
    <row r="249" spans="1:20" ht="38.25" hidden="1">
      <c r="A249" s="111"/>
      <c r="B249" s="112"/>
      <c r="C249" s="112" t="s">
        <v>169</v>
      </c>
      <c r="D249" s="264" t="s">
        <v>545</v>
      </c>
      <c r="E249" s="148"/>
      <c r="F249" s="148"/>
      <c r="G249" s="85">
        <v>1950</v>
      </c>
      <c r="H249" s="85">
        <v>1950</v>
      </c>
      <c r="I249" s="224">
        <v>1950</v>
      </c>
      <c r="J249" s="224">
        <v>0</v>
      </c>
      <c r="K249" s="224">
        <v>1950</v>
      </c>
      <c r="L249" s="224">
        <v>0</v>
      </c>
      <c r="M249" s="224">
        <v>0</v>
      </c>
      <c r="N249" s="224">
        <v>0</v>
      </c>
      <c r="O249" s="224">
        <v>0</v>
      </c>
      <c r="P249" s="224">
        <v>0</v>
      </c>
      <c r="Q249" s="224">
        <v>0</v>
      </c>
      <c r="R249" s="224">
        <v>0</v>
      </c>
      <c r="S249" s="224">
        <v>0</v>
      </c>
      <c r="T249" s="224">
        <v>0</v>
      </c>
    </row>
    <row r="250" spans="1:20" ht="25.5" customHeight="1" hidden="1">
      <c r="A250" s="111"/>
      <c r="B250" s="112"/>
      <c r="C250" s="112" t="s">
        <v>174</v>
      </c>
      <c r="D250" s="264" t="s">
        <v>273</v>
      </c>
      <c r="E250" s="148"/>
      <c r="F250" s="148"/>
      <c r="G250" s="85">
        <v>2000</v>
      </c>
      <c r="H250" s="224">
        <v>2000</v>
      </c>
      <c r="I250" s="224">
        <v>2000</v>
      </c>
      <c r="J250" s="224">
        <v>0</v>
      </c>
      <c r="K250" s="224">
        <v>2000</v>
      </c>
      <c r="L250" s="224">
        <v>0</v>
      </c>
      <c r="M250" s="224">
        <v>0</v>
      </c>
      <c r="N250" s="224">
        <v>0</v>
      </c>
      <c r="O250" s="224">
        <v>0</v>
      </c>
      <c r="P250" s="224">
        <v>0</v>
      </c>
      <c r="Q250" s="224">
        <v>0</v>
      </c>
      <c r="R250" s="224">
        <v>0</v>
      </c>
      <c r="S250" s="224">
        <v>0</v>
      </c>
      <c r="T250" s="224">
        <v>0</v>
      </c>
    </row>
    <row r="251" spans="1:20" ht="19.5" customHeight="1" hidden="1">
      <c r="A251" s="111"/>
      <c r="B251" s="112"/>
      <c r="C251" s="112" t="s">
        <v>165</v>
      </c>
      <c r="D251" s="264" t="s">
        <v>184</v>
      </c>
      <c r="E251" s="148"/>
      <c r="F251" s="148"/>
      <c r="G251" s="85">
        <v>4200</v>
      </c>
      <c r="H251" s="224">
        <v>4200</v>
      </c>
      <c r="I251" s="224">
        <v>4200</v>
      </c>
      <c r="J251" s="224">
        <v>0</v>
      </c>
      <c r="K251" s="224">
        <v>4200</v>
      </c>
      <c r="L251" s="224">
        <v>0</v>
      </c>
      <c r="M251" s="224">
        <v>0</v>
      </c>
      <c r="N251" s="224">
        <v>0</v>
      </c>
      <c r="O251" s="224">
        <v>0</v>
      </c>
      <c r="P251" s="224">
        <v>0</v>
      </c>
      <c r="Q251" s="224">
        <v>0</v>
      </c>
      <c r="R251" s="224">
        <v>0</v>
      </c>
      <c r="S251" s="224">
        <v>0</v>
      </c>
      <c r="T251" s="224">
        <v>0</v>
      </c>
    </row>
    <row r="252" spans="1:20" ht="19.5" customHeight="1" hidden="1">
      <c r="A252" s="111"/>
      <c r="B252" s="112"/>
      <c r="C252" s="112">
        <v>4417</v>
      </c>
      <c r="D252" s="264" t="s">
        <v>184</v>
      </c>
      <c r="E252" s="148"/>
      <c r="F252" s="148"/>
      <c r="G252" s="85">
        <v>0</v>
      </c>
      <c r="H252" s="224">
        <v>0</v>
      </c>
      <c r="I252" s="224">
        <v>0</v>
      </c>
      <c r="J252" s="224">
        <v>0</v>
      </c>
      <c r="K252" s="224">
        <v>0</v>
      </c>
      <c r="L252" s="224">
        <v>0</v>
      </c>
      <c r="M252" s="224">
        <v>0</v>
      </c>
      <c r="N252" s="224">
        <v>0</v>
      </c>
      <c r="O252" s="224">
        <v>0</v>
      </c>
      <c r="P252" s="224">
        <v>0</v>
      </c>
      <c r="Q252" s="224">
        <v>0</v>
      </c>
      <c r="R252" s="224">
        <v>0</v>
      </c>
      <c r="S252" s="224">
        <v>0</v>
      </c>
      <c r="T252" s="224">
        <v>0</v>
      </c>
    </row>
    <row r="253" spans="1:20" ht="19.5" customHeight="1" hidden="1">
      <c r="A253" s="111"/>
      <c r="B253" s="112"/>
      <c r="C253" s="112">
        <v>4427</v>
      </c>
      <c r="D253" s="264" t="s">
        <v>448</v>
      </c>
      <c r="E253" s="148"/>
      <c r="F253" s="148"/>
      <c r="G253" s="85">
        <v>25316</v>
      </c>
      <c r="H253" s="224">
        <v>25316</v>
      </c>
      <c r="I253" s="224">
        <v>0</v>
      </c>
      <c r="J253" s="224">
        <v>0</v>
      </c>
      <c r="K253" s="224">
        <v>0</v>
      </c>
      <c r="L253" s="224">
        <v>0</v>
      </c>
      <c r="M253" s="224">
        <v>0</v>
      </c>
      <c r="N253" s="224">
        <v>25316</v>
      </c>
      <c r="O253" s="224">
        <v>0</v>
      </c>
      <c r="P253" s="224">
        <v>0</v>
      </c>
      <c r="Q253" s="224">
        <v>0</v>
      </c>
      <c r="R253" s="224">
        <v>0</v>
      </c>
      <c r="S253" s="224">
        <v>0</v>
      </c>
      <c r="T253" s="224">
        <v>0</v>
      </c>
    </row>
    <row r="254" spans="1:20" ht="19.5" customHeight="1" hidden="1">
      <c r="A254" s="111"/>
      <c r="B254" s="112"/>
      <c r="C254" s="112" t="s">
        <v>145</v>
      </c>
      <c r="D254" s="264" t="s">
        <v>152</v>
      </c>
      <c r="E254" s="148"/>
      <c r="F254" s="148"/>
      <c r="G254" s="85">
        <v>2600</v>
      </c>
      <c r="H254" s="224">
        <v>2600</v>
      </c>
      <c r="I254" s="224">
        <v>2600</v>
      </c>
      <c r="J254" s="224">
        <v>0</v>
      </c>
      <c r="K254" s="224">
        <v>2600</v>
      </c>
      <c r="L254" s="224">
        <v>0</v>
      </c>
      <c r="M254" s="224">
        <v>0</v>
      </c>
      <c r="N254" s="224">
        <v>0</v>
      </c>
      <c r="O254" s="224">
        <v>0</v>
      </c>
      <c r="P254" s="224">
        <v>0</v>
      </c>
      <c r="Q254" s="224">
        <v>0</v>
      </c>
      <c r="R254" s="224">
        <v>0</v>
      </c>
      <c r="S254" s="224">
        <v>0</v>
      </c>
      <c r="T254" s="224">
        <v>0</v>
      </c>
    </row>
    <row r="255" spans="1:20" ht="19.5" customHeight="1" hidden="1">
      <c r="A255" s="111"/>
      <c r="B255" s="112"/>
      <c r="C255" s="112" t="s">
        <v>233</v>
      </c>
      <c r="D255" s="264" t="s">
        <v>243</v>
      </c>
      <c r="E255" s="148"/>
      <c r="F255" s="148"/>
      <c r="G255" s="85">
        <v>52740</v>
      </c>
      <c r="H255" s="224">
        <v>52740</v>
      </c>
      <c r="I255" s="224">
        <v>52740</v>
      </c>
      <c r="J255" s="224">
        <v>0</v>
      </c>
      <c r="K255" s="224">
        <v>52740</v>
      </c>
      <c r="L255" s="224">
        <v>0</v>
      </c>
      <c r="M255" s="224">
        <v>0</v>
      </c>
      <c r="N255" s="224">
        <v>0</v>
      </c>
      <c r="O255" s="224">
        <v>0</v>
      </c>
      <c r="P255" s="224">
        <v>0</v>
      </c>
      <c r="Q255" s="224">
        <v>0</v>
      </c>
      <c r="R255" s="224">
        <v>0</v>
      </c>
      <c r="S255" s="224">
        <v>0</v>
      </c>
      <c r="T255" s="224">
        <v>0</v>
      </c>
    </row>
    <row r="256" spans="1:20" ht="25.5" customHeight="1" hidden="1">
      <c r="A256" s="111"/>
      <c r="B256" s="112"/>
      <c r="C256" s="112" t="s">
        <v>166</v>
      </c>
      <c r="D256" s="264" t="s">
        <v>186</v>
      </c>
      <c r="E256" s="148"/>
      <c r="F256" s="148"/>
      <c r="G256" s="85">
        <v>300</v>
      </c>
      <c r="H256" s="85">
        <v>300</v>
      </c>
      <c r="I256" s="85">
        <v>300</v>
      </c>
      <c r="J256" s="224">
        <v>0</v>
      </c>
      <c r="K256" s="85">
        <v>300</v>
      </c>
      <c r="L256" s="224">
        <v>0</v>
      </c>
      <c r="M256" s="224">
        <v>0</v>
      </c>
      <c r="N256" s="224">
        <v>0</v>
      </c>
      <c r="O256" s="224">
        <v>0</v>
      </c>
      <c r="P256" s="224">
        <v>0</v>
      </c>
      <c r="Q256" s="224">
        <v>0</v>
      </c>
      <c r="R256" s="224">
        <v>0</v>
      </c>
      <c r="S256" s="224">
        <v>0</v>
      </c>
      <c r="T256" s="224">
        <v>0</v>
      </c>
    </row>
    <row r="257" spans="1:20" ht="38.25" hidden="1">
      <c r="A257" s="111"/>
      <c r="B257" s="112"/>
      <c r="C257" s="112" t="s">
        <v>167</v>
      </c>
      <c r="D257" s="264" t="s">
        <v>187</v>
      </c>
      <c r="E257" s="148"/>
      <c r="F257" s="148"/>
      <c r="G257" s="85">
        <v>1600</v>
      </c>
      <c r="H257" s="85">
        <v>1600</v>
      </c>
      <c r="I257" s="85">
        <v>1600</v>
      </c>
      <c r="J257" s="224">
        <v>0</v>
      </c>
      <c r="K257" s="85">
        <v>1600</v>
      </c>
      <c r="L257" s="224">
        <v>0</v>
      </c>
      <c r="M257" s="224">
        <v>0</v>
      </c>
      <c r="N257" s="224">
        <v>0</v>
      </c>
      <c r="O257" s="224">
        <v>0</v>
      </c>
      <c r="P257" s="224">
        <v>0</v>
      </c>
      <c r="Q257" s="224">
        <v>0</v>
      </c>
      <c r="R257" s="224">
        <v>0</v>
      </c>
      <c r="S257" s="224">
        <v>0</v>
      </c>
      <c r="T257" s="224">
        <v>0</v>
      </c>
    </row>
    <row r="258" spans="1:20" ht="38.25" hidden="1">
      <c r="A258" s="111"/>
      <c r="B258" s="112"/>
      <c r="C258" s="112">
        <v>4747</v>
      </c>
      <c r="D258" s="264" t="s">
        <v>187</v>
      </c>
      <c r="E258" s="148"/>
      <c r="F258" s="148"/>
      <c r="G258" s="85">
        <v>0</v>
      </c>
      <c r="H258" s="224">
        <v>0</v>
      </c>
      <c r="I258" s="224">
        <v>0</v>
      </c>
      <c r="J258" s="224">
        <v>0</v>
      </c>
      <c r="K258" s="224">
        <v>0</v>
      </c>
      <c r="L258" s="224">
        <v>0</v>
      </c>
      <c r="M258" s="224">
        <v>0</v>
      </c>
      <c r="N258" s="224">
        <v>0</v>
      </c>
      <c r="O258" s="224">
        <v>0</v>
      </c>
      <c r="P258" s="224">
        <v>0</v>
      </c>
      <c r="Q258" s="224">
        <v>0</v>
      </c>
      <c r="R258" s="224">
        <v>0</v>
      </c>
      <c r="S258" s="224">
        <v>0</v>
      </c>
      <c r="T258" s="224">
        <v>0</v>
      </c>
    </row>
    <row r="259" spans="1:20" ht="25.5" hidden="1">
      <c r="A259" s="111"/>
      <c r="B259" s="112"/>
      <c r="C259" s="112" t="s">
        <v>168</v>
      </c>
      <c r="D259" s="264" t="s">
        <v>188</v>
      </c>
      <c r="E259" s="148"/>
      <c r="F259" s="148"/>
      <c r="G259" s="85">
        <v>3300</v>
      </c>
      <c r="H259" s="224">
        <v>3300</v>
      </c>
      <c r="I259" s="224">
        <v>3300</v>
      </c>
      <c r="J259" s="224">
        <v>0</v>
      </c>
      <c r="K259" s="224">
        <v>3300</v>
      </c>
      <c r="L259" s="224">
        <v>0</v>
      </c>
      <c r="M259" s="224">
        <v>0</v>
      </c>
      <c r="N259" s="224">
        <v>0</v>
      </c>
      <c r="O259" s="224">
        <v>0</v>
      </c>
      <c r="P259" s="224">
        <v>0</v>
      </c>
      <c r="Q259" s="224">
        <v>0</v>
      </c>
      <c r="R259" s="224">
        <v>0</v>
      </c>
      <c r="S259" s="224">
        <v>0</v>
      </c>
      <c r="T259" s="224">
        <v>0</v>
      </c>
    </row>
    <row r="260" spans="1:20" ht="25.5" hidden="1">
      <c r="A260" s="111"/>
      <c r="B260" s="112"/>
      <c r="C260" s="112">
        <v>4757</v>
      </c>
      <c r="D260" s="264" t="s">
        <v>188</v>
      </c>
      <c r="E260" s="148"/>
      <c r="F260" s="148"/>
      <c r="G260" s="85">
        <v>0</v>
      </c>
      <c r="H260" s="224">
        <v>0</v>
      </c>
      <c r="I260" s="224">
        <v>0</v>
      </c>
      <c r="J260" s="224">
        <v>0</v>
      </c>
      <c r="K260" s="224">
        <v>0</v>
      </c>
      <c r="L260" s="224">
        <v>0</v>
      </c>
      <c r="M260" s="224">
        <v>0</v>
      </c>
      <c r="N260" s="224">
        <v>0</v>
      </c>
      <c r="O260" s="224">
        <v>0</v>
      </c>
      <c r="P260" s="224">
        <v>0</v>
      </c>
      <c r="Q260" s="224">
        <v>0</v>
      </c>
      <c r="R260" s="224">
        <v>0</v>
      </c>
      <c r="S260" s="224">
        <v>0</v>
      </c>
      <c r="T260" s="224">
        <v>0</v>
      </c>
    </row>
    <row r="261" spans="1:20" s="243" customFormat="1" ht="19.5" customHeight="1" hidden="1">
      <c r="A261" s="198"/>
      <c r="B261" s="199">
        <v>80113</v>
      </c>
      <c r="C261" s="199"/>
      <c r="D261" s="263" t="s">
        <v>244</v>
      </c>
      <c r="E261" s="355"/>
      <c r="F261" s="355"/>
      <c r="G261" s="200">
        <f>G262</f>
        <v>102000</v>
      </c>
      <c r="H261" s="200">
        <f aca="true" t="shared" si="29" ref="H261:M261">H262</f>
        <v>102000</v>
      </c>
      <c r="I261" s="200">
        <f t="shared" si="29"/>
        <v>102000</v>
      </c>
      <c r="J261" s="200">
        <f t="shared" si="29"/>
        <v>0</v>
      </c>
      <c r="K261" s="200">
        <f t="shared" si="29"/>
        <v>102000</v>
      </c>
      <c r="L261" s="200">
        <f t="shared" si="29"/>
        <v>0</v>
      </c>
      <c r="M261" s="200">
        <f t="shared" si="29"/>
        <v>0</v>
      </c>
      <c r="N261" s="248">
        <v>0</v>
      </c>
      <c r="O261" s="248">
        <v>0</v>
      </c>
      <c r="P261" s="248">
        <v>0</v>
      </c>
      <c r="Q261" s="248">
        <v>0</v>
      </c>
      <c r="R261" s="248">
        <v>0</v>
      </c>
      <c r="S261" s="248">
        <v>0</v>
      </c>
      <c r="T261" s="248">
        <v>0</v>
      </c>
    </row>
    <row r="262" spans="1:20" ht="19.5" customHeight="1" hidden="1">
      <c r="A262" s="111"/>
      <c r="B262" s="112"/>
      <c r="C262" s="112">
        <v>4300</v>
      </c>
      <c r="D262" s="264" t="s">
        <v>151</v>
      </c>
      <c r="E262" s="148"/>
      <c r="F262" s="148"/>
      <c r="G262" s="85">
        <v>102000</v>
      </c>
      <c r="H262" s="224">
        <v>102000</v>
      </c>
      <c r="I262" s="224">
        <v>102000</v>
      </c>
      <c r="J262" s="224">
        <v>0</v>
      </c>
      <c r="K262" s="224">
        <v>102000</v>
      </c>
      <c r="L262" s="224">
        <v>0</v>
      </c>
      <c r="M262" s="224">
        <v>0</v>
      </c>
      <c r="N262" s="224">
        <v>0</v>
      </c>
      <c r="O262" s="224">
        <v>0</v>
      </c>
      <c r="P262" s="224">
        <v>0</v>
      </c>
      <c r="Q262" s="224">
        <v>0</v>
      </c>
      <c r="R262" s="224">
        <v>0</v>
      </c>
      <c r="S262" s="224">
        <v>0</v>
      </c>
      <c r="T262" s="224">
        <v>0</v>
      </c>
    </row>
    <row r="263" spans="1:20" s="243" customFormat="1" ht="25.5" hidden="1">
      <c r="A263" s="198"/>
      <c r="B263" s="199" t="s">
        <v>109</v>
      </c>
      <c r="C263" s="199"/>
      <c r="D263" s="263" t="s">
        <v>130</v>
      </c>
      <c r="E263" s="355"/>
      <c r="F263" s="355"/>
      <c r="G263" s="200">
        <f>SUM(G264:G283)</f>
        <v>191584</v>
      </c>
      <c r="H263" s="200">
        <f aca="true" t="shared" si="30" ref="H263:M263">SUM(H264:H283)</f>
        <v>191584</v>
      </c>
      <c r="I263" s="200">
        <f t="shared" si="30"/>
        <v>191234</v>
      </c>
      <c r="J263" s="200">
        <f t="shared" si="30"/>
        <v>162986</v>
      </c>
      <c r="K263" s="200">
        <f t="shared" si="30"/>
        <v>28248</v>
      </c>
      <c r="L263" s="200">
        <f t="shared" si="30"/>
        <v>0</v>
      </c>
      <c r="M263" s="200">
        <f t="shared" si="30"/>
        <v>350</v>
      </c>
      <c r="N263" s="248">
        <v>0</v>
      </c>
      <c r="O263" s="248">
        <v>0</v>
      </c>
      <c r="P263" s="248">
        <v>0</v>
      </c>
      <c r="Q263" s="248">
        <v>0</v>
      </c>
      <c r="R263" s="248">
        <v>0</v>
      </c>
      <c r="S263" s="248">
        <v>0</v>
      </c>
      <c r="T263" s="248">
        <v>0</v>
      </c>
    </row>
    <row r="264" spans="1:20" ht="25.5" hidden="1">
      <c r="A264" s="111"/>
      <c r="B264" s="112"/>
      <c r="C264" s="112" t="s">
        <v>162</v>
      </c>
      <c r="D264" s="264" t="s">
        <v>194</v>
      </c>
      <c r="E264" s="148"/>
      <c r="F264" s="148"/>
      <c r="G264" s="85">
        <v>350</v>
      </c>
      <c r="H264" s="224">
        <v>350</v>
      </c>
      <c r="I264" s="224">
        <v>0</v>
      </c>
      <c r="J264" s="224">
        <v>0</v>
      </c>
      <c r="K264" s="224">
        <v>0</v>
      </c>
      <c r="L264" s="224">
        <v>0</v>
      </c>
      <c r="M264" s="224">
        <v>350</v>
      </c>
      <c r="N264" s="224">
        <v>0</v>
      </c>
      <c r="O264" s="224">
        <v>0</v>
      </c>
      <c r="P264" s="224">
        <v>0</v>
      </c>
      <c r="Q264" s="224">
        <v>0</v>
      </c>
      <c r="R264" s="224">
        <v>0</v>
      </c>
      <c r="S264" s="224">
        <v>0</v>
      </c>
      <c r="T264" s="224">
        <v>0</v>
      </c>
    </row>
    <row r="265" spans="1:20" ht="25.5" hidden="1">
      <c r="A265" s="111"/>
      <c r="B265" s="112"/>
      <c r="C265" s="112" t="s">
        <v>207</v>
      </c>
      <c r="D265" s="264" t="s">
        <v>180</v>
      </c>
      <c r="E265" s="148"/>
      <c r="F265" s="148"/>
      <c r="G265" s="85">
        <v>126951</v>
      </c>
      <c r="H265" s="85">
        <v>126951</v>
      </c>
      <c r="I265" s="85">
        <v>126951</v>
      </c>
      <c r="J265" s="85">
        <v>126951</v>
      </c>
      <c r="K265" s="224">
        <v>0</v>
      </c>
      <c r="L265" s="224">
        <v>0</v>
      </c>
      <c r="M265" s="224">
        <v>0</v>
      </c>
      <c r="N265" s="224">
        <v>0</v>
      </c>
      <c r="O265" s="224">
        <v>0</v>
      </c>
      <c r="P265" s="224">
        <v>0</v>
      </c>
      <c r="Q265" s="224">
        <v>0</v>
      </c>
      <c r="R265" s="224">
        <v>0</v>
      </c>
      <c r="S265" s="224">
        <v>0</v>
      </c>
      <c r="T265" s="224">
        <v>0</v>
      </c>
    </row>
    <row r="266" spans="1:20" ht="19.5" customHeight="1" hidden="1">
      <c r="A266" s="111"/>
      <c r="B266" s="112"/>
      <c r="C266" s="112" t="s">
        <v>232</v>
      </c>
      <c r="D266" s="264" t="s">
        <v>181</v>
      </c>
      <c r="E266" s="148"/>
      <c r="F266" s="148"/>
      <c r="G266" s="85">
        <v>10395</v>
      </c>
      <c r="H266" s="85">
        <v>10395</v>
      </c>
      <c r="I266" s="85">
        <v>10395</v>
      </c>
      <c r="J266" s="85">
        <v>10395</v>
      </c>
      <c r="K266" s="224">
        <v>0</v>
      </c>
      <c r="L266" s="224">
        <v>0</v>
      </c>
      <c r="M266" s="224">
        <v>0</v>
      </c>
      <c r="N266" s="224">
        <v>0</v>
      </c>
      <c r="O266" s="224">
        <v>0</v>
      </c>
      <c r="P266" s="224">
        <v>0</v>
      </c>
      <c r="Q266" s="224">
        <v>0</v>
      </c>
      <c r="R266" s="224">
        <v>0</v>
      </c>
      <c r="S266" s="224">
        <v>0</v>
      </c>
      <c r="T266" s="224">
        <v>0</v>
      </c>
    </row>
    <row r="267" spans="1:20" ht="19.5" customHeight="1" hidden="1">
      <c r="A267" s="111"/>
      <c r="B267" s="112"/>
      <c r="C267" s="112" t="s">
        <v>142</v>
      </c>
      <c r="D267" s="264" t="s">
        <v>147</v>
      </c>
      <c r="E267" s="148"/>
      <c r="F267" s="148"/>
      <c r="G267" s="85">
        <v>21267</v>
      </c>
      <c r="H267" s="85">
        <v>21267</v>
      </c>
      <c r="I267" s="85">
        <v>21267</v>
      </c>
      <c r="J267" s="85">
        <v>21267</v>
      </c>
      <c r="K267" s="224">
        <v>0</v>
      </c>
      <c r="L267" s="224">
        <v>0</v>
      </c>
      <c r="M267" s="224">
        <v>0</v>
      </c>
      <c r="N267" s="224">
        <v>0</v>
      </c>
      <c r="O267" s="224">
        <v>0</v>
      </c>
      <c r="P267" s="224">
        <v>0</v>
      </c>
      <c r="Q267" s="224">
        <v>0</v>
      </c>
      <c r="R267" s="224">
        <v>0</v>
      </c>
      <c r="S267" s="224">
        <v>0</v>
      </c>
      <c r="T267" s="224">
        <v>0</v>
      </c>
    </row>
    <row r="268" spans="1:20" ht="19.5" customHeight="1" hidden="1">
      <c r="A268" s="111"/>
      <c r="B268" s="112"/>
      <c r="C268" s="112" t="s">
        <v>143</v>
      </c>
      <c r="D268" s="264" t="s">
        <v>182</v>
      </c>
      <c r="E268" s="148"/>
      <c r="F268" s="148"/>
      <c r="G268" s="85">
        <v>3373</v>
      </c>
      <c r="H268" s="85">
        <v>3373</v>
      </c>
      <c r="I268" s="85">
        <v>3373</v>
      </c>
      <c r="J268" s="85">
        <v>3373</v>
      </c>
      <c r="K268" s="224">
        <v>0</v>
      </c>
      <c r="L268" s="224">
        <v>0</v>
      </c>
      <c r="M268" s="224">
        <v>0</v>
      </c>
      <c r="N268" s="224">
        <v>0</v>
      </c>
      <c r="O268" s="224">
        <v>0</v>
      </c>
      <c r="P268" s="224">
        <v>0</v>
      </c>
      <c r="Q268" s="224">
        <v>0</v>
      </c>
      <c r="R268" s="224">
        <v>0</v>
      </c>
      <c r="S268" s="224">
        <v>0</v>
      </c>
      <c r="T268" s="224">
        <v>0</v>
      </c>
    </row>
    <row r="269" spans="1:20" ht="19.5" customHeight="1" hidden="1">
      <c r="A269" s="111"/>
      <c r="B269" s="112"/>
      <c r="C269" s="112">
        <v>4170</v>
      </c>
      <c r="D269" s="264" t="s">
        <v>148</v>
      </c>
      <c r="E269" s="148"/>
      <c r="F269" s="148"/>
      <c r="G269" s="85">
        <v>1000</v>
      </c>
      <c r="H269" s="85">
        <v>1000</v>
      </c>
      <c r="I269" s="85">
        <v>1000</v>
      </c>
      <c r="J269" s="85">
        <v>1000</v>
      </c>
      <c r="K269" s="224">
        <v>0</v>
      </c>
      <c r="L269" s="224">
        <v>0</v>
      </c>
      <c r="M269" s="224">
        <v>0</v>
      </c>
      <c r="N269" s="224">
        <v>0</v>
      </c>
      <c r="O269" s="224">
        <v>0</v>
      </c>
      <c r="P269" s="224">
        <v>0</v>
      </c>
      <c r="Q269" s="224">
        <v>0</v>
      </c>
      <c r="R269" s="224">
        <v>0</v>
      </c>
      <c r="S269" s="224">
        <v>0</v>
      </c>
      <c r="T269" s="224">
        <v>0</v>
      </c>
    </row>
    <row r="270" spans="1:20" ht="19.5" customHeight="1" hidden="1">
      <c r="A270" s="111"/>
      <c r="B270" s="112"/>
      <c r="C270" s="112" t="s">
        <v>163</v>
      </c>
      <c r="D270" s="264" t="s">
        <v>149</v>
      </c>
      <c r="E270" s="148"/>
      <c r="F270" s="148"/>
      <c r="G270" s="85">
        <v>4800</v>
      </c>
      <c r="H270" s="85">
        <v>4800</v>
      </c>
      <c r="I270" s="85">
        <v>4800</v>
      </c>
      <c r="J270" s="224">
        <v>0</v>
      </c>
      <c r="K270" s="85">
        <v>4800</v>
      </c>
      <c r="L270" s="224">
        <v>0</v>
      </c>
      <c r="M270" s="224">
        <v>0</v>
      </c>
      <c r="N270" s="224">
        <v>0</v>
      </c>
      <c r="O270" s="224">
        <v>0</v>
      </c>
      <c r="P270" s="224">
        <v>0</v>
      </c>
      <c r="Q270" s="224">
        <v>0</v>
      </c>
      <c r="R270" s="224">
        <v>0</v>
      </c>
      <c r="S270" s="224">
        <v>0</v>
      </c>
      <c r="T270" s="224">
        <v>0</v>
      </c>
    </row>
    <row r="271" spans="1:20" ht="25.5" hidden="1">
      <c r="A271" s="111"/>
      <c r="B271" s="112"/>
      <c r="C271" s="112" t="s">
        <v>171</v>
      </c>
      <c r="D271" s="264" t="s">
        <v>197</v>
      </c>
      <c r="E271" s="148"/>
      <c r="F271" s="148"/>
      <c r="G271" s="85">
        <v>50</v>
      </c>
      <c r="H271" s="85">
        <v>50</v>
      </c>
      <c r="I271" s="85">
        <v>50</v>
      </c>
      <c r="J271" s="224">
        <v>0</v>
      </c>
      <c r="K271" s="85">
        <v>50</v>
      </c>
      <c r="L271" s="224">
        <v>0</v>
      </c>
      <c r="M271" s="224">
        <v>0</v>
      </c>
      <c r="N271" s="224">
        <v>0</v>
      </c>
      <c r="O271" s="224">
        <v>0</v>
      </c>
      <c r="P271" s="224">
        <v>0</v>
      </c>
      <c r="Q271" s="224">
        <v>0</v>
      </c>
      <c r="R271" s="224">
        <v>0</v>
      </c>
      <c r="S271" s="224">
        <v>0</v>
      </c>
      <c r="T271" s="224">
        <v>0</v>
      </c>
    </row>
    <row r="272" spans="1:20" ht="25.5" hidden="1">
      <c r="A272" s="111"/>
      <c r="B272" s="112"/>
      <c r="C272" s="112" t="s">
        <v>172</v>
      </c>
      <c r="D272" s="264" t="s">
        <v>242</v>
      </c>
      <c r="E272" s="148"/>
      <c r="F272" s="148"/>
      <c r="G272" s="85">
        <v>300</v>
      </c>
      <c r="H272" s="85">
        <v>300</v>
      </c>
      <c r="I272" s="85">
        <v>300</v>
      </c>
      <c r="J272" s="224">
        <v>0</v>
      </c>
      <c r="K272" s="85">
        <v>300</v>
      </c>
      <c r="L272" s="224">
        <v>0</v>
      </c>
      <c r="M272" s="224">
        <v>0</v>
      </c>
      <c r="N272" s="224">
        <v>0</v>
      </c>
      <c r="O272" s="224">
        <v>0</v>
      </c>
      <c r="P272" s="224">
        <v>0</v>
      </c>
      <c r="Q272" s="224">
        <v>0</v>
      </c>
      <c r="R272" s="224">
        <v>0</v>
      </c>
      <c r="S272" s="224">
        <v>0</v>
      </c>
      <c r="T272" s="224">
        <v>0</v>
      </c>
    </row>
    <row r="273" spans="1:20" ht="19.5" customHeight="1" hidden="1">
      <c r="A273" s="111"/>
      <c r="B273" s="112"/>
      <c r="C273" s="112" t="s">
        <v>155</v>
      </c>
      <c r="D273" s="264" t="s">
        <v>150</v>
      </c>
      <c r="E273" s="148"/>
      <c r="F273" s="148"/>
      <c r="G273" s="85">
        <v>1400</v>
      </c>
      <c r="H273" s="85">
        <v>1400</v>
      </c>
      <c r="I273" s="85">
        <v>1400</v>
      </c>
      <c r="J273" s="224">
        <v>0</v>
      </c>
      <c r="K273" s="85">
        <v>1400</v>
      </c>
      <c r="L273" s="224">
        <v>0</v>
      </c>
      <c r="M273" s="224">
        <v>0</v>
      </c>
      <c r="N273" s="224">
        <v>0</v>
      </c>
      <c r="O273" s="224">
        <v>0</v>
      </c>
      <c r="P273" s="224">
        <v>0</v>
      </c>
      <c r="Q273" s="224">
        <v>0</v>
      </c>
      <c r="R273" s="224">
        <v>0</v>
      </c>
      <c r="S273" s="224">
        <v>0</v>
      </c>
      <c r="T273" s="224">
        <v>0</v>
      </c>
    </row>
    <row r="274" spans="1:20" ht="19.5" customHeight="1" hidden="1">
      <c r="A274" s="111"/>
      <c r="B274" s="112"/>
      <c r="C274" s="112" t="s">
        <v>160</v>
      </c>
      <c r="D274" s="264" t="s">
        <v>151</v>
      </c>
      <c r="E274" s="148"/>
      <c r="F274" s="148"/>
      <c r="G274" s="85">
        <v>3770</v>
      </c>
      <c r="H274" s="85">
        <v>3770</v>
      </c>
      <c r="I274" s="85">
        <v>3770</v>
      </c>
      <c r="J274" s="224">
        <v>0</v>
      </c>
      <c r="K274" s="85">
        <v>3770</v>
      </c>
      <c r="L274" s="224">
        <v>0</v>
      </c>
      <c r="M274" s="224">
        <v>0</v>
      </c>
      <c r="N274" s="224">
        <v>0</v>
      </c>
      <c r="O274" s="224">
        <v>0</v>
      </c>
      <c r="P274" s="224">
        <v>0</v>
      </c>
      <c r="Q274" s="224">
        <v>0</v>
      </c>
      <c r="R274" s="224">
        <v>0</v>
      </c>
      <c r="S274" s="224">
        <v>0</v>
      </c>
      <c r="T274" s="224">
        <v>0</v>
      </c>
    </row>
    <row r="275" spans="1:20" ht="19.5" customHeight="1" hidden="1">
      <c r="A275" s="111"/>
      <c r="B275" s="112"/>
      <c r="C275" s="112">
        <v>4350</v>
      </c>
      <c r="D275" s="264" t="s">
        <v>198</v>
      </c>
      <c r="E275" s="148"/>
      <c r="F275" s="148"/>
      <c r="G275" s="85">
        <v>840</v>
      </c>
      <c r="H275" s="85">
        <v>840</v>
      </c>
      <c r="I275" s="85">
        <v>840</v>
      </c>
      <c r="J275" s="224">
        <v>0</v>
      </c>
      <c r="K275" s="85">
        <v>840</v>
      </c>
      <c r="L275" s="224">
        <v>0</v>
      </c>
      <c r="M275" s="224">
        <v>0</v>
      </c>
      <c r="N275" s="224">
        <v>0</v>
      </c>
      <c r="O275" s="224">
        <v>0</v>
      </c>
      <c r="P275" s="224">
        <v>0</v>
      </c>
      <c r="Q275" s="224">
        <v>0</v>
      </c>
      <c r="R275" s="224">
        <v>0</v>
      </c>
      <c r="S275" s="224">
        <v>0</v>
      </c>
      <c r="T275" s="224">
        <v>0</v>
      </c>
    </row>
    <row r="276" spans="1:20" ht="38.25" hidden="1">
      <c r="A276" s="111"/>
      <c r="B276" s="112"/>
      <c r="C276" s="112" t="s">
        <v>169</v>
      </c>
      <c r="D276" s="264" t="s">
        <v>199</v>
      </c>
      <c r="E276" s="148"/>
      <c r="F276" s="148"/>
      <c r="G276" s="85">
        <v>765</v>
      </c>
      <c r="H276" s="85">
        <v>765</v>
      </c>
      <c r="I276" s="85">
        <v>765</v>
      </c>
      <c r="J276" s="224">
        <v>0</v>
      </c>
      <c r="K276" s="85">
        <v>765</v>
      </c>
      <c r="L276" s="224">
        <v>0</v>
      </c>
      <c r="M276" s="224">
        <v>0</v>
      </c>
      <c r="N276" s="224">
        <v>0</v>
      </c>
      <c r="O276" s="224">
        <v>0</v>
      </c>
      <c r="P276" s="224">
        <v>0</v>
      </c>
      <c r="Q276" s="224">
        <v>0</v>
      </c>
      <c r="R276" s="224">
        <v>0</v>
      </c>
      <c r="S276" s="224">
        <v>0</v>
      </c>
      <c r="T276" s="224">
        <v>0</v>
      </c>
    </row>
    <row r="277" spans="1:20" ht="25.5" customHeight="1" hidden="1">
      <c r="A277" s="111"/>
      <c r="B277" s="112"/>
      <c r="C277" s="112" t="s">
        <v>174</v>
      </c>
      <c r="D277" s="264" t="s">
        <v>273</v>
      </c>
      <c r="E277" s="148"/>
      <c r="F277" s="148"/>
      <c r="G277" s="85">
        <v>2800</v>
      </c>
      <c r="H277" s="85">
        <v>2800</v>
      </c>
      <c r="I277" s="85">
        <v>2800</v>
      </c>
      <c r="J277" s="224">
        <v>0</v>
      </c>
      <c r="K277" s="85">
        <v>2800</v>
      </c>
      <c r="L277" s="224">
        <v>0</v>
      </c>
      <c r="M277" s="224">
        <v>0</v>
      </c>
      <c r="N277" s="224">
        <v>0</v>
      </c>
      <c r="O277" s="224">
        <v>0</v>
      </c>
      <c r="P277" s="224">
        <v>0</v>
      </c>
      <c r="Q277" s="224">
        <v>0</v>
      </c>
      <c r="R277" s="224">
        <v>0</v>
      </c>
      <c r="S277" s="224">
        <v>0</v>
      </c>
      <c r="T277" s="224">
        <v>0</v>
      </c>
    </row>
    <row r="278" spans="1:20" ht="19.5" customHeight="1" hidden="1">
      <c r="A278" s="111"/>
      <c r="B278" s="112"/>
      <c r="C278" s="112" t="s">
        <v>165</v>
      </c>
      <c r="D278" s="264" t="s">
        <v>184</v>
      </c>
      <c r="E278" s="148"/>
      <c r="F278" s="148"/>
      <c r="G278" s="85">
        <v>1800</v>
      </c>
      <c r="H278" s="85">
        <v>1800</v>
      </c>
      <c r="I278" s="85">
        <v>1800</v>
      </c>
      <c r="J278" s="224">
        <v>0</v>
      </c>
      <c r="K278" s="85">
        <v>1800</v>
      </c>
      <c r="L278" s="224">
        <v>0</v>
      </c>
      <c r="M278" s="224">
        <v>0</v>
      </c>
      <c r="N278" s="224">
        <v>0</v>
      </c>
      <c r="O278" s="224">
        <v>0</v>
      </c>
      <c r="P278" s="224">
        <v>0</v>
      </c>
      <c r="Q278" s="224">
        <v>0</v>
      </c>
      <c r="R278" s="224">
        <v>0</v>
      </c>
      <c r="S278" s="224">
        <v>0</v>
      </c>
      <c r="T278" s="224">
        <v>0</v>
      </c>
    </row>
    <row r="279" spans="1:20" ht="19.5" customHeight="1" hidden="1">
      <c r="A279" s="111"/>
      <c r="B279" s="112"/>
      <c r="C279" s="112" t="s">
        <v>145</v>
      </c>
      <c r="D279" s="264" t="s">
        <v>152</v>
      </c>
      <c r="E279" s="148"/>
      <c r="F279" s="148"/>
      <c r="G279" s="85">
        <v>20</v>
      </c>
      <c r="H279" s="85">
        <v>20</v>
      </c>
      <c r="I279" s="85">
        <v>20</v>
      </c>
      <c r="J279" s="224">
        <v>0</v>
      </c>
      <c r="K279" s="85">
        <v>20</v>
      </c>
      <c r="L279" s="224">
        <v>0</v>
      </c>
      <c r="M279" s="224">
        <v>0</v>
      </c>
      <c r="N279" s="224">
        <v>0</v>
      </c>
      <c r="O279" s="224">
        <v>0</v>
      </c>
      <c r="P279" s="224">
        <v>0</v>
      </c>
      <c r="Q279" s="224">
        <v>0</v>
      </c>
      <c r="R279" s="224">
        <v>0</v>
      </c>
      <c r="S279" s="224">
        <v>0</v>
      </c>
      <c r="T279" s="224">
        <v>0</v>
      </c>
    </row>
    <row r="280" spans="1:20" ht="19.5" customHeight="1" hidden="1">
      <c r="A280" s="111"/>
      <c r="B280" s="112"/>
      <c r="C280" s="112" t="s">
        <v>233</v>
      </c>
      <c r="D280" s="264" t="s">
        <v>243</v>
      </c>
      <c r="E280" s="148"/>
      <c r="F280" s="148"/>
      <c r="G280" s="85">
        <v>3703</v>
      </c>
      <c r="H280" s="85">
        <v>3703</v>
      </c>
      <c r="I280" s="85">
        <v>3703</v>
      </c>
      <c r="J280" s="224">
        <v>0</v>
      </c>
      <c r="K280" s="85">
        <v>3703</v>
      </c>
      <c r="L280" s="224">
        <v>0</v>
      </c>
      <c r="M280" s="224">
        <v>0</v>
      </c>
      <c r="N280" s="224">
        <v>0</v>
      </c>
      <c r="O280" s="224">
        <v>0</v>
      </c>
      <c r="P280" s="224">
        <v>0</v>
      </c>
      <c r="Q280" s="224">
        <v>0</v>
      </c>
      <c r="R280" s="224">
        <v>0</v>
      </c>
      <c r="S280" s="224">
        <v>0</v>
      </c>
      <c r="T280" s="224">
        <v>0</v>
      </c>
    </row>
    <row r="281" spans="1:20" ht="25.5" customHeight="1" hidden="1">
      <c r="A281" s="111"/>
      <c r="B281" s="112"/>
      <c r="C281" s="112" t="s">
        <v>166</v>
      </c>
      <c r="D281" s="264" t="s">
        <v>245</v>
      </c>
      <c r="E281" s="148"/>
      <c r="F281" s="148"/>
      <c r="G281" s="85">
        <v>2500</v>
      </c>
      <c r="H281" s="85">
        <v>2500</v>
      </c>
      <c r="I281" s="85">
        <v>2500</v>
      </c>
      <c r="J281" s="224">
        <v>0</v>
      </c>
      <c r="K281" s="85">
        <v>2500</v>
      </c>
      <c r="L281" s="224">
        <v>0</v>
      </c>
      <c r="M281" s="224">
        <v>0</v>
      </c>
      <c r="N281" s="224">
        <v>0</v>
      </c>
      <c r="O281" s="224">
        <v>0</v>
      </c>
      <c r="P281" s="224">
        <v>0</v>
      </c>
      <c r="Q281" s="224">
        <v>0</v>
      </c>
      <c r="R281" s="224">
        <v>0</v>
      </c>
      <c r="S281" s="224">
        <v>0</v>
      </c>
      <c r="T281" s="224">
        <v>0</v>
      </c>
    </row>
    <row r="282" spans="1:20" ht="38.25" hidden="1">
      <c r="A282" s="111"/>
      <c r="B282" s="112"/>
      <c r="C282" s="112" t="s">
        <v>167</v>
      </c>
      <c r="D282" s="264" t="s">
        <v>193</v>
      </c>
      <c r="E282" s="148"/>
      <c r="F282" s="148"/>
      <c r="G282" s="85">
        <v>600</v>
      </c>
      <c r="H282" s="85">
        <v>600</v>
      </c>
      <c r="I282" s="85">
        <v>600</v>
      </c>
      <c r="J282" s="224">
        <v>0</v>
      </c>
      <c r="K282" s="85">
        <v>600</v>
      </c>
      <c r="L282" s="224">
        <v>0</v>
      </c>
      <c r="M282" s="224">
        <v>0</v>
      </c>
      <c r="N282" s="224">
        <v>0</v>
      </c>
      <c r="O282" s="224">
        <v>0</v>
      </c>
      <c r="P282" s="224">
        <v>0</v>
      </c>
      <c r="Q282" s="224">
        <v>0</v>
      </c>
      <c r="R282" s="224">
        <v>0</v>
      </c>
      <c r="S282" s="224">
        <v>0</v>
      </c>
      <c r="T282" s="224">
        <v>0</v>
      </c>
    </row>
    <row r="283" spans="1:20" ht="25.5" hidden="1">
      <c r="A283" s="111"/>
      <c r="B283" s="112"/>
      <c r="C283" s="112" t="s">
        <v>168</v>
      </c>
      <c r="D283" s="264" t="s">
        <v>188</v>
      </c>
      <c r="E283" s="148"/>
      <c r="F283" s="148"/>
      <c r="G283" s="85">
        <v>4900</v>
      </c>
      <c r="H283" s="85">
        <v>4900</v>
      </c>
      <c r="I283" s="85">
        <v>4900</v>
      </c>
      <c r="J283" s="224">
        <v>0</v>
      </c>
      <c r="K283" s="85">
        <v>4900</v>
      </c>
      <c r="L283" s="224">
        <v>0</v>
      </c>
      <c r="M283" s="224">
        <v>0</v>
      </c>
      <c r="N283" s="224">
        <v>0</v>
      </c>
      <c r="O283" s="224">
        <v>0</v>
      </c>
      <c r="P283" s="224">
        <v>0</v>
      </c>
      <c r="Q283" s="224">
        <v>0</v>
      </c>
      <c r="R283" s="224">
        <v>0</v>
      </c>
      <c r="S283" s="224">
        <v>0</v>
      </c>
      <c r="T283" s="224">
        <v>0</v>
      </c>
    </row>
    <row r="284" spans="1:20" s="243" customFormat="1" ht="25.5" hidden="1">
      <c r="A284" s="198"/>
      <c r="B284" s="199" t="s">
        <v>230</v>
      </c>
      <c r="C284" s="199"/>
      <c r="D284" s="263" t="s">
        <v>246</v>
      </c>
      <c r="E284" s="355"/>
      <c r="F284" s="355"/>
      <c r="G284" s="200">
        <f>SUM(G285)</f>
        <v>28150</v>
      </c>
      <c r="H284" s="200">
        <f aca="true" t="shared" si="31" ref="H284:T284">SUM(H285)</f>
        <v>28150</v>
      </c>
      <c r="I284" s="200">
        <f t="shared" si="31"/>
        <v>28150</v>
      </c>
      <c r="J284" s="200">
        <f t="shared" si="31"/>
        <v>0</v>
      </c>
      <c r="K284" s="200">
        <f t="shared" si="31"/>
        <v>28150</v>
      </c>
      <c r="L284" s="200">
        <f t="shared" si="31"/>
        <v>0</v>
      </c>
      <c r="M284" s="200">
        <f t="shared" si="31"/>
        <v>0</v>
      </c>
      <c r="N284" s="200">
        <f t="shared" si="31"/>
        <v>0</v>
      </c>
      <c r="O284" s="200">
        <f t="shared" si="31"/>
        <v>0</v>
      </c>
      <c r="P284" s="200">
        <f t="shared" si="31"/>
        <v>0</v>
      </c>
      <c r="Q284" s="200">
        <f t="shared" si="31"/>
        <v>0</v>
      </c>
      <c r="R284" s="200">
        <f t="shared" si="31"/>
        <v>0</v>
      </c>
      <c r="S284" s="200">
        <f t="shared" si="31"/>
        <v>0</v>
      </c>
      <c r="T284" s="200">
        <f t="shared" si="31"/>
        <v>0</v>
      </c>
    </row>
    <row r="285" spans="1:20" ht="19.5" customHeight="1" hidden="1">
      <c r="A285" s="111"/>
      <c r="B285" s="112"/>
      <c r="C285" s="112" t="s">
        <v>160</v>
      </c>
      <c r="D285" s="264" t="s">
        <v>151</v>
      </c>
      <c r="E285" s="148"/>
      <c r="F285" s="148"/>
      <c r="G285" s="85">
        <v>28150</v>
      </c>
      <c r="H285" s="224">
        <v>28150</v>
      </c>
      <c r="I285" s="224">
        <v>28150</v>
      </c>
      <c r="J285" s="224">
        <v>0</v>
      </c>
      <c r="K285" s="224">
        <v>28150</v>
      </c>
      <c r="L285" s="224">
        <v>0</v>
      </c>
      <c r="M285" s="224">
        <v>0</v>
      </c>
      <c r="N285" s="224">
        <v>0</v>
      </c>
      <c r="O285" s="224">
        <v>0</v>
      </c>
      <c r="P285" s="224">
        <v>0</v>
      </c>
      <c r="Q285" s="224">
        <v>0</v>
      </c>
      <c r="R285" s="224">
        <v>0</v>
      </c>
      <c r="S285" s="224">
        <v>0</v>
      </c>
      <c r="T285" s="224">
        <v>0</v>
      </c>
    </row>
    <row r="286" spans="1:20" s="243" customFormat="1" ht="19.5" customHeight="1" hidden="1">
      <c r="A286" s="198"/>
      <c r="B286" s="199">
        <v>80148</v>
      </c>
      <c r="C286" s="199"/>
      <c r="D286" s="263" t="s">
        <v>345</v>
      </c>
      <c r="E286" s="355">
        <f>SUM(E287:E295)</f>
        <v>0</v>
      </c>
      <c r="F286" s="355">
        <f>SUM(F287:F295)</f>
        <v>0</v>
      </c>
      <c r="G286" s="201">
        <f>SUM(G287:G295)</f>
        <v>116801</v>
      </c>
      <c r="H286" s="201">
        <f aca="true" t="shared" si="32" ref="H286:T286">SUM(H287:H295)</f>
        <v>116801</v>
      </c>
      <c r="I286" s="201">
        <f t="shared" si="32"/>
        <v>115401</v>
      </c>
      <c r="J286" s="201">
        <f t="shared" si="32"/>
        <v>102057</v>
      </c>
      <c r="K286" s="201">
        <f t="shared" si="32"/>
        <v>13344</v>
      </c>
      <c r="L286" s="201">
        <f t="shared" si="32"/>
        <v>0</v>
      </c>
      <c r="M286" s="201">
        <f t="shared" si="32"/>
        <v>1400</v>
      </c>
      <c r="N286" s="201">
        <f t="shared" si="32"/>
        <v>0</v>
      </c>
      <c r="O286" s="201">
        <f t="shared" si="32"/>
        <v>0</v>
      </c>
      <c r="P286" s="201">
        <f t="shared" si="32"/>
        <v>0</v>
      </c>
      <c r="Q286" s="201">
        <f t="shared" si="32"/>
        <v>0</v>
      </c>
      <c r="R286" s="201">
        <f t="shared" si="32"/>
        <v>0</v>
      </c>
      <c r="S286" s="201">
        <f t="shared" si="32"/>
        <v>0</v>
      </c>
      <c r="T286" s="201">
        <f t="shared" si="32"/>
        <v>0</v>
      </c>
    </row>
    <row r="287" spans="1:20" ht="25.5" hidden="1">
      <c r="A287" s="111"/>
      <c r="B287" s="112"/>
      <c r="C287" s="112" t="s">
        <v>162</v>
      </c>
      <c r="D287" s="264" t="s">
        <v>194</v>
      </c>
      <c r="E287" s="148"/>
      <c r="F287" s="148"/>
      <c r="G287" s="85">
        <v>1400</v>
      </c>
      <c r="H287" s="224">
        <v>1400</v>
      </c>
      <c r="I287" s="224">
        <v>0</v>
      </c>
      <c r="J287" s="224">
        <v>0</v>
      </c>
      <c r="K287" s="224">
        <v>0</v>
      </c>
      <c r="L287" s="224">
        <v>0</v>
      </c>
      <c r="M287" s="224">
        <v>1400</v>
      </c>
      <c r="N287" s="224">
        <v>0</v>
      </c>
      <c r="O287" s="224">
        <v>0</v>
      </c>
      <c r="P287" s="224">
        <v>0</v>
      </c>
      <c r="Q287" s="224">
        <v>0</v>
      </c>
      <c r="R287" s="224">
        <v>0</v>
      </c>
      <c r="S287" s="224">
        <v>0</v>
      </c>
      <c r="T287" s="224">
        <v>0</v>
      </c>
    </row>
    <row r="288" spans="1:20" ht="25.5" hidden="1">
      <c r="A288" s="111"/>
      <c r="B288" s="112"/>
      <c r="C288" s="112" t="s">
        <v>207</v>
      </c>
      <c r="D288" s="264" t="s">
        <v>180</v>
      </c>
      <c r="E288" s="148"/>
      <c r="F288" s="148"/>
      <c r="G288" s="85">
        <v>80780</v>
      </c>
      <c r="H288" s="85">
        <v>80780</v>
      </c>
      <c r="I288" s="85">
        <v>80780</v>
      </c>
      <c r="J288" s="85">
        <v>80780</v>
      </c>
      <c r="K288" s="224">
        <v>0</v>
      </c>
      <c r="L288" s="224">
        <v>0</v>
      </c>
      <c r="M288" s="224">
        <v>0</v>
      </c>
      <c r="N288" s="224">
        <v>0</v>
      </c>
      <c r="O288" s="224">
        <v>0</v>
      </c>
      <c r="P288" s="224">
        <v>0</v>
      </c>
      <c r="Q288" s="224">
        <v>0</v>
      </c>
      <c r="R288" s="224">
        <v>0</v>
      </c>
      <c r="S288" s="224">
        <v>0</v>
      </c>
      <c r="T288" s="224">
        <v>0</v>
      </c>
    </row>
    <row r="289" spans="1:20" ht="19.5" customHeight="1" hidden="1">
      <c r="A289" s="111"/>
      <c r="B289" s="112"/>
      <c r="C289" s="112">
        <v>4040</v>
      </c>
      <c r="D289" s="264" t="s">
        <v>181</v>
      </c>
      <c r="E289" s="148"/>
      <c r="F289" s="148"/>
      <c r="G289" s="85">
        <v>6235</v>
      </c>
      <c r="H289" s="85">
        <v>6235</v>
      </c>
      <c r="I289" s="85">
        <v>6235</v>
      </c>
      <c r="J289" s="85">
        <v>6235</v>
      </c>
      <c r="K289" s="224">
        <v>0</v>
      </c>
      <c r="L289" s="224">
        <v>0</v>
      </c>
      <c r="M289" s="224">
        <v>0</v>
      </c>
      <c r="N289" s="224">
        <v>0</v>
      </c>
      <c r="O289" s="224">
        <v>0</v>
      </c>
      <c r="P289" s="224">
        <v>0</v>
      </c>
      <c r="Q289" s="224">
        <v>0</v>
      </c>
      <c r="R289" s="224">
        <v>0</v>
      </c>
      <c r="S289" s="224">
        <v>0</v>
      </c>
      <c r="T289" s="224">
        <v>0</v>
      </c>
    </row>
    <row r="290" spans="1:20" ht="19.5" customHeight="1" hidden="1">
      <c r="A290" s="111"/>
      <c r="B290" s="112"/>
      <c r="C290" s="112" t="s">
        <v>142</v>
      </c>
      <c r="D290" s="264" t="s">
        <v>147</v>
      </c>
      <c r="E290" s="148"/>
      <c r="F290" s="148"/>
      <c r="G290" s="85">
        <v>12984</v>
      </c>
      <c r="H290" s="85">
        <v>12984</v>
      </c>
      <c r="I290" s="85">
        <v>12984</v>
      </c>
      <c r="J290" s="85">
        <v>12984</v>
      </c>
      <c r="K290" s="224">
        <v>0</v>
      </c>
      <c r="L290" s="224">
        <v>0</v>
      </c>
      <c r="M290" s="224">
        <v>0</v>
      </c>
      <c r="N290" s="224">
        <v>0</v>
      </c>
      <c r="O290" s="224">
        <v>0</v>
      </c>
      <c r="P290" s="224">
        <v>0</v>
      </c>
      <c r="Q290" s="224">
        <v>0</v>
      </c>
      <c r="R290" s="224">
        <v>0</v>
      </c>
      <c r="S290" s="224">
        <v>0</v>
      </c>
      <c r="T290" s="224">
        <v>0</v>
      </c>
    </row>
    <row r="291" spans="1:20" ht="19.5" customHeight="1" hidden="1">
      <c r="A291" s="111"/>
      <c r="B291" s="112"/>
      <c r="C291" s="112" t="s">
        <v>143</v>
      </c>
      <c r="D291" s="264" t="s">
        <v>182</v>
      </c>
      <c r="E291" s="148"/>
      <c r="F291" s="148"/>
      <c r="G291" s="85">
        <v>2058</v>
      </c>
      <c r="H291" s="85">
        <v>2058</v>
      </c>
      <c r="I291" s="85">
        <v>2058</v>
      </c>
      <c r="J291" s="85">
        <v>2058</v>
      </c>
      <c r="K291" s="224">
        <v>0</v>
      </c>
      <c r="L291" s="224">
        <v>0</v>
      </c>
      <c r="M291" s="224">
        <v>0</v>
      </c>
      <c r="N291" s="224">
        <v>0</v>
      </c>
      <c r="O291" s="224">
        <v>0</v>
      </c>
      <c r="P291" s="224">
        <v>0</v>
      </c>
      <c r="Q291" s="224">
        <v>0</v>
      </c>
      <c r="R291" s="224">
        <v>0</v>
      </c>
      <c r="S291" s="224">
        <v>0</v>
      </c>
      <c r="T291" s="224">
        <v>0</v>
      </c>
    </row>
    <row r="292" spans="1:20" ht="19.5" customHeight="1" hidden="1">
      <c r="A292" s="111"/>
      <c r="B292" s="112"/>
      <c r="C292" s="112">
        <v>4260</v>
      </c>
      <c r="D292" s="264" t="s">
        <v>157</v>
      </c>
      <c r="E292" s="148"/>
      <c r="F292" s="148"/>
      <c r="G292" s="85">
        <v>8100</v>
      </c>
      <c r="H292" s="85">
        <v>8100</v>
      </c>
      <c r="I292" s="85">
        <v>8100</v>
      </c>
      <c r="J292" s="224">
        <v>0</v>
      </c>
      <c r="K292" s="85">
        <v>8100</v>
      </c>
      <c r="L292" s="224">
        <v>0</v>
      </c>
      <c r="M292" s="224">
        <v>0</v>
      </c>
      <c r="N292" s="224">
        <v>0</v>
      </c>
      <c r="O292" s="224">
        <v>0</v>
      </c>
      <c r="P292" s="224">
        <v>0</v>
      </c>
      <c r="Q292" s="224">
        <v>0</v>
      </c>
      <c r="R292" s="224">
        <v>0</v>
      </c>
      <c r="S292" s="224">
        <v>0</v>
      </c>
      <c r="T292" s="224">
        <v>0</v>
      </c>
    </row>
    <row r="293" spans="1:20" ht="19.5" customHeight="1" hidden="1">
      <c r="A293" s="111"/>
      <c r="B293" s="112"/>
      <c r="C293" s="112">
        <v>4280</v>
      </c>
      <c r="D293" s="264" t="s">
        <v>183</v>
      </c>
      <c r="E293" s="148"/>
      <c r="F293" s="148"/>
      <c r="G293" s="85">
        <v>160</v>
      </c>
      <c r="H293" s="85">
        <v>160</v>
      </c>
      <c r="I293" s="85">
        <v>160</v>
      </c>
      <c r="J293" s="224">
        <v>0</v>
      </c>
      <c r="K293" s="85">
        <v>160</v>
      </c>
      <c r="L293" s="224">
        <v>0</v>
      </c>
      <c r="M293" s="224">
        <v>0</v>
      </c>
      <c r="N293" s="224">
        <v>0</v>
      </c>
      <c r="O293" s="224">
        <v>0</v>
      </c>
      <c r="P293" s="224">
        <v>0</v>
      </c>
      <c r="Q293" s="224">
        <v>0</v>
      </c>
      <c r="R293" s="224">
        <v>0</v>
      </c>
      <c r="S293" s="224">
        <v>0</v>
      </c>
      <c r="T293" s="224">
        <v>0</v>
      </c>
    </row>
    <row r="294" spans="1:20" ht="19.5" customHeight="1" hidden="1">
      <c r="A294" s="111"/>
      <c r="B294" s="112"/>
      <c r="C294" s="112" t="s">
        <v>233</v>
      </c>
      <c r="D294" s="264" t="s">
        <v>243</v>
      </c>
      <c r="E294" s="148"/>
      <c r="F294" s="148"/>
      <c r="G294" s="85">
        <v>4584</v>
      </c>
      <c r="H294" s="85">
        <v>4584</v>
      </c>
      <c r="I294" s="85">
        <v>4584</v>
      </c>
      <c r="J294" s="224">
        <v>0</v>
      </c>
      <c r="K294" s="85">
        <v>4584</v>
      </c>
      <c r="L294" s="224">
        <v>0</v>
      </c>
      <c r="M294" s="224">
        <v>0</v>
      </c>
      <c r="N294" s="224">
        <v>0</v>
      </c>
      <c r="O294" s="224">
        <v>0</v>
      </c>
      <c r="P294" s="224">
        <v>0</v>
      </c>
      <c r="Q294" s="224">
        <v>0</v>
      </c>
      <c r="R294" s="224">
        <v>0</v>
      </c>
      <c r="S294" s="224">
        <v>0</v>
      </c>
      <c r="T294" s="224">
        <v>0</v>
      </c>
    </row>
    <row r="295" spans="1:20" ht="25.5" customHeight="1" hidden="1">
      <c r="A295" s="111"/>
      <c r="B295" s="112"/>
      <c r="C295" s="112" t="s">
        <v>166</v>
      </c>
      <c r="D295" s="264" t="s">
        <v>245</v>
      </c>
      <c r="E295" s="148"/>
      <c r="F295" s="148"/>
      <c r="G295" s="85">
        <v>500</v>
      </c>
      <c r="H295" s="85">
        <v>500</v>
      </c>
      <c r="I295" s="85">
        <v>500</v>
      </c>
      <c r="J295" s="224">
        <v>0</v>
      </c>
      <c r="K295" s="85">
        <v>500</v>
      </c>
      <c r="L295" s="224">
        <v>0</v>
      </c>
      <c r="M295" s="224">
        <v>0</v>
      </c>
      <c r="N295" s="224">
        <v>0</v>
      </c>
      <c r="O295" s="224">
        <v>0</v>
      </c>
      <c r="P295" s="224">
        <v>0</v>
      </c>
      <c r="Q295" s="224">
        <v>0</v>
      </c>
      <c r="R295" s="224">
        <v>0</v>
      </c>
      <c r="S295" s="224">
        <v>0</v>
      </c>
      <c r="T295" s="224">
        <v>0</v>
      </c>
    </row>
    <row r="296" spans="1:20" s="243" customFormat="1" ht="20.25" customHeight="1" hidden="1">
      <c r="A296" s="198"/>
      <c r="B296" s="199">
        <v>80195</v>
      </c>
      <c r="C296" s="199"/>
      <c r="D296" s="263" t="s">
        <v>31</v>
      </c>
      <c r="E296" s="355"/>
      <c r="F296" s="355"/>
      <c r="G296" s="200">
        <f>SUM(G297:G301)</f>
        <v>19945</v>
      </c>
      <c r="H296" s="200">
        <f aca="true" t="shared" si="33" ref="H296:T296">SUM(H297:H301)</f>
        <v>19945</v>
      </c>
      <c r="I296" s="200">
        <f t="shared" si="33"/>
        <v>11500</v>
      </c>
      <c r="J296" s="200">
        <f t="shared" si="33"/>
        <v>500</v>
      </c>
      <c r="K296" s="200">
        <f t="shared" si="33"/>
        <v>11000</v>
      </c>
      <c r="L296" s="200">
        <f t="shared" si="33"/>
        <v>0</v>
      </c>
      <c r="M296" s="200">
        <f t="shared" si="33"/>
        <v>8445</v>
      </c>
      <c r="N296" s="200">
        <f t="shared" si="33"/>
        <v>0</v>
      </c>
      <c r="O296" s="200">
        <f t="shared" si="33"/>
        <v>0</v>
      </c>
      <c r="P296" s="200">
        <f t="shared" si="33"/>
        <v>0</v>
      </c>
      <c r="Q296" s="200">
        <f t="shared" si="33"/>
        <v>0</v>
      </c>
      <c r="R296" s="200">
        <f t="shared" si="33"/>
        <v>0</v>
      </c>
      <c r="S296" s="200">
        <f t="shared" si="33"/>
        <v>0</v>
      </c>
      <c r="T296" s="200">
        <f t="shared" si="33"/>
        <v>0</v>
      </c>
    </row>
    <row r="297" spans="1:20" ht="25.5" hidden="1">
      <c r="A297" s="111"/>
      <c r="B297" s="112"/>
      <c r="C297" s="112">
        <v>3020</v>
      </c>
      <c r="D297" s="264" t="s">
        <v>194</v>
      </c>
      <c r="E297" s="148"/>
      <c r="F297" s="148"/>
      <c r="G297" s="85">
        <v>8445</v>
      </c>
      <c r="H297" s="224">
        <v>8445</v>
      </c>
      <c r="I297" s="224">
        <v>0</v>
      </c>
      <c r="J297" s="224">
        <v>0</v>
      </c>
      <c r="K297" s="224">
        <v>0</v>
      </c>
      <c r="L297" s="224">
        <v>0</v>
      </c>
      <c r="M297" s="224">
        <v>8445</v>
      </c>
      <c r="N297" s="224">
        <v>0</v>
      </c>
      <c r="O297" s="224">
        <v>0</v>
      </c>
      <c r="P297" s="224">
        <v>0</v>
      </c>
      <c r="Q297" s="224">
        <v>0</v>
      </c>
      <c r="R297" s="224">
        <v>0</v>
      </c>
      <c r="S297" s="224">
        <v>0</v>
      </c>
      <c r="T297" s="224">
        <v>0</v>
      </c>
    </row>
    <row r="298" spans="1:20" ht="19.5" customHeight="1" hidden="1">
      <c r="A298" s="111"/>
      <c r="B298" s="112"/>
      <c r="C298" s="112" t="s">
        <v>144</v>
      </c>
      <c r="D298" s="264" t="s">
        <v>148</v>
      </c>
      <c r="E298" s="148"/>
      <c r="F298" s="148"/>
      <c r="G298" s="110">
        <v>500</v>
      </c>
      <c r="H298" s="224">
        <v>500</v>
      </c>
      <c r="I298" s="224">
        <v>500</v>
      </c>
      <c r="J298" s="224">
        <v>500</v>
      </c>
      <c r="K298" s="224">
        <v>0</v>
      </c>
      <c r="L298" s="224">
        <v>0</v>
      </c>
      <c r="M298" s="224">
        <v>0</v>
      </c>
      <c r="N298" s="224">
        <v>0</v>
      </c>
      <c r="O298" s="224">
        <v>0</v>
      </c>
      <c r="P298" s="224">
        <v>0</v>
      </c>
      <c r="Q298" s="224">
        <v>0</v>
      </c>
      <c r="R298" s="224">
        <v>0</v>
      </c>
      <c r="S298" s="224">
        <v>0</v>
      </c>
      <c r="T298" s="224">
        <v>0</v>
      </c>
    </row>
    <row r="299" spans="1:20" ht="19.5" customHeight="1" hidden="1">
      <c r="A299" s="111"/>
      <c r="B299" s="112"/>
      <c r="C299" s="112" t="s">
        <v>163</v>
      </c>
      <c r="D299" s="264" t="s">
        <v>149</v>
      </c>
      <c r="E299" s="148"/>
      <c r="F299" s="148"/>
      <c r="G299" s="85">
        <v>3800</v>
      </c>
      <c r="H299" s="224">
        <v>3800</v>
      </c>
      <c r="I299" s="224">
        <v>3800</v>
      </c>
      <c r="J299" s="224">
        <v>0</v>
      </c>
      <c r="K299" s="224">
        <v>3800</v>
      </c>
      <c r="L299" s="224">
        <v>0</v>
      </c>
      <c r="M299" s="224">
        <v>0</v>
      </c>
      <c r="N299" s="224">
        <v>0</v>
      </c>
      <c r="O299" s="224">
        <v>0</v>
      </c>
      <c r="P299" s="224">
        <v>0</v>
      </c>
      <c r="Q299" s="224">
        <v>0</v>
      </c>
      <c r="R299" s="224">
        <v>0</v>
      </c>
      <c r="S299" s="224">
        <v>0</v>
      </c>
      <c r="T299" s="224">
        <v>0</v>
      </c>
    </row>
    <row r="300" spans="1:20" ht="19.5" customHeight="1" hidden="1">
      <c r="A300" s="111"/>
      <c r="B300" s="112"/>
      <c r="C300" s="112" t="s">
        <v>160</v>
      </c>
      <c r="D300" s="264" t="s">
        <v>151</v>
      </c>
      <c r="E300" s="148"/>
      <c r="F300" s="148"/>
      <c r="G300" s="85">
        <v>7000</v>
      </c>
      <c r="H300" s="224">
        <v>7000</v>
      </c>
      <c r="I300" s="224">
        <v>7000</v>
      </c>
      <c r="J300" s="224">
        <v>0</v>
      </c>
      <c r="K300" s="224">
        <v>7000</v>
      </c>
      <c r="L300" s="224">
        <v>0</v>
      </c>
      <c r="M300" s="224">
        <v>0</v>
      </c>
      <c r="N300" s="224">
        <v>0</v>
      </c>
      <c r="O300" s="224">
        <v>0</v>
      </c>
      <c r="P300" s="224">
        <v>0</v>
      </c>
      <c r="Q300" s="224">
        <v>0</v>
      </c>
      <c r="R300" s="224">
        <v>0</v>
      </c>
      <c r="S300" s="224">
        <v>0</v>
      </c>
      <c r="T300" s="224">
        <v>0</v>
      </c>
    </row>
    <row r="301" spans="1:20" ht="38.25" hidden="1">
      <c r="A301" s="111"/>
      <c r="B301" s="112"/>
      <c r="C301" s="112">
        <v>4740</v>
      </c>
      <c r="D301" s="264" t="s">
        <v>187</v>
      </c>
      <c r="E301" s="148"/>
      <c r="F301" s="148"/>
      <c r="G301" s="85">
        <v>200</v>
      </c>
      <c r="H301" s="224">
        <v>200</v>
      </c>
      <c r="I301" s="224">
        <v>200</v>
      </c>
      <c r="J301" s="224">
        <v>0</v>
      </c>
      <c r="K301" s="224">
        <v>200</v>
      </c>
      <c r="L301" s="224">
        <v>0</v>
      </c>
      <c r="M301" s="224">
        <v>0</v>
      </c>
      <c r="N301" s="224">
        <v>0</v>
      </c>
      <c r="O301" s="224">
        <v>0</v>
      </c>
      <c r="P301" s="224">
        <v>0</v>
      </c>
      <c r="Q301" s="224">
        <v>0</v>
      </c>
      <c r="R301" s="224">
        <v>0</v>
      </c>
      <c r="S301" s="224">
        <v>0</v>
      </c>
      <c r="T301" s="224">
        <v>0</v>
      </c>
    </row>
    <row r="302" spans="1:20" ht="12.75">
      <c r="A302" s="125"/>
      <c r="B302" s="132"/>
      <c r="C302" s="132"/>
      <c r="D302" s="460"/>
      <c r="E302" s="460"/>
      <c r="F302" s="460"/>
      <c r="G302" s="455"/>
      <c r="H302" s="455"/>
      <c r="I302" s="455"/>
      <c r="J302" s="455"/>
      <c r="K302" s="455"/>
      <c r="L302" s="455"/>
      <c r="M302" s="455"/>
      <c r="N302" s="455"/>
      <c r="O302" s="455"/>
      <c r="P302" s="455"/>
      <c r="Q302" s="455"/>
      <c r="R302" s="455"/>
      <c r="S302" s="455"/>
      <c r="T302" s="456"/>
    </row>
    <row r="303" spans="1:20" ht="19.5" customHeight="1">
      <c r="A303" s="107">
        <v>851</v>
      </c>
      <c r="B303" s="108"/>
      <c r="C303" s="108"/>
      <c r="D303" s="262" t="s">
        <v>252</v>
      </c>
      <c r="E303" s="154">
        <v>600</v>
      </c>
      <c r="F303" s="154">
        <v>600</v>
      </c>
      <c r="G303" s="109">
        <f aca="true" t="shared" si="34" ref="G303:T303">G304+G306+G323</f>
        <v>123500</v>
      </c>
      <c r="H303" s="109">
        <f t="shared" si="34"/>
        <v>123500</v>
      </c>
      <c r="I303" s="109">
        <f t="shared" si="34"/>
        <v>121300</v>
      </c>
      <c r="J303" s="109">
        <f t="shared" si="34"/>
        <v>44500</v>
      </c>
      <c r="K303" s="109">
        <f t="shared" si="34"/>
        <v>76800</v>
      </c>
      <c r="L303" s="109">
        <f t="shared" si="34"/>
        <v>2200</v>
      </c>
      <c r="M303" s="109">
        <f t="shared" si="34"/>
        <v>0</v>
      </c>
      <c r="N303" s="109">
        <f t="shared" si="34"/>
        <v>0</v>
      </c>
      <c r="O303" s="109">
        <f t="shared" si="34"/>
        <v>0</v>
      </c>
      <c r="P303" s="109">
        <f t="shared" si="34"/>
        <v>0</v>
      </c>
      <c r="Q303" s="109">
        <f t="shared" si="34"/>
        <v>0</v>
      </c>
      <c r="R303" s="109">
        <f t="shared" si="34"/>
        <v>0</v>
      </c>
      <c r="S303" s="109">
        <f t="shared" si="34"/>
        <v>0</v>
      </c>
      <c r="T303" s="109">
        <f t="shared" si="34"/>
        <v>0</v>
      </c>
    </row>
    <row r="304" spans="1:20" s="243" customFormat="1" ht="19.5" customHeight="1" hidden="1">
      <c r="A304" s="198"/>
      <c r="B304" s="199" t="s">
        <v>247</v>
      </c>
      <c r="C304" s="199"/>
      <c r="D304" s="263" t="s">
        <v>253</v>
      </c>
      <c r="E304" s="355"/>
      <c r="F304" s="355"/>
      <c r="G304" s="200">
        <f>G305</f>
        <v>3500</v>
      </c>
      <c r="H304" s="200">
        <f aca="true" t="shared" si="35" ref="H304:T304">H305</f>
        <v>3500</v>
      </c>
      <c r="I304" s="200">
        <f t="shared" si="35"/>
        <v>3500</v>
      </c>
      <c r="J304" s="200">
        <f t="shared" si="35"/>
        <v>0</v>
      </c>
      <c r="K304" s="200">
        <f t="shared" si="35"/>
        <v>3500</v>
      </c>
      <c r="L304" s="200">
        <f t="shared" si="35"/>
        <v>0</v>
      </c>
      <c r="M304" s="200">
        <f t="shared" si="35"/>
        <v>0</v>
      </c>
      <c r="N304" s="200">
        <f t="shared" si="35"/>
        <v>0</v>
      </c>
      <c r="O304" s="200">
        <f t="shared" si="35"/>
        <v>0</v>
      </c>
      <c r="P304" s="200">
        <f t="shared" si="35"/>
        <v>0</v>
      </c>
      <c r="Q304" s="200">
        <f t="shared" si="35"/>
        <v>0</v>
      </c>
      <c r="R304" s="200">
        <f t="shared" si="35"/>
        <v>0</v>
      </c>
      <c r="S304" s="200">
        <f t="shared" si="35"/>
        <v>0</v>
      </c>
      <c r="T304" s="200">
        <f t="shared" si="35"/>
        <v>0</v>
      </c>
    </row>
    <row r="305" spans="1:20" ht="19.5" customHeight="1" hidden="1">
      <c r="A305" s="111"/>
      <c r="B305" s="112"/>
      <c r="C305" s="112" t="s">
        <v>160</v>
      </c>
      <c r="D305" s="264" t="s">
        <v>151</v>
      </c>
      <c r="E305" s="148"/>
      <c r="F305" s="148"/>
      <c r="G305" s="85">
        <v>3500</v>
      </c>
      <c r="H305" s="224">
        <v>3500</v>
      </c>
      <c r="I305" s="224">
        <v>3500</v>
      </c>
      <c r="J305" s="224">
        <v>0</v>
      </c>
      <c r="K305" s="224">
        <v>3500</v>
      </c>
      <c r="L305" s="224">
        <v>0</v>
      </c>
      <c r="M305" s="224">
        <v>0</v>
      </c>
      <c r="N305" s="224">
        <v>0</v>
      </c>
      <c r="O305" s="224">
        <v>0</v>
      </c>
      <c r="P305" s="224">
        <v>0</v>
      </c>
      <c r="Q305" s="224">
        <v>0</v>
      </c>
      <c r="R305" s="224">
        <v>0</v>
      </c>
      <c r="S305" s="224">
        <v>0</v>
      </c>
      <c r="T305" s="224">
        <v>0</v>
      </c>
    </row>
    <row r="306" spans="1:20" s="243" customFormat="1" ht="19.5" customHeight="1">
      <c r="A306" s="198"/>
      <c r="B306" s="199">
        <v>85154</v>
      </c>
      <c r="C306" s="199"/>
      <c r="D306" s="263" t="s">
        <v>254</v>
      </c>
      <c r="E306" s="355">
        <v>600</v>
      </c>
      <c r="F306" s="355">
        <v>600</v>
      </c>
      <c r="G306" s="201">
        <f aca="true" t="shared" si="36" ref="G306:T306">SUM(G307:G322)</f>
        <v>118500</v>
      </c>
      <c r="H306" s="201">
        <f t="shared" si="36"/>
        <v>118500</v>
      </c>
      <c r="I306" s="201">
        <f t="shared" si="36"/>
        <v>117800</v>
      </c>
      <c r="J306" s="201">
        <f t="shared" si="36"/>
        <v>44500</v>
      </c>
      <c r="K306" s="201">
        <f t="shared" si="36"/>
        <v>73300</v>
      </c>
      <c r="L306" s="201">
        <f t="shared" si="36"/>
        <v>700</v>
      </c>
      <c r="M306" s="201">
        <f t="shared" si="36"/>
        <v>0</v>
      </c>
      <c r="N306" s="201">
        <f t="shared" si="36"/>
        <v>0</v>
      </c>
      <c r="O306" s="201">
        <f t="shared" si="36"/>
        <v>0</v>
      </c>
      <c r="P306" s="201">
        <f t="shared" si="36"/>
        <v>0</v>
      </c>
      <c r="Q306" s="201">
        <f t="shared" si="36"/>
        <v>0</v>
      </c>
      <c r="R306" s="201">
        <f t="shared" si="36"/>
        <v>0</v>
      </c>
      <c r="S306" s="201">
        <f t="shared" si="36"/>
        <v>0</v>
      </c>
      <c r="T306" s="201">
        <f t="shared" si="36"/>
        <v>0</v>
      </c>
    </row>
    <row r="307" spans="1:20" ht="51" hidden="1">
      <c r="A307" s="111"/>
      <c r="B307" s="112"/>
      <c r="C307" s="112">
        <v>2330</v>
      </c>
      <c r="D307" s="264" t="s">
        <v>456</v>
      </c>
      <c r="E307" s="148"/>
      <c r="F307" s="148"/>
      <c r="G307" s="85">
        <v>700</v>
      </c>
      <c r="H307" s="224">
        <v>700</v>
      </c>
      <c r="I307" s="224">
        <v>0</v>
      </c>
      <c r="J307" s="224">
        <v>0</v>
      </c>
      <c r="K307" s="224">
        <v>0</v>
      </c>
      <c r="L307" s="224">
        <v>700</v>
      </c>
      <c r="M307" s="224">
        <v>0</v>
      </c>
      <c r="N307" s="224">
        <v>0</v>
      </c>
      <c r="O307" s="224">
        <v>0</v>
      </c>
      <c r="P307" s="224">
        <v>0</v>
      </c>
      <c r="Q307" s="224">
        <v>0</v>
      </c>
      <c r="R307" s="224">
        <v>0</v>
      </c>
      <c r="S307" s="224">
        <v>0</v>
      </c>
      <c r="T307" s="224">
        <v>0</v>
      </c>
    </row>
    <row r="308" spans="1:20" ht="19.5" customHeight="1" hidden="1">
      <c r="A308" s="111"/>
      <c r="B308" s="112"/>
      <c r="C308" s="112">
        <v>4110</v>
      </c>
      <c r="D308" s="264" t="s">
        <v>147</v>
      </c>
      <c r="E308" s="148"/>
      <c r="F308" s="148"/>
      <c r="G308" s="85">
        <v>1300</v>
      </c>
      <c r="H308" s="224">
        <v>1300</v>
      </c>
      <c r="I308" s="224">
        <v>1300</v>
      </c>
      <c r="J308" s="224">
        <v>1300</v>
      </c>
      <c r="K308" s="224">
        <v>0</v>
      </c>
      <c r="L308" s="224">
        <v>0</v>
      </c>
      <c r="M308" s="224">
        <v>0</v>
      </c>
      <c r="N308" s="224">
        <v>0</v>
      </c>
      <c r="O308" s="224">
        <v>0</v>
      </c>
      <c r="P308" s="224">
        <v>0</v>
      </c>
      <c r="Q308" s="224">
        <v>0</v>
      </c>
      <c r="R308" s="224">
        <v>0</v>
      </c>
      <c r="S308" s="224">
        <v>0</v>
      </c>
      <c r="T308" s="224">
        <v>0</v>
      </c>
    </row>
    <row r="309" spans="1:20" ht="19.5" customHeight="1" hidden="1">
      <c r="A309" s="111"/>
      <c r="B309" s="112"/>
      <c r="C309" s="112" t="s">
        <v>144</v>
      </c>
      <c r="D309" s="264" t="s">
        <v>148</v>
      </c>
      <c r="E309" s="148"/>
      <c r="F309" s="148"/>
      <c r="G309" s="85">
        <v>43200</v>
      </c>
      <c r="H309" s="224">
        <v>43200</v>
      </c>
      <c r="I309" s="224">
        <v>43200</v>
      </c>
      <c r="J309" s="224">
        <v>43200</v>
      </c>
      <c r="K309" s="224">
        <v>0</v>
      </c>
      <c r="L309" s="224">
        <v>0</v>
      </c>
      <c r="M309" s="224">
        <v>0</v>
      </c>
      <c r="N309" s="224">
        <v>0</v>
      </c>
      <c r="O309" s="224">
        <v>0</v>
      </c>
      <c r="P309" s="224">
        <v>0</v>
      </c>
      <c r="Q309" s="224">
        <v>0</v>
      </c>
      <c r="R309" s="224">
        <v>0</v>
      </c>
      <c r="S309" s="224">
        <v>0</v>
      </c>
      <c r="T309" s="224">
        <v>0</v>
      </c>
    </row>
    <row r="310" spans="1:20" ht="19.5" customHeight="1">
      <c r="A310" s="111"/>
      <c r="B310" s="112"/>
      <c r="C310" s="112">
        <v>4210</v>
      </c>
      <c r="D310" s="264" t="s">
        <v>149</v>
      </c>
      <c r="E310" s="148"/>
      <c r="F310" s="148">
        <v>600</v>
      </c>
      <c r="G310" s="85">
        <v>36700</v>
      </c>
      <c r="H310" s="85">
        <v>36700</v>
      </c>
      <c r="I310" s="85">
        <v>36700</v>
      </c>
      <c r="J310" s="224">
        <v>0</v>
      </c>
      <c r="K310" s="85">
        <v>36700</v>
      </c>
      <c r="L310" s="224">
        <v>0</v>
      </c>
      <c r="M310" s="224">
        <v>0</v>
      </c>
      <c r="N310" s="224">
        <v>0</v>
      </c>
      <c r="O310" s="224">
        <v>0</v>
      </c>
      <c r="P310" s="224">
        <v>0</v>
      </c>
      <c r="Q310" s="224">
        <v>0</v>
      </c>
      <c r="R310" s="224">
        <v>0</v>
      </c>
      <c r="S310" s="224">
        <v>0</v>
      </c>
      <c r="T310" s="224">
        <v>0</v>
      </c>
    </row>
    <row r="311" spans="1:20" ht="19.5" customHeight="1" hidden="1">
      <c r="A311" s="111"/>
      <c r="B311" s="112"/>
      <c r="C311" s="112">
        <v>4220</v>
      </c>
      <c r="D311" s="264" t="s">
        <v>240</v>
      </c>
      <c r="E311" s="148"/>
      <c r="F311" s="148"/>
      <c r="G311" s="85">
        <v>9000</v>
      </c>
      <c r="H311" s="85">
        <v>9000</v>
      </c>
      <c r="I311" s="85">
        <v>9000</v>
      </c>
      <c r="J311" s="224">
        <v>0</v>
      </c>
      <c r="K311" s="85">
        <v>9000</v>
      </c>
      <c r="L311" s="224">
        <v>0</v>
      </c>
      <c r="M311" s="224">
        <v>0</v>
      </c>
      <c r="N311" s="224">
        <v>0</v>
      </c>
      <c r="O311" s="224">
        <v>0</v>
      </c>
      <c r="P311" s="224">
        <v>0</v>
      </c>
      <c r="Q311" s="224">
        <v>0</v>
      </c>
      <c r="R311" s="224">
        <v>0</v>
      </c>
      <c r="S311" s="224">
        <v>0</v>
      </c>
      <c r="T311" s="224">
        <v>0</v>
      </c>
    </row>
    <row r="312" spans="1:20" ht="25.5" hidden="1">
      <c r="A312" s="111"/>
      <c r="B312" s="112"/>
      <c r="C312" s="112" t="s">
        <v>172</v>
      </c>
      <c r="D312" s="264" t="s">
        <v>242</v>
      </c>
      <c r="E312" s="148"/>
      <c r="F312" s="148"/>
      <c r="G312" s="85">
        <v>800</v>
      </c>
      <c r="H312" s="85">
        <v>800</v>
      </c>
      <c r="I312" s="85">
        <v>800</v>
      </c>
      <c r="J312" s="224">
        <v>0</v>
      </c>
      <c r="K312" s="85">
        <v>800</v>
      </c>
      <c r="L312" s="224">
        <v>0</v>
      </c>
      <c r="M312" s="224">
        <v>0</v>
      </c>
      <c r="N312" s="224">
        <v>0</v>
      </c>
      <c r="O312" s="224">
        <v>0</v>
      </c>
      <c r="P312" s="224">
        <v>0</v>
      </c>
      <c r="Q312" s="224">
        <v>0</v>
      </c>
      <c r="R312" s="224">
        <v>0</v>
      </c>
      <c r="S312" s="224">
        <v>0</v>
      </c>
      <c r="T312" s="224">
        <v>0</v>
      </c>
    </row>
    <row r="313" spans="1:20" ht="19.5" customHeight="1" hidden="1">
      <c r="A313" s="111"/>
      <c r="B313" s="112"/>
      <c r="C313" s="112" t="s">
        <v>154</v>
      </c>
      <c r="D313" s="264" t="s">
        <v>157</v>
      </c>
      <c r="E313" s="148"/>
      <c r="F313" s="148"/>
      <c r="G313" s="85">
        <v>300</v>
      </c>
      <c r="H313" s="85">
        <v>300</v>
      </c>
      <c r="I313" s="85">
        <v>300</v>
      </c>
      <c r="J313" s="224">
        <v>0</v>
      </c>
      <c r="K313" s="85">
        <v>300</v>
      </c>
      <c r="L313" s="224">
        <v>0</v>
      </c>
      <c r="M313" s="224">
        <v>0</v>
      </c>
      <c r="N313" s="224">
        <v>0</v>
      </c>
      <c r="O313" s="224">
        <v>0</v>
      </c>
      <c r="P313" s="224">
        <v>0</v>
      </c>
      <c r="Q313" s="224">
        <v>0</v>
      </c>
      <c r="R313" s="224">
        <v>0</v>
      </c>
      <c r="S313" s="224">
        <v>0</v>
      </c>
      <c r="T313" s="224">
        <v>0</v>
      </c>
    </row>
    <row r="314" spans="1:20" ht="19.5" customHeight="1">
      <c r="A314" s="111"/>
      <c r="B314" s="112"/>
      <c r="C314" s="112">
        <v>4270</v>
      </c>
      <c r="D314" s="264" t="s">
        <v>150</v>
      </c>
      <c r="E314" s="148">
        <v>600</v>
      </c>
      <c r="F314" s="148"/>
      <c r="G314" s="85">
        <v>3100</v>
      </c>
      <c r="H314" s="85">
        <v>3100</v>
      </c>
      <c r="I314" s="85">
        <v>3100</v>
      </c>
      <c r="J314" s="224">
        <v>0</v>
      </c>
      <c r="K314" s="85">
        <v>3100</v>
      </c>
      <c r="L314" s="224">
        <v>0</v>
      </c>
      <c r="M314" s="224">
        <v>0</v>
      </c>
      <c r="N314" s="224">
        <v>0</v>
      </c>
      <c r="O314" s="224">
        <v>0</v>
      </c>
      <c r="P314" s="224">
        <v>0</v>
      </c>
      <c r="Q314" s="224">
        <v>0</v>
      </c>
      <c r="R314" s="224">
        <v>0</v>
      </c>
      <c r="S314" s="224">
        <v>0</v>
      </c>
      <c r="T314" s="224">
        <v>0</v>
      </c>
    </row>
    <row r="315" spans="1:20" ht="19.5" customHeight="1" hidden="1">
      <c r="A315" s="111"/>
      <c r="B315" s="112"/>
      <c r="C315" s="112">
        <v>4300</v>
      </c>
      <c r="D315" s="264" t="s">
        <v>151</v>
      </c>
      <c r="E315" s="148"/>
      <c r="F315" s="148"/>
      <c r="G315" s="85">
        <v>17000</v>
      </c>
      <c r="H315" s="85">
        <v>17000</v>
      </c>
      <c r="I315" s="85">
        <v>17000</v>
      </c>
      <c r="J315" s="224">
        <v>0</v>
      </c>
      <c r="K315" s="85">
        <v>17000</v>
      </c>
      <c r="L315" s="224">
        <v>0</v>
      </c>
      <c r="M315" s="224">
        <v>0</v>
      </c>
      <c r="N315" s="224">
        <v>0</v>
      </c>
      <c r="O315" s="224">
        <v>0</v>
      </c>
      <c r="P315" s="224">
        <v>0</v>
      </c>
      <c r="Q315" s="224">
        <v>0</v>
      </c>
      <c r="R315" s="224">
        <v>0</v>
      </c>
      <c r="S315" s="224">
        <v>0</v>
      </c>
      <c r="T315" s="224">
        <v>0</v>
      </c>
    </row>
    <row r="316" spans="1:20" ht="25.5" customHeight="1" hidden="1">
      <c r="A316" s="111"/>
      <c r="B316" s="112"/>
      <c r="C316" s="112" t="s">
        <v>174</v>
      </c>
      <c r="D316" s="264" t="s">
        <v>273</v>
      </c>
      <c r="E316" s="148"/>
      <c r="F316" s="148"/>
      <c r="G316" s="85">
        <v>1600</v>
      </c>
      <c r="H316" s="85">
        <v>1600</v>
      </c>
      <c r="I316" s="85">
        <v>1600</v>
      </c>
      <c r="J316" s="224">
        <v>0</v>
      </c>
      <c r="K316" s="85">
        <v>1600</v>
      </c>
      <c r="L316" s="224">
        <v>0</v>
      </c>
      <c r="M316" s="224">
        <v>0</v>
      </c>
      <c r="N316" s="224">
        <v>0</v>
      </c>
      <c r="O316" s="224">
        <v>0</v>
      </c>
      <c r="P316" s="224">
        <v>0</v>
      </c>
      <c r="Q316" s="224">
        <v>0</v>
      </c>
      <c r="R316" s="224">
        <v>0</v>
      </c>
      <c r="S316" s="224">
        <v>0</v>
      </c>
      <c r="T316" s="224">
        <v>0</v>
      </c>
    </row>
    <row r="317" spans="1:20" ht="25.5" hidden="1">
      <c r="A317" s="111"/>
      <c r="B317" s="112"/>
      <c r="C317" s="112">
        <v>4390</v>
      </c>
      <c r="D317" s="264" t="s">
        <v>346</v>
      </c>
      <c r="E317" s="148"/>
      <c r="F317" s="148"/>
      <c r="G317" s="85">
        <v>1000</v>
      </c>
      <c r="H317" s="85">
        <v>1000</v>
      </c>
      <c r="I317" s="85">
        <v>1000</v>
      </c>
      <c r="J317" s="224">
        <v>0</v>
      </c>
      <c r="K317" s="85">
        <v>1000</v>
      </c>
      <c r="L317" s="224">
        <v>0</v>
      </c>
      <c r="M317" s="224">
        <v>0</v>
      </c>
      <c r="N317" s="224">
        <v>0</v>
      </c>
      <c r="O317" s="224">
        <v>0</v>
      </c>
      <c r="P317" s="224">
        <v>0</v>
      </c>
      <c r="Q317" s="224">
        <v>0</v>
      </c>
      <c r="R317" s="224">
        <v>0</v>
      </c>
      <c r="S317" s="224">
        <v>0</v>
      </c>
      <c r="T317" s="224">
        <v>0</v>
      </c>
    </row>
    <row r="318" spans="1:20" ht="19.5" customHeight="1" hidden="1">
      <c r="A318" s="111"/>
      <c r="B318" s="112"/>
      <c r="C318" s="112">
        <v>4410</v>
      </c>
      <c r="D318" s="264" t="s">
        <v>184</v>
      </c>
      <c r="E318" s="148"/>
      <c r="F318" s="148"/>
      <c r="G318" s="85">
        <v>700</v>
      </c>
      <c r="H318" s="85">
        <v>700</v>
      </c>
      <c r="I318" s="85">
        <v>700</v>
      </c>
      <c r="J318" s="224">
        <v>0</v>
      </c>
      <c r="K318" s="85">
        <v>700</v>
      </c>
      <c r="L318" s="224">
        <v>0</v>
      </c>
      <c r="M318" s="224">
        <v>0</v>
      </c>
      <c r="N318" s="224">
        <v>0</v>
      </c>
      <c r="O318" s="224">
        <v>0</v>
      </c>
      <c r="P318" s="224">
        <v>0</v>
      </c>
      <c r="Q318" s="224">
        <v>0</v>
      </c>
      <c r="R318" s="224">
        <v>0</v>
      </c>
      <c r="S318" s="224">
        <v>0</v>
      </c>
      <c r="T318" s="224">
        <v>0</v>
      </c>
    </row>
    <row r="319" spans="1:20" ht="19.5" customHeight="1" hidden="1">
      <c r="A319" s="111"/>
      <c r="B319" s="112"/>
      <c r="C319" s="112">
        <v>4430</v>
      </c>
      <c r="D319" s="264" t="s">
        <v>152</v>
      </c>
      <c r="E319" s="148"/>
      <c r="F319" s="148"/>
      <c r="G319" s="85">
        <v>400</v>
      </c>
      <c r="H319" s="85">
        <v>400</v>
      </c>
      <c r="I319" s="85">
        <v>400</v>
      </c>
      <c r="J319" s="224">
        <v>0</v>
      </c>
      <c r="K319" s="85">
        <v>400</v>
      </c>
      <c r="L319" s="224">
        <v>0</v>
      </c>
      <c r="M319" s="224">
        <v>0</v>
      </c>
      <c r="N319" s="224">
        <v>0</v>
      </c>
      <c r="O319" s="224">
        <v>0</v>
      </c>
      <c r="P319" s="224">
        <v>0</v>
      </c>
      <c r="Q319" s="224">
        <v>0</v>
      </c>
      <c r="R319" s="224">
        <v>0</v>
      </c>
      <c r="S319" s="224">
        <v>0</v>
      </c>
      <c r="T319" s="224">
        <v>0</v>
      </c>
    </row>
    <row r="320" spans="1:20" ht="25.5" hidden="1">
      <c r="A320" s="111"/>
      <c r="B320" s="112"/>
      <c r="C320" s="112">
        <v>4610</v>
      </c>
      <c r="D320" s="264" t="s">
        <v>158</v>
      </c>
      <c r="E320" s="148"/>
      <c r="F320" s="148"/>
      <c r="G320" s="85">
        <v>1000</v>
      </c>
      <c r="H320" s="85">
        <v>1000</v>
      </c>
      <c r="I320" s="85">
        <v>1000</v>
      </c>
      <c r="J320" s="224">
        <v>0</v>
      </c>
      <c r="K320" s="85">
        <v>1000</v>
      </c>
      <c r="L320" s="224">
        <v>0</v>
      </c>
      <c r="M320" s="224">
        <v>0</v>
      </c>
      <c r="N320" s="224">
        <v>0</v>
      </c>
      <c r="O320" s="224">
        <v>0</v>
      </c>
      <c r="P320" s="224">
        <v>0</v>
      </c>
      <c r="Q320" s="224">
        <v>0</v>
      </c>
      <c r="R320" s="224">
        <v>0</v>
      </c>
      <c r="S320" s="224">
        <v>0</v>
      </c>
      <c r="T320" s="224">
        <v>0</v>
      </c>
    </row>
    <row r="321" spans="1:20" ht="25.5" customHeight="1" hidden="1">
      <c r="A321" s="111"/>
      <c r="B321" s="112"/>
      <c r="C321" s="112">
        <v>4740</v>
      </c>
      <c r="D321" s="264" t="s">
        <v>546</v>
      </c>
      <c r="E321" s="148"/>
      <c r="F321" s="148"/>
      <c r="G321" s="85">
        <v>500</v>
      </c>
      <c r="H321" s="85">
        <v>500</v>
      </c>
      <c r="I321" s="85">
        <v>500</v>
      </c>
      <c r="J321" s="224">
        <v>0</v>
      </c>
      <c r="K321" s="85">
        <v>500</v>
      </c>
      <c r="L321" s="224">
        <v>0</v>
      </c>
      <c r="M321" s="224">
        <v>0</v>
      </c>
      <c r="N321" s="224">
        <v>0</v>
      </c>
      <c r="O321" s="224">
        <v>0</v>
      </c>
      <c r="P321" s="224">
        <v>0</v>
      </c>
      <c r="Q321" s="224">
        <v>0</v>
      </c>
      <c r="R321" s="224">
        <v>0</v>
      </c>
      <c r="S321" s="224">
        <v>0</v>
      </c>
      <c r="T321" s="224">
        <v>0</v>
      </c>
    </row>
    <row r="322" spans="1:20" ht="25.5" hidden="1">
      <c r="A322" s="111"/>
      <c r="B322" s="112"/>
      <c r="C322" s="112">
        <v>4750</v>
      </c>
      <c r="D322" s="264" t="s">
        <v>347</v>
      </c>
      <c r="E322" s="148"/>
      <c r="F322" s="148"/>
      <c r="G322" s="85">
        <v>1200</v>
      </c>
      <c r="H322" s="85">
        <v>1200</v>
      </c>
      <c r="I322" s="85">
        <v>1200</v>
      </c>
      <c r="J322" s="224">
        <v>0</v>
      </c>
      <c r="K322" s="85">
        <v>1200</v>
      </c>
      <c r="L322" s="224">
        <v>0</v>
      </c>
      <c r="M322" s="224">
        <v>0</v>
      </c>
      <c r="N322" s="224">
        <v>0</v>
      </c>
      <c r="O322" s="224">
        <v>0</v>
      </c>
      <c r="P322" s="224">
        <v>0</v>
      </c>
      <c r="Q322" s="224">
        <v>0</v>
      </c>
      <c r="R322" s="224">
        <v>0</v>
      </c>
      <c r="S322" s="224">
        <v>0</v>
      </c>
      <c r="T322" s="224">
        <v>0</v>
      </c>
    </row>
    <row r="323" spans="1:20" ht="20.25" customHeight="1" hidden="1">
      <c r="A323" s="111"/>
      <c r="B323" s="112">
        <v>85158</v>
      </c>
      <c r="C323" s="112"/>
      <c r="D323" s="264" t="s">
        <v>391</v>
      </c>
      <c r="E323" s="148"/>
      <c r="F323" s="148"/>
      <c r="G323" s="85">
        <f>G324</f>
        <v>1500</v>
      </c>
      <c r="H323" s="85">
        <f aca="true" t="shared" si="37" ref="H323:T323">H324</f>
        <v>1500</v>
      </c>
      <c r="I323" s="85">
        <f t="shared" si="37"/>
        <v>0</v>
      </c>
      <c r="J323" s="85">
        <f t="shared" si="37"/>
        <v>0</v>
      </c>
      <c r="K323" s="85">
        <f t="shared" si="37"/>
        <v>0</v>
      </c>
      <c r="L323" s="85">
        <f t="shared" si="37"/>
        <v>1500</v>
      </c>
      <c r="M323" s="85">
        <f t="shared" si="37"/>
        <v>0</v>
      </c>
      <c r="N323" s="85">
        <f t="shared" si="37"/>
        <v>0</v>
      </c>
      <c r="O323" s="85">
        <f t="shared" si="37"/>
        <v>0</v>
      </c>
      <c r="P323" s="85">
        <f t="shared" si="37"/>
        <v>0</v>
      </c>
      <c r="Q323" s="85">
        <f t="shared" si="37"/>
        <v>0</v>
      </c>
      <c r="R323" s="85">
        <f t="shared" si="37"/>
        <v>0</v>
      </c>
      <c r="S323" s="85">
        <f t="shared" si="37"/>
        <v>0</v>
      </c>
      <c r="T323" s="85">
        <f t="shared" si="37"/>
        <v>0</v>
      </c>
    </row>
    <row r="324" spans="1:20" ht="38.25" hidden="1">
      <c r="A324" s="111"/>
      <c r="B324" s="112"/>
      <c r="C324" s="112" t="s">
        <v>250</v>
      </c>
      <c r="D324" s="264" t="s">
        <v>255</v>
      </c>
      <c r="E324" s="148"/>
      <c r="F324" s="148"/>
      <c r="G324" s="85">
        <v>1500</v>
      </c>
      <c r="H324" s="224">
        <v>1500</v>
      </c>
      <c r="I324" s="224">
        <v>0</v>
      </c>
      <c r="J324" s="224">
        <v>0</v>
      </c>
      <c r="K324" s="224">
        <v>0</v>
      </c>
      <c r="L324" s="224">
        <v>1500</v>
      </c>
      <c r="M324" s="224">
        <v>0</v>
      </c>
      <c r="N324" s="224">
        <v>0</v>
      </c>
      <c r="O324" s="224">
        <v>0</v>
      </c>
      <c r="P324" s="224">
        <v>0</v>
      </c>
      <c r="Q324" s="224">
        <v>0</v>
      </c>
      <c r="R324" s="224">
        <v>0</v>
      </c>
      <c r="S324" s="224">
        <v>0</v>
      </c>
      <c r="T324" s="224">
        <v>0</v>
      </c>
    </row>
    <row r="325" spans="1:20" ht="12.75">
      <c r="A325" s="125"/>
      <c r="B325" s="132"/>
      <c r="C325" s="132"/>
      <c r="D325" s="270"/>
      <c r="E325" s="364"/>
      <c r="F325" s="364"/>
      <c r="G325" s="461"/>
      <c r="H325" s="462"/>
      <c r="I325" s="462"/>
      <c r="J325" s="462"/>
      <c r="K325" s="462"/>
      <c r="L325" s="462"/>
      <c r="M325" s="462"/>
      <c r="N325" s="462"/>
      <c r="O325" s="462"/>
      <c r="P325" s="462"/>
      <c r="Q325" s="462"/>
      <c r="R325" s="462"/>
      <c r="S325" s="462"/>
      <c r="T325" s="463"/>
    </row>
    <row r="326" spans="1:20" ht="19.5" customHeight="1">
      <c r="A326" s="107" t="s">
        <v>100</v>
      </c>
      <c r="B326" s="108"/>
      <c r="C326" s="108"/>
      <c r="D326" s="262" t="s">
        <v>256</v>
      </c>
      <c r="E326" s="154">
        <f>SUM(E327,E329,E346,E348,E351,E353,E355,E373,E378,E389)</f>
        <v>4400</v>
      </c>
      <c r="F326" s="154">
        <f>SUM(F327,F329,F346,F348,F351,F353,F355,F373,F378,F389)</f>
        <v>141400</v>
      </c>
      <c r="G326" s="109">
        <f aca="true" t="shared" si="38" ref="G326:T326">G327+G329+G346+G348+G351+G353+G355+G373+G378+G389</f>
        <v>3941926</v>
      </c>
      <c r="H326" s="109">
        <f t="shared" si="38"/>
        <v>3941926</v>
      </c>
      <c r="I326" s="109">
        <f t="shared" si="38"/>
        <v>632499</v>
      </c>
      <c r="J326" s="109">
        <f t="shared" si="38"/>
        <v>523868</v>
      </c>
      <c r="K326" s="109">
        <f t="shared" si="38"/>
        <v>108631</v>
      </c>
      <c r="L326" s="109">
        <f t="shared" si="38"/>
        <v>3000</v>
      </c>
      <c r="M326" s="109">
        <f t="shared" si="38"/>
        <v>3306427</v>
      </c>
      <c r="N326" s="109">
        <f t="shared" si="38"/>
        <v>0</v>
      </c>
      <c r="O326" s="109">
        <f t="shared" si="38"/>
        <v>0</v>
      </c>
      <c r="P326" s="109">
        <f t="shared" si="38"/>
        <v>0</v>
      </c>
      <c r="Q326" s="109">
        <f t="shared" si="38"/>
        <v>0</v>
      </c>
      <c r="R326" s="109">
        <f t="shared" si="38"/>
        <v>0</v>
      </c>
      <c r="S326" s="109">
        <f t="shared" si="38"/>
        <v>0</v>
      </c>
      <c r="T326" s="109">
        <f t="shared" si="38"/>
        <v>0</v>
      </c>
    </row>
    <row r="327" spans="1:20" s="243" customFormat="1" ht="19.5" customHeight="1" hidden="1">
      <c r="A327" s="198"/>
      <c r="B327" s="199" t="s">
        <v>248</v>
      </c>
      <c r="C327" s="199"/>
      <c r="D327" s="263" t="s">
        <v>257</v>
      </c>
      <c r="E327" s="355"/>
      <c r="F327" s="355"/>
      <c r="G327" s="201">
        <f>G328</f>
        <v>48800</v>
      </c>
      <c r="H327" s="201">
        <f aca="true" t="shared" si="39" ref="H327:T327">H328</f>
        <v>48800</v>
      </c>
      <c r="I327" s="201">
        <f t="shared" si="39"/>
        <v>48800</v>
      </c>
      <c r="J327" s="201">
        <f t="shared" si="39"/>
        <v>0</v>
      </c>
      <c r="K327" s="201">
        <f t="shared" si="39"/>
        <v>48800</v>
      </c>
      <c r="L327" s="201">
        <f t="shared" si="39"/>
        <v>0</v>
      </c>
      <c r="M327" s="201">
        <f t="shared" si="39"/>
        <v>0</v>
      </c>
      <c r="N327" s="201">
        <f t="shared" si="39"/>
        <v>0</v>
      </c>
      <c r="O327" s="201">
        <f t="shared" si="39"/>
        <v>0</v>
      </c>
      <c r="P327" s="201">
        <f t="shared" si="39"/>
        <v>0</v>
      </c>
      <c r="Q327" s="201">
        <f t="shared" si="39"/>
        <v>0</v>
      </c>
      <c r="R327" s="201">
        <f t="shared" si="39"/>
        <v>0</v>
      </c>
      <c r="S327" s="201">
        <f t="shared" si="39"/>
        <v>0</v>
      </c>
      <c r="T327" s="201">
        <f t="shared" si="39"/>
        <v>0</v>
      </c>
    </row>
    <row r="328" spans="1:20" ht="19.5" customHeight="1" hidden="1">
      <c r="A328" s="111"/>
      <c r="B328" s="112"/>
      <c r="C328" s="112" t="s">
        <v>251</v>
      </c>
      <c r="D328" s="264" t="s">
        <v>258</v>
      </c>
      <c r="E328" s="148"/>
      <c r="F328" s="148"/>
      <c r="G328" s="85">
        <v>48800</v>
      </c>
      <c r="H328" s="224">
        <v>48800</v>
      </c>
      <c r="I328" s="224">
        <v>48800</v>
      </c>
      <c r="J328" s="224">
        <v>0</v>
      </c>
      <c r="K328" s="224">
        <v>48800</v>
      </c>
      <c r="L328" s="224">
        <v>0</v>
      </c>
      <c r="M328" s="224">
        <v>0</v>
      </c>
      <c r="N328" s="224">
        <v>0</v>
      </c>
      <c r="O328" s="224">
        <v>0</v>
      </c>
      <c r="P328" s="224">
        <v>0</v>
      </c>
      <c r="Q328" s="224">
        <v>0</v>
      </c>
      <c r="R328" s="224">
        <v>0</v>
      </c>
      <c r="S328" s="224">
        <v>0</v>
      </c>
      <c r="T328" s="224">
        <v>0</v>
      </c>
    </row>
    <row r="329" spans="1:20" s="243" customFormat="1" ht="63.75">
      <c r="A329" s="198"/>
      <c r="B329" s="199" t="s">
        <v>99</v>
      </c>
      <c r="C329" s="199"/>
      <c r="D329" s="263" t="s">
        <v>547</v>
      </c>
      <c r="E329" s="355">
        <f>SUM(E330:E345)</f>
        <v>0</v>
      </c>
      <c r="F329" s="355">
        <f>SUM(F330:F345)</f>
        <v>136200</v>
      </c>
      <c r="G329" s="200">
        <f>SUM(G330:G345)</f>
        <v>2809360</v>
      </c>
      <c r="H329" s="200">
        <f aca="true" t="shared" si="40" ref="H329:T329">SUM(H330:H345)</f>
        <v>2809360</v>
      </c>
      <c r="I329" s="200">
        <f t="shared" si="40"/>
        <v>172024</v>
      </c>
      <c r="J329" s="200">
        <f t="shared" si="40"/>
        <v>163509</v>
      </c>
      <c r="K329" s="200">
        <f t="shared" si="40"/>
        <v>8515</v>
      </c>
      <c r="L329" s="200">
        <f t="shared" si="40"/>
        <v>3000</v>
      </c>
      <c r="M329" s="200">
        <f t="shared" si="40"/>
        <v>2634336</v>
      </c>
      <c r="N329" s="200">
        <f t="shared" si="40"/>
        <v>0</v>
      </c>
      <c r="O329" s="200">
        <f t="shared" si="40"/>
        <v>0</v>
      </c>
      <c r="P329" s="200">
        <f t="shared" si="40"/>
        <v>0</v>
      </c>
      <c r="Q329" s="200">
        <f t="shared" si="40"/>
        <v>0</v>
      </c>
      <c r="R329" s="200">
        <f t="shared" si="40"/>
        <v>0</v>
      </c>
      <c r="S329" s="200">
        <f t="shared" si="40"/>
        <v>0</v>
      </c>
      <c r="T329" s="200">
        <f t="shared" si="40"/>
        <v>0</v>
      </c>
    </row>
    <row r="330" spans="1:20" ht="25.5" hidden="1">
      <c r="A330" s="111"/>
      <c r="B330" s="112"/>
      <c r="C330" s="112">
        <v>2910</v>
      </c>
      <c r="D330" s="264" t="s">
        <v>372</v>
      </c>
      <c r="E330" s="148"/>
      <c r="F330" s="148"/>
      <c r="G330" s="85">
        <v>3000</v>
      </c>
      <c r="H330" s="224">
        <v>3000</v>
      </c>
      <c r="I330" s="224">
        <v>0</v>
      </c>
      <c r="J330" s="224">
        <v>0</v>
      </c>
      <c r="K330" s="224">
        <v>0</v>
      </c>
      <c r="L330" s="224">
        <v>3000</v>
      </c>
      <c r="M330" s="224">
        <v>0</v>
      </c>
      <c r="N330" s="224">
        <v>0</v>
      </c>
      <c r="O330" s="224">
        <v>0</v>
      </c>
      <c r="P330" s="224">
        <v>0</v>
      </c>
      <c r="Q330" s="224">
        <v>0</v>
      </c>
      <c r="R330" s="224">
        <v>0</v>
      </c>
      <c r="S330" s="224">
        <v>0</v>
      </c>
      <c r="T330" s="224">
        <v>0</v>
      </c>
    </row>
    <row r="331" spans="1:20" ht="25.5" hidden="1">
      <c r="A331" s="111"/>
      <c r="B331" s="112"/>
      <c r="C331" s="112">
        <v>3020</v>
      </c>
      <c r="D331" s="264" t="s">
        <v>400</v>
      </c>
      <c r="E331" s="148"/>
      <c r="F331" s="148"/>
      <c r="G331" s="85">
        <v>300</v>
      </c>
      <c r="H331" s="224">
        <v>300</v>
      </c>
      <c r="I331" s="224">
        <v>0</v>
      </c>
      <c r="J331" s="224">
        <v>0</v>
      </c>
      <c r="K331" s="224">
        <v>0</v>
      </c>
      <c r="L331" s="224">
        <v>0</v>
      </c>
      <c r="M331" s="224">
        <v>300</v>
      </c>
      <c r="N331" s="224">
        <v>0</v>
      </c>
      <c r="O331" s="224">
        <v>0</v>
      </c>
      <c r="P331" s="224">
        <v>0</v>
      </c>
      <c r="Q331" s="224">
        <v>0</v>
      </c>
      <c r="R331" s="224">
        <v>0</v>
      </c>
      <c r="S331" s="224">
        <v>0</v>
      </c>
      <c r="T331" s="224">
        <v>0</v>
      </c>
    </row>
    <row r="332" spans="1:20" ht="19.5" customHeight="1">
      <c r="A332" s="111"/>
      <c r="B332" s="112"/>
      <c r="C332" s="112" t="s">
        <v>231</v>
      </c>
      <c r="D332" s="264" t="s">
        <v>234</v>
      </c>
      <c r="E332" s="148"/>
      <c r="F332" s="148">
        <v>132114</v>
      </c>
      <c r="G332" s="85">
        <v>2634036</v>
      </c>
      <c r="H332" s="85">
        <v>2634036</v>
      </c>
      <c r="I332" s="85">
        <v>0</v>
      </c>
      <c r="J332" s="224">
        <v>0</v>
      </c>
      <c r="K332" s="224">
        <v>0</v>
      </c>
      <c r="L332" s="224">
        <v>0</v>
      </c>
      <c r="M332" s="224">
        <v>2634036</v>
      </c>
      <c r="N332" s="224">
        <v>0</v>
      </c>
      <c r="O332" s="224">
        <v>0</v>
      </c>
      <c r="P332" s="224">
        <v>0</v>
      </c>
      <c r="Q332" s="224">
        <v>0</v>
      </c>
      <c r="R332" s="224">
        <v>0</v>
      </c>
      <c r="S332" s="224">
        <v>0</v>
      </c>
      <c r="T332" s="224">
        <v>0</v>
      </c>
    </row>
    <row r="333" spans="1:20" ht="25.5">
      <c r="A333" s="111"/>
      <c r="B333" s="112"/>
      <c r="C333" s="112" t="s">
        <v>207</v>
      </c>
      <c r="D333" s="264" t="s">
        <v>180</v>
      </c>
      <c r="E333" s="148"/>
      <c r="F333" s="148">
        <v>3457</v>
      </c>
      <c r="G333" s="85">
        <v>61043</v>
      </c>
      <c r="H333" s="85">
        <v>61043</v>
      </c>
      <c r="I333" s="85">
        <v>61043</v>
      </c>
      <c r="J333" s="85">
        <v>61043</v>
      </c>
      <c r="K333" s="224">
        <v>0</v>
      </c>
      <c r="L333" s="224">
        <v>0</v>
      </c>
      <c r="M333" s="224">
        <v>0</v>
      </c>
      <c r="N333" s="224">
        <v>0</v>
      </c>
      <c r="O333" s="224">
        <v>0</v>
      </c>
      <c r="P333" s="224">
        <v>0</v>
      </c>
      <c r="Q333" s="224">
        <v>0</v>
      </c>
      <c r="R333" s="224">
        <v>0</v>
      </c>
      <c r="S333" s="224">
        <v>0</v>
      </c>
      <c r="T333" s="224">
        <v>0</v>
      </c>
    </row>
    <row r="334" spans="1:20" ht="19.5" customHeight="1" hidden="1">
      <c r="A334" s="111"/>
      <c r="B334" s="112"/>
      <c r="C334" s="112" t="s">
        <v>232</v>
      </c>
      <c r="D334" s="264" t="s">
        <v>181</v>
      </c>
      <c r="E334" s="148"/>
      <c r="F334" s="148"/>
      <c r="G334" s="85">
        <v>4983</v>
      </c>
      <c r="H334" s="85">
        <v>4983</v>
      </c>
      <c r="I334" s="85">
        <v>4983</v>
      </c>
      <c r="J334" s="85">
        <v>4983</v>
      </c>
      <c r="K334" s="224">
        <v>0</v>
      </c>
      <c r="L334" s="224">
        <v>0</v>
      </c>
      <c r="M334" s="224">
        <v>0</v>
      </c>
      <c r="N334" s="224">
        <v>0</v>
      </c>
      <c r="O334" s="224">
        <v>0</v>
      </c>
      <c r="P334" s="224">
        <v>0</v>
      </c>
      <c r="Q334" s="224">
        <v>0</v>
      </c>
      <c r="R334" s="224">
        <v>0</v>
      </c>
      <c r="S334" s="224">
        <v>0</v>
      </c>
      <c r="T334" s="224">
        <v>0</v>
      </c>
    </row>
    <row r="335" spans="1:20" ht="19.5" customHeight="1">
      <c r="A335" s="111"/>
      <c r="B335" s="112"/>
      <c r="C335" s="112" t="s">
        <v>142</v>
      </c>
      <c r="D335" s="264" t="s">
        <v>147</v>
      </c>
      <c r="E335" s="148"/>
      <c r="F335" s="148">
        <v>544</v>
      </c>
      <c r="G335" s="85">
        <v>95866</v>
      </c>
      <c r="H335" s="85">
        <v>95866</v>
      </c>
      <c r="I335" s="85">
        <v>95866</v>
      </c>
      <c r="J335" s="85">
        <v>95866</v>
      </c>
      <c r="K335" s="224">
        <v>0</v>
      </c>
      <c r="L335" s="224">
        <v>0</v>
      </c>
      <c r="M335" s="224">
        <v>0</v>
      </c>
      <c r="N335" s="224">
        <v>0</v>
      </c>
      <c r="O335" s="224">
        <v>0</v>
      </c>
      <c r="P335" s="224">
        <v>0</v>
      </c>
      <c r="Q335" s="224">
        <v>0</v>
      </c>
      <c r="R335" s="224">
        <v>0</v>
      </c>
      <c r="S335" s="224">
        <v>0</v>
      </c>
      <c r="T335" s="224">
        <v>0</v>
      </c>
    </row>
    <row r="336" spans="1:20" ht="19.5" customHeight="1">
      <c r="A336" s="111"/>
      <c r="B336" s="112"/>
      <c r="C336" s="112" t="s">
        <v>143</v>
      </c>
      <c r="D336" s="264" t="s">
        <v>182</v>
      </c>
      <c r="E336" s="148"/>
      <c r="F336" s="148">
        <v>85</v>
      </c>
      <c r="G336" s="85">
        <v>1617</v>
      </c>
      <c r="H336" s="85">
        <v>1617</v>
      </c>
      <c r="I336" s="85">
        <v>1617</v>
      </c>
      <c r="J336" s="85">
        <v>1617</v>
      </c>
      <c r="K336" s="224">
        <v>0</v>
      </c>
      <c r="L336" s="224">
        <v>0</v>
      </c>
      <c r="M336" s="224">
        <v>0</v>
      </c>
      <c r="N336" s="224">
        <v>0</v>
      </c>
      <c r="O336" s="224">
        <v>0</v>
      </c>
      <c r="P336" s="224">
        <v>0</v>
      </c>
      <c r="Q336" s="224">
        <v>0</v>
      </c>
      <c r="R336" s="224">
        <v>0</v>
      </c>
      <c r="S336" s="224">
        <v>0</v>
      </c>
      <c r="T336" s="224">
        <v>0</v>
      </c>
    </row>
    <row r="337" spans="1:20" ht="19.5" customHeight="1" hidden="1">
      <c r="A337" s="111"/>
      <c r="B337" s="112"/>
      <c r="C337" s="112" t="s">
        <v>163</v>
      </c>
      <c r="D337" s="264" t="s">
        <v>149</v>
      </c>
      <c r="E337" s="148"/>
      <c r="F337" s="148"/>
      <c r="G337" s="85">
        <v>1695</v>
      </c>
      <c r="H337" s="85">
        <v>1695</v>
      </c>
      <c r="I337" s="85">
        <v>1695</v>
      </c>
      <c r="J337" s="224">
        <v>0</v>
      </c>
      <c r="K337" s="85">
        <v>1695</v>
      </c>
      <c r="L337" s="224">
        <v>0</v>
      </c>
      <c r="M337" s="224">
        <v>0</v>
      </c>
      <c r="N337" s="224">
        <v>0</v>
      </c>
      <c r="O337" s="224">
        <v>0</v>
      </c>
      <c r="P337" s="224">
        <v>0</v>
      </c>
      <c r="Q337" s="224">
        <v>0</v>
      </c>
      <c r="R337" s="224">
        <v>0</v>
      </c>
      <c r="S337" s="224">
        <v>0</v>
      </c>
      <c r="T337" s="224">
        <v>0</v>
      </c>
    </row>
    <row r="338" spans="1:20" ht="19.5" customHeight="1" hidden="1">
      <c r="A338" s="111"/>
      <c r="B338" s="112"/>
      <c r="C338" s="112" t="s">
        <v>160</v>
      </c>
      <c r="D338" s="264" t="s">
        <v>151</v>
      </c>
      <c r="E338" s="148"/>
      <c r="F338" s="148"/>
      <c r="G338" s="85">
        <v>1020</v>
      </c>
      <c r="H338" s="85">
        <v>1020</v>
      </c>
      <c r="I338" s="85">
        <v>1020</v>
      </c>
      <c r="J338" s="224">
        <v>0</v>
      </c>
      <c r="K338" s="85">
        <v>1020</v>
      </c>
      <c r="L338" s="224">
        <v>0</v>
      </c>
      <c r="M338" s="224">
        <v>0</v>
      </c>
      <c r="N338" s="224">
        <v>0</v>
      </c>
      <c r="O338" s="224">
        <v>0</v>
      </c>
      <c r="P338" s="224">
        <v>0</v>
      </c>
      <c r="Q338" s="224">
        <v>0</v>
      </c>
      <c r="R338" s="224">
        <v>0</v>
      </c>
      <c r="S338" s="224">
        <v>0</v>
      </c>
      <c r="T338" s="224">
        <v>0</v>
      </c>
    </row>
    <row r="339" spans="1:20" ht="25.5" customHeight="1" hidden="1">
      <c r="A339" s="111"/>
      <c r="B339" s="112"/>
      <c r="C339" s="112" t="s">
        <v>174</v>
      </c>
      <c r="D339" s="264" t="s">
        <v>259</v>
      </c>
      <c r="E339" s="148"/>
      <c r="F339" s="148"/>
      <c r="G339" s="85">
        <v>1100</v>
      </c>
      <c r="H339" s="85">
        <v>1100</v>
      </c>
      <c r="I339" s="85">
        <v>1100</v>
      </c>
      <c r="J339" s="224">
        <v>0</v>
      </c>
      <c r="K339" s="85">
        <v>1100</v>
      </c>
      <c r="L339" s="224">
        <v>0</v>
      </c>
      <c r="M339" s="224">
        <v>0</v>
      </c>
      <c r="N339" s="224">
        <v>0</v>
      </c>
      <c r="O339" s="224">
        <v>0</v>
      </c>
      <c r="P339" s="224">
        <v>0</v>
      </c>
      <c r="Q339" s="224">
        <v>0</v>
      </c>
      <c r="R339" s="224">
        <v>0</v>
      </c>
      <c r="S339" s="224">
        <v>0</v>
      </c>
      <c r="T339" s="224">
        <v>0</v>
      </c>
    </row>
    <row r="340" spans="1:20" ht="19.5" customHeight="1" hidden="1">
      <c r="A340" s="111"/>
      <c r="B340" s="112"/>
      <c r="C340" s="112" t="s">
        <v>165</v>
      </c>
      <c r="D340" s="264" t="s">
        <v>184</v>
      </c>
      <c r="E340" s="148"/>
      <c r="F340" s="148"/>
      <c r="G340" s="85">
        <v>200</v>
      </c>
      <c r="H340" s="85">
        <v>200</v>
      </c>
      <c r="I340" s="85">
        <v>200</v>
      </c>
      <c r="J340" s="224">
        <v>0</v>
      </c>
      <c r="K340" s="85">
        <v>200</v>
      </c>
      <c r="L340" s="224">
        <v>0</v>
      </c>
      <c r="M340" s="224">
        <v>0</v>
      </c>
      <c r="N340" s="224">
        <v>0</v>
      </c>
      <c r="O340" s="224">
        <v>0</v>
      </c>
      <c r="P340" s="224">
        <v>0</v>
      </c>
      <c r="Q340" s="224">
        <v>0</v>
      </c>
      <c r="R340" s="224">
        <v>0</v>
      </c>
      <c r="S340" s="224">
        <v>0</v>
      </c>
      <c r="T340" s="224">
        <v>0</v>
      </c>
    </row>
    <row r="341" spans="1:20" ht="19.5" customHeight="1" hidden="1">
      <c r="A341" s="111"/>
      <c r="B341" s="112"/>
      <c r="C341" s="112" t="s">
        <v>233</v>
      </c>
      <c r="D341" s="264" t="s">
        <v>243</v>
      </c>
      <c r="E341" s="148"/>
      <c r="F341" s="148"/>
      <c r="G341" s="85">
        <v>2040</v>
      </c>
      <c r="H341" s="85">
        <v>2040</v>
      </c>
      <c r="I341" s="85">
        <v>2040</v>
      </c>
      <c r="J341" s="224">
        <v>0</v>
      </c>
      <c r="K341" s="85">
        <v>2040</v>
      </c>
      <c r="L341" s="224">
        <v>0</v>
      </c>
      <c r="M341" s="224">
        <v>0</v>
      </c>
      <c r="N341" s="224">
        <v>0</v>
      </c>
      <c r="O341" s="224">
        <v>0</v>
      </c>
      <c r="P341" s="224">
        <v>0</v>
      </c>
      <c r="Q341" s="224">
        <v>0</v>
      </c>
      <c r="R341" s="224">
        <v>0</v>
      </c>
      <c r="S341" s="224">
        <v>0</v>
      </c>
      <c r="T341" s="224">
        <v>0</v>
      </c>
    </row>
    <row r="342" spans="1:20" ht="38.25" hidden="1">
      <c r="A342" s="111"/>
      <c r="B342" s="112"/>
      <c r="C342" s="112">
        <v>4560</v>
      </c>
      <c r="D342" s="267" t="s">
        <v>449</v>
      </c>
      <c r="E342" s="155"/>
      <c r="F342" s="155"/>
      <c r="G342" s="85">
        <v>60</v>
      </c>
      <c r="H342" s="85">
        <v>60</v>
      </c>
      <c r="I342" s="85">
        <v>60</v>
      </c>
      <c r="J342" s="224">
        <v>0</v>
      </c>
      <c r="K342" s="85">
        <v>60</v>
      </c>
      <c r="L342" s="224">
        <v>0</v>
      </c>
      <c r="M342" s="224">
        <v>0</v>
      </c>
      <c r="N342" s="224">
        <v>0</v>
      </c>
      <c r="O342" s="224">
        <v>0</v>
      </c>
      <c r="P342" s="224">
        <v>0</v>
      </c>
      <c r="Q342" s="224">
        <v>0</v>
      </c>
      <c r="R342" s="224">
        <v>0</v>
      </c>
      <c r="S342" s="224">
        <v>0</v>
      </c>
      <c r="T342" s="224">
        <v>0</v>
      </c>
    </row>
    <row r="343" spans="1:20" ht="25.5" customHeight="1" hidden="1">
      <c r="A343" s="111"/>
      <c r="B343" s="112"/>
      <c r="C343" s="112" t="s">
        <v>166</v>
      </c>
      <c r="D343" s="264" t="s">
        <v>186</v>
      </c>
      <c r="E343" s="148"/>
      <c r="F343" s="148"/>
      <c r="G343" s="85">
        <v>500</v>
      </c>
      <c r="H343" s="85">
        <v>500</v>
      </c>
      <c r="I343" s="85">
        <v>500</v>
      </c>
      <c r="J343" s="224">
        <v>0</v>
      </c>
      <c r="K343" s="85">
        <v>500</v>
      </c>
      <c r="L343" s="224">
        <v>0</v>
      </c>
      <c r="M343" s="224">
        <v>0</v>
      </c>
      <c r="N343" s="224">
        <v>0</v>
      </c>
      <c r="O343" s="224">
        <v>0</v>
      </c>
      <c r="P343" s="224">
        <v>0</v>
      </c>
      <c r="Q343" s="224">
        <v>0</v>
      </c>
      <c r="R343" s="224">
        <v>0</v>
      </c>
      <c r="S343" s="224">
        <v>0</v>
      </c>
      <c r="T343" s="224">
        <v>0</v>
      </c>
    </row>
    <row r="344" spans="1:20" ht="38.25" hidden="1">
      <c r="A344" s="111"/>
      <c r="B344" s="112"/>
      <c r="C344" s="112" t="s">
        <v>167</v>
      </c>
      <c r="D344" s="264" t="s">
        <v>187</v>
      </c>
      <c r="E344" s="148"/>
      <c r="F344" s="148"/>
      <c r="G344" s="85">
        <v>200</v>
      </c>
      <c r="H344" s="85">
        <v>200</v>
      </c>
      <c r="I344" s="85">
        <v>200</v>
      </c>
      <c r="J344" s="224">
        <v>0</v>
      </c>
      <c r="K344" s="85">
        <v>200</v>
      </c>
      <c r="L344" s="224">
        <v>0</v>
      </c>
      <c r="M344" s="224">
        <v>0</v>
      </c>
      <c r="N344" s="224">
        <v>0</v>
      </c>
      <c r="O344" s="224">
        <v>0</v>
      </c>
      <c r="P344" s="224">
        <v>0</v>
      </c>
      <c r="Q344" s="224">
        <v>0</v>
      </c>
      <c r="R344" s="224">
        <v>0</v>
      </c>
      <c r="S344" s="224">
        <v>0</v>
      </c>
      <c r="T344" s="224">
        <v>0</v>
      </c>
    </row>
    <row r="345" spans="1:20" ht="25.5" hidden="1">
      <c r="A345" s="111"/>
      <c r="B345" s="112"/>
      <c r="C345" s="112" t="s">
        <v>168</v>
      </c>
      <c r="D345" s="264" t="s">
        <v>188</v>
      </c>
      <c r="E345" s="148"/>
      <c r="F345" s="148"/>
      <c r="G345" s="85">
        <v>1700</v>
      </c>
      <c r="H345" s="85">
        <v>1700</v>
      </c>
      <c r="I345" s="85">
        <v>1700</v>
      </c>
      <c r="J345" s="224">
        <v>0</v>
      </c>
      <c r="K345" s="85">
        <v>1700</v>
      </c>
      <c r="L345" s="224"/>
      <c r="M345" s="224">
        <v>0</v>
      </c>
      <c r="N345" s="224">
        <v>0</v>
      </c>
      <c r="O345" s="224">
        <v>0</v>
      </c>
      <c r="P345" s="224">
        <v>0</v>
      </c>
      <c r="Q345" s="224">
        <v>0</v>
      </c>
      <c r="R345" s="224">
        <v>0</v>
      </c>
      <c r="S345" s="224">
        <v>0</v>
      </c>
      <c r="T345" s="224">
        <v>0</v>
      </c>
    </row>
    <row r="346" spans="1:20" s="243" customFormat="1" ht="89.25" hidden="1">
      <c r="A346" s="198"/>
      <c r="B346" s="199" t="s">
        <v>102</v>
      </c>
      <c r="C346" s="199"/>
      <c r="D346" s="263" t="s">
        <v>548</v>
      </c>
      <c r="E346" s="355"/>
      <c r="F346" s="355"/>
      <c r="G346" s="200">
        <f>G347</f>
        <v>26200</v>
      </c>
      <c r="H346" s="200">
        <f aca="true" t="shared" si="41" ref="H346:T346">H347</f>
        <v>26200</v>
      </c>
      <c r="I346" s="200">
        <f t="shared" si="41"/>
        <v>26200</v>
      </c>
      <c r="J346" s="200">
        <f t="shared" si="41"/>
        <v>26200</v>
      </c>
      <c r="K346" s="200">
        <f t="shared" si="41"/>
        <v>0</v>
      </c>
      <c r="L346" s="200">
        <f t="shared" si="41"/>
        <v>0</v>
      </c>
      <c r="M346" s="200">
        <f t="shared" si="41"/>
        <v>0</v>
      </c>
      <c r="N346" s="200">
        <f t="shared" si="41"/>
        <v>0</v>
      </c>
      <c r="O346" s="200">
        <f t="shared" si="41"/>
        <v>0</v>
      </c>
      <c r="P346" s="200">
        <f t="shared" si="41"/>
        <v>0</v>
      </c>
      <c r="Q346" s="200">
        <f t="shared" si="41"/>
        <v>0</v>
      </c>
      <c r="R346" s="200">
        <f t="shared" si="41"/>
        <v>0</v>
      </c>
      <c r="S346" s="200">
        <f t="shared" si="41"/>
        <v>0</v>
      </c>
      <c r="T346" s="200">
        <f t="shared" si="41"/>
        <v>0</v>
      </c>
    </row>
    <row r="347" spans="1:20" ht="19.5" customHeight="1" hidden="1">
      <c r="A347" s="111"/>
      <c r="B347" s="112"/>
      <c r="C347" s="112">
        <v>4130</v>
      </c>
      <c r="D347" s="264" t="s">
        <v>260</v>
      </c>
      <c r="E347" s="148"/>
      <c r="F347" s="148"/>
      <c r="G347" s="85">
        <v>26200</v>
      </c>
      <c r="H347" s="224">
        <v>26200</v>
      </c>
      <c r="I347" s="224">
        <v>26200</v>
      </c>
      <c r="J347" s="224">
        <v>26200</v>
      </c>
      <c r="K347" s="224">
        <v>0</v>
      </c>
      <c r="L347" s="224">
        <v>0</v>
      </c>
      <c r="M347" s="224">
        <v>0</v>
      </c>
      <c r="N347" s="224">
        <v>0</v>
      </c>
      <c r="O347" s="224">
        <v>0</v>
      </c>
      <c r="P347" s="224">
        <v>0</v>
      </c>
      <c r="Q347" s="224">
        <v>0</v>
      </c>
      <c r="R347" s="224">
        <v>0</v>
      </c>
      <c r="S347" s="224">
        <v>0</v>
      </c>
      <c r="T347" s="224">
        <v>0</v>
      </c>
    </row>
    <row r="348" spans="1:20" s="243" customFormat="1" ht="19.5" customHeight="1" hidden="1">
      <c r="A348" s="198"/>
      <c r="B348" s="199" t="s">
        <v>103</v>
      </c>
      <c r="C348" s="199"/>
      <c r="D348" s="263" t="s">
        <v>54</v>
      </c>
      <c r="E348" s="355"/>
      <c r="F348" s="355"/>
      <c r="G348" s="200">
        <f>G350+G349</f>
        <v>175900</v>
      </c>
      <c r="H348" s="200">
        <f aca="true" t="shared" si="42" ref="H348:T348">H350+H349</f>
        <v>175900</v>
      </c>
      <c r="I348" s="200">
        <f t="shared" si="42"/>
        <v>5000</v>
      </c>
      <c r="J348" s="200">
        <f t="shared" si="42"/>
        <v>0</v>
      </c>
      <c r="K348" s="200">
        <f t="shared" si="42"/>
        <v>5000</v>
      </c>
      <c r="L348" s="200">
        <f t="shared" si="42"/>
        <v>0</v>
      </c>
      <c r="M348" s="200">
        <f t="shared" si="42"/>
        <v>170900</v>
      </c>
      <c r="N348" s="200">
        <f t="shared" si="42"/>
        <v>0</v>
      </c>
      <c r="O348" s="200">
        <f t="shared" si="42"/>
        <v>0</v>
      </c>
      <c r="P348" s="200">
        <f t="shared" si="42"/>
        <v>0</v>
      </c>
      <c r="Q348" s="200">
        <f t="shared" si="42"/>
        <v>0</v>
      </c>
      <c r="R348" s="200">
        <f t="shared" si="42"/>
        <v>0</v>
      </c>
      <c r="S348" s="200">
        <f t="shared" si="42"/>
        <v>0</v>
      </c>
      <c r="T348" s="200">
        <f t="shared" si="42"/>
        <v>0</v>
      </c>
    </row>
    <row r="349" spans="1:20" ht="19.5" customHeight="1" hidden="1">
      <c r="A349" s="111"/>
      <c r="B349" s="112"/>
      <c r="C349" s="112">
        <v>3110</v>
      </c>
      <c r="D349" s="264" t="s">
        <v>234</v>
      </c>
      <c r="E349" s="148"/>
      <c r="F349" s="148"/>
      <c r="G349" s="85">
        <v>170900</v>
      </c>
      <c r="H349" s="224">
        <v>170900</v>
      </c>
      <c r="I349" s="224">
        <v>0</v>
      </c>
      <c r="J349" s="224">
        <v>0</v>
      </c>
      <c r="K349" s="224">
        <v>0</v>
      </c>
      <c r="L349" s="224">
        <v>0</v>
      </c>
      <c r="M349" s="224">
        <v>170900</v>
      </c>
      <c r="N349" s="224">
        <v>0</v>
      </c>
      <c r="O349" s="224">
        <v>0</v>
      </c>
      <c r="P349" s="224">
        <v>0</v>
      </c>
      <c r="Q349" s="224">
        <v>0</v>
      </c>
      <c r="R349" s="224">
        <v>0</v>
      </c>
      <c r="S349" s="224">
        <v>0</v>
      </c>
      <c r="T349" s="224">
        <v>0</v>
      </c>
    </row>
    <row r="350" spans="1:20" ht="19.5" customHeight="1" hidden="1">
      <c r="A350" s="111"/>
      <c r="B350" s="112"/>
      <c r="C350" s="112">
        <v>4300</v>
      </c>
      <c r="D350" s="264" t="s">
        <v>151</v>
      </c>
      <c r="E350" s="148"/>
      <c r="F350" s="148"/>
      <c r="G350" s="85">
        <v>5000</v>
      </c>
      <c r="H350" s="224">
        <v>5000</v>
      </c>
      <c r="I350" s="224">
        <v>5000</v>
      </c>
      <c r="J350" s="224">
        <v>0</v>
      </c>
      <c r="K350" s="224">
        <v>5000</v>
      </c>
      <c r="L350" s="224">
        <v>0</v>
      </c>
      <c r="M350" s="224">
        <v>0</v>
      </c>
      <c r="N350" s="224">
        <v>0</v>
      </c>
      <c r="O350" s="224">
        <v>0</v>
      </c>
      <c r="P350" s="224">
        <v>0</v>
      </c>
      <c r="Q350" s="224">
        <v>0</v>
      </c>
      <c r="R350" s="224">
        <v>0</v>
      </c>
      <c r="S350" s="224">
        <v>0</v>
      </c>
      <c r="T350" s="224">
        <v>0</v>
      </c>
    </row>
    <row r="351" spans="1:20" s="243" customFormat="1" ht="19.5" customHeight="1" hidden="1">
      <c r="A351" s="198"/>
      <c r="B351" s="199" t="s">
        <v>249</v>
      </c>
      <c r="C351" s="199"/>
      <c r="D351" s="263" t="s">
        <v>261</v>
      </c>
      <c r="E351" s="355"/>
      <c r="F351" s="355"/>
      <c r="G351" s="200">
        <f>G352</f>
        <v>275000</v>
      </c>
      <c r="H351" s="200">
        <f aca="true" t="shared" si="43" ref="H351:T351">H352</f>
        <v>275000</v>
      </c>
      <c r="I351" s="200">
        <f t="shared" si="43"/>
        <v>0</v>
      </c>
      <c r="J351" s="200">
        <f t="shared" si="43"/>
        <v>0</v>
      </c>
      <c r="K351" s="200">
        <f t="shared" si="43"/>
        <v>0</v>
      </c>
      <c r="L351" s="200">
        <f t="shared" si="43"/>
        <v>0</v>
      </c>
      <c r="M351" s="200">
        <f t="shared" si="43"/>
        <v>275000</v>
      </c>
      <c r="N351" s="200">
        <f t="shared" si="43"/>
        <v>0</v>
      </c>
      <c r="O351" s="200">
        <f t="shared" si="43"/>
        <v>0</v>
      </c>
      <c r="P351" s="200">
        <f t="shared" si="43"/>
        <v>0</v>
      </c>
      <c r="Q351" s="200">
        <f t="shared" si="43"/>
        <v>0</v>
      </c>
      <c r="R351" s="200">
        <f t="shared" si="43"/>
        <v>0</v>
      </c>
      <c r="S351" s="200">
        <f t="shared" si="43"/>
        <v>0</v>
      </c>
      <c r="T351" s="200">
        <f t="shared" si="43"/>
        <v>0</v>
      </c>
    </row>
    <row r="352" spans="1:20" ht="19.5" customHeight="1" hidden="1">
      <c r="A352" s="111"/>
      <c r="B352" s="112"/>
      <c r="C352" s="112">
        <v>3110</v>
      </c>
      <c r="D352" s="264" t="s">
        <v>234</v>
      </c>
      <c r="E352" s="148"/>
      <c r="F352" s="148"/>
      <c r="G352" s="85">
        <v>275000</v>
      </c>
      <c r="H352" s="224">
        <v>275000</v>
      </c>
      <c r="I352" s="224">
        <v>0</v>
      </c>
      <c r="J352" s="224">
        <v>0</v>
      </c>
      <c r="K352" s="224">
        <v>0</v>
      </c>
      <c r="L352" s="224">
        <v>0</v>
      </c>
      <c r="M352" s="224">
        <v>275000</v>
      </c>
      <c r="N352" s="224">
        <v>0</v>
      </c>
      <c r="O352" s="224">
        <v>0</v>
      </c>
      <c r="P352" s="224">
        <v>0</v>
      </c>
      <c r="Q352" s="224">
        <v>0</v>
      </c>
      <c r="R352" s="224">
        <v>0</v>
      </c>
      <c r="S352" s="224">
        <v>0</v>
      </c>
      <c r="T352" s="224">
        <v>0</v>
      </c>
    </row>
    <row r="353" spans="1:20" s="243" customFormat="1" ht="19.5" customHeight="1">
      <c r="A353" s="198"/>
      <c r="B353" s="199">
        <v>85216</v>
      </c>
      <c r="C353" s="199"/>
      <c r="D353" s="263" t="s">
        <v>453</v>
      </c>
      <c r="E353" s="355"/>
      <c r="F353" s="355">
        <v>5200</v>
      </c>
      <c r="G353" s="201">
        <f>G354</f>
        <v>103000</v>
      </c>
      <c r="H353" s="201">
        <f aca="true" t="shared" si="44" ref="H353:T353">H354</f>
        <v>103000</v>
      </c>
      <c r="I353" s="201">
        <f t="shared" si="44"/>
        <v>0</v>
      </c>
      <c r="J353" s="201">
        <f t="shared" si="44"/>
        <v>0</v>
      </c>
      <c r="K353" s="201">
        <f t="shared" si="44"/>
        <v>0</v>
      </c>
      <c r="L353" s="201">
        <f t="shared" si="44"/>
        <v>0</v>
      </c>
      <c r="M353" s="201">
        <f t="shared" si="44"/>
        <v>103000</v>
      </c>
      <c r="N353" s="201">
        <f t="shared" si="44"/>
        <v>0</v>
      </c>
      <c r="O353" s="201">
        <f t="shared" si="44"/>
        <v>0</v>
      </c>
      <c r="P353" s="201">
        <f t="shared" si="44"/>
        <v>0</v>
      </c>
      <c r="Q353" s="201">
        <f t="shared" si="44"/>
        <v>0</v>
      </c>
      <c r="R353" s="201">
        <f t="shared" si="44"/>
        <v>0</v>
      </c>
      <c r="S353" s="201">
        <f t="shared" si="44"/>
        <v>0</v>
      </c>
      <c r="T353" s="201">
        <f t="shared" si="44"/>
        <v>0</v>
      </c>
    </row>
    <row r="354" spans="1:20" ht="19.5" customHeight="1">
      <c r="A354" s="111"/>
      <c r="B354" s="112"/>
      <c r="C354" s="112">
        <v>3110</v>
      </c>
      <c r="D354" s="264" t="s">
        <v>234</v>
      </c>
      <c r="E354" s="148"/>
      <c r="F354" s="148">
        <v>5200</v>
      </c>
      <c r="G354" s="85">
        <v>103000</v>
      </c>
      <c r="H354" s="224">
        <v>103000</v>
      </c>
      <c r="I354" s="224">
        <v>0</v>
      </c>
      <c r="J354" s="224">
        <v>0</v>
      </c>
      <c r="K354" s="224">
        <v>0</v>
      </c>
      <c r="L354" s="224">
        <v>0</v>
      </c>
      <c r="M354" s="224">
        <v>103000</v>
      </c>
      <c r="N354" s="224">
        <v>0</v>
      </c>
      <c r="O354" s="224">
        <v>0</v>
      </c>
      <c r="P354" s="224">
        <v>0</v>
      </c>
      <c r="Q354" s="224">
        <v>0</v>
      </c>
      <c r="R354" s="224">
        <v>0</v>
      </c>
      <c r="S354" s="224">
        <v>0</v>
      </c>
      <c r="T354" s="224">
        <v>0</v>
      </c>
    </row>
    <row r="355" spans="1:20" s="243" customFormat="1" ht="19.5" customHeight="1" hidden="1">
      <c r="A355" s="198"/>
      <c r="B355" s="199" t="s">
        <v>104</v>
      </c>
      <c r="C355" s="199"/>
      <c r="D355" s="263" t="s">
        <v>55</v>
      </c>
      <c r="E355" s="355"/>
      <c r="F355" s="355"/>
      <c r="G355" s="200">
        <f>SUM(G356:G372)</f>
        <v>303512</v>
      </c>
      <c r="H355" s="200">
        <f aca="true" t="shared" si="45" ref="H355:T355">SUM(H356:H372)</f>
        <v>303512</v>
      </c>
      <c r="I355" s="200">
        <f t="shared" si="45"/>
        <v>301596</v>
      </c>
      <c r="J355" s="200">
        <f t="shared" si="45"/>
        <v>267537</v>
      </c>
      <c r="K355" s="200">
        <f t="shared" si="45"/>
        <v>34059</v>
      </c>
      <c r="L355" s="200">
        <f t="shared" si="45"/>
        <v>0</v>
      </c>
      <c r="M355" s="200">
        <f>SUM(M356:M372)</f>
        <v>1916</v>
      </c>
      <c r="N355" s="200">
        <f t="shared" si="45"/>
        <v>0</v>
      </c>
      <c r="O355" s="200">
        <f t="shared" si="45"/>
        <v>0</v>
      </c>
      <c r="P355" s="200">
        <f t="shared" si="45"/>
        <v>0</v>
      </c>
      <c r="Q355" s="200">
        <f t="shared" si="45"/>
        <v>0</v>
      </c>
      <c r="R355" s="200">
        <f t="shared" si="45"/>
        <v>0</v>
      </c>
      <c r="S355" s="200">
        <f t="shared" si="45"/>
        <v>0</v>
      </c>
      <c r="T355" s="200">
        <f t="shared" si="45"/>
        <v>0</v>
      </c>
    </row>
    <row r="356" spans="1:20" ht="25.5" hidden="1">
      <c r="A356" s="111"/>
      <c r="B356" s="112"/>
      <c r="C356" s="112" t="s">
        <v>162</v>
      </c>
      <c r="D356" s="264" t="s">
        <v>239</v>
      </c>
      <c r="E356" s="148"/>
      <c r="F356" s="148"/>
      <c r="G356" s="85">
        <v>1916</v>
      </c>
      <c r="H356" s="224">
        <v>1916</v>
      </c>
      <c r="I356" s="224">
        <v>0</v>
      </c>
      <c r="J356" s="224">
        <v>0</v>
      </c>
      <c r="K356" s="224">
        <v>0</v>
      </c>
      <c r="L356" s="224">
        <v>0</v>
      </c>
      <c r="M356" s="224">
        <v>1916</v>
      </c>
      <c r="N356" s="224">
        <v>0</v>
      </c>
      <c r="O356" s="224">
        <v>0</v>
      </c>
      <c r="P356" s="224">
        <v>0</v>
      </c>
      <c r="Q356" s="224">
        <v>0</v>
      </c>
      <c r="R356" s="224">
        <v>0</v>
      </c>
      <c r="S356" s="224">
        <v>0</v>
      </c>
      <c r="T356" s="224">
        <v>0</v>
      </c>
    </row>
    <row r="357" spans="1:20" ht="25.5" hidden="1">
      <c r="A357" s="111"/>
      <c r="B357" s="112"/>
      <c r="C357" s="112">
        <v>4010</v>
      </c>
      <c r="D357" s="264" t="s">
        <v>180</v>
      </c>
      <c r="E357" s="148"/>
      <c r="F357" s="148"/>
      <c r="G357" s="85">
        <v>210142</v>
      </c>
      <c r="H357" s="85">
        <v>210142</v>
      </c>
      <c r="I357" s="85">
        <v>210142</v>
      </c>
      <c r="J357" s="85">
        <v>210142</v>
      </c>
      <c r="K357" s="224">
        <v>0</v>
      </c>
      <c r="L357" s="224">
        <v>0</v>
      </c>
      <c r="M357" s="224">
        <v>0</v>
      </c>
      <c r="N357" s="224">
        <v>0</v>
      </c>
      <c r="O357" s="224">
        <v>0</v>
      </c>
      <c r="P357" s="224">
        <v>0</v>
      </c>
      <c r="Q357" s="224">
        <v>0</v>
      </c>
      <c r="R357" s="224">
        <v>0</v>
      </c>
      <c r="S357" s="224">
        <v>0</v>
      </c>
      <c r="T357" s="224">
        <v>0</v>
      </c>
    </row>
    <row r="358" spans="1:20" ht="19.5" customHeight="1" hidden="1">
      <c r="A358" s="111"/>
      <c r="B358" s="112"/>
      <c r="C358" s="112">
        <v>4040</v>
      </c>
      <c r="D358" s="264" t="s">
        <v>181</v>
      </c>
      <c r="E358" s="148"/>
      <c r="F358" s="148"/>
      <c r="G358" s="85">
        <v>16679</v>
      </c>
      <c r="H358" s="85">
        <v>16679</v>
      </c>
      <c r="I358" s="85">
        <v>16679</v>
      </c>
      <c r="J358" s="85">
        <v>16679</v>
      </c>
      <c r="K358" s="224">
        <v>0</v>
      </c>
      <c r="L358" s="224">
        <v>0</v>
      </c>
      <c r="M358" s="224">
        <v>0</v>
      </c>
      <c r="N358" s="224">
        <v>0</v>
      </c>
      <c r="O358" s="224">
        <v>0</v>
      </c>
      <c r="P358" s="224">
        <v>0</v>
      </c>
      <c r="Q358" s="224">
        <v>0</v>
      </c>
      <c r="R358" s="224">
        <v>0</v>
      </c>
      <c r="S358" s="224">
        <v>0</v>
      </c>
      <c r="T358" s="224">
        <v>0</v>
      </c>
    </row>
    <row r="359" spans="1:20" ht="19.5" customHeight="1" hidden="1">
      <c r="A359" s="111"/>
      <c r="B359" s="112"/>
      <c r="C359" s="112">
        <v>4110</v>
      </c>
      <c r="D359" s="264" t="s">
        <v>147</v>
      </c>
      <c r="E359" s="148"/>
      <c r="F359" s="148"/>
      <c r="G359" s="85">
        <v>35229</v>
      </c>
      <c r="H359" s="85">
        <v>35229</v>
      </c>
      <c r="I359" s="85">
        <v>35229</v>
      </c>
      <c r="J359" s="85">
        <v>35229</v>
      </c>
      <c r="K359" s="224">
        <v>0</v>
      </c>
      <c r="L359" s="224">
        <v>0</v>
      </c>
      <c r="M359" s="224">
        <v>0</v>
      </c>
      <c r="N359" s="224">
        <v>0</v>
      </c>
      <c r="O359" s="224">
        <v>0</v>
      </c>
      <c r="P359" s="224">
        <v>0</v>
      </c>
      <c r="Q359" s="224">
        <v>0</v>
      </c>
      <c r="R359" s="224">
        <v>0</v>
      </c>
      <c r="S359" s="224">
        <v>0</v>
      </c>
      <c r="T359" s="224">
        <v>0</v>
      </c>
    </row>
    <row r="360" spans="1:20" ht="19.5" customHeight="1" hidden="1">
      <c r="A360" s="111"/>
      <c r="B360" s="112"/>
      <c r="C360" s="112">
        <v>4120</v>
      </c>
      <c r="D360" s="264" t="s">
        <v>182</v>
      </c>
      <c r="E360" s="148"/>
      <c r="F360" s="148"/>
      <c r="G360" s="85">
        <v>5487</v>
      </c>
      <c r="H360" s="85">
        <v>5487</v>
      </c>
      <c r="I360" s="85">
        <v>5487</v>
      </c>
      <c r="J360" s="85">
        <v>5487</v>
      </c>
      <c r="K360" s="224">
        <v>0</v>
      </c>
      <c r="L360" s="224">
        <v>0</v>
      </c>
      <c r="M360" s="224">
        <v>0</v>
      </c>
      <c r="N360" s="224">
        <v>0</v>
      </c>
      <c r="O360" s="224">
        <v>0</v>
      </c>
      <c r="P360" s="224">
        <v>0</v>
      </c>
      <c r="Q360" s="224">
        <v>0</v>
      </c>
      <c r="R360" s="224">
        <v>0</v>
      </c>
      <c r="S360" s="224">
        <v>0</v>
      </c>
      <c r="T360" s="224">
        <v>0</v>
      </c>
    </row>
    <row r="361" spans="1:20" ht="19.5" customHeight="1" hidden="1">
      <c r="A361" s="111"/>
      <c r="B361" s="112"/>
      <c r="C361" s="112">
        <v>4210</v>
      </c>
      <c r="D361" s="264" t="s">
        <v>149</v>
      </c>
      <c r="E361" s="148"/>
      <c r="F361" s="148"/>
      <c r="G361" s="85">
        <v>8000</v>
      </c>
      <c r="H361" s="85">
        <v>8000</v>
      </c>
      <c r="I361" s="85">
        <v>8000</v>
      </c>
      <c r="J361" s="224">
        <v>0</v>
      </c>
      <c r="K361" s="85">
        <v>8000</v>
      </c>
      <c r="L361" s="224">
        <v>0</v>
      </c>
      <c r="M361" s="224">
        <v>0</v>
      </c>
      <c r="N361" s="224">
        <v>0</v>
      </c>
      <c r="O361" s="224">
        <v>0</v>
      </c>
      <c r="P361" s="224">
        <v>0</v>
      </c>
      <c r="Q361" s="224">
        <v>0</v>
      </c>
      <c r="R361" s="224">
        <v>0</v>
      </c>
      <c r="S361" s="224">
        <v>0</v>
      </c>
      <c r="T361" s="224">
        <v>0</v>
      </c>
    </row>
    <row r="362" spans="1:20" ht="19.5" customHeight="1" hidden="1">
      <c r="A362" s="111"/>
      <c r="B362" s="112"/>
      <c r="C362" s="112">
        <v>4270</v>
      </c>
      <c r="D362" s="264" t="s">
        <v>150</v>
      </c>
      <c r="E362" s="148"/>
      <c r="F362" s="148"/>
      <c r="G362" s="85">
        <v>1000</v>
      </c>
      <c r="H362" s="85">
        <v>1000</v>
      </c>
      <c r="I362" s="85">
        <v>1000</v>
      </c>
      <c r="J362" s="224">
        <v>0</v>
      </c>
      <c r="K362" s="85">
        <v>1000</v>
      </c>
      <c r="L362" s="224">
        <v>0</v>
      </c>
      <c r="M362" s="224">
        <v>0</v>
      </c>
      <c r="N362" s="224">
        <v>0</v>
      </c>
      <c r="O362" s="224">
        <v>0</v>
      </c>
      <c r="P362" s="224">
        <v>0</v>
      </c>
      <c r="Q362" s="224">
        <v>0</v>
      </c>
      <c r="R362" s="224">
        <v>0</v>
      </c>
      <c r="S362" s="224">
        <v>0</v>
      </c>
      <c r="T362" s="224">
        <v>0</v>
      </c>
    </row>
    <row r="363" spans="1:20" ht="19.5" customHeight="1" hidden="1">
      <c r="A363" s="111"/>
      <c r="B363" s="112"/>
      <c r="C363" s="112" t="s">
        <v>164</v>
      </c>
      <c r="D363" s="264" t="s">
        <v>183</v>
      </c>
      <c r="E363" s="148"/>
      <c r="F363" s="148"/>
      <c r="G363" s="85">
        <v>500</v>
      </c>
      <c r="H363" s="85">
        <v>500</v>
      </c>
      <c r="I363" s="85">
        <v>500</v>
      </c>
      <c r="J363" s="224">
        <v>0</v>
      </c>
      <c r="K363" s="85">
        <v>500</v>
      </c>
      <c r="L363" s="224">
        <v>0</v>
      </c>
      <c r="M363" s="224">
        <v>0</v>
      </c>
      <c r="N363" s="224">
        <v>0</v>
      </c>
      <c r="O363" s="224">
        <v>0</v>
      </c>
      <c r="P363" s="224">
        <v>0</v>
      </c>
      <c r="Q363" s="224">
        <v>0</v>
      </c>
      <c r="R363" s="224">
        <v>0</v>
      </c>
      <c r="S363" s="224">
        <v>0</v>
      </c>
      <c r="T363" s="224">
        <v>0</v>
      </c>
    </row>
    <row r="364" spans="1:20" ht="19.5" customHeight="1" hidden="1">
      <c r="A364" s="111"/>
      <c r="B364" s="112"/>
      <c r="C364" s="112">
        <v>4300</v>
      </c>
      <c r="D364" s="264" t="s">
        <v>151</v>
      </c>
      <c r="E364" s="148"/>
      <c r="F364" s="148"/>
      <c r="G364" s="85">
        <v>1591</v>
      </c>
      <c r="H364" s="85">
        <v>1591</v>
      </c>
      <c r="I364" s="85">
        <v>1591</v>
      </c>
      <c r="J364" s="224">
        <v>0</v>
      </c>
      <c r="K364" s="85">
        <v>1591</v>
      </c>
      <c r="L364" s="224">
        <v>0</v>
      </c>
      <c r="M364" s="224">
        <v>0</v>
      </c>
      <c r="N364" s="224">
        <v>0</v>
      </c>
      <c r="O364" s="224">
        <v>0</v>
      </c>
      <c r="P364" s="224">
        <v>0</v>
      </c>
      <c r="Q364" s="224">
        <v>0</v>
      </c>
      <c r="R364" s="224">
        <v>0</v>
      </c>
      <c r="S364" s="224">
        <v>0</v>
      </c>
      <c r="T364" s="224">
        <v>0</v>
      </c>
    </row>
    <row r="365" spans="1:20" ht="19.5" customHeight="1" hidden="1">
      <c r="A365" s="111"/>
      <c r="B365" s="112"/>
      <c r="C365" s="112" t="s">
        <v>173</v>
      </c>
      <c r="D365" s="264" t="s">
        <v>198</v>
      </c>
      <c r="E365" s="148"/>
      <c r="F365" s="148"/>
      <c r="G365" s="85">
        <v>1958</v>
      </c>
      <c r="H365" s="85">
        <v>1958</v>
      </c>
      <c r="I365" s="85">
        <v>1958</v>
      </c>
      <c r="J365" s="224">
        <v>0</v>
      </c>
      <c r="K365" s="85">
        <v>1958</v>
      </c>
      <c r="L365" s="224">
        <v>0</v>
      </c>
      <c r="M365" s="224">
        <v>0</v>
      </c>
      <c r="N365" s="224">
        <v>0</v>
      </c>
      <c r="O365" s="224">
        <v>0</v>
      </c>
      <c r="P365" s="224">
        <v>0</v>
      </c>
      <c r="Q365" s="224">
        <v>0</v>
      </c>
      <c r="R365" s="224">
        <v>0</v>
      </c>
      <c r="S365" s="224">
        <v>0</v>
      </c>
      <c r="T365" s="224">
        <v>0</v>
      </c>
    </row>
    <row r="366" spans="1:20" ht="25.5" customHeight="1" hidden="1">
      <c r="A366" s="111"/>
      <c r="B366" s="112"/>
      <c r="C366" s="112" t="s">
        <v>174</v>
      </c>
      <c r="D366" s="264" t="s">
        <v>549</v>
      </c>
      <c r="E366" s="148"/>
      <c r="F366" s="148"/>
      <c r="G366" s="85">
        <v>1102</v>
      </c>
      <c r="H366" s="85">
        <v>1102</v>
      </c>
      <c r="I366" s="85">
        <v>1102</v>
      </c>
      <c r="J366" s="224">
        <v>0</v>
      </c>
      <c r="K366" s="85">
        <v>1102</v>
      </c>
      <c r="L366" s="224">
        <v>0</v>
      </c>
      <c r="M366" s="224">
        <v>0</v>
      </c>
      <c r="N366" s="224">
        <v>0</v>
      </c>
      <c r="O366" s="224">
        <v>0</v>
      </c>
      <c r="P366" s="224">
        <v>0</v>
      </c>
      <c r="Q366" s="224">
        <v>0</v>
      </c>
      <c r="R366" s="224">
        <v>0</v>
      </c>
      <c r="S366" s="224">
        <v>0</v>
      </c>
      <c r="T366" s="224">
        <v>0</v>
      </c>
    </row>
    <row r="367" spans="1:20" ht="19.5" customHeight="1" hidden="1">
      <c r="A367" s="111"/>
      <c r="B367" s="112"/>
      <c r="C367" s="112">
        <v>4410</v>
      </c>
      <c r="D367" s="264" t="s">
        <v>184</v>
      </c>
      <c r="E367" s="148"/>
      <c r="F367" s="148"/>
      <c r="G367" s="85">
        <v>3090</v>
      </c>
      <c r="H367" s="85">
        <v>3090</v>
      </c>
      <c r="I367" s="85">
        <v>3090</v>
      </c>
      <c r="J367" s="224">
        <v>0</v>
      </c>
      <c r="K367" s="85">
        <v>3090</v>
      </c>
      <c r="L367" s="224">
        <v>0</v>
      </c>
      <c r="M367" s="224">
        <v>0</v>
      </c>
      <c r="N367" s="224">
        <v>0</v>
      </c>
      <c r="O367" s="224">
        <v>0</v>
      </c>
      <c r="P367" s="224">
        <v>0</v>
      </c>
      <c r="Q367" s="224">
        <v>0</v>
      </c>
      <c r="R367" s="224">
        <v>0</v>
      </c>
      <c r="S367" s="224">
        <v>0</v>
      </c>
      <c r="T367" s="224">
        <v>0</v>
      </c>
    </row>
    <row r="368" spans="1:20" ht="19.5" customHeight="1" hidden="1">
      <c r="A368" s="111"/>
      <c r="B368" s="112"/>
      <c r="C368" s="112">
        <v>4430</v>
      </c>
      <c r="D368" s="264" t="s">
        <v>152</v>
      </c>
      <c r="E368" s="148"/>
      <c r="F368" s="148"/>
      <c r="G368" s="85">
        <v>206</v>
      </c>
      <c r="H368" s="85">
        <v>206</v>
      </c>
      <c r="I368" s="85">
        <v>206</v>
      </c>
      <c r="J368" s="224">
        <v>0</v>
      </c>
      <c r="K368" s="85">
        <v>206</v>
      </c>
      <c r="L368" s="224">
        <v>0</v>
      </c>
      <c r="M368" s="224">
        <v>0</v>
      </c>
      <c r="N368" s="224">
        <v>0</v>
      </c>
      <c r="O368" s="224">
        <v>0</v>
      </c>
      <c r="P368" s="224">
        <v>0</v>
      </c>
      <c r="Q368" s="224">
        <v>0</v>
      </c>
      <c r="R368" s="224">
        <v>0</v>
      </c>
      <c r="S368" s="224">
        <v>0</v>
      </c>
      <c r="T368" s="224">
        <v>0</v>
      </c>
    </row>
    <row r="369" spans="1:20" ht="19.5" customHeight="1" hidden="1">
      <c r="A369" s="111"/>
      <c r="B369" s="112"/>
      <c r="C369" s="112">
        <v>4440</v>
      </c>
      <c r="D369" s="264" t="s">
        <v>185</v>
      </c>
      <c r="E369" s="148"/>
      <c r="F369" s="148"/>
      <c r="G369" s="85">
        <v>8787</v>
      </c>
      <c r="H369" s="85">
        <v>8787</v>
      </c>
      <c r="I369" s="85">
        <v>8787</v>
      </c>
      <c r="J369" s="224">
        <v>0</v>
      </c>
      <c r="K369" s="85">
        <v>8787</v>
      </c>
      <c r="L369" s="224">
        <v>0</v>
      </c>
      <c r="M369" s="224">
        <v>0</v>
      </c>
      <c r="N369" s="224">
        <v>0</v>
      </c>
      <c r="O369" s="224">
        <v>0</v>
      </c>
      <c r="P369" s="224">
        <v>0</v>
      </c>
      <c r="Q369" s="224">
        <v>0</v>
      </c>
      <c r="R369" s="224">
        <v>0</v>
      </c>
      <c r="S369" s="224">
        <v>0</v>
      </c>
      <c r="T369" s="224">
        <v>0</v>
      </c>
    </row>
    <row r="370" spans="1:20" ht="25.5" customHeight="1" hidden="1">
      <c r="A370" s="111"/>
      <c r="B370" s="112"/>
      <c r="C370" s="112" t="s">
        <v>166</v>
      </c>
      <c r="D370" s="264" t="s">
        <v>186</v>
      </c>
      <c r="E370" s="148"/>
      <c r="F370" s="148"/>
      <c r="G370" s="85">
        <v>1010</v>
      </c>
      <c r="H370" s="85">
        <v>1010</v>
      </c>
      <c r="I370" s="85">
        <v>1010</v>
      </c>
      <c r="J370" s="224">
        <v>0</v>
      </c>
      <c r="K370" s="85">
        <v>1010</v>
      </c>
      <c r="L370" s="224">
        <v>0</v>
      </c>
      <c r="M370" s="224">
        <v>0</v>
      </c>
      <c r="N370" s="224">
        <v>0</v>
      </c>
      <c r="O370" s="224">
        <v>0</v>
      </c>
      <c r="P370" s="224">
        <v>0</v>
      </c>
      <c r="Q370" s="224">
        <v>0</v>
      </c>
      <c r="R370" s="224">
        <v>0</v>
      </c>
      <c r="S370" s="224">
        <v>0</v>
      </c>
      <c r="T370" s="224">
        <v>0</v>
      </c>
    </row>
    <row r="371" spans="1:20" ht="38.25" hidden="1">
      <c r="A371" s="111"/>
      <c r="B371" s="112"/>
      <c r="C371" s="112" t="s">
        <v>167</v>
      </c>
      <c r="D371" s="264" t="s">
        <v>193</v>
      </c>
      <c r="E371" s="148"/>
      <c r="F371" s="148"/>
      <c r="G371" s="85">
        <v>515</v>
      </c>
      <c r="H371" s="85">
        <v>515</v>
      </c>
      <c r="I371" s="85">
        <v>515</v>
      </c>
      <c r="J371" s="224">
        <v>0</v>
      </c>
      <c r="K371" s="85">
        <v>515</v>
      </c>
      <c r="L371" s="224">
        <v>0</v>
      </c>
      <c r="M371" s="224">
        <v>0</v>
      </c>
      <c r="N371" s="224">
        <v>0</v>
      </c>
      <c r="O371" s="224">
        <v>0</v>
      </c>
      <c r="P371" s="224">
        <v>0</v>
      </c>
      <c r="Q371" s="224">
        <v>0</v>
      </c>
      <c r="R371" s="224">
        <v>0</v>
      </c>
      <c r="S371" s="224">
        <v>0</v>
      </c>
      <c r="T371" s="224">
        <v>0</v>
      </c>
    </row>
    <row r="372" spans="1:20" ht="25.5" hidden="1">
      <c r="A372" s="111"/>
      <c r="B372" s="112"/>
      <c r="C372" s="112" t="s">
        <v>168</v>
      </c>
      <c r="D372" s="264" t="s">
        <v>188</v>
      </c>
      <c r="E372" s="148"/>
      <c r="F372" s="148"/>
      <c r="G372" s="85">
        <v>6300</v>
      </c>
      <c r="H372" s="85">
        <v>6300</v>
      </c>
      <c r="I372" s="85">
        <v>6300</v>
      </c>
      <c r="J372" s="224">
        <v>0</v>
      </c>
      <c r="K372" s="85">
        <v>6300</v>
      </c>
      <c r="L372" s="224">
        <v>0</v>
      </c>
      <c r="M372" s="224">
        <v>0</v>
      </c>
      <c r="N372" s="224">
        <v>0</v>
      </c>
      <c r="O372" s="224">
        <v>0</v>
      </c>
      <c r="P372" s="224">
        <v>0</v>
      </c>
      <c r="Q372" s="224">
        <v>0</v>
      </c>
      <c r="R372" s="224">
        <v>0</v>
      </c>
      <c r="S372" s="224">
        <v>0</v>
      </c>
      <c r="T372" s="224">
        <v>0</v>
      </c>
    </row>
    <row r="373" spans="1:20" s="243" customFormat="1" ht="38.25" hidden="1">
      <c r="A373" s="198"/>
      <c r="B373" s="199" t="s">
        <v>129</v>
      </c>
      <c r="C373" s="199"/>
      <c r="D373" s="263" t="s">
        <v>128</v>
      </c>
      <c r="E373" s="355"/>
      <c r="F373" s="355"/>
      <c r="G373" s="200">
        <f>SUM(G374:G377)</f>
        <v>9327</v>
      </c>
      <c r="H373" s="200">
        <f aca="true" t="shared" si="46" ref="H373:T373">SUM(H374:H377)</f>
        <v>9327</v>
      </c>
      <c r="I373" s="200">
        <f t="shared" si="46"/>
        <v>9327</v>
      </c>
      <c r="J373" s="200">
        <f t="shared" si="46"/>
        <v>0</v>
      </c>
      <c r="K373" s="200">
        <f t="shared" si="46"/>
        <v>9327</v>
      </c>
      <c r="L373" s="200">
        <f t="shared" si="46"/>
        <v>0</v>
      </c>
      <c r="M373" s="200">
        <f t="shared" si="46"/>
        <v>0</v>
      </c>
      <c r="N373" s="200">
        <f t="shared" si="46"/>
        <v>0</v>
      </c>
      <c r="O373" s="200">
        <f t="shared" si="46"/>
        <v>0</v>
      </c>
      <c r="P373" s="200">
        <f t="shared" si="46"/>
        <v>0</v>
      </c>
      <c r="Q373" s="200">
        <f t="shared" si="46"/>
        <v>0</v>
      </c>
      <c r="R373" s="200">
        <f t="shared" si="46"/>
        <v>0</v>
      </c>
      <c r="S373" s="200">
        <f t="shared" si="46"/>
        <v>0</v>
      </c>
      <c r="T373" s="200">
        <f t="shared" si="46"/>
        <v>0</v>
      </c>
    </row>
    <row r="374" spans="1:20" ht="19.5" customHeight="1" hidden="1">
      <c r="A374" s="111"/>
      <c r="B374" s="112"/>
      <c r="C374" s="112" t="s">
        <v>163</v>
      </c>
      <c r="D374" s="264" t="s">
        <v>149</v>
      </c>
      <c r="E374" s="148"/>
      <c r="F374" s="148"/>
      <c r="G374" s="85">
        <v>3060</v>
      </c>
      <c r="H374" s="85">
        <v>3060</v>
      </c>
      <c r="I374" s="85">
        <v>3060</v>
      </c>
      <c r="J374" s="224">
        <v>0</v>
      </c>
      <c r="K374" s="85">
        <v>3060</v>
      </c>
      <c r="L374" s="224">
        <v>0</v>
      </c>
      <c r="M374" s="224">
        <v>0</v>
      </c>
      <c r="N374" s="224">
        <v>0</v>
      </c>
      <c r="O374" s="224">
        <v>0</v>
      </c>
      <c r="P374" s="224">
        <v>0</v>
      </c>
      <c r="Q374" s="224">
        <v>0</v>
      </c>
      <c r="R374" s="224">
        <v>0</v>
      </c>
      <c r="S374" s="224">
        <v>0</v>
      </c>
      <c r="T374" s="224">
        <v>0</v>
      </c>
    </row>
    <row r="375" spans="1:20" ht="19.5" customHeight="1" hidden="1">
      <c r="A375" s="111"/>
      <c r="B375" s="112"/>
      <c r="C375" s="112">
        <v>4260</v>
      </c>
      <c r="D375" s="264" t="s">
        <v>157</v>
      </c>
      <c r="E375" s="148"/>
      <c r="F375" s="148"/>
      <c r="G375" s="85">
        <v>5489</v>
      </c>
      <c r="H375" s="85">
        <v>5489</v>
      </c>
      <c r="I375" s="85">
        <v>5489</v>
      </c>
      <c r="J375" s="224">
        <v>0</v>
      </c>
      <c r="K375" s="85">
        <v>5489</v>
      </c>
      <c r="L375" s="224">
        <v>0</v>
      </c>
      <c r="M375" s="224">
        <v>0</v>
      </c>
      <c r="N375" s="224">
        <v>0</v>
      </c>
      <c r="O375" s="224">
        <v>0</v>
      </c>
      <c r="P375" s="224">
        <v>0</v>
      </c>
      <c r="Q375" s="224">
        <v>0</v>
      </c>
      <c r="R375" s="224">
        <v>0</v>
      </c>
      <c r="S375" s="224">
        <v>0</v>
      </c>
      <c r="T375" s="224">
        <v>0</v>
      </c>
    </row>
    <row r="376" spans="1:20" ht="19.5" customHeight="1" hidden="1">
      <c r="A376" s="111"/>
      <c r="B376" s="112"/>
      <c r="C376" s="112" t="s">
        <v>160</v>
      </c>
      <c r="D376" s="264" t="s">
        <v>151</v>
      </c>
      <c r="E376" s="148"/>
      <c r="F376" s="148"/>
      <c r="G376" s="85">
        <v>316</v>
      </c>
      <c r="H376" s="85">
        <v>316</v>
      </c>
      <c r="I376" s="85">
        <v>316</v>
      </c>
      <c r="J376" s="224">
        <v>0</v>
      </c>
      <c r="K376" s="85">
        <v>316</v>
      </c>
      <c r="L376" s="224">
        <v>0</v>
      </c>
      <c r="M376" s="224">
        <v>0</v>
      </c>
      <c r="N376" s="224">
        <v>0</v>
      </c>
      <c r="O376" s="224">
        <v>0</v>
      </c>
      <c r="P376" s="224">
        <v>0</v>
      </c>
      <c r="Q376" s="224">
        <v>0</v>
      </c>
      <c r="R376" s="224">
        <v>0</v>
      </c>
      <c r="S376" s="224">
        <v>0</v>
      </c>
      <c r="T376" s="224">
        <v>0</v>
      </c>
    </row>
    <row r="377" spans="1:20" ht="25.5" customHeight="1" hidden="1">
      <c r="A377" s="111"/>
      <c r="B377" s="112"/>
      <c r="C377" s="112">
        <v>4370</v>
      </c>
      <c r="D377" s="264" t="s">
        <v>549</v>
      </c>
      <c r="E377" s="148"/>
      <c r="F377" s="148"/>
      <c r="G377" s="85">
        <v>462</v>
      </c>
      <c r="H377" s="85">
        <v>462</v>
      </c>
      <c r="I377" s="85">
        <v>462</v>
      </c>
      <c r="J377" s="224">
        <v>0</v>
      </c>
      <c r="K377" s="85">
        <v>462</v>
      </c>
      <c r="L377" s="224">
        <v>0</v>
      </c>
      <c r="M377" s="224">
        <v>0</v>
      </c>
      <c r="N377" s="224">
        <v>0</v>
      </c>
      <c r="O377" s="224">
        <v>0</v>
      </c>
      <c r="P377" s="224">
        <v>0</v>
      </c>
      <c r="Q377" s="224">
        <v>0</v>
      </c>
      <c r="R377" s="224">
        <v>0</v>
      </c>
      <c r="S377" s="224">
        <v>0</v>
      </c>
      <c r="T377" s="224">
        <v>0</v>
      </c>
    </row>
    <row r="378" spans="1:20" s="243" customFormat="1" ht="38.25">
      <c r="A378" s="198"/>
      <c r="B378" s="199" t="s">
        <v>107</v>
      </c>
      <c r="C378" s="199"/>
      <c r="D378" s="263" t="s">
        <v>108</v>
      </c>
      <c r="E378" s="355">
        <f>SUM(E379:E388)</f>
        <v>4400</v>
      </c>
      <c r="F378" s="355"/>
      <c r="G378" s="201">
        <f>SUM(G379:G388)</f>
        <v>70077</v>
      </c>
      <c r="H378" s="201">
        <f aca="true" t="shared" si="47" ref="H378:T378">SUM(H379:H388)</f>
        <v>70077</v>
      </c>
      <c r="I378" s="201">
        <f t="shared" si="47"/>
        <v>69552</v>
      </c>
      <c r="J378" s="201">
        <f t="shared" si="47"/>
        <v>66622</v>
      </c>
      <c r="K378" s="201">
        <f t="shared" si="47"/>
        <v>2930</v>
      </c>
      <c r="L378" s="201">
        <f t="shared" si="47"/>
        <v>0</v>
      </c>
      <c r="M378" s="201">
        <f t="shared" si="47"/>
        <v>525</v>
      </c>
      <c r="N378" s="201">
        <f t="shared" si="47"/>
        <v>0</v>
      </c>
      <c r="O378" s="201">
        <f t="shared" si="47"/>
        <v>0</v>
      </c>
      <c r="P378" s="201">
        <f t="shared" si="47"/>
        <v>0</v>
      </c>
      <c r="Q378" s="201">
        <f t="shared" si="47"/>
        <v>0</v>
      </c>
      <c r="R378" s="201">
        <f t="shared" si="47"/>
        <v>0</v>
      </c>
      <c r="S378" s="201">
        <f t="shared" si="47"/>
        <v>0</v>
      </c>
      <c r="T378" s="201">
        <f t="shared" si="47"/>
        <v>0</v>
      </c>
    </row>
    <row r="379" spans="1:20" ht="25.5" hidden="1">
      <c r="A379" s="111"/>
      <c r="B379" s="112"/>
      <c r="C379" s="112" t="s">
        <v>162</v>
      </c>
      <c r="D379" s="264" t="s">
        <v>194</v>
      </c>
      <c r="E379" s="148"/>
      <c r="F379" s="148"/>
      <c r="G379" s="85">
        <v>525</v>
      </c>
      <c r="H379" s="85">
        <v>525</v>
      </c>
      <c r="I379" s="85">
        <v>0</v>
      </c>
      <c r="J379" s="224">
        <v>0</v>
      </c>
      <c r="K379" s="224">
        <v>0</v>
      </c>
      <c r="L379" s="224">
        <v>0</v>
      </c>
      <c r="M379" s="224">
        <v>525</v>
      </c>
      <c r="N379" s="224">
        <v>0</v>
      </c>
      <c r="O379" s="224">
        <v>0</v>
      </c>
      <c r="P379" s="224">
        <v>0</v>
      </c>
      <c r="Q379" s="224">
        <v>0</v>
      </c>
      <c r="R379" s="224">
        <v>0</v>
      </c>
      <c r="S379" s="224">
        <v>0</v>
      </c>
      <c r="T379" s="224">
        <v>0</v>
      </c>
    </row>
    <row r="380" spans="1:20" ht="25.5" hidden="1">
      <c r="A380" s="111"/>
      <c r="B380" s="112"/>
      <c r="C380" s="112">
        <v>4010</v>
      </c>
      <c r="D380" s="264" t="s">
        <v>180</v>
      </c>
      <c r="E380" s="148"/>
      <c r="F380" s="148"/>
      <c r="G380" s="85">
        <v>34874</v>
      </c>
      <c r="H380" s="85">
        <v>34874</v>
      </c>
      <c r="I380" s="85">
        <v>34874</v>
      </c>
      <c r="J380" s="85">
        <v>34874</v>
      </c>
      <c r="K380" s="224">
        <v>0</v>
      </c>
      <c r="L380" s="224">
        <v>0</v>
      </c>
      <c r="M380" s="224">
        <v>0</v>
      </c>
      <c r="N380" s="224">
        <v>0</v>
      </c>
      <c r="O380" s="224">
        <v>0</v>
      </c>
      <c r="P380" s="224">
        <v>0</v>
      </c>
      <c r="Q380" s="224">
        <v>0</v>
      </c>
      <c r="R380" s="224">
        <v>0</v>
      </c>
      <c r="S380" s="224">
        <v>0</v>
      </c>
      <c r="T380" s="224">
        <v>0</v>
      </c>
    </row>
    <row r="381" spans="1:20" ht="19.5" customHeight="1" hidden="1">
      <c r="A381" s="111"/>
      <c r="B381" s="112"/>
      <c r="C381" s="112">
        <v>4040</v>
      </c>
      <c r="D381" s="264" t="s">
        <v>181</v>
      </c>
      <c r="E381" s="148"/>
      <c r="F381" s="148"/>
      <c r="G381" s="85">
        <v>2376</v>
      </c>
      <c r="H381" s="85">
        <v>2376</v>
      </c>
      <c r="I381" s="85">
        <v>2376</v>
      </c>
      <c r="J381" s="85">
        <v>2376</v>
      </c>
      <c r="K381" s="224">
        <v>0</v>
      </c>
      <c r="L381" s="224">
        <v>0</v>
      </c>
      <c r="M381" s="224">
        <v>0</v>
      </c>
      <c r="N381" s="224">
        <v>0</v>
      </c>
      <c r="O381" s="224">
        <v>0</v>
      </c>
      <c r="P381" s="224">
        <v>0</v>
      </c>
      <c r="Q381" s="224">
        <v>0</v>
      </c>
      <c r="R381" s="224">
        <v>0</v>
      </c>
      <c r="S381" s="224">
        <v>0</v>
      </c>
      <c r="T381" s="224">
        <v>0</v>
      </c>
    </row>
    <row r="382" spans="1:20" ht="19.5" customHeight="1">
      <c r="A382" s="111"/>
      <c r="B382" s="112"/>
      <c r="C382" s="112">
        <v>4110</v>
      </c>
      <c r="D382" s="264" t="s">
        <v>147</v>
      </c>
      <c r="E382" s="148">
        <v>400</v>
      </c>
      <c r="F382" s="148"/>
      <c r="G382" s="85">
        <v>7459</v>
      </c>
      <c r="H382" s="85">
        <v>7459</v>
      </c>
      <c r="I382" s="85">
        <v>7459</v>
      </c>
      <c r="J382" s="85">
        <v>7459</v>
      </c>
      <c r="K382" s="224">
        <v>0</v>
      </c>
      <c r="L382" s="224">
        <v>0</v>
      </c>
      <c r="M382" s="224">
        <v>0</v>
      </c>
      <c r="N382" s="224">
        <v>0</v>
      </c>
      <c r="O382" s="224">
        <v>0</v>
      </c>
      <c r="P382" s="224">
        <v>0</v>
      </c>
      <c r="Q382" s="224">
        <v>0</v>
      </c>
      <c r="R382" s="224">
        <v>0</v>
      </c>
      <c r="S382" s="224">
        <v>0</v>
      </c>
      <c r="T382" s="224">
        <v>0</v>
      </c>
    </row>
    <row r="383" spans="1:20" ht="19.5" customHeight="1" hidden="1">
      <c r="A383" s="111"/>
      <c r="B383" s="112"/>
      <c r="C383" s="112">
        <v>4120</v>
      </c>
      <c r="D383" s="264" t="s">
        <v>182</v>
      </c>
      <c r="E383" s="148"/>
      <c r="F383" s="148"/>
      <c r="G383" s="85">
        <v>913</v>
      </c>
      <c r="H383" s="85">
        <v>913</v>
      </c>
      <c r="I383" s="85">
        <v>913</v>
      </c>
      <c r="J383" s="85">
        <v>913</v>
      </c>
      <c r="K383" s="224">
        <v>0</v>
      </c>
      <c r="L383" s="224">
        <v>0</v>
      </c>
      <c r="M383" s="224">
        <v>0</v>
      </c>
      <c r="N383" s="224">
        <v>0</v>
      </c>
      <c r="O383" s="224">
        <v>0</v>
      </c>
      <c r="P383" s="224">
        <v>0</v>
      </c>
      <c r="Q383" s="224">
        <v>0</v>
      </c>
      <c r="R383" s="224">
        <v>0</v>
      </c>
      <c r="S383" s="224">
        <v>0</v>
      </c>
      <c r="T383" s="224">
        <v>0</v>
      </c>
    </row>
    <row r="384" spans="1:20" ht="19.5" customHeight="1">
      <c r="A384" s="111"/>
      <c r="B384" s="112"/>
      <c r="C384" s="112" t="s">
        <v>144</v>
      </c>
      <c r="D384" s="264" t="s">
        <v>148</v>
      </c>
      <c r="E384" s="148">
        <v>4000</v>
      </c>
      <c r="F384" s="148"/>
      <c r="G384" s="85">
        <v>21000</v>
      </c>
      <c r="H384" s="85">
        <v>21000</v>
      </c>
      <c r="I384" s="85">
        <v>21000</v>
      </c>
      <c r="J384" s="85">
        <v>21000</v>
      </c>
      <c r="K384" s="224">
        <v>0</v>
      </c>
      <c r="L384" s="224">
        <v>0</v>
      </c>
      <c r="M384" s="224">
        <v>0</v>
      </c>
      <c r="N384" s="224">
        <v>0</v>
      </c>
      <c r="O384" s="224">
        <v>0</v>
      </c>
      <c r="P384" s="224">
        <v>0</v>
      </c>
      <c r="Q384" s="224">
        <v>0</v>
      </c>
      <c r="R384" s="224">
        <v>0</v>
      </c>
      <c r="S384" s="224">
        <v>0</v>
      </c>
      <c r="T384" s="224">
        <v>0</v>
      </c>
    </row>
    <row r="385" spans="1:20" ht="19.5" customHeight="1" hidden="1">
      <c r="A385" s="111"/>
      <c r="B385" s="112"/>
      <c r="C385" s="112">
        <v>4210</v>
      </c>
      <c r="D385" s="264" t="s">
        <v>149</v>
      </c>
      <c r="E385" s="148"/>
      <c r="F385" s="148"/>
      <c r="G385" s="85">
        <v>347</v>
      </c>
      <c r="H385" s="85">
        <v>347</v>
      </c>
      <c r="I385" s="85">
        <v>347</v>
      </c>
      <c r="J385" s="224">
        <v>0</v>
      </c>
      <c r="K385" s="85">
        <v>347</v>
      </c>
      <c r="L385" s="224">
        <v>0</v>
      </c>
      <c r="M385" s="224">
        <v>0</v>
      </c>
      <c r="N385" s="224">
        <v>0</v>
      </c>
      <c r="O385" s="224">
        <v>0</v>
      </c>
      <c r="P385" s="224">
        <v>0</v>
      </c>
      <c r="Q385" s="224">
        <v>0</v>
      </c>
      <c r="R385" s="224">
        <v>0</v>
      </c>
      <c r="S385" s="224">
        <v>0</v>
      </c>
      <c r="T385" s="224">
        <v>0</v>
      </c>
    </row>
    <row r="386" spans="1:20" ht="19.5" customHeight="1" hidden="1">
      <c r="A386" s="111"/>
      <c r="B386" s="112"/>
      <c r="C386" s="112" t="s">
        <v>164</v>
      </c>
      <c r="D386" s="264" t="s">
        <v>183</v>
      </c>
      <c r="E386" s="148"/>
      <c r="F386" s="148"/>
      <c r="G386" s="85">
        <v>159</v>
      </c>
      <c r="H386" s="85">
        <v>159</v>
      </c>
      <c r="I386" s="85">
        <v>159</v>
      </c>
      <c r="J386" s="224">
        <v>0</v>
      </c>
      <c r="K386" s="85">
        <v>159</v>
      </c>
      <c r="L386" s="224">
        <v>0</v>
      </c>
      <c r="M386" s="224">
        <v>0</v>
      </c>
      <c r="N386" s="224">
        <v>0</v>
      </c>
      <c r="O386" s="224">
        <v>0</v>
      </c>
      <c r="P386" s="224">
        <v>0</v>
      </c>
      <c r="Q386" s="224">
        <v>0</v>
      </c>
      <c r="R386" s="224">
        <v>0</v>
      </c>
      <c r="S386" s="224">
        <v>0</v>
      </c>
      <c r="T386" s="224">
        <v>0</v>
      </c>
    </row>
    <row r="387" spans="1:20" ht="19.5" customHeight="1" hidden="1">
      <c r="A387" s="111"/>
      <c r="B387" s="112"/>
      <c r="C387" s="112">
        <v>4300</v>
      </c>
      <c r="D387" s="264" t="s">
        <v>151</v>
      </c>
      <c r="E387" s="148"/>
      <c r="F387" s="148"/>
      <c r="G387" s="85">
        <v>214</v>
      </c>
      <c r="H387" s="85">
        <v>214</v>
      </c>
      <c r="I387" s="85">
        <v>214</v>
      </c>
      <c r="J387" s="224">
        <v>0</v>
      </c>
      <c r="K387" s="85">
        <v>214</v>
      </c>
      <c r="L387" s="224">
        <v>0</v>
      </c>
      <c r="M387" s="224">
        <v>0</v>
      </c>
      <c r="N387" s="224">
        <v>0</v>
      </c>
      <c r="O387" s="224">
        <v>0</v>
      </c>
      <c r="P387" s="224">
        <v>0</v>
      </c>
      <c r="Q387" s="224">
        <v>0</v>
      </c>
      <c r="R387" s="224">
        <v>0</v>
      </c>
      <c r="S387" s="224">
        <v>0</v>
      </c>
      <c r="T387" s="224">
        <v>0</v>
      </c>
    </row>
    <row r="388" spans="1:20" ht="19.5" customHeight="1" hidden="1">
      <c r="A388" s="111"/>
      <c r="B388" s="112"/>
      <c r="C388" s="112">
        <v>4440</v>
      </c>
      <c r="D388" s="264" t="s">
        <v>185</v>
      </c>
      <c r="E388" s="148"/>
      <c r="F388" s="148"/>
      <c r="G388" s="85">
        <v>2210</v>
      </c>
      <c r="H388" s="85">
        <v>2210</v>
      </c>
      <c r="I388" s="85">
        <v>2210</v>
      </c>
      <c r="J388" s="224">
        <v>0</v>
      </c>
      <c r="K388" s="85">
        <v>2210</v>
      </c>
      <c r="L388" s="224">
        <v>0</v>
      </c>
      <c r="M388" s="224">
        <v>0</v>
      </c>
      <c r="N388" s="224">
        <v>0</v>
      </c>
      <c r="O388" s="224">
        <v>0</v>
      </c>
      <c r="P388" s="224">
        <v>0</v>
      </c>
      <c r="Q388" s="224">
        <v>0</v>
      </c>
      <c r="R388" s="224">
        <v>0</v>
      </c>
      <c r="S388" s="224">
        <v>0</v>
      </c>
      <c r="T388" s="224">
        <v>0</v>
      </c>
    </row>
    <row r="389" spans="1:20" s="243" customFormat="1" ht="19.5" customHeight="1" hidden="1">
      <c r="A389" s="198"/>
      <c r="B389" s="199" t="s">
        <v>105</v>
      </c>
      <c r="C389" s="199"/>
      <c r="D389" s="263" t="s">
        <v>31</v>
      </c>
      <c r="E389" s="355"/>
      <c r="F389" s="355"/>
      <c r="G389" s="201">
        <f>G390</f>
        <v>120750</v>
      </c>
      <c r="H389" s="201">
        <f aca="true" t="shared" si="48" ref="H389:T389">H390</f>
        <v>120750</v>
      </c>
      <c r="I389" s="201">
        <f t="shared" si="48"/>
        <v>0</v>
      </c>
      <c r="J389" s="201">
        <f t="shared" si="48"/>
        <v>0</v>
      </c>
      <c r="K389" s="201">
        <f t="shared" si="48"/>
        <v>0</v>
      </c>
      <c r="L389" s="201">
        <f t="shared" si="48"/>
        <v>0</v>
      </c>
      <c r="M389" s="201">
        <f t="shared" si="48"/>
        <v>120750</v>
      </c>
      <c r="N389" s="201">
        <f t="shared" si="48"/>
        <v>0</v>
      </c>
      <c r="O389" s="201">
        <f t="shared" si="48"/>
        <v>0</v>
      </c>
      <c r="P389" s="201">
        <f t="shared" si="48"/>
        <v>0</v>
      </c>
      <c r="Q389" s="201">
        <f t="shared" si="48"/>
        <v>0</v>
      </c>
      <c r="R389" s="201">
        <f t="shared" si="48"/>
        <v>0</v>
      </c>
      <c r="S389" s="201">
        <f t="shared" si="48"/>
        <v>0</v>
      </c>
      <c r="T389" s="201">
        <f t="shared" si="48"/>
        <v>0</v>
      </c>
    </row>
    <row r="390" spans="1:20" ht="19.5" customHeight="1" hidden="1">
      <c r="A390" s="136"/>
      <c r="B390" s="130"/>
      <c r="C390" s="130">
        <v>3110</v>
      </c>
      <c r="D390" s="268" t="s">
        <v>234</v>
      </c>
      <c r="E390" s="259"/>
      <c r="F390" s="259"/>
      <c r="G390" s="236">
        <v>120750</v>
      </c>
      <c r="H390" s="231">
        <v>120750</v>
      </c>
      <c r="I390" s="231">
        <v>0</v>
      </c>
      <c r="J390" s="224">
        <v>0</v>
      </c>
      <c r="K390" s="224">
        <v>0</v>
      </c>
      <c r="L390" s="224">
        <v>0</v>
      </c>
      <c r="M390" s="224">
        <v>120750</v>
      </c>
      <c r="N390" s="224">
        <v>0</v>
      </c>
      <c r="O390" s="224">
        <v>0</v>
      </c>
      <c r="P390" s="224">
        <v>0</v>
      </c>
      <c r="Q390" s="224">
        <v>0</v>
      </c>
      <c r="R390" s="224">
        <v>0</v>
      </c>
      <c r="S390" s="224">
        <v>0</v>
      </c>
      <c r="T390" s="237">
        <v>0</v>
      </c>
    </row>
    <row r="391" spans="1:20" ht="15" customHeight="1">
      <c r="A391" s="464"/>
      <c r="B391" s="412"/>
      <c r="C391" s="412"/>
      <c r="D391" s="412"/>
      <c r="E391" s="412"/>
      <c r="F391" s="412"/>
      <c r="G391" s="412"/>
      <c r="H391" s="412"/>
      <c r="I391" s="412"/>
      <c r="J391" s="230"/>
      <c r="K391" s="230"/>
      <c r="L391" s="230"/>
      <c r="M391" s="230"/>
      <c r="N391" s="230"/>
      <c r="O391" s="230"/>
      <c r="P391" s="230"/>
      <c r="Q391" s="230"/>
      <c r="R391" s="230"/>
      <c r="S391" s="230"/>
      <c r="T391" s="238"/>
    </row>
    <row r="392" spans="1:20" ht="25.5">
      <c r="A392" s="133">
        <v>853</v>
      </c>
      <c r="B392" s="128"/>
      <c r="C392" s="128"/>
      <c r="D392" s="266" t="s">
        <v>368</v>
      </c>
      <c r="E392" s="357">
        <f>E393</f>
        <v>99363</v>
      </c>
      <c r="F392" s="357">
        <f>F393</f>
        <v>0</v>
      </c>
      <c r="G392" s="116">
        <f>G393</f>
        <v>168833</v>
      </c>
      <c r="H392" s="116">
        <f aca="true" t="shared" si="49" ref="H392:T392">H393</f>
        <v>168833</v>
      </c>
      <c r="I392" s="116">
        <f t="shared" si="49"/>
        <v>0</v>
      </c>
      <c r="J392" s="116">
        <f t="shared" si="49"/>
        <v>0</v>
      </c>
      <c r="K392" s="116">
        <f t="shared" si="49"/>
        <v>0</v>
      </c>
      <c r="L392" s="116">
        <f t="shared" si="49"/>
        <v>0</v>
      </c>
      <c r="M392" s="116">
        <f t="shared" si="49"/>
        <v>0</v>
      </c>
      <c r="N392" s="116">
        <f t="shared" si="49"/>
        <v>168833</v>
      </c>
      <c r="O392" s="116">
        <f t="shared" si="49"/>
        <v>0</v>
      </c>
      <c r="P392" s="116">
        <f t="shared" si="49"/>
        <v>0</v>
      </c>
      <c r="Q392" s="116">
        <f t="shared" si="49"/>
        <v>0</v>
      </c>
      <c r="R392" s="116">
        <f t="shared" si="49"/>
        <v>0</v>
      </c>
      <c r="S392" s="116">
        <f t="shared" si="49"/>
        <v>0</v>
      </c>
      <c r="T392" s="116">
        <f t="shared" si="49"/>
        <v>0</v>
      </c>
    </row>
    <row r="393" spans="1:20" s="243" customFormat="1" ht="20.25" customHeight="1">
      <c r="A393" s="198"/>
      <c r="B393" s="199">
        <v>85395</v>
      </c>
      <c r="C393" s="199"/>
      <c r="D393" s="263" t="s">
        <v>31</v>
      </c>
      <c r="E393" s="355">
        <f>SUM(E394:E418)</f>
        <v>99363</v>
      </c>
      <c r="F393" s="355">
        <f aca="true" t="shared" si="50" ref="F393:T393">SUM(F394:F418)</f>
        <v>0</v>
      </c>
      <c r="G393" s="355">
        <f t="shared" si="50"/>
        <v>168833</v>
      </c>
      <c r="H393" s="355">
        <f t="shared" si="50"/>
        <v>168833</v>
      </c>
      <c r="I393" s="355">
        <f t="shared" si="50"/>
        <v>0</v>
      </c>
      <c r="J393" s="355">
        <f t="shared" si="50"/>
        <v>0</v>
      </c>
      <c r="K393" s="355">
        <f t="shared" si="50"/>
        <v>0</v>
      </c>
      <c r="L393" s="355">
        <f t="shared" si="50"/>
        <v>0</v>
      </c>
      <c r="M393" s="355">
        <f t="shared" si="50"/>
        <v>0</v>
      </c>
      <c r="N393" s="355">
        <f t="shared" si="50"/>
        <v>168833</v>
      </c>
      <c r="O393" s="355">
        <f t="shared" si="50"/>
        <v>0</v>
      </c>
      <c r="P393" s="355">
        <f t="shared" si="50"/>
        <v>0</v>
      </c>
      <c r="Q393" s="355">
        <f t="shared" si="50"/>
        <v>0</v>
      </c>
      <c r="R393" s="355">
        <f t="shared" si="50"/>
        <v>0</v>
      </c>
      <c r="S393" s="355">
        <f t="shared" si="50"/>
        <v>0</v>
      </c>
      <c r="T393" s="355">
        <f t="shared" si="50"/>
        <v>0</v>
      </c>
    </row>
    <row r="394" spans="1:20" s="204" customFormat="1" ht="20.25" customHeight="1">
      <c r="A394" s="122"/>
      <c r="B394" s="123"/>
      <c r="C394" s="123">
        <v>3119</v>
      </c>
      <c r="D394" s="267" t="s">
        <v>234</v>
      </c>
      <c r="E394" s="155">
        <v>10423</v>
      </c>
      <c r="F394" s="155"/>
      <c r="G394" s="120">
        <v>10423</v>
      </c>
      <c r="H394" s="120">
        <v>10423</v>
      </c>
      <c r="I394" s="120">
        <v>0</v>
      </c>
      <c r="J394" s="120">
        <v>0</v>
      </c>
      <c r="K394" s="120">
        <v>0</v>
      </c>
      <c r="L394" s="120">
        <v>0</v>
      </c>
      <c r="M394" s="120">
        <v>0</v>
      </c>
      <c r="N394" s="120">
        <v>10423</v>
      </c>
      <c r="O394" s="120">
        <v>0</v>
      </c>
      <c r="P394" s="120">
        <v>0</v>
      </c>
      <c r="Q394" s="120">
        <v>0</v>
      </c>
      <c r="R394" s="120">
        <v>0</v>
      </c>
      <c r="S394" s="120">
        <v>0</v>
      </c>
      <c r="T394" s="120">
        <v>0</v>
      </c>
    </row>
    <row r="395" spans="1:20" s="204" customFormat="1" ht="28.5" customHeight="1">
      <c r="A395" s="122"/>
      <c r="B395" s="123"/>
      <c r="C395" s="123">
        <v>4018</v>
      </c>
      <c r="D395" s="267" t="s">
        <v>180</v>
      </c>
      <c r="E395" s="155">
        <v>17038</v>
      </c>
      <c r="F395" s="155"/>
      <c r="G395" s="120">
        <v>17038</v>
      </c>
      <c r="H395" s="120">
        <v>17038</v>
      </c>
      <c r="I395" s="120">
        <v>0</v>
      </c>
      <c r="J395" s="120">
        <v>0</v>
      </c>
      <c r="K395" s="120">
        <v>0</v>
      </c>
      <c r="L395" s="120">
        <v>0</v>
      </c>
      <c r="M395" s="120">
        <v>0</v>
      </c>
      <c r="N395" s="120">
        <v>17038</v>
      </c>
      <c r="O395" s="120">
        <v>0</v>
      </c>
      <c r="P395" s="120">
        <v>0</v>
      </c>
      <c r="Q395" s="120">
        <v>0</v>
      </c>
      <c r="R395" s="120">
        <v>0</v>
      </c>
      <c r="S395" s="120">
        <v>0</v>
      </c>
      <c r="T395" s="120">
        <v>0</v>
      </c>
    </row>
    <row r="396" spans="1:20" s="204" customFormat="1" ht="25.5" customHeight="1">
      <c r="A396" s="122"/>
      <c r="B396" s="123"/>
      <c r="C396" s="123">
        <v>4019</v>
      </c>
      <c r="D396" s="267" t="s">
        <v>180</v>
      </c>
      <c r="E396" s="155">
        <v>911</v>
      </c>
      <c r="F396" s="155"/>
      <c r="G396" s="120">
        <v>911</v>
      </c>
      <c r="H396" s="120">
        <v>911</v>
      </c>
      <c r="I396" s="120">
        <v>0</v>
      </c>
      <c r="J396" s="120">
        <v>0</v>
      </c>
      <c r="K396" s="120">
        <v>0</v>
      </c>
      <c r="L396" s="120">
        <v>0</v>
      </c>
      <c r="M396" s="120">
        <v>0</v>
      </c>
      <c r="N396" s="120">
        <v>911</v>
      </c>
      <c r="O396" s="120">
        <v>0</v>
      </c>
      <c r="P396" s="120">
        <v>0</v>
      </c>
      <c r="Q396" s="120">
        <v>0</v>
      </c>
      <c r="R396" s="120">
        <v>0</v>
      </c>
      <c r="S396" s="120">
        <v>0</v>
      </c>
      <c r="T396" s="120">
        <v>0</v>
      </c>
    </row>
    <row r="397" spans="1:20" ht="19.5" customHeight="1">
      <c r="A397" s="111"/>
      <c r="B397" s="112"/>
      <c r="C397" s="112">
        <v>4118</v>
      </c>
      <c r="D397" s="264" t="s">
        <v>147</v>
      </c>
      <c r="E397" s="148">
        <v>2680</v>
      </c>
      <c r="F397" s="148"/>
      <c r="G397" s="85">
        <v>5229</v>
      </c>
      <c r="H397" s="85">
        <v>5229</v>
      </c>
      <c r="I397" s="232">
        <v>0</v>
      </c>
      <c r="J397" s="232">
        <v>0</v>
      </c>
      <c r="K397" s="232">
        <v>0</v>
      </c>
      <c r="L397" s="232">
        <v>0</v>
      </c>
      <c r="M397" s="232">
        <v>0</v>
      </c>
      <c r="N397" s="324">
        <v>5229</v>
      </c>
      <c r="O397" s="232">
        <v>0</v>
      </c>
      <c r="P397" s="386">
        <f>SUM(P398:P420)</f>
        <v>0</v>
      </c>
      <c r="Q397" s="232">
        <v>0</v>
      </c>
      <c r="R397" s="232">
        <v>0</v>
      </c>
      <c r="S397" s="232">
        <v>0</v>
      </c>
      <c r="T397" s="232">
        <v>0</v>
      </c>
    </row>
    <row r="398" spans="1:20" ht="19.5" customHeight="1">
      <c r="A398" s="111"/>
      <c r="B398" s="112"/>
      <c r="C398" s="112">
        <v>4119</v>
      </c>
      <c r="D398" s="264" t="s">
        <v>147</v>
      </c>
      <c r="E398" s="148">
        <v>152</v>
      </c>
      <c r="F398" s="148"/>
      <c r="G398" s="85">
        <v>604</v>
      </c>
      <c r="H398" s="85">
        <v>604</v>
      </c>
      <c r="I398" s="224">
        <v>0</v>
      </c>
      <c r="J398" s="224">
        <v>0</v>
      </c>
      <c r="K398" s="224">
        <v>0</v>
      </c>
      <c r="L398" s="224">
        <v>0</v>
      </c>
      <c r="M398" s="224">
        <v>0</v>
      </c>
      <c r="N398" s="85">
        <v>604</v>
      </c>
      <c r="O398" s="224">
        <v>0</v>
      </c>
      <c r="P398" s="113">
        <f>SUM(P399:P421)</f>
        <v>0</v>
      </c>
      <c r="Q398" s="224">
        <v>0</v>
      </c>
      <c r="R398" s="224">
        <v>0</v>
      </c>
      <c r="S398" s="224">
        <v>0</v>
      </c>
      <c r="T398" s="224">
        <v>0</v>
      </c>
    </row>
    <row r="399" spans="1:20" ht="19.5" customHeight="1">
      <c r="A399" s="111"/>
      <c r="B399" s="112"/>
      <c r="C399" s="112">
        <v>4128</v>
      </c>
      <c r="D399" s="264" t="s">
        <v>182</v>
      </c>
      <c r="E399" s="148">
        <v>417</v>
      </c>
      <c r="F399" s="148"/>
      <c r="G399" s="85">
        <v>804</v>
      </c>
      <c r="H399" s="85">
        <v>804</v>
      </c>
      <c r="I399" s="224">
        <v>0</v>
      </c>
      <c r="J399" s="224">
        <v>0</v>
      </c>
      <c r="K399" s="224">
        <v>0</v>
      </c>
      <c r="L399" s="224">
        <v>0</v>
      </c>
      <c r="M399" s="224">
        <v>0</v>
      </c>
      <c r="N399" s="85">
        <v>804</v>
      </c>
      <c r="O399" s="224">
        <v>0</v>
      </c>
      <c r="P399" s="113">
        <f>SUM(P400:P421)</f>
        <v>0</v>
      </c>
      <c r="Q399" s="224">
        <v>0</v>
      </c>
      <c r="R399" s="224">
        <v>0</v>
      </c>
      <c r="S399" s="224">
        <v>0</v>
      </c>
      <c r="T399" s="224">
        <v>0</v>
      </c>
    </row>
    <row r="400" spans="1:20" ht="19.5" customHeight="1">
      <c r="A400" s="111"/>
      <c r="B400" s="112"/>
      <c r="C400" s="112">
        <v>4129</v>
      </c>
      <c r="D400" s="264" t="s">
        <v>182</v>
      </c>
      <c r="E400" s="148">
        <v>27</v>
      </c>
      <c r="F400" s="148"/>
      <c r="G400" s="85">
        <v>97</v>
      </c>
      <c r="H400" s="85">
        <v>97</v>
      </c>
      <c r="I400" s="224">
        <v>0</v>
      </c>
      <c r="J400" s="224">
        <v>0</v>
      </c>
      <c r="K400" s="224">
        <v>0</v>
      </c>
      <c r="L400" s="224">
        <v>0</v>
      </c>
      <c r="M400" s="224">
        <v>0</v>
      </c>
      <c r="N400" s="85">
        <v>97</v>
      </c>
      <c r="O400" s="224">
        <v>0</v>
      </c>
      <c r="P400" s="113">
        <f>SUM(P401:P422)</f>
        <v>0</v>
      </c>
      <c r="Q400" s="224">
        <v>0</v>
      </c>
      <c r="R400" s="224">
        <v>0</v>
      </c>
      <c r="S400" s="224">
        <v>0</v>
      </c>
      <c r="T400" s="224">
        <v>0</v>
      </c>
    </row>
    <row r="401" spans="1:20" ht="19.5" customHeight="1">
      <c r="A401" s="111"/>
      <c r="B401" s="112"/>
      <c r="C401" s="112">
        <v>4178</v>
      </c>
      <c r="D401" s="264" t="s">
        <v>148</v>
      </c>
      <c r="E401" s="148">
        <v>7408</v>
      </c>
      <c r="F401" s="148"/>
      <c r="G401" s="85">
        <v>38180</v>
      </c>
      <c r="H401" s="85">
        <v>38180</v>
      </c>
      <c r="I401" s="224">
        <v>0</v>
      </c>
      <c r="J401" s="224">
        <v>0</v>
      </c>
      <c r="K401" s="224">
        <v>0</v>
      </c>
      <c r="L401" s="224">
        <v>0</v>
      </c>
      <c r="M401" s="224">
        <v>0</v>
      </c>
      <c r="N401" s="85">
        <v>38180</v>
      </c>
      <c r="O401" s="224">
        <v>0</v>
      </c>
      <c r="P401" s="113">
        <f>SUM(P402:P423)</f>
        <v>0</v>
      </c>
      <c r="Q401" s="224">
        <v>0</v>
      </c>
      <c r="R401" s="224">
        <v>0</v>
      </c>
      <c r="S401" s="224">
        <v>0</v>
      </c>
      <c r="T401" s="224">
        <v>0</v>
      </c>
    </row>
    <row r="402" spans="1:20" ht="19.5" customHeight="1">
      <c r="A402" s="111"/>
      <c r="B402" s="112"/>
      <c r="C402" s="112">
        <v>4179</v>
      </c>
      <c r="D402" s="264" t="s">
        <v>148</v>
      </c>
      <c r="E402" s="148">
        <v>402</v>
      </c>
      <c r="F402" s="148"/>
      <c r="G402" s="85">
        <v>5834</v>
      </c>
      <c r="H402" s="85">
        <v>5834</v>
      </c>
      <c r="I402" s="224">
        <v>0</v>
      </c>
      <c r="J402" s="224">
        <v>0</v>
      </c>
      <c r="K402" s="224">
        <v>0</v>
      </c>
      <c r="L402" s="224">
        <v>0</v>
      </c>
      <c r="M402" s="224">
        <v>0</v>
      </c>
      <c r="N402" s="85">
        <v>5834</v>
      </c>
      <c r="O402" s="224">
        <v>0</v>
      </c>
      <c r="P402" s="113">
        <f>SUM(P403:P424)</f>
        <v>0</v>
      </c>
      <c r="Q402" s="224">
        <v>0</v>
      </c>
      <c r="R402" s="224">
        <v>0</v>
      </c>
      <c r="S402" s="224">
        <v>0</v>
      </c>
      <c r="T402" s="224">
        <v>0</v>
      </c>
    </row>
    <row r="403" spans="1:20" ht="19.5" customHeight="1">
      <c r="A403" s="111"/>
      <c r="B403" s="112"/>
      <c r="C403" s="112">
        <v>4218</v>
      </c>
      <c r="D403" s="264" t="s">
        <v>149</v>
      </c>
      <c r="E403" s="148">
        <f>4321+4521</f>
        <v>8842</v>
      </c>
      <c r="F403" s="148"/>
      <c r="G403" s="85">
        <v>12641</v>
      </c>
      <c r="H403" s="85">
        <v>12641</v>
      </c>
      <c r="I403" s="224">
        <v>0</v>
      </c>
      <c r="J403" s="224">
        <v>0</v>
      </c>
      <c r="K403" s="224">
        <v>0</v>
      </c>
      <c r="L403" s="224">
        <v>0</v>
      </c>
      <c r="M403" s="224">
        <v>0</v>
      </c>
      <c r="N403" s="85">
        <v>12641</v>
      </c>
      <c r="O403" s="224">
        <v>0</v>
      </c>
      <c r="P403" s="113">
        <f>SUM(P404:P425)</f>
        <v>0</v>
      </c>
      <c r="Q403" s="224">
        <v>0</v>
      </c>
      <c r="R403" s="224">
        <v>0</v>
      </c>
      <c r="S403" s="224">
        <v>0</v>
      </c>
      <c r="T403" s="224">
        <v>0</v>
      </c>
    </row>
    <row r="404" spans="1:20" ht="19.5" customHeight="1">
      <c r="A404" s="111"/>
      <c r="B404" s="112"/>
      <c r="C404" s="112">
        <v>4219</v>
      </c>
      <c r="D404" s="264" t="s">
        <v>149</v>
      </c>
      <c r="E404" s="148">
        <f>239+239</f>
        <v>478</v>
      </c>
      <c r="F404" s="148"/>
      <c r="G404" s="85">
        <v>1149</v>
      </c>
      <c r="H404" s="85">
        <v>1149</v>
      </c>
      <c r="I404" s="224">
        <v>0</v>
      </c>
      <c r="J404" s="224">
        <v>0</v>
      </c>
      <c r="K404" s="224">
        <v>0</v>
      </c>
      <c r="L404" s="224">
        <v>0</v>
      </c>
      <c r="M404" s="224">
        <v>0</v>
      </c>
      <c r="N404" s="85">
        <v>1149</v>
      </c>
      <c r="O404" s="224">
        <v>0</v>
      </c>
      <c r="P404" s="113">
        <f>SUM(P409:P426)</f>
        <v>0</v>
      </c>
      <c r="Q404" s="224">
        <v>0</v>
      </c>
      <c r="R404" s="224">
        <v>0</v>
      </c>
      <c r="S404" s="224">
        <v>0</v>
      </c>
      <c r="T404" s="224">
        <v>0</v>
      </c>
    </row>
    <row r="405" spans="1:20" ht="19.5" customHeight="1">
      <c r="A405" s="111"/>
      <c r="B405" s="112"/>
      <c r="C405" s="112">
        <v>4228</v>
      </c>
      <c r="D405" s="264" t="s">
        <v>240</v>
      </c>
      <c r="E405" s="148">
        <v>1140</v>
      </c>
      <c r="F405" s="148"/>
      <c r="G405" s="85">
        <v>1140</v>
      </c>
      <c r="H405" s="85">
        <v>1140</v>
      </c>
      <c r="I405" s="224">
        <v>0</v>
      </c>
      <c r="J405" s="224">
        <v>0</v>
      </c>
      <c r="K405" s="224">
        <v>0</v>
      </c>
      <c r="L405" s="224">
        <v>0</v>
      </c>
      <c r="M405" s="224">
        <v>0</v>
      </c>
      <c r="N405" s="85">
        <v>1140</v>
      </c>
      <c r="O405" s="224">
        <v>0</v>
      </c>
      <c r="P405" s="113">
        <v>0</v>
      </c>
      <c r="Q405" s="224">
        <v>0</v>
      </c>
      <c r="R405" s="224">
        <v>0</v>
      </c>
      <c r="S405" s="224">
        <v>0</v>
      </c>
      <c r="T405" s="224">
        <v>0</v>
      </c>
    </row>
    <row r="406" spans="1:20" ht="19.5" customHeight="1">
      <c r="A406" s="111"/>
      <c r="B406" s="112"/>
      <c r="C406" s="112">
        <v>4229</v>
      </c>
      <c r="D406" s="264" t="s">
        <v>240</v>
      </c>
      <c r="E406" s="148">
        <v>65</v>
      </c>
      <c r="F406" s="148"/>
      <c r="G406" s="85">
        <v>65</v>
      </c>
      <c r="H406" s="85">
        <v>65</v>
      </c>
      <c r="I406" s="224">
        <v>0</v>
      </c>
      <c r="J406" s="224">
        <v>0</v>
      </c>
      <c r="K406" s="224">
        <v>0</v>
      </c>
      <c r="L406" s="224">
        <v>0</v>
      </c>
      <c r="M406" s="224">
        <v>0</v>
      </c>
      <c r="N406" s="85">
        <v>65</v>
      </c>
      <c r="O406" s="224">
        <v>0</v>
      </c>
      <c r="P406" s="113">
        <v>0</v>
      </c>
      <c r="Q406" s="224">
        <v>0</v>
      </c>
      <c r="R406" s="224">
        <v>0</v>
      </c>
      <c r="S406" s="224">
        <v>0</v>
      </c>
      <c r="T406" s="224">
        <v>0</v>
      </c>
    </row>
    <row r="407" spans="1:20" ht="19.5" customHeight="1">
      <c r="A407" s="111"/>
      <c r="B407" s="112"/>
      <c r="C407" s="112">
        <v>4288</v>
      </c>
      <c r="D407" s="264" t="s">
        <v>183</v>
      </c>
      <c r="E407" s="148">
        <v>608</v>
      </c>
      <c r="F407" s="148"/>
      <c r="G407" s="85">
        <v>608</v>
      </c>
      <c r="H407" s="85">
        <v>608</v>
      </c>
      <c r="I407" s="224">
        <v>0</v>
      </c>
      <c r="J407" s="224">
        <v>0</v>
      </c>
      <c r="K407" s="224">
        <v>0</v>
      </c>
      <c r="L407" s="224">
        <v>0</v>
      </c>
      <c r="M407" s="224">
        <v>0</v>
      </c>
      <c r="N407" s="85">
        <v>608</v>
      </c>
      <c r="O407" s="224">
        <v>0</v>
      </c>
      <c r="P407" s="113">
        <v>0</v>
      </c>
      <c r="Q407" s="224">
        <v>0</v>
      </c>
      <c r="R407" s="224">
        <v>0</v>
      </c>
      <c r="S407" s="224">
        <v>0</v>
      </c>
      <c r="T407" s="224">
        <v>0</v>
      </c>
    </row>
    <row r="408" spans="1:20" ht="19.5" customHeight="1">
      <c r="A408" s="111"/>
      <c r="B408" s="112"/>
      <c r="C408" s="112">
        <v>4289</v>
      </c>
      <c r="D408" s="264" t="s">
        <v>183</v>
      </c>
      <c r="E408" s="148">
        <v>42</v>
      </c>
      <c r="F408" s="148"/>
      <c r="G408" s="85">
        <v>42</v>
      </c>
      <c r="H408" s="85">
        <v>42</v>
      </c>
      <c r="I408" s="224">
        <v>0</v>
      </c>
      <c r="J408" s="224">
        <v>0</v>
      </c>
      <c r="K408" s="224">
        <v>0</v>
      </c>
      <c r="L408" s="224">
        <v>0</v>
      </c>
      <c r="M408" s="224">
        <v>0</v>
      </c>
      <c r="N408" s="85">
        <v>42</v>
      </c>
      <c r="O408" s="224">
        <v>0</v>
      </c>
      <c r="P408" s="113">
        <v>0</v>
      </c>
      <c r="Q408" s="224">
        <v>0</v>
      </c>
      <c r="R408" s="224">
        <v>0</v>
      </c>
      <c r="S408" s="224">
        <v>0</v>
      </c>
      <c r="T408" s="224">
        <v>0</v>
      </c>
    </row>
    <row r="409" spans="1:20" ht="19.5" customHeight="1">
      <c r="A409" s="111"/>
      <c r="B409" s="112"/>
      <c r="C409" s="112">
        <v>4308</v>
      </c>
      <c r="D409" s="264" t="s">
        <v>151</v>
      </c>
      <c r="E409" s="148">
        <v>45624</v>
      </c>
      <c r="F409" s="148"/>
      <c r="G409" s="85">
        <v>66108</v>
      </c>
      <c r="H409" s="85">
        <v>66108</v>
      </c>
      <c r="I409" s="224">
        <v>0</v>
      </c>
      <c r="J409" s="224">
        <v>0</v>
      </c>
      <c r="K409" s="224">
        <v>0</v>
      </c>
      <c r="L409" s="224">
        <v>0</v>
      </c>
      <c r="M409" s="224">
        <v>0</v>
      </c>
      <c r="N409" s="85">
        <v>66108</v>
      </c>
      <c r="O409" s="224">
        <v>0</v>
      </c>
      <c r="P409" s="113">
        <f>SUM(P410:P427)</f>
        <v>0</v>
      </c>
      <c r="Q409" s="224">
        <v>0</v>
      </c>
      <c r="R409" s="224">
        <v>0</v>
      </c>
      <c r="S409" s="224">
        <v>0</v>
      </c>
      <c r="T409" s="224">
        <v>0</v>
      </c>
    </row>
    <row r="410" spans="1:20" ht="19.5" customHeight="1">
      <c r="A410" s="111"/>
      <c r="B410" s="112"/>
      <c r="C410" s="112">
        <v>4309</v>
      </c>
      <c r="D410" s="264" t="s">
        <v>151</v>
      </c>
      <c r="E410" s="148">
        <v>2436</v>
      </c>
      <c r="F410" s="148"/>
      <c r="G410" s="85">
        <v>6051</v>
      </c>
      <c r="H410" s="85">
        <v>6051</v>
      </c>
      <c r="I410" s="224">
        <v>0</v>
      </c>
      <c r="J410" s="224">
        <v>0</v>
      </c>
      <c r="K410" s="224">
        <v>0</v>
      </c>
      <c r="L410" s="224">
        <v>0</v>
      </c>
      <c r="M410" s="224">
        <v>0</v>
      </c>
      <c r="N410" s="85">
        <v>6051</v>
      </c>
      <c r="O410" s="224">
        <v>0</v>
      </c>
      <c r="P410" s="113">
        <f>SUM(P411:P428)</f>
        <v>0</v>
      </c>
      <c r="Q410" s="224">
        <v>0</v>
      </c>
      <c r="R410" s="224">
        <v>0</v>
      </c>
      <c r="S410" s="224">
        <v>0</v>
      </c>
      <c r="T410" s="224">
        <v>0</v>
      </c>
    </row>
    <row r="411" spans="1:20" ht="19.5" customHeight="1" hidden="1">
      <c r="A411" s="111"/>
      <c r="B411" s="112"/>
      <c r="C411" s="112">
        <v>4418</v>
      </c>
      <c r="D411" s="264" t="s">
        <v>184</v>
      </c>
      <c r="E411" s="148"/>
      <c r="F411" s="148"/>
      <c r="G411" s="85">
        <f>100</f>
        <v>100</v>
      </c>
      <c r="H411" s="85">
        <f>100</f>
        <v>100</v>
      </c>
      <c r="I411" s="224">
        <v>0</v>
      </c>
      <c r="J411" s="224">
        <v>0</v>
      </c>
      <c r="K411" s="224">
        <v>0</v>
      </c>
      <c r="L411" s="224">
        <v>0</v>
      </c>
      <c r="M411" s="224">
        <v>0</v>
      </c>
      <c r="N411" s="85">
        <f>100</f>
        <v>100</v>
      </c>
      <c r="O411" s="224">
        <v>0</v>
      </c>
      <c r="P411" s="113">
        <f>SUM(P412:P429)</f>
        <v>0</v>
      </c>
      <c r="Q411" s="224">
        <v>0</v>
      </c>
      <c r="R411" s="224">
        <v>0</v>
      </c>
      <c r="S411" s="224">
        <v>0</v>
      </c>
      <c r="T411" s="224">
        <v>0</v>
      </c>
    </row>
    <row r="412" spans="1:20" ht="19.5" customHeight="1" hidden="1">
      <c r="A412" s="111"/>
      <c r="B412" s="112"/>
      <c r="C412" s="112">
        <v>4419</v>
      </c>
      <c r="D412" s="264" t="s">
        <v>184</v>
      </c>
      <c r="E412" s="148"/>
      <c r="F412" s="148"/>
      <c r="G412" s="85">
        <f>18</f>
        <v>18</v>
      </c>
      <c r="H412" s="85">
        <f>18</f>
        <v>18</v>
      </c>
      <c r="I412" s="224">
        <v>0</v>
      </c>
      <c r="J412" s="224">
        <v>0</v>
      </c>
      <c r="K412" s="224">
        <v>0</v>
      </c>
      <c r="L412" s="224">
        <v>0</v>
      </c>
      <c r="M412" s="224">
        <v>0</v>
      </c>
      <c r="N412" s="85">
        <f>18</f>
        <v>18</v>
      </c>
      <c r="O412" s="224">
        <v>0</v>
      </c>
      <c r="P412" s="113">
        <f>SUM(P415:P430)</f>
        <v>0</v>
      </c>
      <c r="Q412" s="224">
        <v>0</v>
      </c>
      <c r="R412" s="224">
        <v>0</v>
      </c>
      <c r="S412" s="224">
        <v>0</v>
      </c>
      <c r="T412" s="224">
        <v>0</v>
      </c>
    </row>
    <row r="413" spans="1:20" ht="19.5" customHeight="1">
      <c r="A413" s="111"/>
      <c r="B413" s="112"/>
      <c r="C413" s="112">
        <v>4438</v>
      </c>
      <c r="D413" s="264" t="s">
        <v>152</v>
      </c>
      <c r="E413" s="148">
        <v>190</v>
      </c>
      <c r="F413" s="148"/>
      <c r="G413" s="85">
        <v>955</v>
      </c>
      <c r="H413" s="85">
        <v>955</v>
      </c>
      <c r="I413" s="224">
        <v>0</v>
      </c>
      <c r="J413" s="224">
        <v>0</v>
      </c>
      <c r="K413" s="224">
        <v>0</v>
      </c>
      <c r="L413" s="224">
        <v>0</v>
      </c>
      <c r="M413" s="224">
        <v>0</v>
      </c>
      <c r="N413" s="85">
        <v>955</v>
      </c>
      <c r="O413" s="224">
        <v>0</v>
      </c>
      <c r="P413" s="113">
        <v>0</v>
      </c>
      <c r="Q413" s="224">
        <v>0</v>
      </c>
      <c r="R413" s="224">
        <v>0</v>
      </c>
      <c r="S413" s="224">
        <v>0</v>
      </c>
      <c r="T413" s="224">
        <v>0</v>
      </c>
    </row>
    <row r="414" spans="1:20" ht="19.5" customHeight="1">
      <c r="A414" s="111"/>
      <c r="B414" s="112"/>
      <c r="C414" s="112">
        <v>4439</v>
      </c>
      <c r="D414" s="264" t="s">
        <v>152</v>
      </c>
      <c r="E414" s="148">
        <v>20</v>
      </c>
      <c r="F414" s="148"/>
      <c r="G414" s="85">
        <v>155</v>
      </c>
      <c r="H414" s="85">
        <v>155</v>
      </c>
      <c r="I414" s="224">
        <v>0</v>
      </c>
      <c r="J414" s="224">
        <v>0</v>
      </c>
      <c r="K414" s="224">
        <v>0</v>
      </c>
      <c r="L414" s="224">
        <v>0</v>
      </c>
      <c r="M414" s="224">
        <v>0</v>
      </c>
      <c r="N414" s="85">
        <v>155</v>
      </c>
      <c r="O414" s="224">
        <v>0</v>
      </c>
      <c r="P414" s="113">
        <v>0</v>
      </c>
      <c r="Q414" s="224">
        <v>0</v>
      </c>
      <c r="R414" s="224">
        <v>0</v>
      </c>
      <c r="S414" s="224">
        <v>0</v>
      </c>
      <c r="T414" s="224">
        <v>0</v>
      </c>
    </row>
    <row r="415" spans="1:20" ht="51">
      <c r="A415" s="111"/>
      <c r="B415" s="112"/>
      <c r="C415" s="112">
        <v>4748</v>
      </c>
      <c r="D415" s="264" t="s">
        <v>373</v>
      </c>
      <c r="E415" s="148">
        <v>142</v>
      </c>
      <c r="F415" s="148"/>
      <c r="G415" s="85">
        <v>287</v>
      </c>
      <c r="H415" s="85">
        <v>287</v>
      </c>
      <c r="I415" s="224">
        <v>0</v>
      </c>
      <c r="J415" s="224">
        <v>0</v>
      </c>
      <c r="K415" s="224">
        <v>0</v>
      </c>
      <c r="L415" s="224">
        <v>0</v>
      </c>
      <c r="M415" s="224">
        <v>0</v>
      </c>
      <c r="N415" s="85">
        <v>287</v>
      </c>
      <c r="O415" s="224">
        <v>0</v>
      </c>
      <c r="P415" s="113">
        <f>SUM(P416:P431)</f>
        <v>0</v>
      </c>
      <c r="Q415" s="224">
        <v>0</v>
      </c>
      <c r="R415" s="224">
        <v>0</v>
      </c>
      <c r="S415" s="224">
        <v>0</v>
      </c>
      <c r="T415" s="224">
        <v>0</v>
      </c>
    </row>
    <row r="416" spans="1:20" ht="38.25">
      <c r="A416" s="111"/>
      <c r="B416" s="112"/>
      <c r="C416" s="112">
        <v>4749</v>
      </c>
      <c r="D416" s="264" t="s">
        <v>187</v>
      </c>
      <c r="E416" s="148">
        <v>13</v>
      </c>
      <c r="F416" s="148"/>
      <c r="G416" s="85">
        <v>38</v>
      </c>
      <c r="H416" s="85">
        <v>38</v>
      </c>
      <c r="I416" s="224">
        <v>0</v>
      </c>
      <c r="J416" s="224">
        <v>0</v>
      </c>
      <c r="K416" s="224">
        <v>0</v>
      </c>
      <c r="L416" s="224">
        <v>0</v>
      </c>
      <c r="M416" s="224">
        <v>0</v>
      </c>
      <c r="N416" s="85">
        <v>38</v>
      </c>
      <c r="O416" s="224">
        <v>0</v>
      </c>
      <c r="P416" s="113">
        <f>SUM(P417:P432)</f>
        <v>0</v>
      </c>
      <c r="Q416" s="224">
        <v>0</v>
      </c>
      <c r="R416" s="224">
        <v>0</v>
      </c>
      <c r="S416" s="224">
        <v>0</v>
      </c>
      <c r="T416" s="224">
        <v>0</v>
      </c>
    </row>
    <row r="417" spans="1:20" ht="25.5">
      <c r="A417" s="111"/>
      <c r="B417" s="112"/>
      <c r="C417" s="112">
        <v>4758</v>
      </c>
      <c r="D417" s="264" t="s">
        <v>188</v>
      </c>
      <c r="E417" s="148">
        <v>285</v>
      </c>
      <c r="F417" s="148"/>
      <c r="G417" s="85">
        <v>328</v>
      </c>
      <c r="H417" s="85">
        <v>328</v>
      </c>
      <c r="I417" s="224">
        <v>0</v>
      </c>
      <c r="J417" s="224">
        <v>0</v>
      </c>
      <c r="K417" s="224">
        <v>0</v>
      </c>
      <c r="L417" s="224">
        <v>0</v>
      </c>
      <c r="M417" s="224">
        <v>0</v>
      </c>
      <c r="N417" s="85">
        <v>328</v>
      </c>
      <c r="O417" s="224">
        <v>0</v>
      </c>
      <c r="P417" s="113">
        <f>SUM(P418:P433)</f>
        <v>0</v>
      </c>
      <c r="Q417" s="224">
        <v>0</v>
      </c>
      <c r="R417" s="224">
        <v>0</v>
      </c>
      <c r="S417" s="224">
        <v>0</v>
      </c>
      <c r="T417" s="224">
        <v>0</v>
      </c>
    </row>
    <row r="418" spans="1:20" ht="25.5">
      <c r="A418" s="136"/>
      <c r="B418" s="130"/>
      <c r="C418" s="130">
        <v>4759</v>
      </c>
      <c r="D418" s="268" t="s">
        <v>188</v>
      </c>
      <c r="E418" s="259">
        <v>20</v>
      </c>
      <c r="F418" s="259"/>
      <c r="G418" s="236">
        <v>28</v>
      </c>
      <c r="H418" s="236">
        <v>28</v>
      </c>
      <c r="I418" s="231">
        <v>0</v>
      </c>
      <c r="J418" s="231">
        <v>0</v>
      </c>
      <c r="K418" s="231">
        <v>0</v>
      </c>
      <c r="L418" s="231">
        <v>0</v>
      </c>
      <c r="M418" s="231">
        <v>0</v>
      </c>
      <c r="N418" s="236">
        <v>28</v>
      </c>
      <c r="O418" s="231">
        <v>0</v>
      </c>
      <c r="P418" s="131">
        <f>SUM(P420:P433)</f>
        <v>0</v>
      </c>
      <c r="Q418" s="231">
        <v>0</v>
      </c>
      <c r="R418" s="231">
        <v>0</v>
      </c>
      <c r="S418" s="231">
        <v>0</v>
      </c>
      <c r="T418" s="231">
        <v>0</v>
      </c>
    </row>
    <row r="419" spans="1:20" ht="12.75">
      <c r="A419" s="111"/>
      <c r="B419" s="112"/>
      <c r="C419" s="112"/>
      <c r="D419" s="264"/>
      <c r="E419" s="148"/>
      <c r="F419" s="148"/>
      <c r="G419" s="85"/>
      <c r="H419" s="85"/>
      <c r="I419" s="315"/>
      <c r="J419" s="315"/>
      <c r="K419" s="315"/>
      <c r="L419" s="315"/>
      <c r="M419" s="315"/>
      <c r="N419" s="85"/>
      <c r="O419" s="315"/>
      <c r="P419" s="113"/>
      <c r="Q419" s="315"/>
      <c r="R419" s="315"/>
      <c r="S419" s="315"/>
      <c r="T419" s="316"/>
    </row>
    <row r="420" spans="1:20" ht="25.5" hidden="1">
      <c r="A420" s="107">
        <v>854</v>
      </c>
      <c r="B420" s="108"/>
      <c r="C420" s="108"/>
      <c r="D420" s="262" t="s">
        <v>56</v>
      </c>
      <c r="E420" s="154">
        <f>SUM(E421,E434,E440,E443)</f>
        <v>0</v>
      </c>
      <c r="F420" s="154">
        <f>SUM(F421,F434,F440,F443)</f>
        <v>0</v>
      </c>
      <c r="G420" s="109">
        <f>G421+G434+G440+G443</f>
        <v>164458</v>
      </c>
      <c r="H420" s="109">
        <f aca="true" t="shared" si="51" ref="H420:T420">H421+H434+H440+H443</f>
        <v>164458</v>
      </c>
      <c r="I420" s="109">
        <f t="shared" si="51"/>
        <v>147318</v>
      </c>
      <c r="J420" s="109">
        <f t="shared" si="51"/>
        <v>127110</v>
      </c>
      <c r="K420" s="109">
        <f t="shared" si="51"/>
        <v>20208</v>
      </c>
      <c r="L420" s="109">
        <f t="shared" si="51"/>
        <v>0</v>
      </c>
      <c r="M420" s="109">
        <f t="shared" si="51"/>
        <v>17140</v>
      </c>
      <c r="N420" s="109">
        <f t="shared" si="51"/>
        <v>0</v>
      </c>
      <c r="O420" s="109">
        <f t="shared" si="51"/>
        <v>0</v>
      </c>
      <c r="P420" s="109">
        <f t="shared" si="51"/>
        <v>0</v>
      </c>
      <c r="Q420" s="109">
        <f t="shared" si="51"/>
        <v>0</v>
      </c>
      <c r="R420" s="109">
        <f t="shared" si="51"/>
        <v>0</v>
      </c>
      <c r="S420" s="109">
        <f t="shared" si="51"/>
        <v>0</v>
      </c>
      <c r="T420" s="109">
        <f t="shared" si="51"/>
        <v>0</v>
      </c>
    </row>
    <row r="421" spans="1:20" s="243" customFormat="1" ht="19.5" customHeight="1" hidden="1">
      <c r="A421" s="198"/>
      <c r="B421" s="199">
        <v>85401</v>
      </c>
      <c r="C421" s="199"/>
      <c r="D421" s="263" t="s">
        <v>355</v>
      </c>
      <c r="E421" s="355"/>
      <c r="F421" s="355"/>
      <c r="G421" s="200">
        <f>SUM(G422:G433)</f>
        <v>130011</v>
      </c>
      <c r="H421" s="200">
        <f aca="true" t="shared" si="52" ref="H421:T421">SUM(H422:H433)</f>
        <v>130011</v>
      </c>
      <c r="I421" s="200">
        <f t="shared" si="52"/>
        <v>129671</v>
      </c>
      <c r="J421" s="200">
        <f t="shared" si="52"/>
        <v>116263</v>
      </c>
      <c r="K421" s="200">
        <f t="shared" si="52"/>
        <v>13408</v>
      </c>
      <c r="L421" s="200">
        <f t="shared" si="52"/>
        <v>0</v>
      </c>
      <c r="M421" s="200">
        <f t="shared" si="52"/>
        <v>340</v>
      </c>
      <c r="N421" s="200">
        <f t="shared" si="52"/>
        <v>0</v>
      </c>
      <c r="O421" s="200">
        <f t="shared" si="52"/>
        <v>0</v>
      </c>
      <c r="P421" s="200">
        <f t="shared" si="52"/>
        <v>0</v>
      </c>
      <c r="Q421" s="200">
        <f t="shared" si="52"/>
        <v>0</v>
      </c>
      <c r="R421" s="200">
        <f t="shared" si="52"/>
        <v>0</v>
      </c>
      <c r="S421" s="200">
        <f t="shared" si="52"/>
        <v>0</v>
      </c>
      <c r="T421" s="200">
        <f t="shared" si="52"/>
        <v>0</v>
      </c>
    </row>
    <row r="422" spans="1:20" ht="25.5" hidden="1">
      <c r="A422" s="111"/>
      <c r="B422" s="112"/>
      <c r="C422" s="112">
        <v>3020</v>
      </c>
      <c r="D422" s="264" t="s">
        <v>194</v>
      </c>
      <c r="E422" s="148"/>
      <c r="F422" s="148"/>
      <c r="G422" s="85">
        <f>100+240</f>
        <v>340</v>
      </c>
      <c r="H422" s="85">
        <f>100+240</f>
        <v>340</v>
      </c>
      <c r="I422" s="224">
        <v>0</v>
      </c>
      <c r="J422" s="224">
        <v>0</v>
      </c>
      <c r="K422" s="224">
        <v>0</v>
      </c>
      <c r="L422" s="224">
        <v>0</v>
      </c>
      <c r="M422" s="224">
        <v>340</v>
      </c>
      <c r="N422" s="224">
        <v>0</v>
      </c>
      <c r="O422" s="224">
        <v>0</v>
      </c>
      <c r="P422" s="113">
        <f>SUM(P423:P433)</f>
        <v>0</v>
      </c>
      <c r="Q422" s="224">
        <v>0</v>
      </c>
      <c r="R422" s="224">
        <v>0</v>
      </c>
      <c r="S422" s="224">
        <v>0</v>
      </c>
      <c r="T422" s="224">
        <v>0</v>
      </c>
    </row>
    <row r="423" spans="1:20" ht="25.5" hidden="1">
      <c r="A423" s="111"/>
      <c r="B423" s="112"/>
      <c r="C423" s="112">
        <v>4010</v>
      </c>
      <c r="D423" s="264" t="s">
        <v>180</v>
      </c>
      <c r="E423" s="148"/>
      <c r="F423" s="148"/>
      <c r="G423" s="85">
        <f>67690+25565</f>
        <v>93255</v>
      </c>
      <c r="H423" s="85">
        <f>67690+25565</f>
        <v>93255</v>
      </c>
      <c r="I423" s="85">
        <f>67690+25565</f>
        <v>93255</v>
      </c>
      <c r="J423" s="85">
        <f>67690+25565</f>
        <v>93255</v>
      </c>
      <c r="K423" s="224">
        <v>0</v>
      </c>
      <c r="L423" s="224">
        <v>0</v>
      </c>
      <c r="M423" s="224">
        <v>0</v>
      </c>
      <c r="N423" s="224">
        <v>0</v>
      </c>
      <c r="O423" s="224">
        <v>0</v>
      </c>
      <c r="P423" s="113">
        <f>SUM(P424:P433)</f>
        <v>0</v>
      </c>
      <c r="Q423" s="224">
        <v>0</v>
      </c>
      <c r="R423" s="224">
        <v>0</v>
      </c>
      <c r="S423" s="224">
        <v>0</v>
      </c>
      <c r="T423" s="224">
        <v>0</v>
      </c>
    </row>
    <row r="424" spans="1:20" ht="19.5" customHeight="1" hidden="1">
      <c r="A424" s="111"/>
      <c r="B424" s="112"/>
      <c r="C424" s="112">
        <v>4040</v>
      </c>
      <c r="D424" s="264" t="s">
        <v>181</v>
      </c>
      <c r="E424" s="148"/>
      <c r="F424" s="148"/>
      <c r="G424" s="85">
        <v>6333</v>
      </c>
      <c r="H424" s="85">
        <v>6333</v>
      </c>
      <c r="I424" s="85">
        <v>6333</v>
      </c>
      <c r="J424" s="85">
        <v>6333</v>
      </c>
      <c r="K424" s="224">
        <v>0</v>
      </c>
      <c r="L424" s="224">
        <v>0</v>
      </c>
      <c r="M424" s="224">
        <v>0</v>
      </c>
      <c r="N424" s="224">
        <v>0</v>
      </c>
      <c r="O424" s="224">
        <v>0</v>
      </c>
      <c r="P424" s="113">
        <f>SUM(P425:P433)</f>
        <v>0</v>
      </c>
      <c r="Q424" s="224">
        <v>0</v>
      </c>
      <c r="R424" s="224">
        <v>0</v>
      </c>
      <c r="S424" s="224">
        <v>0</v>
      </c>
      <c r="T424" s="224">
        <v>0</v>
      </c>
    </row>
    <row r="425" spans="1:20" ht="19.5" customHeight="1" hidden="1">
      <c r="A425" s="111"/>
      <c r="B425" s="112"/>
      <c r="C425" s="112">
        <v>4110</v>
      </c>
      <c r="D425" s="264" t="s">
        <v>147</v>
      </c>
      <c r="E425" s="148"/>
      <c r="F425" s="148"/>
      <c r="G425" s="85">
        <f>10155+4238</f>
        <v>14393</v>
      </c>
      <c r="H425" s="85">
        <f>10155+4238</f>
        <v>14393</v>
      </c>
      <c r="I425" s="85">
        <f>10155+4238</f>
        <v>14393</v>
      </c>
      <c r="J425" s="85">
        <f>10155+4238</f>
        <v>14393</v>
      </c>
      <c r="K425" s="224">
        <v>0</v>
      </c>
      <c r="L425" s="224">
        <v>0</v>
      </c>
      <c r="M425" s="224">
        <v>0</v>
      </c>
      <c r="N425" s="224">
        <v>0</v>
      </c>
      <c r="O425" s="224">
        <v>0</v>
      </c>
      <c r="P425" s="113">
        <f>SUM(P426:P433)</f>
        <v>0</v>
      </c>
      <c r="Q425" s="224">
        <v>0</v>
      </c>
      <c r="R425" s="224">
        <v>0</v>
      </c>
      <c r="S425" s="224">
        <v>0</v>
      </c>
      <c r="T425" s="224">
        <v>0</v>
      </c>
    </row>
    <row r="426" spans="1:20" ht="19.5" customHeight="1" hidden="1">
      <c r="A426" s="111"/>
      <c r="B426" s="112"/>
      <c r="C426" s="112">
        <v>4120</v>
      </c>
      <c r="D426" s="264" t="s">
        <v>182</v>
      </c>
      <c r="E426" s="148"/>
      <c r="F426" s="148"/>
      <c r="G426" s="85">
        <f>1610+672</f>
        <v>2282</v>
      </c>
      <c r="H426" s="85">
        <f>1610+672</f>
        <v>2282</v>
      </c>
      <c r="I426" s="85">
        <f>1610+672</f>
        <v>2282</v>
      </c>
      <c r="J426" s="85">
        <f>1610+672</f>
        <v>2282</v>
      </c>
      <c r="K426" s="224">
        <v>0</v>
      </c>
      <c r="L426" s="224">
        <v>0</v>
      </c>
      <c r="M426" s="224">
        <v>0</v>
      </c>
      <c r="N426" s="224">
        <v>0</v>
      </c>
      <c r="O426" s="224">
        <v>0</v>
      </c>
      <c r="P426" s="113">
        <f>SUM(P427:P433)</f>
        <v>0</v>
      </c>
      <c r="Q426" s="224">
        <v>0</v>
      </c>
      <c r="R426" s="224">
        <v>0</v>
      </c>
      <c r="S426" s="224">
        <v>0</v>
      </c>
      <c r="T426" s="224">
        <v>0</v>
      </c>
    </row>
    <row r="427" spans="1:20" ht="19.5" customHeight="1" hidden="1">
      <c r="A427" s="111"/>
      <c r="B427" s="112"/>
      <c r="C427" s="112">
        <v>4210</v>
      </c>
      <c r="D427" s="264" t="s">
        <v>149</v>
      </c>
      <c r="E427" s="148"/>
      <c r="F427" s="148"/>
      <c r="G427" s="85">
        <f>2400+800</f>
        <v>3200</v>
      </c>
      <c r="H427" s="85">
        <f>2400+800</f>
        <v>3200</v>
      </c>
      <c r="I427" s="85">
        <f>2400+800</f>
        <v>3200</v>
      </c>
      <c r="J427" s="224">
        <v>0</v>
      </c>
      <c r="K427" s="85">
        <f>2400+800</f>
        <v>3200</v>
      </c>
      <c r="L427" s="224">
        <v>0</v>
      </c>
      <c r="M427" s="224">
        <v>0</v>
      </c>
      <c r="N427" s="224">
        <v>0</v>
      </c>
      <c r="O427" s="224">
        <v>0</v>
      </c>
      <c r="P427" s="113">
        <f>SUM(P428:P434)</f>
        <v>0</v>
      </c>
      <c r="Q427" s="224">
        <v>0</v>
      </c>
      <c r="R427" s="224">
        <v>0</v>
      </c>
      <c r="S427" s="224">
        <v>0</v>
      </c>
      <c r="T427" s="224">
        <v>0</v>
      </c>
    </row>
    <row r="428" spans="1:20" ht="25.5" hidden="1">
      <c r="A428" s="111"/>
      <c r="B428" s="112"/>
      <c r="C428" s="112" t="s">
        <v>171</v>
      </c>
      <c r="D428" s="264" t="s">
        <v>197</v>
      </c>
      <c r="E428" s="148"/>
      <c r="F428" s="148"/>
      <c r="G428" s="85">
        <v>200</v>
      </c>
      <c r="H428" s="85">
        <v>200</v>
      </c>
      <c r="I428" s="85">
        <v>200</v>
      </c>
      <c r="J428" s="224">
        <v>0</v>
      </c>
      <c r="K428" s="85">
        <v>200</v>
      </c>
      <c r="L428" s="224">
        <v>0</v>
      </c>
      <c r="M428" s="224">
        <v>0</v>
      </c>
      <c r="N428" s="224">
        <v>0</v>
      </c>
      <c r="O428" s="224">
        <v>0</v>
      </c>
      <c r="P428" s="113">
        <f aca="true" t="shared" si="53" ref="P428:P433">SUM(P429:P434)</f>
        <v>0</v>
      </c>
      <c r="Q428" s="224">
        <v>0</v>
      </c>
      <c r="R428" s="224">
        <v>0</v>
      </c>
      <c r="S428" s="224">
        <v>0</v>
      </c>
      <c r="T428" s="224">
        <v>0</v>
      </c>
    </row>
    <row r="429" spans="1:20" ht="25.5" hidden="1">
      <c r="A429" s="111"/>
      <c r="B429" s="112"/>
      <c r="C429" s="112">
        <v>4240</v>
      </c>
      <c r="D429" s="264" t="s">
        <v>237</v>
      </c>
      <c r="E429" s="148"/>
      <c r="F429" s="148"/>
      <c r="G429" s="85">
        <f>1000+500</f>
        <v>1500</v>
      </c>
      <c r="H429" s="85">
        <f>1000+500</f>
        <v>1500</v>
      </c>
      <c r="I429" s="85">
        <f>1000+500</f>
        <v>1500</v>
      </c>
      <c r="J429" s="224">
        <v>0</v>
      </c>
      <c r="K429" s="85">
        <f>1000+500</f>
        <v>1500</v>
      </c>
      <c r="L429" s="224">
        <v>0</v>
      </c>
      <c r="M429" s="224">
        <v>0</v>
      </c>
      <c r="N429" s="224">
        <v>0</v>
      </c>
      <c r="O429" s="224">
        <v>0</v>
      </c>
      <c r="P429" s="113">
        <f t="shared" si="53"/>
        <v>0</v>
      </c>
      <c r="Q429" s="224">
        <v>0</v>
      </c>
      <c r="R429" s="224">
        <v>0</v>
      </c>
      <c r="S429" s="224">
        <v>0</v>
      </c>
      <c r="T429" s="224">
        <v>0</v>
      </c>
    </row>
    <row r="430" spans="1:20" ht="19.5" customHeight="1" hidden="1">
      <c r="A430" s="111"/>
      <c r="B430" s="112"/>
      <c r="C430" s="112" t="s">
        <v>155</v>
      </c>
      <c r="D430" s="264" t="s">
        <v>150</v>
      </c>
      <c r="E430" s="148"/>
      <c r="F430" s="148"/>
      <c r="G430" s="85">
        <v>500</v>
      </c>
      <c r="H430" s="85">
        <v>500</v>
      </c>
      <c r="I430" s="85">
        <v>500</v>
      </c>
      <c r="J430" s="224">
        <v>0</v>
      </c>
      <c r="K430" s="85">
        <v>500</v>
      </c>
      <c r="L430" s="224">
        <v>0</v>
      </c>
      <c r="M430" s="224">
        <v>0</v>
      </c>
      <c r="N430" s="224">
        <v>0</v>
      </c>
      <c r="O430" s="224">
        <v>0</v>
      </c>
      <c r="P430" s="113">
        <f t="shared" si="53"/>
        <v>0</v>
      </c>
      <c r="Q430" s="224">
        <v>0</v>
      </c>
      <c r="R430" s="224">
        <v>0</v>
      </c>
      <c r="S430" s="224">
        <v>0</v>
      </c>
      <c r="T430" s="224">
        <v>0</v>
      </c>
    </row>
    <row r="431" spans="1:20" ht="19.5" customHeight="1" hidden="1">
      <c r="A431" s="111"/>
      <c r="B431" s="112"/>
      <c r="C431" s="112" t="s">
        <v>164</v>
      </c>
      <c r="D431" s="264" t="s">
        <v>183</v>
      </c>
      <c r="E431" s="148"/>
      <c r="F431" s="148"/>
      <c r="G431" s="85">
        <v>70</v>
      </c>
      <c r="H431" s="85">
        <v>70</v>
      </c>
      <c r="I431" s="85">
        <v>70</v>
      </c>
      <c r="J431" s="224">
        <v>0</v>
      </c>
      <c r="K431" s="85">
        <v>70</v>
      </c>
      <c r="L431" s="224">
        <v>0</v>
      </c>
      <c r="M431" s="224">
        <v>0</v>
      </c>
      <c r="N431" s="224">
        <v>0</v>
      </c>
      <c r="O431" s="224">
        <v>0</v>
      </c>
      <c r="P431" s="113">
        <f t="shared" si="53"/>
        <v>0</v>
      </c>
      <c r="Q431" s="224">
        <v>0</v>
      </c>
      <c r="R431" s="224">
        <v>0</v>
      </c>
      <c r="S431" s="224">
        <v>0</v>
      </c>
      <c r="T431" s="224">
        <v>0</v>
      </c>
    </row>
    <row r="432" spans="1:20" ht="19.5" customHeight="1" hidden="1">
      <c r="A432" s="111"/>
      <c r="B432" s="112"/>
      <c r="C432" s="112">
        <v>4440</v>
      </c>
      <c r="D432" s="264" t="s">
        <v>185</v>
      </c>
      <c r="E432" s="148"/>
      <c r="F432" s="148"/>
      <c r="G432" s="85">
        <f>5372+2516</f>
        <v>7888</v>
      </c>
      <c r="H432" s="85">
        <f>5372+2516</f>
        <v>7888</v>
      </c>
      <c r="I432" s="85">
        <f>5372+2516</f>
        <v>7888</v>
      </c>
      <c r="J432" s="224">
        <v>0</v>
      </c>
      <c r="K432" s="85">
        <f>5372+2516</f>
        <v>7888</v>
      </c>
      <c r="L432" s="224">
        <v>0</v>
      </c>
      <c r="M432" s="224">
        <v>0</v>
      </c>
      <c r="N432" s="224">
        <v>0</v>
      </c>
      <c r="O432" s="224">
        <v>0</v>
      </c>
      <c r="P432" s="113">
        <f t="shared" si="53"/>
        <v>0</v>
      </c>
      <c r="Q432" s="224">
        <v>0</v>
      </c>
      <c r="R432" s="224">
        <v>0</v>
      </c>
      <c r="S432" s="224">
        <v>0</v>
      </c>
      <c r="T432" s="224">
        <v>0</v>
      </c>
    </row>
    <row r="433" spans="1:20" ht="25.5" customHeight="1" hidden="1">
      <c r="A433" s="111"/>
      <c r="B433" s="112"/>
      <c r="C433" s="112">
        <v>4700</v>
      </c>
      <c r="D433" s="264" t="s">
        <v>186</v>
      </c>
      <c r="E433" s="148"/>
      <c r="F433" s="148"/>
      <c r="G433" s="85">
        <f>50</f>
        <v>50</v>
      </c>
      <c r="H433" s="85">
        <f>50</f>
        <v>50</v>
      </c>
      <c r="I433" s="85">
        <f>50</f>
        <v>50</v>
      </c>
      <c r="J433" s="224">
        <v>0</v>
      </c>
      <c r="K433" s="85">
        <f>50</f>
        <v>50</v>
      </c>
      <c r="L433" s="224">
        <v>0</v>
      </c>
      <c r="M433" s="224">
        <v>0</v>
      </c>
      <c r="N433" s="224">
        <v>0</v>
      </c>
      <c r="O433" s="224">
        <v>0</v>
      </c>
      <c r="P433" s="113">
        <f t="shared" si="53"/>
        <v>0</v>
      </c>
      <c r="Q433" s="224">
        <v>0</v>
      </c>
      <c r="R433" s="224">
        <v>0</v>
      </c>
      <c r="S433" s="224">
        <v>0</v>
      </c>
      <c r="T433" s="224">
        <v>0</v>
      </c>
    </row>
    <row r="434" spans="1:20" s="243" customFormat="1" ht="25.5" hidden="1">
      <c r="A434" s="198"/>
      <c r="B434" s="199">
        <v>85404</v>
      </c>
      <c r="C434" s="199"/>
      <c r="D434" s="263" t="s">
        <v>376</v>
      </c>
      <c r="E434" s="355"/>
      <c r="F434" s="355"/>
      <c r="G434" s="200">
        <f>SUM(G435:G439)</f>
        <v>13947</v>
      </c>
      <c r="H434" s="200">
        <f aca="true" t="shared" si="54" ref="H434:T434">SUM(H435:H439)</f>
        <v>13947</v>
      </c>
      <c r="I434" s="200">
        <f t="shared" si="54"/>
        <v>13947</v>
      </c>
      <c r="J434" s="200">
        <f t="shared" si="54"/>
        <v>10847</v>
      </c>
      <c r="K434" s="200">
        <f t="shared" si="54"/>
        <v>3100</v>
      </c>
      <c r="L434" s="200">
        <f t="shared" si="54"/>
        <v>0</v>
      </c>
      <c r="M434" s="200">
        <f t="shared" si="54"/>
        <v>0</v>
      </c>
      <c r="N434" s="200">
        <f t="shared" si="54"/>
        <v>0</v>
      </c>
      <c r="O434" s="200">
        <f t="shared" si="54"/>
        <v>0</v>
      </c>
      <c r="P434" s="200">
        <f t="shared" si="54"/>
        <v>0</v>
      </c>
      <c r="Q434" s="200">
        <f t="shared" si="54"/>
        <v>0</v>
      </c>
      <c r="R434" s="200">
        <f t="shared" si="54"/>
        <v>0</v>
      </c>
      <c r="S434" s="200">
        <f t="shared" si="54"/>
        <v>0</v>
      </c>
      <c r="T434" s="200">
        <f t="shared" si="54"/>
        <v>0</v>
      </c>
    </row>
    <row r="435" spans="1:20" ht="25.5" hidden="1">
      <c r="A435" s="111"/>
      <c r="B435" s="112"/>
      <c r="C435" s="112">
        <v>4010</v>
      </c>
      <c r="D435" s="264" t="s">
        <v>180</v>
      </c>
      <c r="E435" s="148"/>
      <c r="F435" s="148"/>
      <c r="G435" s="85">
        <f>6342+2390</f>
        <v>8732</v>
      </c>
      <c r="H435" s="85">
        <f>6342+2390</f>
        <v>8732</v>
      </c>
      <c r="I435" s="85">
        <f>6342+2390</f>
        <v>8732</v>
      </c>
      <c r="J435" s="85">
        <f>6342+2390</f>
        <v>8732</v>
      </c>
      <c r="K435" s="224">
        <v>0</v>
      </c>
      <c r="L435" s="224">
        <v>0</v>
      </c>
      <c r="M435" s="224">
        <v>0</v>
      </c>
      <c r="N435" s="224">
        <v>0</v>
      </c>
      <c r="O435" s="224">
        <v>0</v>
      </c>
      <c r="P435" s="224">
        <v>0</v>
      </c>
      <c r="Q435" s="224">
        <v>0</v>
      </c>
      <c r="R435" s="224">
        <v>0</v>
      </c>
      <c r="S435" s="224">
        <v>0</v>
      </c>
      <c r="T435" s="224">
        <v>0</v>
      </c>
    </row>
    <row r="436" spans="1:20" ht="19.5" customHeight="1" hidden="1">
      <c r="A436" s="111"/>
      <c r="B436" s="112"/>
      <c r="C436" s="112">
        <v>4040</v>
      </c>
      <c r="D436" s="264" t="s">
        <v>181</v>
      </c>
      <c r="E436" s="148"/>
      <c r="F436" s="148"/>
      <c r="G436" s="85">
        <f>370+100</f>
        <v>470</v>
      </c>
      <c r="H436" s="85">
        <f>370+100</f>
        <v>470</v>
      </c>
      <c r="I436" s="85">
        <f>370+100</f>
        <v>470</v>
      </c>
      <c r="J436" s="85">
        <f>370+100</f>
        <v>470</v>
      </c>
      <c r="K436" s="224">
        <v>0</v>
      </c>
      <c r="L436" s="224">
        <v>0</v>
      </c>
      <c r="M436" s="224">
        <v>0</v>
      </c>
      <c r="N436" s="224">
        <v>0</v>
      </c>
      <c r="O436" s="224">
        <v>0</v>
      </c>
      <c r="P436" s="224">
        <v>0</v>
      </c>
      <c r="Q436" s="224">
        <v>0</v>
      </c>
      <c r="R436" s="224">
        <v>0</v>
      </c>
      <c r="S436" s="224">
        <v>0</v>
      </c>
      <c r="T436" s="224">
        <v>0</v>
      </c>
    </row>
    <row r="437" spans="1:20" ht="19.5" customHeight="1" hidden="1">
      <c r="A437" s="111"/>
      <c r="B437" s="112"/>
      <c r="C437" s="112">
        <v>4110</v>
      </c>
      <c r="D437" s="264" t="s">
        <v>147</v>
      </c>
      <c r="E437" s="148"/>
      <c r="F437" s="148"/>
      <c r="G437" s="85">
        <f>1035+385</f>
        <v>1420</v>
      </c>
      <c r="H437" s="85">
        <f>1035+385</f>
        <v>1420</v>
      </c>
      <c r="I437" s="85">
        <f>1035+385</f>
        <v>1420</v>
      </c>
      <c r="J437" s="85">
        <f>1035+385</f>
        <v>1420</v>
      </c>
      <c r="K437" s="224">
        <v>0</v>
      </c>
      <c r="L437" s="224">
        <v>0</v>
      </c>
      <c r="M437" s="224">
        <v>0</v>
      </c>
      <c r="N437" s="224">
        <v>0</v>
      </c>
      <c r="O437" s="224">
        <v>0</v>
      </c>
      <c r="P437" s="224">
        <v>0</v>
      </c>
      <c r="Q437" s="224">
        <v>0</v>
      </c>
      <c r="R437" s="224">
        <v>0</v>
      </c>
      <c r="S437" s="224">
        <v>0</v>
      </c>
      <c r="T437" s="224">
        <v>0</v>
      </c>
    </row>
    <row r="438" spans="1:20" ht="19.5" customHeight="1" hidden="1">
      <c r="A438" s="111"/>
      <c r="B438" s="112"/>
      <c r="C438" s="112">
        <v>4120</v>
      </c>
      <c r="D438" s="264" t="s">
        <v>182</v>
      </c>
      <c r="E438" s="148"/>
      <c r="F438" s="148"/>
      <c r="G438" s="85">
        <f>164+61</f>
        <v>225</v>
      </c>
      <c r="H438" s="85">
        <f>164+61</f>
        <v>225</v>
      </c>
      <c r="I438" s="85">
        <f>164+61</f>
        <v>225</v>
      </c>
      <c r="J438" s="85">
        <f>164+61</f>
        <v>225</v>
      </c>
      <c r="K438" s="224">
        <v>0</v>
      </c>
      <c r="L438" s="224">
        <v>0</v>
      </c>
      <c r="M438" s="224">
        <v>0</v>
      </c>
      <c r="N438" s="224">
        <v>0</v>
      </c>
      <c r="O438" s="224">
        <v>0</v>
      </c>
      <c r="P438" s="224">
        <v>0</v>
      </c>
      <c r="Q438" s="224">
        <v>0</v>
      </c>
      <c r="R438" s="224">
        <v>0</v>
      </c>
      <c r="S438" s="224">
        <v>0</v>
      </c>
      <c r="T438" s="224">
        <v>0</v>
      </c>
    </row>
    <row r="439" spans="1:20" ht="25.5" hidden="1">
      <c r="A439" s="111"/>
      <c r="B439" s="112"/>
      <c r="C439" s="112">
        <v>4240</v>
      </c>
      <c r="D439" s="264" t="s">
        <v>237</v>
      </c>
      <c r="E439" s="148"/>
      <c r="F439" s="148"/>
      <c r="G439" s="85">
        <f>2600+500</f>
        <v>3100</v>
      </c>
      <c r="H439" s="85">
        <f>2600+500</f>
        <v>3100</v>
      </c>
      <c r="I439" s="85">
        <f>2600+500</f>
        <v>3100</v>
      </c>
      <c r="J439" s="85">
        <v>0</v>
      </c>
      <c r="K439" s="85">
        <f>2600+500</f>
        <v>3100</v>
      </c>
      <c r="L439" s="224">
        <v>0</v>
      </c>
      <c r="M439" s="224">
        <v>0</v>
      </c>
      <c r="N439" s="224">
        <v>0</v>
      </c>
      <c r="O439" s="224">
        <v>0</v>
      </c>
      <c r="P439" s="224">
        <v>0</v>
      </c>
      <c r="Q439" s="224">
        <v>0</v>
      </c>
      <c r="R439" s="224">
        <v>0</v>
      </c>
      <c r="S439" s="224">
        <v>0</v>
      </c>
      <c r="T439" s="224">
        <v>0</v>
      </c>
    </row>
    <row r="440" spans="1:20" s="243" customFormat="1" ht="19.5" customHeight="1" hidden="1">
      <c r="A440" s="198"/>
      <c r="B440" s="199" t="s">
        <v>125</v>
      </c>
      <c r="C440" s="199"/>
      <c r="D440" s="263" t="s">
        <v>124</v>
      </c>
      <c r="E440" s="355"/>
      <c r="F440" s="355"/>
      <c r="G440" s="200">
        <f>SUM(G441:G442)</f>
        <v>16800</v>
      </c>
      <c r="H440" s="200">
        <f aca="true" t="shared" si="55" ref="H440:T440">SUM(H441:H442)</f>
        <v>16800</v>
      </c>
      <c r="I440" s="200">
        <f t="shared" si="55"/>
        <v>0</v>
      </c>
      <c r="J440" s="200">
        <f t="shared" si="55"/>
        <v>0</v>
      </c>
      <c r="K440" s="200">
        <f t="shared" si="55"/>
        <v>0</v>
      </c>
      <c r="L440" s="200">
        <f t="shared" si="55"/>
        <v>0</v>
      </c>
      <c r="M440" s="200">
        <f t="shared" si="55"/>
        <v>16800</v>
      </c>
      <c r="N440" s="200">
        <f t="shared" si="55"/>
        <v>0</v>
      </c>
      <c r="O440" s="200">
        <f t="shared" si="55"/>
        <v>0</v>
      </c>
      <c r="P440" s="200">
        <f t="shared" si="55"/>
        <v>0</v>
      </c>
      <c r="Q440" s="200">
        <f t="shared" si="55"/>
        <v>0</v>
      </c>
      <c r="R440" s="200">
        <f t="shared" si="55"/>
        <v>0</v>
      </c>
      <c r="S440" s="200">
        <f t="shared" si="55"/>
        <v>0</v>
      </c>
      <c r="T440" s="200">
        <f t="shared" si="55"/>
        <v>0</v>
      </c>
    </row>
    <row r="441" spans="1:20" ht="19.5" customHeight="1" hidden="1">
      <c r="A441" s="111"/>
      <c r="B441" s="112"/>
      <c r="C441" s="112">
        <v>3240</v>
      </c>
      <c r="D441" s="264" t="s">
        <v>235</v>
      </c>
      <c r="E441" s="148"/>
      <c r="F441" s="148"/>
      <c r="G441" s="85">
        <f>6500+6300</f>
        <v>12800</v>
      </c>
      <c r="H441" s="85">
        <f>6500+6300</f>
        <v>12800</v>
      </c>
      <c r="I441" s="224">
        <v>0</v>
      </c>
      <c r="J441" s="224">
        <v>0</v>
      </c>
      <c r="K441" s="224">
        <v>0</v>
      </c>
      <c r="L441" s="224">
        <v>0</v>
      </c>
      <c r="M441" s="85">
        <f>6500+6300</f>
        <v>12800</v>
      </c>
      <c r="N441" s="224">
        <v>0</v>
      </c>
      <c r="O441" s="224">
        <v>0</v>
      </c>
      <c r="P441" s="224">
        <v>0</v>
      </c>
      <c r="Q441" s="224">
        <v>0</v>
      </c>
      <c r="R441" s="224">
        <v>0</v>
      </c>
      <c r="S441" s="224">
        <v>0</v>
      </c>
      <c r="T441" s="224">
        <v>0</v>
      </c>
    </row>
    <row r="442" spans="1:20" ht="19.5" customHeight="1" hidden="1">
      <c r="A442" s="111"/>
      <c r="B442" s="112"/>
      <c r="C442" s="112" t="s">
        <v>265</v>
      </c>
      <c r="D442" s="264" t="s">
        <v>266</v>
      </c>
      <c r="E442" s="148"/>
      <c r="F442" s="148"/>
      <c r="G442" s="85">
        <v>4000</v>
      </c>
      <c r="H442" s="85">
        <v>4000</v>
      </c>
      <c r="I442" s="224">
        <v>0</v>
      </c>
      <c r="J442" s="224">
        <v>0</v>
      </c>
      <c r="K442" s="224">
        <v>0</v>
      </c>
      <c r="L442" s="224">
        <v>0</v>
      </c>
      <c r="M442" s="85">
        <v>4000</v>
      </c>
      <c r="N442" s="224">
        <v>0</v>
      </c>
      <c r="O442" s="224">
        <v>0</v>
      </c>
      <c r="P442" s="224">
        <v>0</v>
      </c>
      <c r="Q442" s="224">
        <v>0</v>
      </c>
      <c r="R442" s="224">
        <v>0</v>
      </c>
      <c r="S442" s="224">
        <v>0</v>
      </c>
      <c r="T442" s="224">
        <v>0</v>
      </c>
    </row>
    <row r="443" spans="1:20" s="243" customFormat="1" ht="19.5" customHeight="1" hidden="1">
      <c r="A443" s="198"/>
      <c r="B443" s="199" t="s">
        <v>262</v>
      </c>
      <c r="C443" s="199"/>
      <c r="D443" s="263" t="s">
        <v>31</v>
      </c>
      <c r="E443" s="355"/>
      <c r="F443" s="355"/>
      <c r="G443" s="200">
        <f>SUM(G444:G446)</f>
        <v>3700</v>
      </c>
      <c r="H443" s="200">
        <f aca="true" t="shared" si="56" ref="H443:T443">SUM(H444:H446)</f>
        <v>3700</v>
      </c>
      <c r="I443" s="200">
        <f t="shared" si="56"/>
        <v>3700</v>
      </c>
      <c r="J443" s="200">
        <f t="shared" si="56"/>
        <v>0</v>
      </c>
      <c r="K443" s="200">
        <f t="shared" si="56"/>
        <v>3700</v>
      </c>
      <c r="L443" s="200">
        <f t="shared" si="56"/>
        <v>0</v>
      </c>
      <c r="M443" s="200">
        <f t="shared" si="56"/>
        <v>0</v>
      </c>
      <c r="N443" s="200">
        <f t="shared" si="56"/>
        <v>0</v>
      </c>
      <c r="O443" s="200">
        <f t="shared" si="56"/>
        <v>0</v>
      </c>
      <c r="P443" s="200">
        <f t="shared" si="56"/>
        <v>0</v>
      </c>
      <c r="Q443" s="200">
        <f t="shared" si="56"/>
        <v>0</v>
      </c>
      <c r="R443" s="200">
        <f t="shared" si="56"/>
        <v>0</v>
      </c>
      <c r="S443" s="200">
        <f t="shared" si="56"/>
        <v>0</v>
      </c>
      <c r="T443" s="200">
        <f t="shared" si="56"/>
        <v>0</v>
      </c>
    </row>
    <row r="444" spans="1:20" ht="19.5" customHeight="1" hidden="1">
      <c r="A444" s="111"/>
      <c r="B444" s="112"/>
      <c r="C444" s="112">
        <v>4210</v>
      </c>
      <c r="D444" s="264" t="s">
        <v>149</v>
      </c>
      <c r="E444" s="148"/>
      <c r="F444" s="148"/>
      <c r="G444" s="85">
        <v>2000</v>
      </c>
      <c r="H444" s="85">
        <v>2000</v>
      </c>
      <c r="I444" s="85">
        <v>2000</v>
      </c>
      <c r="J444" s="224">
        <v>0</v>
      </c>
      <c r="K444" s="85">
        <v>2000</v>
      </c>
      <c r="L444" s="224">
        <v>0</v>
      </c>
      <c r="M444" s="224">
        <v>0</v>
      </c>
      <c r="N444" s="224">
        <v>0</v>
      </c>
      <c r="O444" s="224">
        <v>0</v>
      </c>
      <c r="P444" s="224">
        <v>0</v>
      </c>
      <c r="Q444" s="224">
        <v>0</v>
      </c>
      <c r="R444" s="224">
        <v>0</v>
      </c>
      <c r="S444" s="224">
        <v>0</v>
      </c>
      <c r="T444" s="224">
        <v>0</v>
      </c>
    </row>
    <row r="445" spans="1:20" ht="19.5" customHeight="1" hidden="1">
      <c r="A445" s="111"/>
      <c r="B445" s="112"/>
      <c r="C445" s="112">
        <v>4300</v>
      </c>
      <c r="D445" s="264" t="s">
        <v>151</v>
      </c>
      <c r="E445" s="148"/>
      <c r="F445" s="148"/>
      <c r="G445" s="85">
        <v>1500</v>
      </c>
      <c r="H445" s="85">
        <v>1500</v>
      </c>
      <c r="I445" s="85">
        <v>1500</v>
      </c>
      <c r="J445" s="113">
        <v>0</v>
      </c>
      <c r="K445" s="85">
        <v>1500</v>
      </c>
      <c r="L445" s="224">
        <v>0</v>
      </c>
      <c r="M445" s="224">
        <v>0</v>
      </c>
      <c r="N445" s="224">
        <v>0</v>
      </c>
      <c r="O445" s="224">
        <v>0</v>
      </c>
      <c r="P445" s="224">
        <v>0</v>
      </c>
      <c r="Q445" s="224">
        <v>0</v>
      </c>
      <c r="R445" s="224">
        <v>0</v>
      </c>
      <c r="S445" s="224">
        <v>0</v>
      </c>
      <c r="T445" s="224">
        <v>0</v>
      </c>
    </row>
    <row r="446" spans="1:20" ht="19.5" customHeight="1" hidden="1">
      <c r="A446" s="136"/>
      <c r="B446" s="130"/>
      <c r="C446" s="130">
        <v>4430</v>
      </c>
      <c r="D446" s="268" t="s">
        <v>152</v>
      </c>
      <c r="E446" s="259"/>
      <c r="F446" s="259"/>
      <c r="G446" s="236">
        <v>200</v>
      </c>
      <c r="H446" s="236">
        <v>200</v>
      </c>
      <c r="I446" s="236">
        <v>200</v>
      </c>
      <c r="J446" s="231">
        <v>0</v>
      </c>
      <c r="K446" s="236">
        <v>200</v>
      </c>
      <c r="L446" s="231">
        <v>0</v>
      </c>
      <c r="M446" s="231">
        <v>0</v>
      </c>
      <c r="N446" s="231">
        <v>0</v>
      </c>
      <c r="O446" s="231">
        <v>0</v>
      </c>
      <c r="P446" s="231">
        <v>0</v>
      </c>
      <c r="Q446" s="231">
        <v>0</v>
      </c>
      <c r="R446" s="231">
        <v>0</v>
      </c>
      <c r="S446" s="231">
        <v>0</v>
      </c>
      <c r="T446" s="231">
        <v>0</v>
      </c>
    </row>
    <row r="447" spans="1:20" ht="13.5" customHeight="1" hidden="1">
      <c r="A447" s="111"/>
      <c r="B447" s="112"/>
      <c r="C447" s="112"/>
      <c r="D447" s="264"/>
      <c r="E447" s="148"/>
      <c r="F447" s="148"/>
      <c r="G447" s="85"/>
      <c r="H447" s="85"/>
      <c r="I447" s="85"/>
      <c r="J447" s="315"/>
      <c r="K447" s="85"/>
      <c r="L447" s="315"/>
      <c r="M447" s="315"/>
      <c r="N447" s="315"/>
      <c r="O447" s="315"/>
      <c r="P447" s="315"/>
      <c r="Q447" s="315"/>
      <c r="R447" s="315"/>
      <c r="S447" s="315"/>
      <c r="T447" s="316"/>
    </row>
    <row r="448" spans="1:20" ht="25.5" customHeight="1">
      <c r="A448" s="107">
        <v>900</v>
      </c>
      <c r="B448" s="108"/>
      <c r="C448" s="108"/>
      <c r="D448" s="262" t="s">
        <v>58</v>
      </c>
      <c r="E448" s="154">
        <f aca="true" t="shared" si="57" ref="E448:T448">E449+E455+E464+E472+E478+E480+E470</f>
        <v>65973</v>
      </c>
      <c r="F448" s="154">
        <f t="shared" si="57"/>
        <v>15973</v>
      </c>
      <c r="G448" s="154">
        <f t="shared" si="57"/>
        <v>5289147</v>
      </c>
      <c r="H448" s="154">
        <f t="shared" si="57"/>
        <v>796972</v>
      </c>
      <c r="I448" s="154">
        <f t="shared" si="57"/>
        <v>788972</v>
      </c>
      <c r="J448" s="154">
        <f t="shared" si="57"/>
        <v>278672</v>
      </c>
      <c r="K448" s="154">
        <f t="shared" si="57"/>
        <v>510300</v>
      </c>
      <c r="L448" s="154">
        <f t="shared" si="57"/>
        <v>0</v>
      </c>
      <c r="M448" s="154">
        <f t="shared" si="57"/>
        <v>8000</v>
      </c>
      <c r="N448" s="154">
        <f t="shared" si="57"/>
        <v>0</v>
      </c>
      <c r="O448" s="154">
        <f t="shared" si="57"/>
        <v>0</v>
      </c>
      <c r="P448" s="154">
        <f t="shared" si="57"/>
        <v>0</v>
      </c>
      <c r="Q448" s="154">
        <f t="shared" si="57"/>
        <v>4492175</v>
      </c>
      <c r="R448" s="154">
        <f t="shared" si="57"/>
        <v>4492175</v>
      </c>
      <c r="S448" s="154">
        <f t="shared" si="57"/>
        <v>4176175</v>
      </c>
      <c r="T448" s="154">
        <f t="shared" si="57"/>
        <v>0</v>
      </c>
    </row>
    <row r="449" spans="1:20" s="243" customFormat="1" ht="25.5">
      <c r="A449" s="198"/>
      <c r="B449" s="199" t="s">
        <v>65</v>
      </c>
      <c r="C449" s="199"/>
      <c r="D449" s="263" t="s">
        <v>64</v>
      </c>
      <c r="E449" s="355">
        <v>45973</v>
      </c>
      <c r="F449" s="355">
        <v>15973</v>
      </c>
      <c r="G449" s="200">
        <f>SUM(G450:G454)</f>
        <v>4438175</v>
      </c>
      <c r="H449" s="200">
        <f aca="true" t="shared" si="58" ref="H449:T449">SUM(H450:H454)</f>
        <v>21000</v>
      </c>
      <c r="I449" s="200">
        <f t="shared" si="58"/>
        <v>21000</v>
      </c>
      <c r="J449" s="200">
        <f t="shared" si="58"/>
        <v>0</v>
      </c>
      <c r="K449" s="200">
        <f t="shared" si="58"/>
        <v>21000</v>
      </c>
      <c r="L449" s="200">
        <f t="shared" si="58"/>
        <v>0</v>
      </c>
      <c r="M449" s="200">
        <f t="shared" si="58"/>
        <v>0</v>
      </c>
      <c r="N449" s="200">
        <f t="shared" si="58"/>
        <v>0</v>
      </c>
      <c r="O449" s="200">
        <f t="shared" si="58"/>
        <v>0</v>
      </c>
      <c r="P449" s="200">
        <f t="shared" si="58"/>
        <v>0</v>
      </c>
      <c r="Q449" s="200">
        <f t="shared" si="58"/>
        <v>4417175</v>
      </c>
      <c r="R449" s="200">
        <f t="shared" si="58"/>
        <v>4417175</v>
      </c>
      <c r="S449" s="200">
        <f t="shared" si="58"/>
        <v>4176175</v>
      </c>
      <c r="T449" s="200">
        <f t="shared" si="58"/>
        <v>0</v>
      </c>
    </row>
    <row r="450" spans="1:20" ht="19.5" customHeight="1" hidden="1">
      <c r="A450" s="111"/>
      <c r="B450" s="112"/>
      <c r="C450" s="112">
        <v>4210</v>
      </c>
      <c r="D450" s="264" t="s">
        <v>149</v>
      </c>
      <c r="E450" s="148"/>
      <c r="F450" s="148"/>
      <c r="G450" s="85">
        <v>10000</v>
      </c>
      <c r="H450" s="224">
        <v>10000</v>
      </c>
      <c r="I450" s="224">
        <v>10000</v>
      </c>
      <c r="J450" s="224">
        <v>0</v>
      </c>
      <c r="K450" s="224">
        <v>10000</v>
      </c>
      <c r="L450" s="224">
        <v>0</v>
      </c>
      <c r="M450" s="224">
        <v>0</v>
      </c>
      <c r="N450" s="224">
        <v>0</v>
      </c>
      <c r="O450" s="224">
        <v>0</v>
      </c>
      <c r="P450" s="224">
        <v>0</v>
      </c>
      <c r="Q450" s="224">
        <v>0</v>
      </c>
      <c r="R450" s="224">
        <v>0</v>
      </c>
      <c r="S450" s="224">
        <v>0</v>
      </c>
      <c r="T450" s="224">
        <v>0</v>
      </c>
    </row>
    <row r="451" spans="1:20" ht="19.5" customHeight="1" hidden="1">
      <c r="A451" s="111"/>
      <c r="B451" s="112"/>
      <c r="C451" s="112">
        <v>4300</v>
      </c>
      <c r="D451" s="264" t="s">
        <v>151</v>
      </c>
      <c r="E451" s="148"/>
      <c r="F451" s="148"/>
      <c r="G451" s="85">
        <v>11000</v>
      </c>
      <c r="H451" s="224">
        <v>11000</v>
      </c>
      <c r="I451" s="224">
        <v>11000</v>
      </c>
      <c r="J451" s="224">
        <v>0</v>
      </c>
      <c r="K451" s="224">
        <v>11000</v>
      </c>
      <c r="L451" s="224">
        <v>0</v>
      </c>
      <c r="M451" s="224">
        <v>0</v>
      </c>
      <c r="N451" s="224">
        <v>0</v>
      </c>
      <c r="O451" s="224">
        <v>0</v>
      </c>
      <c r="P451" s="224">
        <v>0</v>
      </c>
      <c r="Q451" s="224">
        <v>0</v>
      </c>
      <c r="R451" s="224">
        <v>0</v>
      </c>
      <c r="S451" s="224">
        <v>0</v>
      </c>
      <c r="T451" s="224">
        <v>0</v>
      </c>
    </row>
    <row r="452" spans="1:20" ht="25.5">
      <c r="A452" s="111"/>
      <c r="B452" s="112"/>
      <c r="C452" s="112">
        <v>6050</v>
      </c>
      <c r="D452" s="264" t="s">
        <v>159</v>
      </c>
      <c r="E452" s="148">
        <v>45973</v>
      </c>
      <c r="F452" s="148">
        <v>15973</v>
      </c>
      <c r="G452" s="85">
        <v>241000</v>
      </c>
      <c r="H452" s="224">
        <v>0</v>
      </c>
      <c r="I452" s="224">
        <v>0</v>
      </c>
      <c r="J452" s="224">
        <v>0</v>
      </c>
      <c r="K452" s="224">
        <v>0</v>
      </c>
      <c r="L452" s="224">
        <v>0</v>
      </c>
      <c r="M452" s="224">
        <v>0</v>
      </c>
      <c r="N452" s="224">
        <v>0</v>
      </c>
      <c r="O452" s="224">
        <v>0</v>
      </c>
      <c r="P452" s="224">
        <v>0</v>
      </c>
      <c r="Q452" s="224">
        <v>241000</v>
      </c>
      <c r="R452" s="224">
        <v>241000</v>
      </c>
      <c r="S452" s="224">
        <v>0</v>
      </c>
      <c r="T452" s="224">
        <v>0</v>
      </c>
    </row>
    <row r="453" spans="1:20" ht="68.25" customHeight="1" hidden="1">
      <c r="A453" s="111"/>
      <c r="B453" s="112"/>
      <c r="C453" s="112">
        <v>6058</v>
      </c>
      <c r="D453" s="264" t="s">
        <v>396</v>
      </c>
      <c r="E453" s="148"/>
      <c r="F453" s="148"/>
      <c r="G453" s="85">
        <v>2049876</v>
      </c>
      <c r="H453" s="224">
        <v>0</v>
      </c>
      <c r="I453" s="224">
        <v>0</v>
      </c>
      <c r="J453" s="224">
        <v>0</v>
      </c>
      <c r="K453" s="224">
        <v>0</v>
      </c>
      <c r="L453" s="224">
        <v>0</v>
      </c>
      <c r="M453" s="224">
        <v>0</v>
      </c>
      <c r="N453" s="224">
        <v>0</v>
      </c>
      <c r="O453" s="224">
        <v>0</v>
      </c>
      <c r="P453" s="224">
        <v>0</v>
      </c>
      <c r="Q453" s="224">
        <v>2049876</v>
      </c>
      <c r="R453" s="85">
        <v>2049876</v>
      </c>
      <c r="S453" s="85">
        <v>2049876</v>
      </c>
      <c r="T453" s="224">
        <v>0</v>
      </c>
    </row>
    <row r="454" spans="1:20" ht="67.5" customHeight="1" hidden="1">
      <c r="A454" s="111"/>
      <c r="B454" s="112"/>
      <c r="C454" s="112">
        <v>6059</v>
      </c>
      <c r="D454" s="264" t="s">
        <v>397</v>
      </c>
      <c r="E454" s="148"/>
      <c r="F454" s="148"/>
      <c r="G454" s="85">
        <v>2126299</v>
      </c>
      <c r="H454" s="224">
        <v>0</v>
      </c>
      <c r="I454" s="224">
        <v>0</v>
      </c>
      <c r="J454" s="224">
        <v>0</v>
      </c>
      <c r="K454" s="224">
        <v>0</v>
      </c>
      <c r="L454" s="224">
        <v>0</v>
      </c>
      <c r="M454" s="224">
        <v>0</v>
      </c>
      <c r="N454" s="224">
        <v>0</v>
      </c>
      <c r="O454" s="224">
        <v>0</v>
      </c>
      <c r="P454" s="224">
        <v>0</v>
      </c>
      <c r="Q454" s="85">
        <v>2126299</v>
      </c>
      <c r="R454" s="85">
        <v>2126299</v>
      </c>
      <c r="S454" s="224">
        <v>2126299</v>
      </c>
      <c r="T454" s="224">
        <v>0</v>
      </c>
    </row>
    <row r="455" spans="1:20" s="243" customFormat="1" ht="19.5" customHeight="1" hidden="1">
      <c r="A455" s="198"/>
      <c r="B455" s="199">
        <v>90003</v>
      </c>
      <c r="C455" s="199"/>
      <c r="D455" s="263" t="s">
        <v>268</v>
      </c>
      <c r="E455" s="355"/>
      <c r="F455" s="355"/>
      <c r="G455" s="200">
        <f>SUM(G456:G463)</f>
        <v>109417</v>
      </c>
      <c r="H455" s="200">
        <f aca="true" t="shared" si="59" ref="H455:T455">SUM(H456:H463)</f>
        <v>109417</v>
      </c>
      <c r="I455" s="200">
        <f t="shared" si="59"/>
        <v>109417</v>
      </c>
      <c r="J455" s="200">
        <f t="shared" si="59"/>
        <v>14117</v>
      </c>
      <c r="K455" s="200">
        <f t="shared" si="59"/>
        <v>95300</v>
      </c>
      <c r="L455" s="200">
        <f t="shared" si="59"/>
        <v>0</v>
      </c>
      <c r="M455" s="200">
        <f t="shared" si="59"/>
        <v>0</v>
      </c>
      <c r="N455" s="200">
        <f t="shared" si="59"/>
        <v>0</v>
      </c>
      <c r="O455" s="200">
        <f t="shared" si="59"/>
        <v>0</v>
      </c>
      <c r="P455" s="200">
        <f t="shared" si="59"/>
        <v>0</v>
      </c>
      <c r="Q455" s="200">
        <f t="shared" si="59"/>
        <v>0</v>
      </c>
      <c r="R455" s="200">
        <f t="shared" si="59"/>
        <v>0</v>
      </c>
      <c r="S455" s="200">
        <f t="shared" si="59"/>
        <v>0</v>
      </c>
      <c r="T455" s="200">
        <f t="shared" si="59"/>
        <v>0</v>
      </c>
    </row>
    <row r="456" spans="1:20" ht="19.5" customHeight="1" hidden="1">
      <c r="A456" s="111"/>
      <c r="B456" s="112"/>
      <c r="C456" s="112" t="s">
        <v>142</v>
      </c>
      <c r="D456" s="264" t="s">
        <v>147</v>
      </c>
      <c r="E456" s="148"/>
      <c r="F456" s="148"/>
      <c r="G456" s="85">
        <v>1823</v>
      </c>
      <c r="H456" s="85">
        <v>1823</v>
      </c>
      <c r="I456" s="85">
        <v>1823</v>
      </c>
      <c r="J456" s="85">
        <v>1823</v>
      </c>
      <c r="K456" s="224">
        <v>0</v>
      </c>
      <c r="L456" s="224">
        <v>0</v>
      </c>
      <c r="M456" s="224">
        <v>0</v>
      </c>
      <c r="N456" s="224">
        <v>0</v>
      </c>
      <c r="O456" s="224">
        <v>0</v>
      </c>
      <c r="P456" s="224">
        <v>0</v>
      </c>
      <c r="Q456" s="224">
        <v>0</v>
      </c>
      <c r="R456" s="224">
        <v>0</v>
      </c>
      <c r="S456" s="224">
        <v>0</v>
      </c>
      <c r="T456" s="224">
        <v>0</v>
      </c>
    </row>
    <row r="457" spans="1:20" ht="19.5" customHeight="1" hidden="1">
      <c r="A457" s="111"/>
      <c r="B457" s="112"/>
      <c r="C457" s="112" t="s">
        <v>143</v>
      </c>
      <c r="D457" s="264" t="s">
        <v>182</v>
      </c>
      <c r="E457" s="148"/>
      <c r="F457" s="148"/>
      <c r="G457" s="85">
        <v>294</v>
      </c>
      <c r="H457" s="85">
        <v>294</v>
      </c>
      <c r="I457" s="85">
        <v>294</v>
      </c>
      <c r="J457" s="85">
        <v>294</v>
      </c>
      <c r="K457" s="224">
        <v>0</v>
      </c>
      <c r="L457" s="224">
        <v>0</v>
      </c>
      <c r="M457" s="224">
        <v>0</v>
      </c>
      <c r="N457" s="224">
        <v>0</v>
      </c>
      <c r="O457" s="224">
        <v>0</v>
      </c>
      <c r="P457" s="224">
        <v>0</v>
      </c>
      <c r="Q457" s="224">
        <v>0</v>
      </c>
      <c r="R457" s="224">
        <v>0</v>
      </c>
      <c r="S457" s="224">
        <v>0</v>
      </c>
      <c r="T457" s="224">
        <v>0</v>
      </c>
    </row>
    <row r="458" spans="1:20" ht="19.5" customHeight="1" hidden="1">
      <c r="A458" s="111"/>
      <c r="B458" s="112"/>
      <c r="C458" s="112" t="s">
        <v>144</v>
      </c>
      <c r="D458" s="264" t="s">
        <v>148</v>
      </c>
      <c r="E458" s="148"/>
      <c r="F458" s="148"/>
      <c r="G458" s="85">
        <v>12000</v>
      </c>
      <c r="H458" s="85">
        <v>12000</v>
      </c>
      <c r="I458" s="85">
        <v>12000</v>
      </c>
      <c r="J458" s="85">
        <v>12000</v>
      </c>
      <c r="K458" s="224">
        <v>0</v>
      </c>
      <c r="L458" s="224">
        <v>0</v>
      </c>
      <c r="M458" s="224">
        <v>0</v>
      </c>
      <c r="N458" s="224">
        <v>0</v>
      </c>
      <c r="O458" s="224">
        <v>0</v>
      </c>
      <c r="P458" s="224">
        <v>0</v>
      </c>
      <c r="Q458" s="224">
        <v>0</v>
      </c>
      <c r="R458" s="224">
        <v>0</v>
      </c>
      <c r="S458" s="224">
        <v>0</v>
      </c>
      <c r="T458" s="224">
        <v>0</v>
      </c>
    </row>
    <row r="459" spans="1:20" ht="19.5" customHeight="1" hidden="1">
      <c r="A459" s="111"/>
      <c r="B459" s="112"/>
      <c r="C459" s="112">
        <v>4210</v>
      </c>
      <c r="D459" s="264" t="s">
        <v>149</v>
      </c>
      <c r="E459" s="148"/>
      <c r="F459" s="148"/>
      <c r="G459" s="85">
        <v>39000</v>
      </c>
      <c r="H459" s="85">
        <v>39000</v>
      </c>
      <c r="I459" s="85">
        <v>39000</v>
      </c>
      <c r="J459" s="224">
        <v>0</v>
      </c>
      <c r="K459" s="85">
        <v>39000</v>
      </c>
      <c r="L459" s="224">
        <v>0</v>
      </c>
      <c r="M459" s="224">
        <v>0</v>
      </c>
      <c r="N459" s="224">
        <v>0</v>
      </c>
      <c r="O459" s="224">
        <v>0</v>
      </c>
      <c r="P459" s="224">
        <v>0</v>
      </c>
      <c r="Q459" s="224">
        <v>0</v>
      </c>
      <c r="R459" s="224">
        <v>0</v>
      </c>
      <c r="S459" s="224">
        <v>0</v>
      </c>
      <c r="T459" s="224">
        <v>0</v>
      </c>
    </row>
    <row r="460" spans="1:20" ht="19.5" customHeight="1" hidden="1">
      <c r="A460" s="111"/>
      <c r="B460" s="112"/>
      <c r="C460" s="112">
        <v>4260</v>
      </c>
      <c r="D460" s="264" t="s">
        <v>157</v>
      </c>
      <c r="E460" s="148"/>
      <c r="F460" s="148"/>
      <c r="G460" s="85">
        <v>1800</v>
      </c>
      <c r="H460" s="85">
        <v>1800</v>
      </c>
      <c r="I460" s="85">
        <v>1800</v>
      </c>
      <c r="J460" s="224">
        <v>0</v>
      </c>
      <c r="K460" s="85">
        <v>1800</v>
      </c>
      <c r="L460" s="224">
        <v>0</v>
      </c>
      <c r="M460" s="224">
        <v>0</v>
      </c>
      <c r="N460" s="224">
        <v>0</v>
      </c>
      <c r="O460" s="224">
        <v>0</v>
      </c>
      <c r="P460" s="224">
        <v>0</v>
      </c>
      <c r="Q460" s="224">
        <v>0</v>
      </c>
      <c r="R460" s="224">
        <v>0</v>
      </c>
      <c r="S460" s="224">
        <v>0</v>
      </c>
      <c r="T460" s="224">
        <v>0</v>
      </c>
    </row>
    <row r="461" spans="1:20" ht="19.5" customHeight="1" hidden="1">
      <c r="A461" s="111"/>
      <c r="B461" s="112"/>
      <c r="C461" s="112" t="s">
        <v>155</v>
      </c>
      <c r="D461" s="264" t="s">
        <v>150</v>
      </c>
      <c r="E461" s="148"/>
      <c r="F461" s="148"/>
      <c r="G461" s="85">
        <v>1500</v>
      </c>
      <c r="H461" s="85">
        <v>1500</v>
      </c>
      <c r="I461" s="85">
        <v>1500</v>
      </c>
      <c r="J461" s="224">
        <v>0</v>
      </c>
      <c r="K461" s="85">
        <v>1500</v>
      </c>
      <c r="L461" s="224">
        <v>0</v>
      </c>
      <c r="M461" s="224">
        <v>0</v>
      </c>
      <c r="N461" s="224">
        <v>0</v>
      </c>
      <c r="O461" s="224">
        <v>0</v>
      </c>
      <c r="P461" s="224">
        <v>0</v>
      </c>
      <c r="Q461" s="224">
        <v>0</v>
      </c>
      <c r="R461" s="224">
        <v>0</v>
      </c>
      <c r="S461" s="224">
        <v>0</v>
      </c>
      <c r="T461" s="224">
        <v>0</v>
      </c>
    </row>
    <row r="462" spans="1:20" ht="19.5" customHeight="1" hidden="1">
      <c r="A462" s="111"/>
      <c r="B462" s="112"/>
      <c r="C462" s="112">
        <v>4300</v>
      </c>
      <c r="D462" s="264" t="s">
        <v>151</v>
      </c>
      <c r="E462" s="148"/>
      <c r="F462" s="148"/>
      <c r="G462" s="85">
        <v>52000</v>
      </c>
      <c r="H462" s="85">
        <v>52000</v>
      </c>
      <c r="I462" s="85">
        <v>52000</v>
      </c>
      <c r="J462" s="224">
        <v>0</v>
      </c>
      <c r="K462" s="85">
        <v>52000</v>
      </c>
      <c r="L462" s="224">
        <v>0</v>
      </c>
      <c r="M462" s="224">
        <v>0</v>
      </c>
      <c r="N462" s="224">
        <v>0</v>
      </c>
      <c r="O462" s="224">
        <v>0</v>
      </c>
      <c r="P462" s="224">
        <v>0</v>
      </c>
      <c r="Q462" s="224">
        <v>0</v>
      </c>
      <c r="R462" s="224">
        <v>0</v>
      </c>
      <c r="S462" s="224">
        <v>0</v>
      </c>
      <c r="T462" s="224">
        <v>0</v>
      </c>
    </row>
    <row r="463" spans="1:20" ht="19.5" customHeight="1" hidden="1">
      <c r="A463" s="111"/>
      <c r="B463" s="112"/>
      <c r="C463" s="112" t="s">
        <v>145</v>
      </c>
      <c r="D463" s="264" t="s">
        <v>152</v>
      </c>
      <c r="E463" s="148"/>
      <c r="F463" s="148"/>
      <c r="G463" s="85">
        <v>1000</v>
      </c>
      <c r="H463" s="85">
        <v>1000</v>
      </c>
      <c r="I463" s="85">
        <v>1000</v>
      </c>
      <c r="J463" s="224">
        <v>0</v>
      </c>
      <c r="K463" s="85">
        <v>1000</v>
      </c>
      <c r="L463" s="224">
        <v>0</v>
      </c>
      <c r="M463" s="224">
        <v>0</v>
      </c>
      <c r="N463" s="224">
        <v>0</v>
      </c>
      <c r="O463" s="224">
        <v>0</v>
      </c>
      <c r="P463" s="224">
        <v>0</v>
      </c>
      <c r="Q463" s="224">
        <v>0</v>
      </c>
      <c r="R463" s="224">
        <v>0</v>
      </c>
      <c r="S463" s="224">
        <v>0</v>
      </c>
      <c r="T463" s="224">
        <v>0</v>
      </c>
    </row>
    <row r="464" spans="1:20" s="243" customFormat="1" ht="19.5" customHeight="1">
      <c r="A464" s="198"/>
      <c r="B464" s="199">
        <v>90004</v>
      </c>
      <c r="C464" s="199"/>
      <c r="D464" s="263" t="s">
        <v>269</v>
      </c>
      <c r="E464" s="355">
        <f>SUM(E465:E469)</f>
        <v>15000</v>
      </c>
      <c r="F464" s="355">
        <f>SUM(F465:F469)</f>
        <v>0</v>
      </c>
      <c r="G464" s="200">
        <f aca="true" t="shared" si="60" ref="G464:T464">SUM(G465:G469)</f>
        <v>62500</v>
      </c>
      <c r="H464" s="200">
        <f t="shared" si="60"/>
        <v>62500</v>
      </c>
      <c r="I464" s="200">
        <f t="shared" si="60"/>
        <v>62500</v>
      </c>
      <c r="J464" s="200">
        <f t="shared" si="60"/>
        <v>1500</v>
      </c>
      <c r="K464" s="200">
        <f t="shared" si="60"/>
        <v>61000</v>
      </c>
      <c r="L464" s="200">
        <f t="shared" si="60"/>
        <v>0</v>
      </c>
      <c r="M464" s="200">
        <f t="shared" si="60"/>
        <v>0</v>
      </c>
      <c r="N464" s="200">
        <f t="shared" si="60"/>
        <v>0</v>
      </c>
      <c r="O464" s="200">
        <f t="shared" si="60"/>
        <v>0</v>
      </c>
      <c r="P464" s="200">
        <f t="shared" si="60"/>
        <v>0</v>
      </c>
      <c r="Q464" s="200">
        <f t="shared" si="60"/>
        <v>0</v>
      </c>
      <c r="R464" s="200">
        <f t="shared" si="60"/>
        <v>0</v>
      </c>
      <c r="S464" s="200">
        <f t="shared" si="60"/>
        <v>0</v>
      </c>
      <c r="T464" s="200">
        <f t="shared" si="60"/>
        <v>0</v>
      </c>
    </row>
    <row r="465" spans="1:20" ht="19.5" customHeight="1" hidden="1">
      <c r="A465" s="111"/>
      <c r="B465" s="112"/>
      <c r="C465" s="112" t="s">
        <v>144</v>
      </c>
      <c r="D465" s="264" t="s">
        <v>148</v>
      </c>
      <c r="E465" s="148"/>
      <c r="F465" s="148"/>
      <c r="G465" s="85">
        <v>1500</v>
      </c>
      <c r="H465" s="85">
        <v>1500</v>
      </c>
      <c r="I465" s="85">
        <v>1500</v>
      </c>
      <c r="J465" s="224">
        <v>1500</v>
      </c>
      <c r="K465" s="85">
        <v>0</v>
      </c>
      <c r="L465" s="224">
        <v>0</v>
      </c>
      <c r="M465" s="224">
        <v>0</v>
      </c>
      <c r="N465" s="224">
        <v>0</v>
      </c>
      <c r="O465" s="224">
        <v>0</v>
      </c>
      <c r="P465" s="224">
        <v>0</v>
      </c>
      <c r="Q465" s="224">
        <v>0</v>
      </c>
      <c r="R465" s="224">
        <v>0</v>
      </c>
      <c r="S465" s="224">
        <v>0</v>
      </c>
      <c r="T465" s="224">
        <v>0</v>
      </c>
    </row>
    <row r="466" spans="1:20" ht="19.5" customHeight="1">
      <c r="A466" s="111"/>
      <c r="B466" s="112"/>
      <c r="C466" s="112">
        <v>4210</v>
      </c>
      <c r="D466" s="264" t="s">
        <v>149</v>
      </c>
      <c r="E466" s="148">
        <v>15000</v>
      </c>
      <c r="F466" s="148"/>
      <c r="G466" s="85">
        <v>50000</v>
      </c>
      <c r="H466" s="85">
        <v>50000</v>
      </c>
      <c r="I466" s="85">
        <v>50000</v>
      </c>
      <c r="J466" s="224">
        <v>0</v>
      </c>
      <c r="K466" s="85">
        <v>50000</v>
      </c>
      <c r="L466" s="224">
        <v>0</v>
      </c>
      <c r="M466" s="224">
        <v>0</v>
      </c>
      <c r="N466" s="224">
        <v>0</v>
      </c>
      <c r="O466" s="224">
        <v>0</v>
      </c>
      <c r="P466" s="224">
        <v>0</v>
      </c>
      <c r="Q466" s="224">
        <v>0</v>
      </c>
      <c r="R466" s="224">
        <v>0</v>
      </c>
      <c r="S466" s="224">
        <v>0</v>
      </c>
      <c r="T466" s="224">
        <v>0</v>
      </c>
    </row>
    <row r="467" spans="1:20" ht="19.5" customHeight="1" hidden="1">
      <c r="A467" s="111"/>
      <c r="B467" s="112"/>
      <c r="C467" s="112" t="s">
        <v>154</v>
      </c>
      <c r="D467" s="264" t="s">
        <v>157</v>
      </c>
      <c r="E467" s="148"/>
      <c r="F467" s="148"/>
      <c r="G467" s="85">
        <v>500</v>
      </c>
      <c r="H467" s="85">
        <v>500</v>
      </c>
      <c r="I467" s="85">
        <v>500</v>
      </c>
      <c r="J467" s="224">
        <v>0</v>
      </c>
      <c r="K467" s="85">
        <v>500</v>
      </c>
      <c r="L467" s="224">
        <v>0</v>
      </c>
      <c r="M467" s="224">
        <v>0</v>
      </c>
      <c r="N467" s="224">
        <v>0</v>
      </c>
      <c r="O467" s="224">
        <v>0</v>
      </c>
      <c r="P467" s="224">
        <v>0</v>
      </c>
      <c r="Q467" s="224">
        <v>0</v>
      </c>
      <c r="R467" s="224">
        <v>0</v>
      </c>
      <c r="S467" s="224">
        <v>0</v>
      </c>
      <c r="T467" s="224">
        <v>0</v>
      </c>
    </row>
    <row r="468" spans="1:20" ht="19.5" customHeight="1" hidden="1">
      <c r="A468" s="111"/>
      <c r="B468" s="112"/>
      <c r="C468" s="112">
        <v>4270</v>
      </c>
      <c r="D468" s="264" t="s">
        <v>150</v>
      </c>
      <c r="E468" s="148"/>
      <c r="F468" s="148"/>
      <c r="G468" s="85">
        <v>500</v>
      </c>
      <c r="H468" s="85">
        <v>500</v>
      </c>
      <c r="I468" s="85">
        <v>500</v>
      </c>
      <c r="J468" s="224">
        <v>0</v>
      </c>
      <c r="K468" s="85">
        <v>500</v>
      </c>
      <c r="L468" s="224">
        <v>0</v>
      </c>
      <c r="M468" s="224">
        <v>0</v>
      </c>
      <c r="N468" s="224">
        <v>0</v>
      </c>
      <c r="O468" s="224">
        <v>0</v>
      </c>
      <c r="P468" s="224">
        <v>0</v>
      </c>
      <c r="Q468" s="224">
        <v>0</v>
      </c>
      <c r="R468" s="224">
        <v>0</v>
      </c>
      <c r="S468" s="224">
        <v>0</v>
      </c>
      <c r="T468" s="224">
        <v>0</v>
      </c>
    </row>
    <row r="469" spans="1:20" ht="19.5" customHeight="1" hidden="1">
      <c r="A469" s="111"/>
      <c r="B469" s="112"/>
      <c r="C469" s="112">
        <v>4300</v>
      </c>
      <c r="D469" s="264" t="s">
        <v>151</v>
      </c>
      <c r="E469" s="148"/>
      <c r="F469" s="148"/>
      <c r="G469" s="85">
        <v>10000</v>
      </c>
      <c r="H469" s="85">
        <v>10000</v>
      </c>
      <c r="I469" s="85">
        <v>10000</v>
      </c>
      <c r="J469" s="224">
        <v>0</v>
      </c>
      <c r="K469" s="85">
        <v>10000</v>
      </c>
      <c r="L469" s="224">
        <v>0</v>
      </c>
      <c r="M469" s="224">
        <v>0</v>
      </c>
      <c r="N469" s="224">
        <v>0</v>
      </c>
      <c r="O469" s="224">
        <v>0</v>
      </c>
      <c r="P469" s="224">
        <v>0</v>
      </c>
      <c r="Q469" s="224">
        <v>0</v>
      </c>
      <c r="R469" s="224">
        <v>0</v>
      </c>
      <c r="S469" s="224">
        <v>0</v>
      </c>
      <c r="T469" s="224">
        <v>0</v>
      </c>
    </row>
    <row r="470" spans="1:20" s="243" customFormat="1" ht="28.5" customHeight="1">
      <c r="A470" s="198"/>
      <c r="B470" s="199">
        <v>90008</v>
      </c>
      <c r="C470" s="199"/>
      <c r="D470" s="263" t="s">
        <v>619</v>
      </c>
      <c r="E470" s="355">
        <v>5000</v>
      </c>
      <c r="F470" s="355"/>
      <c r="G470" s="201">
        <f>G471</f>
        <v>5000</v>
      </c>
      <c r="H470" s="201">
        <f aca="true" t="shared" si="61" ref="H470:T470">H471</f>
        <v>5000</v>
      </c>
      <c r="I470" s="201">
        <f t="shared" si="61"/>
        <v>5000</v>
      </c>
      <c r="J470" s="201">
        <f t="shared" si="61"/>
        <v>0</v>
      </c>
      <c r="K470" s="201">
        <f t="shared" si="61"/>
        <v>5000</v>
      </c>
      <c r="L470" s="201">
        <f t="shared" si="61"/>
        <v>0</v>
      </c>
      <c r="M470" s="201">
        <f t="shared" si="61"/>
        <v>0</v>
      </c>
      <c r="N470" s="201">
        <f t="shared" si="61"/>
        <v>0</v>
      </c>
      <c r="O470" s="201">
        <f t="shared" si="61"/>
        <v>0</v>
      </c>
      <c r="P470" s="201">
        <f t="shared" si="61"/>
        <v>0</v>
      </c>
      <c r="Q470" s="201">
        <f t="shared" si="61"/>
        <v>0</v>
      </c>
      <c r="R470" s="201">
        <f t="shared" si="61"/>
        <v>0</v>
      </c>
      <c r="S470" s="201">
        <f t="shared" si="61"/>
        <v>0</v>
      </c>
      <c r="T470" s="201">
        <f t="shared" si="61"/>
        <v>0</v>
      </c>
    </row>
    <row r="471" spans="1:20" ht="19.5" customHeight="1">
      <c r="A471" s="111"/>
      <c r="B471" s="112"/>
      <c r="C471" s="112">
        <v>4300</v>
      </c>
      <c r="D471" s="264" t="s">
        <v>151</v>
      </c>
      <c r="E471" s="148">
        <v>5000</v>
      </c>
      <c r="F471" s="148"/>
      <c r="G471" s="85">
        <v>5000</v>
      </c>
      <c r="H471" s="85">
        <v>5000</v>
      </c>
      <c r="I471" s="85">
        <v>5000</v>
      </c>
      <c r="J471" s="224">
        <v>0</v>
      </c>
      <c r="K471" s="85">
        <v>5000</v>
      </c>
      <c r="L471" s="224">
        <v>0</v>
      </c>
      <c r="M471" s="224">
        <v>0</v>
      </c>
      <c r="N471" s="224">
        <v>0</v>
      </c>
      <c r="O471" s="224">
        <v>0</v>
      </c>
      <c r="P471" s="224">
        <v>0</v>
      </c>
      <c r="Q471" s="224">
        <v>0</v>
      </c>
      <c r="R471" s="224">
        <v>0</v>
      </c>
      <c r="S471" s="224">
        <v>0</v>
      </c>
      <c r="T471" s="224">
        <v>0</v>
      </c>
    </row>
    <row r="472" spans="1:20" s="243" customFormat="1" ht="19.5" customHeight="1" hidden="1">
      <c r="A472" s="198"/>
      <c r="B472" s="199">
        <v>90015</v>
      </c>
      <c r="C472" s="199"/>
      <c r="D472" s="263" t="s">
        <v>270</v>
      </c>
      <c r="E472" s="355"/>
      <c r="F472" s="355"/>
      <c r="G472" s="200">
        <f aca="true" t="shared" si="62" ref="G472:T472">SUM(G473:G477)</f>
        <v>364000</v>
      </c>
      <c r="H472" s="200">
        <f t="shared" si="62"/>
        <v>294000</v>
      </c>
      <c r="I472" s="200">
        <f t="shared" si="62"/>
        <v>294000</v>
      </c>
      <c r="J472" s="200">
        <f t="shared" si="62"/>
        <v>0</v>
      </c>
      <c r="K472" s="200">
        <f t="shared" si="62"/>
        <v>294000</v>
      </c>
      <c r="L472" s="200">
        <f t="shared" si="62"/>
        <v>0</v>
      </c>
      <c r="M472" s="200">
        <f t="shared" si="62"/>
        <v>0</v>
      </c>
      <c r="N472" s="200">
        <f t="shared" si="62"/>
        <v>0</v>
      </c>
      <c r="O472" s="200">
        <f t="shared" si="62"/>
        <v>0</v>
      </c>
      <c r="P472" s="200">
        <f t="shared" si="62"/>
        <v>0</v>
      </c>
      <c r="Q472" s="200">
        <f t="shared" si="62"/>
        <v>70000</v>
      </c>
      <c r="R472" s="200">
        <f t="shared" si="62"/>
        <v>70000</v>
      </c>
      <c r="S472" s="200">
        <f t="shared" si="62"/>
        <v>0</v>
      </c>
      <c r="T472" s="200">
        <f t="shared" si="62"/>
        <v>0</v>
      </c>
    </row>
    <row r="473" spans="1:20" ht="19.5" customHeight="1" hidden="1">
      <c r="A473" s="111"/>
      <c r="B473" s="112"/>
      <c r="C473" s="112" t="s">
        <v>163</v>
      </c>
      <c r="D473" s="264" t="s">
        <v>149</v>
      </c>
      <c r="E473" s="148"/>
      <c r="F473" s="148"/>
      <c r="G473" s="85">
        <v>25000</v>
      </c>
      <c r="H473" s="85">
        <v>25000</v>
      </c>
      <c r="I473" s="85">
        <v>25000</v>
      </c>
      <c r="J473" s="224">
        <v>0</v>
      </c>
      <c r="K473" s="85">
        <v>25000</v>
      </c>
      <c r="L473" s="224">
        <v>0</v>
      </c>
      <c r="M473" s="224">
        <v>0</v>
      </c>
      <c r="N473" s="224">
        <v>0</v>
      </c>
      <c r="O473" s="224">
        <v>0</v>
      </c>
      <c r="P473" s="224">
        <v>0</v>
      </c>
      <c r="Q473" s="224">
        <v>0</v>
      </c>
      <c r="R473" s="224">
        <v>0</v>
      </c>
      <c r="S473" s="224">
        <v>0</v>
      </c>
      <c r="T473" s="224">
        <v>0</v>
      </c>
    </row>
    <row r="474" spans="1:20" ht="19.5" customHeight="1" hidden="1">
      <c r="A474" s="111"/>
      <c r="B474" s="112"/>
      <c r="C474" s="112">
        <v>4260</v>
      </c>
      <c r="D474" s="264" t="s">
        <v>157</v>
      </c>
      <c r="E474" s="148"/>
      <c r="F474" s="148"/>
      <c r="G474" s="85">
        <v>180000</v>
      </c>
      <c r="H474" s="85">
        <v>180000</v>
      </c>
      <c r="I474" s="85">
        <v>180000</v>
      </c>
      <c r="J474" s="224">
        <v>0</v>
      </c>
      <c r="K474" s="85">
        <v>180000</v>
      </c>
      <c r="L474" s="224">
        <v>0</v>
      </c>
      <c r="M474" s="224">
        <v>0</v>
      </c>
      <c r="N474" s="224">
        <v>0</v>
      </c>
      <c r="O474" s="224">
        <v>0</v>
      </c>
      <c r="P474" s="224">
        <v>0</v>
      </c>
      <c r="Q474" s="224">
        <v>0</v>
      </c>
      <c r="R474" s="224">
        <v>0</v>
      </c>
      <c r="S474" s="224">
        <v>0</v>
      </c>
      <c r="T474" s="224">
        <v>0</v>
      </c>
    </row>
    <row r="475" spans="1:20" ht="19.5" customHeight="1" hidden="1">
      <c r="A475" s="111"/>
      <c r="B475" s="112"/>
      <c r="C475" s="112">
        <v>4270</v>
      </c>
      <c r="D475" s="264" t="s">
        <v>150</v>
      </c>
      <c r="E475" s="148"/>
      <c r="F475" s="148"/>
      <c r="G475" s="85">
        <v>75000</v>
      </c>
      <c r="H475" s="85">
        <v>75000</v>
      </c>
      <c r="I475" s="85">
        <v>75000</v>
      </c>
      <c r="J475" s="224">
        <v>0</v>
      </c>
      <c r="K475" s="85">
        <v>75000</v>
      </c>
      <c r="L475" s="224">
        <v>0</v>
      </c>
      <c r="M475" s="224">
        <v>0</v>
      </c>
      <c r="N475" s="224">
        <v>0</v>
      </c>
      <c r="O475" s="224">
        <v>0</v>
      </c>
      <c r="P475" s="224">
        <v>0</v>
      </c>
      <c r="Q475" s="224">
        <v>0</v>
      </c>
      <c r="R475" s="224">
        <v>0</v>
      </c>
      <c r="S475" s="224">
        <v>0</v>
      </c>
      <c r="T475" s="224">
        <v>0</v>
      </c>
    </row>
    <row r="476" spans="1:20" ht="19.5" customHeight="1" hidden="1">
      <c r="A476" s="111"/>
      <c r="B476" s="112"/>
      <c r="C476" s="112">
        <v>4300</v>
      </c>
      <c r="D476" s="264" t="s">
        <v>151</v>
      </c>
      <c r="E476" s="148"/>
      <c r="F476" s="148"/>
      <c r="G476" s="85">
        <v>14000</v>
      </c>
      <c r="H476" s="85">
        <v>14000</v>
      </c>
      <c r="I476" s="85">
        <v>14000</v>
      </c>
      <c r="J476" s="224">
        <v>0</v>
      </c>
      <c r="K476" s="85">
        <v>14000</v>
      </c>
      <c r="L476" s="224">
        <v>0</v>
      </c>
      <c r="M476" s="224">
        <v>0</v>
      </c>
      <c r="N476" s="224">
        <v>0</v>
      </c>
      <c r="O476" s="224">
        <v>0</v>
      </c>
      <c r="P476" s="224">
        <v>0</v>
      </c>
      <c r="Q476" s="224">
        <v>0</v>
      </c>
      <c r="R476" s="224">
        <v>0</v>
      </c>
      <c r="S476" s="224">
        <v>0</v>
      </c>
      <c r="T476" s="224">
        <v>0</v>
      </c>
    </row>
    <row r="477" spans="1:20" ht="28.5" customHeight="1" hidden="1">
      <c r="A477" s="111"/>
      <c r="B477" s="137"/>
      <c r="C477" s="137">
        <v>6050</v>
      </c>
      <c r="D477" s="271" t="s">
        <v>159</v>
      </c>
      <c r="E477" s="365"/>
      <c r="F477" s="365"/>
      <c r="G477" s="131">
        <v>70000</v>
      </c>
      <c r="H477" s="231">
        <v>0</v>
      </c>
      <c r="I477" s="231">
        <v>0</v>
      </c>
      <c r="J477" s="231">
        <v>0</v>
      </c>
      <c r="K477" s="231">
        <v>0</v>
      </c>
      <c r="L477" s="231">
        <v>0</v>
      </c>
      <c r="M477" s="231">
        <v>0</v>
      </c>
      <c r="N477" s="231">
        <v>0</v>
      </c>
      <c r="O477" s="231">
        <v>0</v>
      </c>
      <c r="P477" s="231">
        <v>0</v>
      </c>
      <c r="Q477" s="231">
        <v>70000</v>
      </c>
      <c r="R477" s="231">
        <v>70000</v>
      </c>
      <c r="S477" s="231">
        <v>0</v>
      </c>
      <c r="T477" s="231">
        <v>0</v>
      </c>
    </row>
    <row r="478" spans="1:20" ht="25.5" customHeight="1" hidden="1">
      <c r="A478" s="111"/>
      <c r="B478" s="137">
        <v>90020</v>
      </c>
      <c r="C478" s="137"/>
      <c r="D478" s="3" t="s">
        <v>364</v>
      </c>
      <c r="E478" s="334"/>
      <c r="F478" s="334"/>
      <c r="G478" s="113">
        <f>G479</f>
        <v>200</v>
      </c>
      <c r="H478" s="113">
        <f aca="true" t="shared" si="63" ref="H478:T478">H479</f>
        <v>200</v>
      </c>
      <c r="I478" s="113">
        <f t="shared" si="63"/>
        <v>200</v>
      </c>
      <c r="J478" s="113">
        <f t="shared" si="63"/>
        <v>0</v>
      </c>
      <c r="K478" s="113">
        <f t="shared" si="63"/>
        <v>200</v>
      </c>
      <c r="L478" s="113">
        <f t="shared" si="63"/>
        <v>0</v>
      </c>
      <c r="M478" s="113">
        <f t="shared" si="63"/>
        <v>0</v>
      </c>
      <c r="N478" s="113">
        <f t="shared" si="63"/>
        <v>0</v>
      </c>
      <c r="O478" s="113">
        <f t="shared" si="63"/>
        <v>0</v>
      </c>
      <c r="P478" s="113">
        <f t="shared" si="63"/>
        <v>0</v>
      </c>
      <c r="Q478" s="113">
        <f t="shared" si="63"/>
        <v>0</v>
      </c>
      <c r="R478" s="113">
        <f t="shared" si="63"/>
        <v>0</v>
      </c>
      <c r="S478" s="113">
        <f t="shared" si="63"/>
        <v>0</v>
      </c>
      <c r="T478" s="113">
        <f t="shared" si="63"/>
        <v>0</v>
      </c>
    </row>
    <row r="479" spans="1:20" ht="20.25" customHeight="1" hidden="1">
      <c r="A479" s="111"/>
      <c r="B479" s="137"/>
      <c r="C479" s="137">
        <v>4210</v>
      </c>
      <c r="D479" s="264" t="s">
        <v>149</v>
      </c>
      <c r="E479" s="148"/>
      <c r="F479" s="148"/>
      <c r="G479" s="113">
        <v>200</v>
      </c>
      <c r="H479" s="235">
        <v>200</v>
      </c>
      <c r="I479" s="235">
        <v>200</v>
      </c>
      <c r="J479" s="235">
        <v>0</v>
      </c>
      <c r="K479" s="235">
        <v>200</v>
      </c>
      <c r="L479" s="235">
        <v>0</v>
      </c>
      <c r="M479" s="235">
        <v>0</v>
      </c>
      <c r="N479" s="235">
        <v>0</v>
      </c>
      <c r="O479" s="235">
        <v>0</v>
      </c>
      <c r="P479" s="235">
        <v>0</v>
      </c>
      <c r="Q479" s="235">
        <v>0</v>
      </c>
      <c r="R479" s="235">
        <v>0</v>
      </c>
      <c r="S479" s="235">
        <v>0</v>
      </c>
      <c r="T479" s="235">
        <v>0</v>
      </c>
    </row>
    <row r="480" spans="1:20" s="243" customFormat="1" ht="19.5" customHeight="1" hidden="1">
      <c r="A480" s="249"/>
      <c r="B480" s="199" t="s">
        <v>66</v>
      </c>
      <c r="C480" s="199"/>
      <c r="D480" s="263" t="s">
        <v>31</v>
      </c>
      <c r="E480" s="355"/>
      <c r="F480" s="355"/>
      <c r="G480" s="200">
        <f aca="true" t="shared" si="64" ref="G480:T480">SUM(G481:G493)</f>
        <v>309855</v>
      </c>
      <c r="H480" s="200">
        <f t="shared" si="64"/>
        <v>304855</v>
      </c>
      <c r="I480" s="200">
        <f t="shared" si="64"/>
        <v>296855</v>
      </c>
      <c r="J480" s="200">
        <f t="shared" si="64"/>
        <v>263055</v>
      </c>
      <c r="K480" s="200">
        <f t="shared" si="64"/>
        <v>33800</v>
      </c>
      <c r="L480" s="200">
        <f t="shared" si="64"/>
        <v>0</v>
      </c>
      <c r="M480" s="200">
        <f t="shared" si="64"/>
        <v>8000</v>
      </c>
      <c r="N480" s="200">
        <f t="shared" si="64"/>
        <v>0</v>
      </c>
      <c r="O480" s="200">
        <f t="shared" si="64"/>
        <v>0</v>
      </c>
      <c r="P480" s="200">
        <f t="shared" si="64"/>
        <v>0</v>
      </c>
      <c r="Q480" s="200">
        <f t="shared" si="64"/>
        <v>5000</v>
      </c>
      <c r="R480" s="200">
        <f t="shared" si="64"/>
        <v>5000</v>
      </c>
      <c r="S480" s="200">
        <f t="shared" si="64"/>
        <v>0</v>
      </c>
      <c r="T480" s="200">
        <f t="shared" si="64"/>
        <v>0</v>
      </c>
    </row>
    <row r="481" spans="1:20" ht="25.5" hidden="1">
      <c r="A481" s="107"/>
      <c r="B481" s="112"/>
      <c r="C481" s="112" t="s">
        <v>162</v>
      </c>
      <c r="D481" s="264" t="s">
        <v>194</v>
      </c>
      <c r="E481" s="148"/>
      <c r="F481" s="148"/>
      <c r="G481" s="85">
        <v>8000</v>
      </c>
      <c r="H481" s="224">
        <v>8000</v>
      </c>
      <c r="I481" s="224">
        <v>0</v>
      </c>
      <c r="J481" s="224">
        <v>0</v>
      </c>
      <c r="K481" s="224">
        <v>0</v>
      </c>
      <c r="L481" s="224">
        <v>0</v>
      </c>
      <c r="M481" s="224">
        <v>8000</v>
      </c>
      <c r="N481" s="224">
        <v>0</v>
      </c>
      <c r="O481" s="224">
        <v>0</v>
      </c>
      <c r="P481" s="224">
        <v>0</v>
      </c>
      <c r="Q481" s="224">
        <v>0</v>
      </c>
      <c r="R481" s="224">
        <v>0</v>
      </c>
      <c r="S481" s="224">
        <v>0</v>
      </c>
      <c r="T481" s="224">
        <v>0</v>
      </c>
    </row>
    <row r="482" spans="1:20" ht="25.5" hidden="1">
      <c r="A482" s="107"/>
      <c r="B482" s="112"/>
      <c r="C482" s="112" t="s">
        <v>207</v>
      </c>
      <c r="D482" s="264" t="s">
        <v>180</v>
      </c>
      <c r="E482" s="148"/>
      <c r="F482" s="148"/>
      <c r="G482" s="85">
        <v>206575</v>
      </c>
      <c r="H482" s="85">
        <v>206575</v>
      </c>
      <c r="I482" s="85">
        <v>206575</v>
      </c>
      <c r="J482" s="85">
        <v>206575</v>
      </c>
      <c r="K482" s="224">
        <v>0</v>
      </c>
      <c r="L482" s="224">
        <v>0</v>
      </c>
      <c r="M482" s="224">
        <v>0</v>
      </c>
      <c r="N482" s="224">
        <v>0</v>
      </c>
      <c r="O482" s="224">
        <v>0</v>
      </c>
      <c r="P482" s="224">
        <v>0</v>
      </c>
      <c r="Q482" s="224">
        <v>0</v>
      </c>
      <c r="R482" s="224">
        <v>0</v>
      </c>
      <c r="S482" s="224">
        <v>0</v>
      </c>
      <c r="T482" s="224">
        <v>0</v>
      </c>
    </row>
    <row r="483" spans="1:20" ht="19.5" customHeight="1" hidden="1">
      <c r="A483" s="107"/>
      <c r="B483" s="112"/>
      <c r="C483" s="112" t="s">
        <v>232</v>
      </c>
      <c r="D483" s="264" t="s">
        <v>181</v>
      </c>
      <c r="E483" s="148"/>
      <c r="F483" s="148"/>
      <c r="G483" s="85">
        <v>16500</v>
      </c>
      <c r="H483" s="85">
        <v>16500</v>
      </c>
      <c r="I483" s="85">
        <v>16500</v>
      </c>
      <c r="J483" s="85">
        <v>16500</v>
      </c>
      <c r="K483" s="224">
        <v>0</v>
      </c>
      <c r="L483" s="224">
        <v>0</v>
      </c>
      <c r="M483" s="224">
        <v>0</v>
      </c>
      <c r="N483" s="224">
        <v>0</v>
      </c>
      <c r="O483" s="224">
        <v>0</v>
      </c>
      <c r="P483" s="224">
        <v>0</v>
      </c>
      <c r="Q483" s="224">
        <v>0</v>
      </c>
      <c r="R483" s="224">
        <v>0</v>
      </c>
      <c r="S483" s="224">
        <v>0</v>
      </c>
      <c r="T483" s="224">
        <v>0</v>
      </c>
    </row>
    <row r="484" spans="1:20" ht="19.5" customHeight="1" hidden="1">
      <c r="A484" s="107"/>
      <c r="B484" s="112"/>
      <c r="C484" s="112" t="s">
        <v>142</v>
      </c>
      <c r="D484" s="264" t="s">
        <v>147</v>
      </c>
      <c r="E484" s="148"/>
      <c r="F484" s="148"/>
      <c r="G484" s="85">
        <v>33867</v>
      </c>
      <c r="H484" s="85">
        <v>33867</v>
      </c>
      <c r="I484" s="85">
        <v>33867</v>
      </c>
      <c r="J484" s="85">
        <v>33867</v>
      </c>
      <c r="K484" s="224">
        <v>0</v>
      </c>
      <c r="L484" s="224">
        <v>0</v>
      </c>
      <c r="M484" s="224">
        <v>0</v>
      </c>
      <c r="N484" s="224">
        <v>0</v>
      </c>
      <c r="O484" s="224">
        <v>0</v>
      </c>
      <c r="P484" s="224">
        <v>0</v>
      </c>
      <c r="Q484" s="224">
        <v>0</v>
      </c>
      <c r="R484" s="224">
        <v>0</v>
      </c>
      <c r="S484" s="224">
        <v>0</v>
      </c>
      <c r="T484" s="224">
        <v>0</v>
      </c>
    </row>
    <row r="485" spans="1:20" ht="19.5" customHeight="1" hidden="1">
      <c r="A485" s="107"/>
      <c r="B485" s="112"/>
      <c r="C485" s="112" t="s">
        <v>143</v>
      </c>
      <c r="D485" s="264" t="s">
        <v>182</v>
      </c>
      <c r="E485" s="148"/>
      <c r="F485" s="148"/>
      <c r="G485" s="85">
        <v>5463</v>
      </c>
      <c r="H485" s="85">
        <v>5463</v>
      </c>
      <c r="I485" s="85">
        <v>5463</v>
      </c>
      <c r="J485" s="85">
        <v>5463</v>
      </c>
      <c r="K485" s="224">
        <v>0</v>
      </c>
      <c r="L485" s="224">
        <v>0</v>
      </c>
      <c r="M485" s="224">
        <v>0</v>
      </c>
      <c r="N485" s="224">
        <v>0</v>
      </c>
      <c r="O485" s="224">
        <v>0</v>
      </c>
      <c r="P485" s="224">
        <v>0</v>
      </c>
      <c r="Q485" s="224">
        <v>0</v>
      </c>
      <c r="R485" s="224">
        <v>0</v>
      </c>
      <c r="S485" s="224">
        <v>0</v>
      </c>
      <c r="T485" s="224">
        <v>0</v>
      </c>
    </row>
    <row r="486" spans="1:20" ht="19.5" customHeight="1" hidden="1">
      <c r="A486" s="107"/>
      <c r="B486" s="112"/>
      <c r="C486" s="112" t="s">
        <v>144</v>
      </c>
      <c r="D486" s="264" t="s">
        <v>236</v>
      </c>
      <c r="E486" s="148"/>
      <c r="F486" s="148"/>
      <c r="G486" s="85">
        <v>650</v>
      </c>
      <c r="H486" s="85">
        <v>650</v>
      </c>
      <c r="I486" s="85">
        <v>650</v>
      </c>
      <c r="J486" s="85">
        <v>650</v>
      </c>
      <c r="K486" s="224">
        <v>0</v>
      </c>
      <c r="L486" s="224">
        <v>0</v>
      </c>
      <c r="M486" s="224">
        <v>0</v>
      </c>
      <c r="N486" s="224">
        <v>0</v>
      </c>
      <c r="O486" s="224">
        <v>0</v>
      </c>
      <c r="P486" s="224">
        <v>0</v>
      </c>
      <c r="Q486" s="224">
        <v>0</v>
      </c>
      <c r="R486" s="224">
        <v>0</v>
      </c>
      <c r="S486" s="224">
        <v>0</v>
      </c>
      <c r="T486" s="224">
        <v>0</v>
      </c>
    </row>
    <row r="487" spans="1:20" ht="19.5" customHeight="1" hidden="1">
      <c r="A487" s="107"/>
      <c r="B487" s="112"/>
      <c r="C487" s="112" t="s">
        <v>163</v>
      </c>
      <c r="D487" s="264" t="s">
        <v>149</v>
      </c>
      <c r="E487" s="148"/>
      <c r="F487" s="148"/>
      <c r="G487" s="85">
        <v>5000</v>
      </c>
      <c r="H487" s="85">
        <v>5000</v>
      </c>
      <c r="I487" s="85">
        <v>5000</v>
      </c>
      <c r="J487" s="224">
        <v>0</v>
      </c>
      <c r="K487" s="85">
        <v>5000</v>
      </c>
      <c r="L487" s="224">
        <v>0</v>
      </c>
      <c r="M487" s="224">
        <v>0</v>
      </c>
      <c r="N487" s="224">
        <v>0</v>
      </c>
      <c r="O487" s="224">
        <v>0</v>
      </c>
      <c r="P487" s="224">
        <v>0</v>
      </c>
      <c r="Q487" s="224">
        <v>0</v>
      </c>
      <c r="R487" s="224">
        <v>0</v>
      </c>
      <c r="S487" s="224">
        <v>0</v>
      </c>
      <c r="T487" s="224">
        <v>0</v>
      </c>
    </row>
    <row r="488" spans="1:20" ht="19.5" customHeight="1" hidden="1">
      <c r="A488" s="107"/>
      <c r="B488" s="112"/>
      <c r="C488" s="112">
        <v>4270</v>
      </c>
      <c r="D488" s="264" t="s">
        <v>150</v>
      </c>
      <c r="E488" s="148"/>
      <c r="F488" s="148"/>
      <c r="G488" s="85">
        <v>500</v>
      </c>
      <c r="H488" s="85">
        <v>500</v>
      </c>
      <c r="I488" s="85">
        <v>500</v>
      </c>
      <c r="J488" s="224">
        <v>0</v>
      </c>
      <c r="K488" s="85">
        <v>500</v>
      </c>
      <c r="L488" s="224">
        <v>0</v>
      </c>
      <c r="M488" s="224">
        <v>0</v>
      </c>
      <c r="N488" s="224">
        <v>0</v>
      </c>
      <c r="O488" s="224">
        <v>0</v>
      </c>
      <c r="P488" s="224">
        <v>0</v>
      </c>
      <c r="Q488" s="224">
        <v>0</v>
      </c>
      <c r="R488" s="224">
        <v>0</v>
      </c>
      <c r="S488" s="224">
        <v>0</v>
      </c>
      <c r="T488" s="224">
        <v>0</v>
      </c>
    </row>
    <row r="489" spans="1:20" ht="19.5" customHeight="1" hidden="1">
      <c r="A489" s="107"/>
      <c r="B489" s="112"/>
      <c r="C489" s="112" t="s">
        <v>164</v>
      </c>
      <c r="D489" s="264" t="s">
        <v>183</v>
      </c>
      <c r="E489" s="148"/>
      <c r="F489" s="148"/>
      <c r="G489" s="85">
        <v>1800</v>
      </c>
      <c r="H489" s="85">
        <v>1800</v>
      </c>
      <c r="I489" s="85">
        <v>1800</v>
      </c>
      <c r="J489" s="224">
        <v>0</v>
      </c>
      <c r="K489" s="85">
        <v>1800</v>
      </c>
      <c r="L489" s="224">
        <v>0</v>
      </c>
      <c r="M489" s="224">
        <v>0</v>
      </c>
      <c r="N489" s="224">
        <v>0</v>
      </c>
      <c r="O489" s="224">
        <v>0</v>
      </c>
      <c r="P489" s="224">
        <v>0</v>
      </c>
      <c r="Q489" s="224">
        <v>0</v>
      </c>
      <c r="R489" s="224">
        <v>0</v>
      </c>
      <c r="S489" s="224">
        <v>0</v>
      </c>
      <c r="T489" s="224">
        <v>0</v>
      </c>
    </row>
    <row r="490" spans="1:20" ht="19.5" customHeight="1" hidden="1">
      <c r="A490" s="107"/>
      <c r="B490" s="112"/>
      <c r="C490" s="112" t="s">
        <v>160</v>
      </c>
      <c r="D490" s="264" t="s">
        <v>151</v>
      </c>
      <c r="E490" s="148"/>
      <c r="F490" s="148"/>
      <c r="G490" s="85">
        <v>8000</v>
      </c>
      <c r="H490" s="85">
        <v>8000</v>
      </c>
      <c r="I490" s="85">
        <v>8000</v>
      </c>
      <c r="J490" s="224">
        <v>0</v>
      </c>
      <c r="K490" s="85">
        <v>8000</v>
      </c>
      <c r="L490" s="224">
        <v>0</v>
      </c>
      <c r="M490" s="224">
        <v>0</v>
      </c>
      <c r="N490" s="224">
        <v>0</v>
      </c>
      <c r="O490" s="224">
        <v>0</v>
      </c>
      <c r="P490" s="224">
        <v>0</v>
      </c>
      <c r="Q490" s="224">
        <v>0</v>
      </c>
      <c r="R490" s="224">
        <v>0</v>
      </c>
      <c r="S490" s="224">
        <v>0</v>
      </c>
      <c r="T490" s="224">
        <v>0</v>
      </c>
    </row>
    <row r="491" spans="1:20" ht="25.5" hidden="1">
      <c r="A491" s="107"/>
      <c r="B491" s="112"/>
      <c r="C491" s="112">
        <v>4360</v>
      </c>
      <c r="D491" s="264" t="s">
        <v>329</v>
      </c>
      <c r="E491" s="148"/>
      <c r="F491" s="148"/>
      <c r="G491" s="85">
        <v>500</v>
      </c>
      <c r="H491" s="85">
        <v>500</v>
      </c>
      <c r="I491" s="85">
        <v>500</v>
      </c>
      <c r="J491" s="224">
        <v>0</v>
      </c>
      <c r="K491" s="85">
        <v>500</v>
      </c>
      <c r="L491" s="224">
        <v>0</v>
      </c>
      <c r="M491" s="224">
        <v>0</v>
      </c>
      <c r="N491" s="224">
        <v>0</v>
      </c>
      <c r="O491" s="224">
        <v>0</v>
      </c>
      <c r="P491" s="224">
        <v>0</v>
      </c>
      <c r="Q491" s="224">
        <v>0</v>
      </c>
      <c r="R491" s="224">
        <v>0</v>
      </c>
      <c r="S491" s="224">
        <v>0</v>
      </c>
      <c r="T491" s="224">
        <v>0</v>
      </c>
    </row>
    <row r="492" spans="1:20" ht="19.5" customHeight="1" hidden="1">
      <c r="A492" s="107"/>
      <c r="B492" s="112"/>
      <c r="C492" s="112" t="s">
        <v>233</v>
      </c>
      <c r="D492" s="264" t="s">
        <v>243</v>
      </c>
      <c r="E492" s="148"/>
      <c r="F492" s="148"/>
      <c r="G492" s="85">
        <v>18000</v>
      </c>
      <c r="H492" s="85">
        <v>18000</v>
      </c>
      <c r="I492" s="85">
        <v>18000</v>
      </c>
      <c r="J492" s="224">
        <v>0</v>
      </c>
      <c r="K492" s="85">
        <v>18000</v>
      </c>
      <c r="L492" s="224">
        <v>0</v>
      </c>
      <c r="M492" s="224">
        <v>0</v>
      </c>
      <c r="N492" s="224">
        <v>0</v>
      </c>
      <c r="O492" s="224">
        <v>0</v>
      </c>
      <c r="P492" s="224">
        <v>0</v>
      </c>
      <c r="Q492" s="224">
        <v>0</v>
      </c>
      <c r="R492" s="224">
        <v>0</v>
      </c>
      <c r="S492" s="224">
        <v>0</v>
      </c>
      <c r="T492" s="224">
        <v>0</v>
      </c>
    </row>
    <row r="493" spans="1:20" ht="25.5" hidden="1">
      <c r="A493" s="107"/>
      <c r="B493" s="137"/>
      <c r="C493" s="137">
        <v>6050</v>
      </c>
      <c r="D493" s="271" t="s">
        <v>159</v>
      </c>
      <c r="E493" s="366"/>
      <c r="F493" s="366"/>
      <c r="G493" s="138">
        <v>5000</v>
      </c>
      <c r="H493" s="138">
        <v>0</v>
      </c>
      <c r="I493" s="138">
        <v>0</v>
      </c>
      <c r="J493" s="224">
        <v>0</v>
      </c>
      <c r="K493" s="224">
        <v>0</v>
      </c>
      <c r="L493" s="224">
        <v>0</v>
      </c>
      <c r="M493" s="224">
        <v>0</v>
      </c>
      <c r="N493" s="224">
        <v>0</v>
      </c>
      <c r="O493" s="224">
        <v>0</v>
      </c>
      <c r="P493" s="224">
        <v>0</v>
      </c>
      <c r="Q493" s="224">
        <v>5000</v>
      </c>
      <c r="R493" s="224">
        <v>5000</v>
      </c>
      <c r="S493" s="224">
        <v>0</v>
      </c>
      <c r="T493" s="224">
        <v>0</v>
      </c>
    </row>
    <row r="494" spans="1:20" ht="12.75" hidden="1">
      <c r="A494" s="139"/>
      <c r="B494" s="140"/>
      <c r="C494" s="140"/>
      <c r="D494" s="272"/>
      <c r="E494" s="367"/>
      <c r="F494" s="367"/>
      <c r="G494" s="85"/>
      <c r="H494" s="224"/>
      <c r="I494" s="224"/>
      <c r="J494" s="224"/>
      <c r="K494" s="224"/>
      <c r="L494" s="224"/>
      <c r="M494" s="224"/>
      <c r="N494" s="224"/>
      <c r="O494" s="224"/>
      <c r="P494" s="224"/>
      <c r="Q494" s="224"/>
      <c r="R494" s="224"/>
      <c r="S494" s="224"/>
      <c r="T494" s="224"/>
    </row>
    <row r="495" spans="1:20" s="202" customFormat="1" ht="25.5" hidden="1">
      <c r="A495" s="133">
        <v>921</v>
      </c>
      <c r="B495" s="128"/>
      <c r="C495" s="128"/>
      <c r="D495" s="266" t="s">
        <v>59</v>
      </c>
      <c r="E495" s="357"/>
      <c r="F495" s="357"/>
      <c r="G495" s="97">
        <f>G496+G502+G504</f>
        <v>639000</v>
      </c>
      <c r="H495" s="97">
        <f aca="true" t="shared" si="65" ref="H495:T495">H496+H502+H504</f>
        <v>634000</v>
      </c>
      <c r="I495" s="97">
        <f t="shared" si="65"/>
        <v>32500</v>
      </c>
      <c r="J495" s="97">
        <f t="shared" si="65"/>
        <v>8000</v>
      </c>
      <c r="K495" s="97">
        <f t="shared" si="65"/>
        <v>24500</v>
      </c>
      <c r="L495" s="97">
        <f t="shared" si="65"/>
        <v>601500</v>
      </c>
      <c r="M495" s="97">
        <f t="shared" si="65"/>
        <v>0</v>
      </c>
      <c r="N495" s="97">
        <f t="shared" si="65"/>
        <v>0</v>
      </c>
      <c r="O495" s="97">
        <f t="shared" si="65"/>
        <v>0</v>
      </c>
      <c r="P495" s="97">
        <f t="shared" si="65"/>
        <v>0</v>
      </c>
      <c r="Q495" s="97">
        <f t="shared" si="65"/>
        <v>5000</v>
      </c>
      <c r="R495" s="97">
        <f t="shared" si="65"/>
        <v>5000</v>
      </c>
      <c r="S495" s="97">
        <f t="shared" si="65"/>
        <v>0</v>
      </c>
      <c r="T495" s="97">
        <f t="shared" si="65"/>
        <v>0</v>
      </c>
    </row>
    <row r="496" spans="1:20" s="243" customFormat="1" ht="25.5" hidden="1">
      <c r="A496" s="198"/>
      <c r="B496" s="199">
        <v>92105</v>
      </c>
      <c r="C496" s="199"/>
      <c r="D496" s="263" t="s">
        <v>60</v>
      </c>
      <c r="E496" s="355"/>
      <c r="F496" s="355"/>
      <c r="G496" s="201">
        <f>SUM(G497:G501)</f>
        <v>32500</v>
      </c>
      <c r="H496" s="201">
        <f aca="true" t="shared" si="66" ref="H496:T496">SUM(H497:H501)</f>
        <v>32500</v>
      </c>
      <c r="I496" s="201">
        <f t="shared" si="66"/>
        <v>32500</v>
      </c>
      <c r="J496" s="201">
        <f t="shared" si="66"/>
        <v>8000</v>
      </c>
      <c r="K496" s="201">
        <f t="shared" si="66"/>
        <v>24500</v>
      </c>
      <c r="L496" s="201">
        <f t="shared" si="66"/>
        <v>0</v>
      </c>
      <c r="M496" s="201">
        <f t="shared" si="66"/>
        <v>0</v>
      </c>
      <c r="N496" s="201">
        <f t="shared" si="66"/>
        <v>0</v>
      </c>
      <c r="O496" s="201">
        <f t="shared" si="66"/>
        <v>0</v>
      </c>
      <c r="P496" s="201">
        <f t="shared" si="66"/>
        <v>0</v>
      </c>
      <c r="Q496" s="201">
        <f t="shared" si="66"/>
        <v>0</v>
      </c>
      <c r="R496" s="201">
        <f t="shared" si="66"/>
        <v>0</v>
      </c>
      <c r="S496" s="201">
        <f t="shared" si="66"/>
        <v>0</v>
      </c>
      <c r="T496" s="201">
        <f t="shared" si="66"/>
        <v>0</v>
      </c>
    </row>
    <row r="497" spans="1:20" ht="19.5" customHeight="1" hidden="1">
      <c r="A497" s="111"/>
      <c r="B497" s="112"/>
      <c r="C497" s="112" t="s">
        <v>144</v>
      </c>
      <c r="D497" s="264" t="s">
        <v>236</v>
      </c>
      <c r="E497" s="148"/>
      <c r="F497" s="148"/>
      <c r="G497" s="85">
        <v>8000</v>
      </c>
      <c r="H497" s="224">
        <v>8000</v>
      </c>
      <c r="I497" s="224">
        <v>8000</v>
      </c>
      <c r="J497" s="224">
        <v>8000</v>
      </c>
      <c r="K497" s="224">
        <v>0</v>
      </c>
      <c r="L497" s="224">
        <v>0</v>
      </c>
      <c r="M497" s="224">
        <v>0</v>
      </c>
      <c r="N497" s="224">
        <v>0</v>
      </c>
      <c r="O497" s="224">
        <v>0</v>
      </c>
      <c r="P497" s="224">
        <v>0</v>
      </c>
      <c r="Q497" s="224">
        <v>0</v>
      </c>
      <c r="R497" s="224">
        <v>0</v>
      </c>
      <c r="S497" s="224">
        <v>0</v>
      </c>
      <c r="T497" s="224">
        <v>0</v>
      </c>
    </row>
    <row r="498" spans="1:20" ht="19.5" customHeight="1" hidden="1">
      <c r="A498" s="111"/>
      <c r="B498" s="112"/>
      <c r="C498" s="112" t="s">
        <v>163</v>
      </c>
      <c r="D498" s="264" t="s">
        <v>149</v>
      </c>
      <c r="E498" s="148"/>
      <c r="F498" s="148"/>
      <c r="G498" s="85">
        <v>10000</v>
      </c>
      <c r="H498" s="224">
        <v>10000</v>
      </c>
      <c r="I498" s="224">
        <v>10000</v>
      </c>
      <c r="J498" s="224">
        <v>0</v>
      </c>
      <c r="K498" s="224">
        <v>10000</v>
      </c>
      <c r="L498" s="224">
        <v>0</v>
      </c>
      <c r="M498" s="224">
        <v>0</v>
      </c>
      <c r="N498" s="224">
        <v>0</v>
      </c>
      <c r="O498" s="224">
        <v>0</v>
      </c>
      <c r="P498" s="224">
        <v>0</v>
      </c>
      <c r="Q498" s="224">
        <v>0</v>
      </c>
      <c r="R498" s="224">
        <v>0</v>
      </c>
      <c r="S498" s="224">
        <v>0</v>
      </c>
      <c r="T498" s="224">
        <v>0</v>
      </c>
    </row>
    <row r="499" spans="1:20" ht="19.5" customHeight="1" hidden="1">
      <c r="A499" s="111"/>
      <c r="B499" s="112"/>
      <c r="C499" s="112" t="s">
        <v>154</v>
      </c>
      <c r="D499" s="264" t="s">
        <v>157</v>
      </c>
      <c r="E499" s="148"/>
      <c r="F499" s="148"/>
      <c r="G499" s="85">
        <v>1000</v>
      </c>
      <c r="H499" s="224">
        <v>1000</v>
      </c>
      <c r="I499" s="224">
        <v>1000</v>
      </c>
      <c r="J499" s="224">
        <v>0</v>
      </c>
      <c r="K499" s="224">
        <v>1000</v>
      </c>
      <c r="L499" s="224">
        <v>0</v>
      </c>
      <c r="M499" s="224">
        <v>0</v>
      </c>
      <c r="N499" s="224">
        <v>0</v>
      </c>
      <c r="O499" s="224">
        <v>0</v>
      </c>
      <c r="P499" s="224">
        <v>0</v>
      </c>
      <c r="Q499" s="224">
        <v>0</v>
      </c>
      <c r="R499" s="224">
        <v>0</v>
      </c>
      <c r="S499" s="224">
        <v>0</v>
      </c>
      <c r="T499" s="224">
        <v>0</v>
      </c>
    </row>
    <row r="500" spans="1:20" ht="19.5" customHeight="1" hidden="1">
      <c r="A500" s="111"/>
      <c r="B500" s="112"/>
      <c r="C500" s="112">
        <v>4300</v>
      </c>
      <c r="D500" s="264" t="s">
        <v>151</v>
      </c>
      <c r="E500" s="148"/>
      <c r="F500" s="148"/>
      <c r="G500" s="85">
        <v>12000</v>
      </c>
      <c r="H500" s="224">
        <v>12000</v>
      </c>
      <c r="I500" s="224">
        <v>12000</v>
      </c>
      <c r="J500" s="224">
        <v>0</v>
      </c>
      <c r="K500" s="224">
        <v>12000</v>
      </c>
      <c r="L500" s="224">
        <v>0</v>
      </c>
      <c r="M500" s="224">
        <v>0</v>
      </c>
      <c r="N500" s="224">
        <v>0</v>
      </c>
      <c r="O500" s="224">
        <v>0</v>
      </c>
      <c r="P500" s="224">
        <v>0</v>
      </c>
      <c r="Q500" s="224">
        <v>0</v>
      </c>
      <c r="R500" s="224">
        <v>0</v>
      </c>
      <c r="S500" s="224">
        <v>0</v>
      </c>
      <c r="T500" s="224">
        <v>0</v>
      </c>
    </row>
    <row r="501" spans="1:20" ht="19.5" customHeight="1" hidden="1">
      <c r="A501" s="111"/>
      <c r="B501" s="112"/>
      <c r="C501" s="112" t="s">
        <v>145</v>
      </c>
      <c r="D501" s="264" t="s">
        <v>152</v>
      </c>
      <c r="E501" s="148"/>
      <c r="F501" s="148"/>
      <c r="G501" s="85">
        <v>1500</v>
      </c>
      <c r="H501" s="224">
        <v>1500</v>
      </c>
      <c r="I501" s="224">
        <v>1500</v>
      </c>
      <c r="J501" s="224">
        <v>0</v>
      </c>
      <c r="K501" s="224">
        <v>1500</v>
      </c>
      <c r="L501" s="224">
        <v>0</v>
      </c>
      <c r="M501" s="224">
        <v>0</v>
      </c>
      <c r="N501" s="224">
        <v>0</v>
      </c>
      <c r="O501" s="224">
        <v>0</v>
      </c>
      <c r="P501" s="224">
        <v>0</v>
      </c>
      <c r="Q501" s="224">
        <v>0</v>
      </c>
      <c r="R501" s="224">
        <v>0</v>
      </c>
      <c r="S501" s="224">
        <v>0</v>
      </c>
      <c r="T501" s="224">
        <v>0</v>
      </c>
    </row>
    <row r="502" spans="1:20" s="243" customFormat="1" ht="25.5" hidden="1">
      <c r="A502" s="198"/>
      <c r="B502" s="199">
        <v>92109</v>
      </c>
      <c r="C502" s="199"/>
      <c r="D502" s="263" t="s">
        <v>61</v>
      </c>
      <c r="E502" s="355"/>
      <c r="F502" s="355"/>
      <c r="G502" s="201">
        <f>G503</f>
        <v>282500</v>
      </c>
      <c r="H502" s="201">
        <f aca="true" t="shared" si="67" ref="H502:T502">H503</f>
        <v>282500</v>
      </c>
      <c r="I502" s="201">
        <f t="shared" si="67"/>
        <v>0</v>
      </c>
      <c r="J502" s="201">
        <f t="shared" si="67"/>
        <v>0</v>
      </c>
      <c r="K502" s="201">
        <f t="shared" si="67"/>
        <v>0</v>
      </c>
      <c r="L502" s="201">
        <f t="shared" si="67"/>
        <v>282500</v>
      </c>
      <c r="M502" s="201">
        <f t="shared" si="67"/>
        <v>0</v>
      </c>
      <c r="N502" s="201">
        <f t="shared" si="67"/>
        <v>0</v>
      </c>
      <c r="O502" s="201">
        <f t="shared" si="67"/>
        <v>0</v>
      </c>
      <c r="P502" s="201">
        <f t="shared" si="67"/>
        <v>0</v>
      </c>
      <c r="Q502" s="201">
        <f t="shared" si="67"/>
        <v>0</v>
      </c>
      <c r="R502" s="201">
        <f t="shared" si="67"/>
        <v>0</v>
      </c>
      <c r="S502" s="201">
        <f t="shared" si="67"/>
        <v>0</v>
      </c>
      <c r="T502" s="201">
        <f t="shared" si="67"/>
        <v>0</v>
      </c>
    </row>
    <row r="503" spans="1:20" ht="25.5" hidden="1">
      <c r="A503" s="111"/>
      <c r="B503" s="112"/>
      <c r="C503" s="112" t="s">
        <v>264</v>
      </c>
      <c r="D503" s="264" t="s">
        <v>271</v>
      </c>
      <c r="E503" s="148"/>
      <c r="F503" s="148"/>
      <c r="G503" s="85">
        <v>282500</v>
      </c>
      <c r="H503" s="224">
        <v>282500</v>
      </c>
      <c r="I503" s="224">
        <v>0</v>
      </c>
      <c r="J503" s="224">
        <v>0</v>
      </c>
      <c r="K503" s="224">
        <v>0</v>
      </c>
      <c r="L503" s="224">
        <v>282500</v>
      </c>
      <c r="M503" s="224">
        <v>0</v>
      </c>
      <c r="N503" s="224">
        <v>0</v>
      </c>
      <c r="O503" s="224">
        <v>0</v>
      </c>
      <c r="P503" s="224">
        <v>0</v>
      </c>
      <c r="Q503" s="224">
        <v>0</v>
      </c>
      <c r="R503" s="224">
        <v>0</v>
      </c>
      <c r="S503" s="224">
        <v>0</v>
      </c>
      <c r="T503" s="224">
        <v>0</v>
      </c>
    </row>
    <row r="504" spans="1:20" s="243" customFormat="1" ht="19.5" customHeight="1" hidden="1">
      <c r="A504" s="198"/>
      <c r="B504" s="199">
        <v>92116</v>
      </c>
      <c r="C504" s="199"/>
      <c r="D504" s="263" t="s">
        <v>62</v>
      </c>
      <c r="E504" s="355"/>
      <c r="F504" s="355"/>
      <c r="G504" s="201">
        <f>G505+G506</f>
        <v>324000</v>
      </c>
      <c r="H504" s="201">
        <f aca="true" t="shared" si="68" ref="H504:T504">H505+H506</f>
        <v>319000</v>
      </c>
      <c r="I504" s="201">
        <f t="shared" si="68"/>
        <v>0</v>
      </c>
      <c r="J504" s="201">
        <f t="shared" si="68"/>
        <v>0</v>
      </c>
      <c r="K504" s="201">
        <f t="shared" si="68"/>
        <v>0</v>
      </c>
      <c r="L504" s="201">
        <f t="shared" si="68"/>
        <v>319000</v>
      </c>
      <c r="M504" s="201">
        <f t="shared" si="68"/>
        <v>0</v>
      </c>
      <c r="N504" s="201">
        <f t="shared" si="68"/>
        <v>0</v>
      </c>
      <c r="O504" s="201">
        <f t="shared" si="68"/>
        <v>0</v>
      </c>
      <c r="P504" s="201">
        <f t="shared" si="68"/>
        <v>0</v>
      </c>
      <c r="Q504" s="201">
        <f t="shared" si="68"/>
        <v>5000</v>
      </c>
      <c r="R504" s="201">
        <f t="shared" si="68"/>
        <v>5000</v>
      </c>
      <c r="S504" s="201">
        <f t="shared" si="68"/>
        <v>0</v>
      </c>
      <c r="T504" s="201">
        <f t="shared" si="68"/>
        <v>0</v>
      </c>
    </row>
    <row r="505" spans="1:20" ht="25.5" hidden="1">
      <c r="A505" s="111"/>
      <c r="B505" s="112"/>
      <c r="C505" s="112" t="s">
        <v>264</v>
      </c>
      <c r="D505" s="264" t="s">
        <v>271</v>
      </c>
      <c r="E505" s="148"/>
      <c r="F505" s="148"/>
      <c r="G505" s="85">
        <v>319000</v>
      </c>
      <c r="H505" s="224">
        <v>319000</v>
      </c>
      <c r="I505" s="224">
        <v>0</v>
      </c>
      <c r="J505" s="224">
        <v>0</v>
      </c>
      <c r="K505" s="224">
        <v>0</v>
      </c>
      <c r="L505" s="224">
        <v>319000</v>
      </c>
      <c r="M505" s="224">
        <v>0</v>
      </c>
      <c r="N505" s="224">
        <v>0</v>
      </c>
      <c r="O505" s="224">
        <v>0</v>
      </c>
      <c r="P505" s="224">
        <v>0</v>
      </c>
      <c r="Q505" s="224">
        <v>0</v>
      </c>
      <c r="R505" s="224">
        <v>0</v>
      </c>
      <c r="S505" s="224">
        <v>0</v>
      </c>
      <c r="T505" s="224">
        <v>0</v>
      </c>
    </row>
    <row r="506" spans="1:20" ht="62.25" customHeight="1" hidden="1">
      <c r="A506" s="111"/>
      <c r="B506" s="112"/>
      <c r="C506" s="112">
        <v>6220</v>
      </c>
      <c r="D506" s="269" t="s">
        <v>540</v>
      </c>
      <c r="E506" s="363"/>
      <c r="F506" s="363"/>
      <c r="G506" s="85">
        <v>5000</v>
      </c>
      <c r="H506" s="224">
        <v>0</v>
      </c>
      <c r="I506" s="224">
        <v>0</v>
      </c>
      <c r="J506" s="224">
        <v>0</v>
      </c>
      <c r="K506" s="224">
        <v>0</v>
      </c>
      <c r="L506" s="224">
        <v>0</v>
      </c>
      <c r="M506" s="224">
        <v>0</v>
      </c>
      <c r="N506" s="224">
        <v>0</v>
      </c>
      <c r="O506" s="224">
        <v>0</v>
      </c>
      <c r="P506" s="224">
        <v>0</v>
      </c>
      <c r="Q506" s="224">
        <v>5000</v>
      </c>
      <c r="R506" s="224">
        <v>5000</v>
      </c>
      <c r="S506" s="224">
        <v>0</v>
      </c>
      <c r="T506" s="224">
        <v>0</v>
      </c>
    </row>
    <row r="507" spans="1:20" ht="12.75">
      <c r="A507" s="125"/>
      <c r="B507" s="132"/>
      <c r="C507" s="132"/>
      <c r="D507" s="270"/>
      <c r="E507" s="368"/>
      <c r="F507" s="368"/>
      <c r="G507" s="221"/>
      <c r="H507" s="231"/>
      <c r="I507" s="231"/>
      <c r="J507" s="231"/>
      <c r="K507" s="231"/>
      <c r="L507" s="231"/>
      <c r="M507" s="231"/>
      <c r="N507" s="231"/>
      <c r="O507" s="231"/>
      <c r="P507" s="231"/>
      <c r="Q507" s="231"/>
      <c r="R507" s="231"/>
      <c r="S507" s="231"/>
      <c r="T507" s="231"/>
    </row>
    <row r="508" spans="1:20" ht="19.5" customHeight="1">
      <c r="A508" s="107">
        <v>926</v>
      </c>
      <c r="B508" s="108"/>
      <c r="C508" s="108"/>
      <c r="D508" s="262" t="s">
        <v>63</v>
      </c>
      <c r="E508" s="154">
        <f>E509+E525+E527</f>
        <v>12566</v>
      </c>
      <c r="F508" s="154">
        <f aca="true" t="shared" si="69" ref="F508:T508">F509+F525+F527</f>
        <v>1000</v>
      </c>
      <c r="G508" s="154">
        <f t="shared" si="69"/>
        <v>332396</v>
      </c>
      <c r="H508" s="154">
        <f t="shared" si="69"/>
        <v>250830</v>
      </c>
      <c r="I508" s="154">
        <f t="shared" si="69"/>
        <v>130330</v>
      </c>
      <c r="J508" s="154">
        <f t="shared" si="69"/>
        <v>65590</v>
      </c>
      <c r="K508" s="154">
        <f t="shared" si="69"/>
        <v>64740</v>
      </c>
      <c r="L508" s="154">
        <f t="shared" si="69"/>
        <v>120000</v>
      </c>
      <c r="M508" s="154">
        <f t="shared" si="69"/>
        <v>500</v>
      </c>
      <c r="N508" s="154">
        <f t="shared" si="69"/>
        <v>0</v>
      </c>
      <c r="O508" s="154">
        <f t="shared" si="69"/>
        <v>0</v>
      </c>
      <c r="P508" s="154">
        <f t="shared" si="69"/>
        <v>0</v>
      </c>
      <c r="Q508" s="154">
        <f t="shared" si="69"/>
        <v>81566</v>
      </c>
      <c r="R508" s="154">
        <f t="shared" si="69"/>
        <v>81566</v>
      </c>
      <c r="S508" s="154">
        <f t="shared" si="69"/>
        <v>0</v>
      </c>
      <c r="T508" s="154">
        <f t="shared" si="69"/>
        <v>0</v>
      </c>
    </row>
    <row r="509" spans="1:20" s="243" customFormat="1" ht="19.5" customHeight="1">
      <c r="A509" s="198"/>
      <c r="B509" s="199">
        <v>92601</v>
      </c>
      <c r="C509" s="199"/>
      <c r="D509" s="263" t="s">
        <v>371</v>
      </c>
      <c r="E509" s="355">
        <v>1000</v>
      </c>
      <c r="F509" s="355">
        <v>1000</v>
      </c>
      <c r="G509" s="200">
        <f>SUM(G510:G524)</f>
        <v>130830</v>
      </c>
      <c r="H509" s="200">
        <f aca="true" t="shared" si="70" ref="H509:T509">SUM(H510:H524)</f>
        <v>130830</v>
      </c>
      <c r="I509" s="200">
        <f t="shared" si="70"/>
        <v>130330</v>
      </c>
      <c r="J509" s="200">
        <f t="shared" si="70"/>
        <v>65590</v>
      </c>
      <c r="K509" s="200">
        <f t="shared" si="70"/>
        <v>64740</v>
      </c>
      <c r="L509" s="200">
        <f t="shared" si="70"/>
        <v>0</v>
      </c>
      <c r="M509" s="200">
        <f t="shared" si="70"/>
        <v>500</v>
      </c>
      <c r="N509" s="200">
        <f t="shared" si="70"/>
        <v>0</v>
      </c>
      <c r="O509" s="200">
        <f t="shared" si="70"/>
        <v>0</v>
      </c>
      <c r="P509" s="200">
        <f t="shared" si="70"/>
        <v>0</v>
      </c>
      <c r="Q509" s="200">
        <f t="shared" si="70"/>
        <v>0</v>
      </c>
      <c r="R509" s="200">
        <f t="shared" si="70"/>
        <v>0</v>
      </c>
      <c r="S509" s="200">
        <f t="shared" si="70"/>
        <v>0</v>
      </c>
      <c r="T509" s="200">
        <f t="shared" si="70"/>
        <v>0</v>
      </c>
    </row>
    <row r="510" spans="1:20" ht="25.5" hidden="1">
      <c r="A510" s="122"/>
      <c r="B510" s="123"/>
      <c r="C510" s="123">
        <v>3020</v>
      </c>
      <c r="D510" s="267" t="s">
        <v>194</v>
      </c>
      <c r="E510" s="155"/>
      <c r="F510" s="155"/>
      <c r="G510" s="120">
        <v>500</v>
      </c>
      <c r="H510" s="120">
        <v>500</v>
      </c>
      <c r="I510" s="120">
        <v>0</v>
      </c>
      <c r="J510" s="224">
        <v>0</v>
      </c>
      <c r="K510" s="224">
        <v>0</v>
      </c>
      <c r="L510" s="224">
        <v>0</v>
      </c>
      <c r="M510" s="224">
        <v>500</v>
      </c>
      <c r="N510" s="224">
        <v>0</v>
      </c>
      <c r="O510" s="224">
        <v>0</v>
      </c>
      <c r="P510" s="224">
        <v>0</v>
      </c>
      <c r="Q510" s="224">
        <v>0</v>
      </c>
      <c r="R510" s="224">
        <v>0</v>
      </c>
      <c r="S510" s="224">
        <v>0</v>
      </c>
      <c r="T510" s="224">
        <v>0</v>
      </c>
    </row>
    <row r="511" spans="1:20" ht="25.5" hidden="1">
      <c r="A511" s="122"/>
      <c r="B511" s="123"/>
      <c r="C511" s="123">
        <v>4010</v>
      </c>
      <c r="D511" s="267" t="s">
        <v>180</v>
      </c>
      <c r="E511" s="155"/>
      <c r="F511" s="155"/>
      <c r="G511" s="120">
        <v>48516</v>
      </c>
      <c r="H511" s="120">
        <v>48516</v>
      </c>
      <c r="I511" s="120">
        <v>48516</v>
      </c>
      <c r="J511" s="120">
        <v>48516</v>
      </c>
      <c r="K511" s="224">
        <v>0</v>
      </c>
      <c r="L511" s="224">
        <v>0</v>
      </c>
      <c r="M511" s="224">
        <v>0</v>
      </c>
      <c r="N511" s="224">
        <v>0</v>
      </c>
      <c r="O511" s="224">
        <v>0</v>
      </c>
      <c r="P511" s="224">
        <v>0</v>
      </c>
      <c r="Q511" s="224">
        <v>0</v>
      </c>
      <c r="R511" s="224">
        <v>0</v>
      </c>
      <c r="S511" s="224">
        <v>0</v>
      </c>
      <c r="T511" s="224">
        <v>0</v>
      </c>
    </row>
    <row r="512" spans="1:20" ht="19.5" customHeight="1" hidden="1">
      <c r="A512" s="122"/>
      <c r="B512" s="123"/>
      <c r="C512" s="123">
        <v>4040</v>
      </c>
      <c r="D512" s="267" t="s">
        <v>181</v>
      </c>
      <c r="E512" s="155"/>
      <c r="F512" s="155"/>
      <c r="G512" s="120">
        <v>2989</v>
      </c>
      <c r="H512" s="120">
        <v>2989</v>
      </c>
      <c r="I512" s="120">
        <v>2989</v>
      </c>
      <c r="J512" s="120">
        <v>2989</v>
      </c>
      <c r="K512" s="224">
        <v>0</v>
      </c>
      <c r="L512" s="224">
        <v>0</v>
      </c>
      <c r="M512" s="224">
        <v>0</v>
      </c>
      <c r="N512" s="224">
        <v>0</v>
      </c>
      <c r="O512" s="224">
        <v>0</v>
      </c>
      <c r="P512" s="224">
        <v>0</v>
      </c>
      <c r="Q512" s="224">
        <v>0</v>
      </c>
      <c r="R512" s="224">
        <v>0</v>
      </c>
      <c r="S512" s="224">
        <v>0</v>
      </c>
      <c r="T512" s="224">
        <v>0</v>
      </c>
    </row>
    <row r="513" spans="1:20" ht="19.5" customHeight="1" hidden="1">
      <c r="A513" s="122"/>
      <c r="B513" s="123"/>
      <c r="C513" s="123">
        <v>4110</v>
      </c>
      <c r="D513" s="267" t="s">
        <v>147</v>
      </c>
      <c r="E513" s="155"/>
      <c r="F513" s="155"/>
      <c r="G513" s="120">
        <v>7823</v>
      </c>
      <c r="H513" s="120">
        <v>7823</v>
      </c>
      <c r="I513" s="120">
        <v>7823</v>
      </c>
      <c r="J513" s="120">
        <v>7823</v>
      </c>
      <c r="K513" s="224">
        <v>0</v>
      </c>
      <c r="L513" s="224">
        <v>0</v>
      </c>
      <c r="M513" s="224">
        <v>0</v>
      </c>
      <c r="N513" s="224">
        <v>0</v>
      </c>
      <c r="O513" s="224">
        <v>0</v>
      </c>
      <c r="P513" s="224">
        <v>0</v>
      </c>
      <c r="Q513" s="224">
        <v>0</v>
      </c>
      <c r="R513" s="224">
        <v>0</v>
      </c>
      <c r="S513" s="224">
        <v>0</v>
      </c>
      <c r="T513" s="224">
        <v>0</v>
      </c>
    </row>
    <row r="514" spans="1:20" ht="19.5" customHeight="1" hidden="1">
      <c r="A514" s="122"/>
      <c r="B514" s="123"/>
      <c r="C514" s="123">
        <v>4120</v>
      </c>
      <c r="D514" s="267" t="s">
        <v>182</v>
      </c>
      <c r="E514" s="155"/>
      <c r="F514" s="155"/>
      <c r="G514" s="120">
        <v>1262</v>
      </c>
      <c r="H514" s="120">
        <v>1262</v>
      </c>
      <c r="I514" s="120">
        <v>1262</v>
      </c>
      <c r="J514" s="120">
        <v>1262</v>
      </c>
      <c r="K514" s="224">
        <v>0</v>
      </c>
      <c r="L514" s="224">
        <v>0</v>
      </c>
      <c r="M514" s="224">
        <v>0</v>
      </c>
      <c r="N514" s="224">
        <v>0</v>
      </c>
      <c r="O514" s="224">
        <v>0</v>
      </c>
      <c r="P514" s="224">
        <v>0</v>
      </c>
      <c r="Q514" s="224">
        <v>0</v>
      </c>
      <c r="R514" s="224">
        <v>0</v>
      </c>
      <c r="S514" s="224">
        <v>0</v>
      </c>
      <c r="T514" s="224">
        <v>0</v>
      </c>
    </row>
    <row r="515" spans="1:20" ht="19.5" customHeight="1" hidden="1">
      <c r="A515" s="122"/>
      <c r="B515" s="123"/>
      <c r="C515" s="123">
        <v>4170</v>
      </c>
      <c r="D515" s="267" t="s">
        <v>148</v>
      </c>
      <c r="E515" s="155"/>
      <c r="F515" s="155"/>
      <c r="G515" s="120">
        <v>5000</v>
      </c>
      <c r="H515" s="120">
        <v>5000</v>
      </c>
      <c r="I515" s="120">
        <v>5000</v>
      </c>
      <c r="J515" s="120">
        <v>5000</v>
      </c>
      <c r="K515" s="224">
        <v>0</v>
      </c>
      <c r="L515" s="224">
        <v>0</v>
      </c>
      <c r="M515" s="224">
        <v>0</v>
      </c>
      <c r="N515" s="224">
        <v>0</v>
      </c>
      <c r="O515" s="224">
        <v>0</v>
      </c>
      <c r="P515" s="224">
        <v>0</v>
      </c>
      <c r="Q515" s="224">
        <v>0</v>
      </c>
      <c r="R515" s="224">
        <v>0</v>
      </c>
      <c r="S515" s="224">
        <v>0</v>
      </c>
      <c r="T515" s="224">
        <v>0</v>
      </c>
    </row>
    <row r="516" spans="1:20" ht="19.5" customHeight="1" hidden="1">
      <c r="A516" s="122"/>
      <c r="B516" s="123"/>
      <c r="C516" s="123">
        <v>4210</v>
      </c>
      <c r="D516" s="267" t="s">
        <v>149</v>
      </c>
      <c r="E516" s="155"/>
      <c r="F516" s="155"/>
      <c r="G516" s="120">
        <v>30000</v>
      </c>
      <c r="H516" s="120">
        <v>30000</v>
      </c>
      <c r="I516" s="120">
        <v>30000</v>
      </c>
      <c r="J516" s="224">
        <v>0</v>
      </c>
      <c r="K516" s="120">
        <v>30000</v>
      </c>
      <c r="L516" s="224">
        <v>0</v>
      </c>
      <c r="M516" s="224">
        <v>0</v>
      </c>
      <c r="N516" s="224">
        <v>0</v>
      </c>
      <c r="O516" s="224">
        <v>0</v>
      </c>
      <c r="P516" s="224">
        <v>0</v>
      </c>
      <c r="Q516" s="224">
        <v>0</v>
      </c>
      <c r="R516" s="224">
        <v>0</v>
      </c>
      <c r="S516" s="224">
        <v>0</v>
      </c>
      <c r="T516" s="224">
        <v>0</v>
      </c>
    </row>
    <row r="517" spans="1:20" ht="25.5" customHeight="1">
      <c r="A517" s="122"/>
      <c r="B517" s="123"/>
      <c r="C517" s="123">
        <v>4230</v>
      </c>
      <c r="D517" s="267" t="s">
        <v>197</v>
      </c>
      <c r="E517" s="155">
        <v>1000</v>
      </c>
      <c r="F517" s="155"/>
      <c r="G517" s="120">
        <v>1000</v>
      </c>
      <c r="H517" s="120">
        <v>1000</v>
      </c>
      <c r="I517" s="120">
        <v>1000</v>
      </c>
      <c r="J517" s="224">
        <v>0</v>
      </c>
      <c r="K517" s="120">
        <v>1000</v>
      </c>
      <c r="L517" s="224">
        <v>0</v>
      </c>
      <c r="M517" s="224">
        <v>0</v>
      </c>
      <c r="N517" s="224">
        <v>0</v>
      </c>
      <c r="O517" s="224">
        <v>0</v>
      </c>
      <c r="P517" s="224">
        <v>0</v>
      </c>
      <c r="Q517" s="224">
        <v>0</v>
      </c>
      <c r="R517" s="224">
        <v>0</v>
      </c>
      <c r="S517" s="224">
        <v>0</v>
      </c>
      <c r="T517" s="224">
        <v>0</v>
      </c>
    </row>
    <row r="518" spans="1:20" ht="19.5" customHeight="1" hidden="1">
      <c r="A518" s="122"/>
      <c r="B518" s="123"/>
      <c r="C518" s="123">
        <v>4260</v>
      </c>
      <c r="D518" s="267" t="s">
        <v>157</v>
      </c>
      <c r="E518" s="155"/>
      <c r="F518" s="155"/>
      <c r="G518" s="120">
        <v>16000</v>
      </c>
      <c r="H518" s="120">
        <v>16000</v>
      </c>
      <c r="I518" s="120">
        <v>16000</v>
      </c>
      <c r="J518" s="224">
        <v>0</v>
      </c>
      <c r="K518" s="120">
        <v>16000</v>
      </c>
      <c r="L518" s="224">
        <v>0</v>
      </c>
      <c r="M518" s="224">
        <v>0</v>
      </c>
      <c r="N518" s="224">
        <v>0</v>
      </c>
      <c r="O518" s="224">
        <v>0</v>
      </c>
      <c r="P518" s="224">
        <v>0</v>
      </c>
      <c r="Q518" s="224">
        <v>0</v>
      </c>
      <c r="R518" s="224">
        <v>0</v>
      </c>
      <c r="S518" s="224">
        <v>0</v>
      </c>
      <c r="T518" s="224">
        <v>0</v>
      </c>
    </row>
    <row r="519" spans="1:20" ht="19.5" customHeight="1" hidden="1">
      <c r="A519" s="122"/>
      <c r="B519" s="123"/>
      <c r="C519" s="123">
        <v>4270</v>
      </c>
      <c r="D519" s="267" t="s">
        <v>150</v>
      </c>
      <c r="E519" s="155"/>
      <c r="F519" s="155"/>
      <c r="G519" s="120">
        <v>1500</v>
      </c>
      <c r="H519" s="120">
        <v>1500</v>
      </c>
      <c r="I519" s="120">
        <v>1500</v>
      </c>
      <c r="J519" s="224">
        <v>0</v>
      </c>
      <c r="K519" s="120">
        <v>1500</v>
      </c>
      <c r="L519" s="224">
        <v>0</v>
      </c>
      <c r="M519" s="224">
        <v>0</v>
      </c>
      <c r="N519" s="224">
        <v>0</v>
      </c>
      <c r="O519" s="224">
        <v>0</v>
      </c>
      <c r="P519" s="224">
        <v>0</v>
      </c>
      <c r="Q519" s="224">
        <v>0</v>
      </c>
      <c r="R519" s="224">
        <v>0</v>
      </c>
      <c r="S519" s="224">
        <v>0</v>
      </c>
      <c r="T519" s="224">
        <v>0</v>
      </c>
    </row>
    <row r="520" spans="1:20" ht="19.5" customHeight="1">
      <c r="A520" s="122"/>
      <c r="B520" s="123"/>
      <c r="C520" s="123">
        <v>4280</v>
      </c>
      <c r="D520" s="267" t="s">
        <v>183</v>
      </c>
      <c r="E520" s="155"/>
      <c r="F520" s="155">
        <v>1000</v>
      </c>
      <c r="G520" s="120">
        <v>0</v>
      </c>
      <c r="H520" s="120">
        <v>0</v>
      </c>
      <c r="I520" s="120">
        <v>0</v>
      </c>
      <c r="J520" s="224">
        <v>0</v>
      </c>
      <c r="K520" s="120">
        <v>0</v>
      </c>
      <c r="L520" s="224">
        <v>0</v>
      </c>
      <c r="M520" s="224">
        <v>0</v>
      </c>
      <c r="N520" s="224">
        <v>0</v>
      </c>
      <c r="O520" s="224">
        <v>0</v>
      </c>
      <c r="P520" s="224">
        <v>0</v>
      </c>
      <c r="Q520" s="224">
        <v>0</v>
      </c>
      <c r="R520" s="224">
        <v>0</v>
      </c>
      <c r="S520" s="224">
        <v>0</v>
      </c>
      <c r="T520" s="224">
        <v>0</v>
      </c>
    </row>
    <row r="521" spans="1:20" ht="19.5" customHeight="1" hidden="1">
      <c r="A521" s="122"/>
      <c r="B521" s="123"/>
      <c r="C521" s="123">
        <v>4300</v>
      </c>
      <c r="D521" s="267" t="s">
        <v>151</v>
      </c>
      <c r="E521" s="155"/>
      <c r="F521" s="155"/>
      <c r="G521" s="120">
        <v>11400</v>
      </c>
      <c r="H521" s="120">
        <v>11400</v>
      </c>
      <c r="I521" s="120">
        <v>11400</v>
      </c>
      <c r="J521" s="224">
        <v>0</v>
      </c>
      <c r="K521" s="120">
        <v>11400</v>
      </c>
      <c r="L521" s="224">
        <v>0</v>
      </c>
      <c r="M521" s="224">
        <v>0</v>
      </c>
      <c r="N521" s="224">
        <v>0</v>
      </c>
      <c r="O521" s="224">
        <v>0</v>
      </c>
      <c r="P521" s="224">
        <v>0</v>
      </c>
      <c r="Q521" s="224">
        <v>0</v>
      </c>
      <c r="R521" s="224">
        <v>0</v>
      </c>
      <c r="S521" s="224">
        <v>0</v>
      </c>
      <c r="T521" s="224">
        <v>0</v>
      </c>
    </row>
    <row r="522" spans="1:20" ht="25.5" customHeight="1" hidden="1">
      <c r="A522" s="122"/>
      <c r="B522" s="123"/>
      <c r="C522" s="123">
        <v>4370</v>
      </c>
      <c r="D522" s="264" t="s">
        <v>273</v>
      </c>
      <c r="E522" s="148"/>
      <c r="F522" s="148"/>
      <c r="G522" s="120">
        <v>1800</v>
      </c>
      <c r="H522" s="120">
        <v>1800</v>
      </c>
      <c r="I522" s="120">
        <v>1800</v>
      </c>
      <c r="J522" s="224">
        <v>0</v>
      </c>
      <c r="K522" s="120">
        <v>1800</v>
      </c>
      <c r="L522" s="224">
        <v>0</v>
      </c>
      <c r="M522" s="224">
        <v>0</v>
      </c>
      <c r="N522" s="224">
        <v>0</v>
      </c>
      <c r="O522" s="224">
        <v>0</v>
      </c>
      <c r="P522" s="224">
        <v>0</v>
      </c>
      <c r="Q522" s="224">
        <v>0</v>
      </c>
      <c r="R522" s="224">
        <v>0</v>
      </c>
      <c r="S522" s="224">
        <v>0</v>
      </c>
      <c r="T522" s="224">
        <v>0</v>
      </c>
    </row>
    <row r="523" spans="1:20" ht="19.5" customHeight="1" hidden="1">
      <c r="A523" s="122"/>
      <c r="B523" s="123"/>
      <c r="C523" s="123">
        <v>4430</v>
      </c>
      <c r="D523" s="264" t="s">
        <v>152</v>
      </c>
      <c r="E523" s="148"/>
      <c r="F523" s="148"/>
      <c r="G523" s="120">
        <v>1000</v>
      </c>
      <c r="H523" s="120">
        <v>1000</v>
      </c>
      <c r="I523" s="120">
        <v>1000</v>
      </c>
      <c r="J523" s="224">
        <v>0</v>
      </c>
      <c r="K523" s="120">
        <v>1000</v>
      </c>
      <c r="L523" s="224">
        <v>0</v>
      </c>
      <c r="M523" s="224">
        <v>0</v>
      </c>
      <c r="N523" s="224">
        <v>0</v>
      </c>
      <c r="O523" s="224">
        <v>0</v>
      </c>
      <c r="P523" s="224">
        <v>0</v>
      </c>
      <c r="Q523" s="224">
        <v>0</v>
      </c>
      <c r="R523" s="224">
        <v>0</v>
      </c>
      <c r="S523" s="224">
        <v>0</v>
      </c>
      <c r="T523" s="224">
        <v>0</v>
      </c>
    </row>
    <row r="524" spans="1:20" ht="19.5" customHeight="1" hidden="1">
      <c r="A524" s="122"/>
      <c r="B524" s="123"/>
      <c r="C524" s="123">
        <v>4440</v>
      </c>
      <c r="D524" s="264" t="s">
        <v>243</v>
      </c>
      <c r="E524" s="148"/>
      <c r="F524" s="148"/>
      <c r="G524" s="120">
        <v>2040</v>
      </c>
      <c r="H524" s="120">
        <v>2040</v>
      </c>
      <c r="I524" s="120">
        <v>2040</v>
      </c>
      <c r="J524" s="224">
        <v>0</v>
      </c>
      <c r="K524" s="120">
        <v>2040</v>
      </c>
      <c r="L524" s="224">
        <v>0</v>
      </c>
      <c r="M524" s="224">
        <v>0</v>
      </c>
      <c r="N524" s="224">
        <v>0</v>
      </c>
      <c r="O524" s="224">
        <v>0</v>
      </c>
      <c r="P524" s="224">
        <v>0</v>
      </c>
      <c r="Q524" s="224">
        <v>0</v>
      </c>
      <c r="R524" s="224">
        <v>0</v>
      </c>
      <c r="S524" s="224">
        <v>0</v>
      </c>
      <c r="T524" s="224">
        <v>0</v>
      </c>
    </row>
    <row r="525" spans="1:20" ht="25.5" hidden="1">
      <c r="A525" s="111"/>
      <c r="B525" s="112" t="s">
        <v>263</v>
      </c>
      <c r="C525" s="112"/>
      <c r="D525" s="264" t="s">
        <v>272</v>
      </c>
      <c r="E525" s="148"/>
      <c r="F525" s="148"/>
      <c r="G525" s="113">
        <f>G526</f>
        <v>120000</v>
      </c>
      <c r="H525" s="113">
        <f aca="true" t="shared" si="71" ref="H525:T525">H526</f>
        <v>120000</v>
      </c>
      <c r="I525" s="113">
        <f t="shared" si="71"/>
        <v>0</v>
      </c>
      <c r="J525" s="113">
        <f t="shared" si="71"/>
        <v>0</v>
      </c>
      <c r="K525" s="113">
        <f t="shared" si="71"/>
        <v>0</v>
      </c>
      <c r="L525" s="113">
        <f t="shared" si="71"/>
        <v>120000</v>
      </c>
      <c r="M525" s="113">
        <f t="shared" si="71"/>
        <v>0</v>
      </c>
      <c r="N525" s="113">
        <f t="shared" si="71"/>
        <v>0</v>
      </c>
      <c r="O525" s="113">
        <f t="shared" si="71"/>
        <v>0</v>
      </c>
      <c r="P525" s="113">
        <f t="shared" si="71"/>
        <v>0</v>
      </c>
      <c r="Q525" s="113">
        <f t="shared" si="71"/>
        <v>0</v>
      </c>
      <c r="R525" s="113">
        <f t="shared" si="71"/>
        <v>0</v>
      </c>
      <c r="S525" s="113">
        <f t="shared" si="71"/>
        <v>0</v>
      </c>
      <c r="T525" s="113">
        <f t="shared" si="71"/>
        <v>0</v>
      </c>
    </row>
    <row r="526" spans="1:20" ht="51" hidden="1">
      <c r="A526" s="111"/>
      <c r="B526" s="112"/>
      <c r="C526" s="112" t="s">
        <v>209</v>
      </c>
      <c r="D526" s="264" t="s">
        <v>267</v>
      </c>
      <c r="E526" s="148"/>
      <c r="F526" s="148"/>
      <c r="G526" s="85">
        <v>120000</v>
      </c>
      <c r="H526" s="224">
        <v>120000</v>
      </c>
      <c r="I526" s="224">
        <v>0</v>
      </c>
      <c r="J526" s="224">
        <v>0</v>
      </c>
      <c r="K526" s="224">
        <v>0</v>
      </c>
      <c r="L526" s="224">
        <v>120000</v>
      </c>
      <c r="M526" s="224">
        <v>0</v>
      </c>
      <c r="N526" s="224">
        <v>0</v>
      </c>
      <c r="O526" s="224">
        <v>0</v>
      </c>
      <c r="P526" s="224">
        <v>0</v>
      </c>
      <c r="Q526" s="224">
        <v>0</v>
      </c>
      <c r="R526" s="224">
        <v>0</v>
      </c>
      <c r="S526" s="224">
        <v>0</v>
      </c>
      <c r="T526" s="224">
        <v>0</v>
      </c>
    </row>
    <row r="527" spans="1:20" ht="19.5" customHeight="1">
      <c r="A527" s="111"/>
      <c r="B527" s="112">
        <v>92695</v>
      </c>
      <c r="C527" s="112"/>
      <c r="D527" s="264" t="s">
        <v>31</v>
      </c>
      <c r="E527" s="148">
        <v>11566</v>
      </c>
      <c r="F527" s="148"/>
      <c r="G527" s="113">
        <f>SUM(G528)</f>
        <v>81566</v>
      </c>
      <c r="H527" s="113">
        <f aca="true" t="shared" si="72" ref="H527:T527">SUM(H528)</f>
        <v>0</v>
      </c>
      <c r="I527" s="113">
        <f t="shared" si="72"/>
        <v>0</v>
      </c>
      <c r="J527" s="113">
        <f t="shared" si="72"/>
        <v>0</v>
      </c>
      <c r="K527" s="113">
        <f t="shared" si="72"/>
        <v>0</v>
      </c>
      <c r="L527" s="113">
        <f t="shared" si="72"/>
        <v>0</v>
      </c>
      <c r="M527" s="113">
        <f t="shared" si="72"/>
        <v>0</v>
      </c>
      <c r="N527" s="113">
        <f t="shared" si="72"/>
        <v>0</v>
      </c>
      <c r="O527" s="113">
        <f t="shared" si="72"/>
        <v>0</v>
      </c>
      <c r="P527" s="113">
        <f t="shared" si="72"/>
        <v>0</v>
      </c>
      <c r="Q527" s="113">
        <f t="shared" si="72"/>
        <v>81566</v>
      </c>
      <c r="R527" s="113">
        <f t="shared" si="72"/>
        <v>81566</v>
      </c>
      <c r="S527" s="113">
        <f t="shared" si="72"/>
        <v>0</v>
      </c>
      <c r="T527" s="113">
        <f t="shared" si="72"/>
        <v>0</v>
      </c>
    </row>
    <row r="528" spans="1:20" ht="25.5">
      <c r="A528" s="111"/>
      <c r="B528" s="112"/>
      <c r="C528" s="112">
        <v>6050</v>
      </c>
      <c r="D528" s="264" t="s">
        <v>159</v>
      </c>
      <c r="E528" s="148">
        <v>11566</v>
      </c>
      <c r="F528" s="148"/>
      <c r="G528" s="101">
        <v>81566</v>
      </c>
      <c r="H528" s="224">
        <v>0</v>
      </c>
      <c r="I528" s="224">
        <v>0</v>
      </c>
      <c r="J528" s="224">
        <v>0</v>
      </c>
      <c r="K528" s="224">
        <v>0</v>
      </c>
      <c r="L528" s="224">
        <v>0</v>
      </c>
      <c r="M528" s="224">
        <v>0</v>
      </c>
      <c r="N528" s="224">
        <v>0</v>
      </c>
      <c r="O528" s="224">
        <v>0</v>
      </c>
      <c r="P528" s="224">
        <v>0</v>
      </c>
      <c r="Q528" s="224">
        <v>81566</v>
      </c>
      <c r="R528" s="224">
        <v>81566</v>
      </c>
      <c r="S528" s="224">
        <v>0</v>
      </c>
      <c r="T528" s="224">
        <v>0</v>
      </c>
    </row>
    <row r="529" spans="1:20" s="202" customFormat="1" ht="44.25" customHeight="1">
      <c r="A529" s="447" t="s">
        <v>550</v>
      </c>
      <c r="B529" s="412"/>
      <c r="C529" s="412"/>
      <c r="D529" s="413"/>
      <c r="E529" s="369">
        <f>SUM(E420,E392,E166,E31,E508,E495,E448,E326,E303,E162,E54,E18,E155,E146,E123,E117,E50,E13,E9)</f>
        <v>692096</v>
      </c>
      <c r="F529" s="369">
        <f aca="true" t="shared" si="73" ref="F529:T529">SUM(F420,F392,F166,F31,F508,F495,F448,F326,F303,F162,F54,F18,F155,F146,F123,F117,F50,F13,F9)</f>
        <v>564385</v>
      </c>
      <c r="G529" s="369">
        <f t="shared" si="73"/>
        <v>20765667</v>
      </c>
      <c r="H529" s="369">
        <f t="shared" si="73"/>
        <v>13882884</v>
      </c>
      <c r="I529" s="369">
        <f t="shared" si="73"/>
        <v>9430784</v>
      </c>
      <c r="J529" s="369">
        <f t="shared" si="73"/>
        <v>6514465</v>
      </c>
      <c r="K529" s="369">
        <f t="shared" si="73"/>
        <v>2916319</v>
      </c>
      <c r="L529" s="369">
        <f t="shared" si="73"/>
        <v>726700</v>
      </c>
      <c r="M529" s="369">
        <f t="shared" si="73"/>
        <v>3424198</v>
      </c>
      <c r="N529" s="369">
        <f t="shared" si="73"/>
        <v>215753</v>
      </c>
      <c r="O529" s="369">
        <f t="shared" si="73"/>
        <v>24667</v>
      </c>
      <c r="P529" s="369">
        <f t="shared" si="73"/>
        <v>60782</v>
      </c>
      <c r="Q529" s="369">
        <f t="shared" si="73"/>
        <v>6882783</v>
      </c>
      <c r="R529" s="369">
        <f t="shared" si="73"/>
        <v>6827783</v>
      </c>
      <c r="S529" s="369">
        <f t="shared" si="73"/>
        <v>5177799</v>
      </c>
      <c r="T529" s="369">
        <f t="shared" si="73"/>
        <v>55000</v>
      </c>
    </row>
    <row r="530" spans="7:18" ht="12.75">
      <c r="G530" s="261"/>
      <c r="R530" s="230"/>
    </row>
    <row r="531" ht="12.75">
      <c r="R531" s="230"/>
    </row>
    <row r="532" spans="1:18" ht="12.75">
      <c r="A532" s="204"/>
      <c r="R532" s="230"/>
    </row>
    <row r="533" spans="1:18" ht="12.75">
      <c r="A533" s="204"/>
      <c r="R533" s="230"/>
    </row>
    <row r="534" ht="6.75" customHeight="1"/>
    <row r="535" ht="12.75">
      <c r="A535" s="202"/>
    </row>
    <row r="536" ht="12.75">
      <c r="A536" s="202"/>
    </row>
    <row r="537" spans="1:3" ht="12.75">
      <c r="A537" s="204"/>
      <c r="C537" s="204"/>
    </row>
    <row r="538" spans="1:3" ht="12.75">
      <c r="A538" s="204"/>
      <c r="C538" s="204"/>
    </row>
    <row r="539" spans="1:3" ht="12.75">
      <c r="A539" s="204"/>
      <c r="C539" s="204"/>
    </row>
    <row r="540" spans="1:3" ht="12.75">
      <c r="A540" s="204"/>
      <c r="C540" s="204"/>
    </row>
  </sheetData>
  <sheetProtection/>
  <autoFilter ref="C3:C537"/>
  <mergeCells count="31">
    <mergeCell ref="D302:T302"/>
    <mergeCell ref="L5:L6"/>
    <mergeCell ref="G325:T325"/>
    <mergeCell ref="A391:I391"/>
    <mergeCell ref="E3:E6"/>
    <mergeCell ref="D3:D6"/>
    <mergeCell ref="H3:T3"/>
    <mergeCell ref="H4:H6"/>
    <mergeCell ref="I4:P4"/>
    <mergeCell ref="Q4:Q6"/>
    <mergeCell ref="A529:D529"/>
    <mergeCell ref="O5:O6"/>
    <mergeCell ref="T5:T6"/>
    <mergeCell ref="G116:T116"/>
    <mergeCell ref="G122:T122"/>
    <mergeCell ref="D154:T154"/>
    <mergeCell ref="J5:K5"/>
    <mergeCell ref="F3:F6"/>
    <mergeCell ref="C3:C6"/>
    <mergeCell ref="D145:T145"/>
    <mergeCell ref="A1:T1"/>
    <mergeCell ref="P5:P6"/>
    <mergeCell ref="R5:R6"/>
    <mergeCell ref="M5:M6"/>
    <mergeCell ref="N5:N6"/>
    <mergeCell ref="A3:A6"/>
    <mergeCell ref="B3:B6"/>
    <mergeCell ref="R2:T2"/>
    <mergeCell ref="I5:I6"/>
    <mergeCell ref="G3:G6"/>
    <mergeCell ref="R4:T4"/>
  </mergeCells>
  <printOptions/>
  <pageMargins left="0.33" right="0.5" top="0.8661417322834646" bottom="0.7480314960629921" header="0.4330708661417323" footer="0.5118110236220472"/>
  <pageSetup horizontalDpi="600" verticalDpi="600" orientation="landscape" paperSize="9" scale="65" r:id="rId3"/>
  <headerFooter alignWithMargins="0">
    <oddHeader xml:space="preserve">&amp;R&amp;"Arial,Pogrubiony"&amp;12Załącznik Nr 2 &amp;"Arial,Normalny"do uchwały Nr XXVII/186/2010  Rady Miasta Radziejów z dnia 10 marca 2010 roku  
w sprawie zmian w budżecie Miasta Radziejów na 2010 rok </oddHeader>
    <oddFooter>&amp;C&amp;P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27" sqref="A27:E27"/>
    </sheetView>
  </sheetViews>
  <sheetFormatPr defaultColWidth="9.140625" defaultRowHeight="12.75"/>
  <cols>
    <col min="1" max="1" width="3.140625" style="0" customWidth="1"/>
    <col min="2" max="2" width="4.28125" style="0" customWidth="1"/>
    <col min="3" max="3" width="5.8515625" style="0" customWidth="1"/>
    <col min="4" max="4" width="5.28125" style="0" customWidth="1"/>
    <col min="5" max="5" width="23.00390625" style="216" customWidth="1"/>
    <col min="6" max="6" width="9.8515625" style="0" customWidth="1"/>
    <col min="7" max="8" width="9.7109375" style="0" customWidth="1"/>
    <col min="9" max="9" width="9.28125" style="0" customWidth="1"/>
    <col min="10" max="10" width="8.57421875" style="0" customWidth="1"/>
    <col min="11" max="11" width="10.8515625" style="0" customWidth="1"/>
    <col min="12" max="12" width="10.421875" style="0" customWidth="1"/>
    <col min="13" max="13" width="8.7109375" style="0" customWidth="1"/>
    <col min="14" max="14" width="8.8515625" style="0" customWidth="1"/>
    <col min="15" max="15" width="9.57421875" style="0" customWidth="1"/>
    <col min="16" max="16" width="11.421875" style="0" customWidth="1"/>
  </cols>
  <sheetData>
    <row r="1" spans="1:16" ht="18">
      <c r="A1" s="474" t="s">
        <v>527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</row>
    <row r="2" spans="1:16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5" t="s">
        <v>275</v>
      </c>
    </row>
    <row r="3" spans="1:16" s="84" customFormat="1" ht="12" customHeight="1">
      <c r="A3" s="475" t="s">
        <v>276</v>
      </c>
      <c r="B3" s="476" t="s">
        <v>21</v>
      </c>
      <c r="C3" s="476" t="s">
        <v>277</v>
      </c>
      <c r="D3" s="476" t="s">
        <v>278</v>
      </c>
      <c r="E3" s="469" t="s">
        <v>279</v>
      </c>
      <c r="F3" s="469" t="s">
        <v>280</v>
      </c>
      <c r="G3" s="470" t="s">
        <v>281</v>
      </c>
      <c r="H3" s="469" t="s">
        <v>282</v>
      </c>
      <c r="I3" s="469"/>
      <c r="J3" s="469"/>
      <c r="K3" s="469"/>
      <c r="L3" s="469"/>
      <c r="M3" s="469"/>
      <c r="N3" s="469"/>
      <c r="O3" s="469"/>
      <c r="P3" s="469" t="s">
        <v>283</v>
      </c>
    </row>
    <row r="4" spans="1:16" s="84" customFormat="1" ht="12.75">
      <c r="A4" s="475"/>
      <c r="B4" s="476"/>
      <c r="C4" s="476"/>
      <c r="D4" s="476"/>
      <c r="E4" s="469"/>
      <c r="F4" s="469"/>
      <c r="G4" s="471"/>
      <c r="H4" s="469" t="s">
        <v>528</v>
      </c>
      <c r="I4" s="469" t="s">
        <v>284</v>
      </c>
      <c r="J4" s="469"/>
      <c r="K4" s="469"/>
      <c r="L4" s="469"/>
      <c r="M4" s="469" t="s">
        <v>529</v>
      </c>
      <c r="N4" s="470" t="s">
        <v>530</v>
      </c>
      <c r="O4" s="469" t="s">
        <v>531</v>
      </c>
      <c r="P4" s="469"/>
    </row>
    <row r="5" spans="1:16" s="84" customFormat="1" ht="12.75">
      <c r="A5" s="475"/>
      <c r="B5" s="476"/>
      <c r="C5" s="476"/>
      <c r="D5" s="476"/>
      <c r="E5" s="469"/>
      <c r="F5" s="469"/>
      <c r="G5" s="471"/>
      <c r="H5" s="469"/>
      <c r="I5" s="469" t="s">
        <v>285</v>
      </c>
      <c r="J5" s="469" t="s">
        <v>286</v>
      </c>
      <c r="K5" s="469" t="s">
        <v>287</v>
      </c>
      <c r="L5" s="469" t="s">
        <v>288</v>
      </c>
      <c r="M5" s="469"/>
      <c r="N5" s="471"/>
      <c r="O5" s="469"/>
      <c r="P5" s="469"/>
    </row>
    <row r="6" spans="1:16" s="84" customFormat="1" ht="12.75">
      <c r="A6" s="475"/>
      <c r="B6" s="476"/>
      <c r="C6" s="476"/>
      <c r="D6" s="476"/>
      <c r="E6" s="469"/>
      <c r="F6" s="469"/>
      <c r="G6" s="471"/>
      <c r="H6" s="469"/>
      <c r="I6" s="469"/>
      <c r="J6" s="469"/>
      <c r="K6" s="469"/>
      <c r="L6" s="469"/>
      <c r="M6" s="469"/>
      <c r="N6" s="471"/>
      <c r="O6" s="469"/>
      <c r="P6" s="469"/>
    </row>
    <row r="7" spans="1:16" s="84" customFormat="1" ht="50.25" customHeight="1">
      <c r="A7" s="475"/>
      <c r="B7" s="476"/>
      <c r="C7" s="476"/>
      <c r="D7" s="476"/>
      <c r="E7" s="469"/>
      <c r="F7" s="469"/>
      <c r="G7" s="472"/>
      <c r="H7" s="469"/>
      <c r="I7" s="469"/>
      <c r="J7" s="469"/>
      <c r="K7" s="469"/>
      <c r="L7" s="469"/>
      <c r="M7" s="469"/>
      <c r="N7" s="472"/>
      <c r="O7" s="469"/>
      <c r="P7" s="469"/>
    </row>
    <row r="8" spans="1:16" ht="12.75">
      <c r="A8" s="26">
        <v>1</v>
      </c>
      <c r="B8" s="26">
        <v>2</v>
      </c>
      <c r="C8" s="26">
        <v>3</v>
      </c>
      <c r="D8" s="26">
        <v>4</v>
      </c>
      <c r="E8" s="26">
        <v>5</v>
      </c>
      <c r="F8" s="26">
        <v>6</v>
      </c>
      <c r="G8" s="26">
        <v>7</v>
      </c>
      <c r="H8" s="26">
        <v>8</v>
      </c>
      <c r="I8" s="26">
        <v>9</v>
      </c>
      <c r="J8" s="26">
        <v>10</v>
      </c>
      <c r="K8" s="26">
        <v>11</v>
      </c>
      <c r="L8" s="26">
        <v>12</v>
      </c>
      <c r="M8" s="26">
        <v>13</v>
      </c>
      <c r="N8" s="26">
        <v>14</v>
      </c>
      <c r="O8" s="26">
        <v>15</v>
      </c>
      <c r="P8" s="26">
        <v>16</v>
      </c>
    </row>
    <row r="9" spans="1:17" s="27" customFormat="1" ht="48">
      <c r="A9" s="39" t="s">
        <v>289</v>
      </c>
      <c r="B9" s="40">
        <v>600</v>
      </c>
      <c r="C9" s="40">
        <v>60016</v>
      </c>
      <c r="D9" s="209" t="s">
        <v>589</v>
      </c>
      <c r="E9" s="214" t="s">
        <v>532</v>
      </c>
      <c r="F9" s="31">
        <v>2845230</v>
      </c>
      <c r="G9" s="31">
        <v>534476</v>
      </c>
      <c r="H9" s="31">
        <v>700000</v>
      </c>
      <c r="I9" s="31">
        <v>360854</v>
      </c>
      <c r="J9" s="41">
        <v>0</v>
      </c>
      <c r="K9" s="30" t="s">
        <v>290</v>
      </c>
      <c r="L9" s="31">
        <v>339146</v>
      </c>
      <c r="M9" s="31">
        <v>427463</v>
      </c>
      <c r="N9" s="31">
        <v>1183291</v>
      </c>
      <c r="O9" s="31">
        <v>0</v>
      </c>
      <c r="P9" s="33" t="s">
        <v>291</v>
      </c>
      <c r="Q9" s="213"/>
    </row>
    <row r="10" spans="1:16" s="27" customFormat="1" ht="48">
      <c r="A10" s="35" t="s">
        <v>292</v>
      </c>
      <c r="B10" s="40">
        <v>600</v>
      </c>
      <c r="C10" s="40">
        <v>60016</v>
      </c>
      <c r="D10" s="40">
        <v>6050</v>
      </c>
      <c r="E10" s="214" t="s">
        <v>506</v>
      </c>
      <c r="F10" s="31">
        <v>1000000</v>
      </c>
      <c r="G10" s="31">
        <v>4000</v>
      </c>
      <c r="H10" s="31">
        <v>6000</v>
      </c>
      <c r="I10" s="31">
        <v>6000</v>
      </c>
      <c r="J10" s="41">
        <v>0</v>
      </c>
      <c r="K10" s="30" t="s">
        <v>290</v>
      </c>
      <c r="L10" s="41">
        <v>0</v>
      </c>
      <c r="M10" s="31">
        <v>30000</v>
      </c>
      <c r="N10" s="31">
        <v>960000</v>
      </c>
      <c r="O10" s="41">
        <v>0</v>
      </c>
      <c r="P10" s="33" t="s">
        <v>291</v>
      </c>
    </row>
    <row r="11" spans="1:16" s="27" customFormat="1" ht="48">
      <c r="A11" s="99" t="s">
        <v>293</v>
      </c>
      <c r="B11" s="40">
        <v>600</v>
      </c>
      <c r="C11" s="40">
        <v>60016</v>
      </c>
      <c r="D11" s="40">
        <v>6050</v>
      </c>
      <c r="E11" s="214" t="s">
        <v>587</v>
      </c>
      <c r="F11" s="31">
        <v>1460000</v>
      </c>
      <c r="G11" s="31">
        <v>0</v>
      </c>
      <c r="H11" s="31">
        <v>230000</v>
      </c>
      <c r="I11" s="31">
        <v>230000</v>
      </c>
      <c r="J11" s="41">
        <v>0</v>
      </c>
      <c r="K11" s="208" t="s">
        <v>377</v>
      </c>
      <c r="L11" s="41">
        <v>0</v>
      </c>
      <c r="M11" s="31">
        <v>360000</v>
      </c>
      <c r="N11" s="31">
        <v>0</v>
      </c>
      <c r="O11" s="31">
        <v>870000</v>
      </c>
      <c r="P11" s="214" t="s">
        <v>291</v>
      </c>
    </row>
    <row r="12" spans="1:16" s="27" customFormat="1" ht="48">
      <c r="A12" s="39" t="s">
        <v>294</v>
      </c>
      <c r="B12" s="36">
        <v>700</v>
      </c>
      <c r="C12" s="36">
        <v>70005</v>
      </c>
      <c r="D12" s="36">
        <v>6050</v>
      </c>
      <c r="E12" s="34" t="s">
        <v>378</v>
      </c>
      <c r="F12" s="32">
        <v>500000</v>
      </c>
      <c r="G12" s="98">
        <v>16730</v>
      </c>
      <c r="H12" s="32">
        <v>8000</v>
      </c>
      <c r="I12" s="32">
        <v>8000</v>
      </c>
      <c r="J12" s="32">
        <v>0</v>
      </c>
      <c r="K12" s="37" t="s">
        <v>290</v>
      </c>
      <c r="L12" s="38">
        <v>0</v>
      </c>
      <c r="M12" s="32">
        <v>200000</v>
      </c>
      <c r="N12" s="32">
        <v>275270</v>
      </c>
      <c r="O12" s="32">
        <v>0</v>
      </c>
      <c r="P12" s="34" t="s">
        <v>291</v>
      </c>
    </row>
    <row r="13" spans="1:16" s="27" customFormat="1" ht="60">
      <c r="A13" s="35" t="s">
        <v>295</v>
      </c>
      <c r="B13" s="36">
        <v>700</v>
      </c>
      <c r="C13" s="36">
        <v>70005</v>
      </c>
      <c r="D13" s="36">
        <v>6050</v>
      </c>
      <c r="E13" s="146" t="s">
        <v>507</v>
      </c>
      <c r="F13" s="32">
        <v>1375901</v>
      </c>
      <c r="G13" s="98">
        <v>47236</v>
      </c>
      <c r="H13" s="32">
        <v>150000</v>
      </c>
      <c r="I13" s="32">
        <v>150000</v>
      </c>
      <c r="J13" s="32">
        <v>0</v>
      </c>
      <c r="K13" s="100" t="s">
        <v>508</v>
      </c>
      <c r="L13" s="38">
        <v>0</v>
      </c>
      <c r="M13" s="32">
        <v>1178665</v>
      </c>
      <c r="N13" s="32">
        <v>0</v>
      </c>
      <c r="O13" s="32">
        <v>0</v>
      </c>
      <c r="P13" s="146" t="s">
        <v>291</v>
      </c>
    </row>
    <row r="14" spans="1:16" s="27" customFormat="1" ht="72">
      <c r="A14" s="99" t="s">
        <v>296</v>
      </c>
      <c r="B14" s="36">
        <v>700</v>
      </c>
      <c r="C14" s="36">
        <v>70005</v>
      </c>
      <c r="D14" s="36">
        <v>6050</v>
      </c>
      <c r="E14" s="146" t="s">
        <v>509</v>
      </c>
      <c r="F14" s="32">
        <v>223530</v>
      </c>
      <c r="G14" s="32">
        <v>232</v>
      </c>
      <c r="H14" s="32">
        <v>8530</v>
      </c>
      <c r="I14" s="32">
        <v>8530</v>
      </c>
      <c r="J14" s="32">
        <v>0</v>
      </c>
      <c r="K14" s="100" t="s">
        <v>379</v>
      </c>
      <c r="L14" s="38">
        <v>0</v>
      </c>
      <c r="M14" s="32">
        <v>0</v>
      </c>
      <c r="N14" s="32">
        <v>0</v>
      </c>
      <c r="O14" s="32">
        <v>214768</v>
      </c>
      <c r="P14" s="34" t="s">
        <v>291</v>
      </c>
    </row>
    <row r="15" spans="1:16" s="27" customFormat="1" ht="48">
      <c r="A15" s="39" t="s">
        <v>297</v>
      </c>
      <c r="B15" s="36">
        <v>801</v>
      </c>
      <c r="C15" s="36">
        <v>80101</v>
      </c>
      <c r="D15" s="36">
        <v>6050</v>
      </c>
      <c r="E15" s="146" t="s">
        <v>588</v>
      </c>
      <c r="F15" s="32">
        <v>3752940</v>
      </c>
      <c r="G15" s="32">
        <v>42440</v>
      </c>
      <c r="H15" s="32">
        <v>500000</v>
      </c>
      <c r="I15" s="32">
        <v>50000</v>
      </c>
      <c r="J15" s="32">
        <v>450000</v>
      </c>
      <c r="K15" s="100" t="s">
        <v>626</v>
      </c>
      <c r="L15" s="38">
        <v>0</v>
      </c>
      <c r="M15" s="32">
        <v>1609500</v>
      </c>
      <c r="N15" s="32">
        <v>1601000</v>
      </c>
      <c r="O15" s="32">
        <v>0</v>
      </c>
      <c r="P15" s="34" t="s">
        <v>291</v>
      </c>
    </row>
    <row r="16" spans="1:16" s="27" customFormat="1" ht="48">
      <c r="A16" s="35" t="s">
        <v>298</v>
      </c>
      <c r="B16" s="36">
        <v>801</v>
      </c>
      <c r="C16" s="36">
        <v>80101</v>
      </c>
      <c r="D16" s="143" t="s">
        <v>533</v>
      </c>
      <c r="E16" s="146" t="s">
        <v>512</v>
      </c>
      <c r="F16" s="32">
        <v>314164</v>
      </c>
      <c r="G16" s="32">
        <v>14492</v>
      </c>
      <c r="H16" s="32">
        <v>299672</v>
      </c>
      <c r="I16" s="32">
        <v>104775</v>
      </c>
      <c r="J16" s="32">
        <v>0</v>
      </c>
      <c r="K16" s="100" t="s">
        <v>290</v>
      </c>
      <c r="L16" s="32">
        <v>194897</v>
      </c>
      <c r="M16" s="32">
        <v>0</v>
      </c>
      <c r="N16" s="32">
        <v>0</v>
      </c>
      <c r="O16" s="32">
        <v>0</v>
      </c>
      <c r="P16" s="146" t="s">
        <v>291</v>
      </c>
    </row>
    <row r="17" spans="1:16" s="27" customFormat="1" ht="48">
      <c r="A17" s="99" t="s">
        <v>299</v>
      </c>
      <c r="B17" s="36">
        <v>801</v>
      </c>
      <c r="C17" s="36">
        <v>80104</v>
      </c>
      <c r="D17" s="143" t="s">
        <v>533</v>
      </c>
      <c r="E17" s="146" t="s">
        <v>514</v>
      </c>
      <c r="F17" s="32">
        <v>430226</v>
      </c>
      <c r="G17" s="32">
        <v>21641</v>
      </c>
      <c r="H17" s="32">
        <v>1952</v>
      </c>
      <c r="I17" s="32">
        <v>1952</v>
      </c>
      <c r="J17" s="38">
        <v>0</v>
      </c>
      <c r="K17" s="37" t="s">
        <v>513</v>
      </c>
      <c r="L17" s="38">
        <v>0</v>
      </c>
      <c r="M17" s="32">
        <v>0</v>
      </c>
      <c r="N17" s="32">
        <v>406633</v>
      </c>
      <c r="O17" s="32">
        <v>0</v>
      </c>
      <c r="P17" s="146" t="s">
        <v>291</v>
      </c>
    </row>
    <row r="18" spans="1:16" s="27" customFormat="1" ht="48">
      <c r="A18" s="99" t="s">
        <v>300</v>
      </c>
      <c r="B18" s="36">
        <v>801</v>
      </c>
      <c r="C18" s="36">
        <v>80104</v>
      </c>
      <c r="D18" s="36">
        <v>6050</v>
      </c>
      <c r="E18" s="146" t="s">
        <v>620</v>
      </c>
      <c r="F18" s="32">
        <v>525000</v>
      </c>
      <c r="G18" s="32">
        <v>26100</v>
      </c>
      <c r="H18" s="32">
        <v>8048</v>
      </c>
      <c r="I18" s="32">
        <v>8048</v>
      </c>
      <c r="J18" s="38">
        <v>0</v>
      </c>
      <c r="K18" s="37" t="s">
        <v>513</v>
      </c>
      <c r="L18" s="38">
        <v>0</v>
      </c>
      <c r="M18" s="32">
        <v>0</v>
      </c>
      <c r="N18" s="32">
        <v>490852</v>
      </c>
      <c r="O18" s="32">
        <v>0</v>
      </c>
      <c r="P18" s="146" t="s">
        <v>291</v>
      </c>
    </row>
    <row r="19" spans="1:16" s="27" customFormat="1" ht="48">
      <c r="A19" s="310" t="s">
        <v>301</v>
      </c>
      <c r="B19" s="36">
        <v>900</v>
      </c>
      <c r="C19" s="36">
        <v>90001</v>
      </c>
      <c r="D19" s="143" t="s">
        <v>533</v>
      </c>
      <c r="E19" s="146" t="s">
        <v>380</v>
      </c>
      <c r="F19" s="32">
        <v>4042008</v>
      </c>
      <c r="G19" s="32">
        <v>955072</v>
      </c>
      <c r="H19" s="32">
        <v>3086936</v>
      </c>
      <c r="I19" s="32">
        <v>473914</v>
      </c>
      <c r="J19" s="32">
        <v>1091101</v>
      </c>
      <c r="K19" s="100" t="s">
        <v>516</v>
      </c>
      <c r="L19" s="32">
        <v>1521921</v>
      </c>
      <c r="M19" s="32">
        <v>0</v>
      </c>
      <c r="N19" s="32">
        <v>0</v>
      </c>
      <c r="O19" s="32">
        <v>0</v>
      </c>
      <c r="P19" s="34" t="s">
        <v>291</v>
      </c>
    </row>
    <row r="20" spans="1:16" s="27" customFormat="1" ht="112.5">
      <c r="A20" s="99" t="s">
        <v>319</v>
      </c>
      <c r="B20" s="36">
        <v>900</v>
      </c>
      <c r="C20" s="36">
        <v>90001</v>
      </c>
      <c r="D20" s="143" t="s">
        <v>534</v>
      </c>
      <c r="E20" s="104" t="s">
        <v>386</v>
      </c>
      <c r="F20" s="101">
        <v>460085</v>
      </c>
      <c r="G20" s="32">
        <v>459209</v>
      </c>
      <c r="H20" s="32">
        <v>876</v>
      </c>
      <c r="I20" s="32">
        <v>438</v>
      </c>
      <c r="J20" s="32">
        <v>0</v>
      </c>
      <c r="K20" s="100" t="s">
        <v>535</v>
      </c>
      <c r="L20" s="38">
        <v>438</v>
      </c>
      <c r="M20" s="32">
        <v>0</v>
      </c>
      <c r="N20" s="32">
        <v>0</v>
      </c>
      <c r="O20" s="32">
        <v>0</v>
      </c>
      <c r="P20" s="34" t="s">
        <v>291</v>
      </c>
    </row>
    <row r="21" spans="1:16" s="27" customFormat="1" ht="48">
      <c r="A21" s="99" t="s">
        <v>362</v>
      </c>
      <c r="B21" s="36">
        <v>900</v>
      </c>
      <c r="C21" s="145">
        <v>90001</v>
      </c>
      <c r="D21" s="143" t="s">
        <v>395</v>
      </c>
      <c r="E21" s="146" t="s">
        <v>381</v>
      </c>
      <c r="F21" s="32">
        <v>1378442</v>
      </c>
      <c r="G21" s="32">
        <v>290079</v>
      </c>
      <c r="H21" s="32">
        <v>1088363</v>
      </c>
      <c r="I21" s="32">
        <v>165068</v>
      </c>
      <c r="J21" s="32">
        <v>395778</v>
      </c>
      <c r="K21" s="100" t="s">
        <v>290</v>
      </c>
      <c r="L21" s="32">
        <v>527517</v>
      </c>
      <c r="M21" s="32">
        <v>0</v>
      </c>
      <c r="N21" s="32">
        <v>0</v>
      </c>
      <c r="O21" s="32">
        <v>0</v>
      </c>
      <c r="P21" s="34" t="s">
        <v>291</v>
      </c>
    </row>
    <row r="22" spans="1:16" s="27" customFormat="1" ht="48">
      <c r="A22" s="99" t="s">
        <v>382</v>
      </c>
      <c r="B22" s="36">
        <v>900</v>
      </c>
      <c r="C22" s="145">
        <v>90001</v>
      </c>
      <c r="D22" s="143">
        <v>6050</v>
      </c>
      <c r="E22" s="146" t="s">
        <v>627</v>
      </c>
      <c r="F22" s="32">
        <v>65212</v>
      </c>
      <c r="G22" s="32">
        <v>212</v>
      </c>
      <c r="H22" s="32">
        <v>65000</v>
      </c>
      <c r="I22" s="32">
        <v>65000</v>
      </c>
      <c r="J22" s="32">
        <v>0</v>
      </c>
      <c r="K22" s="100" t="s">
        <v>290</v>
      </c>
      <c r="L22" s="32">
        <v>0</v>
      </c>
      <c r="M22" s="32">
        <v>0</v>
      </c>
      <c r="N22" s="32">
        <v>0</v>
      </c>
      <c r="O22" s="32">
        <v>0</v>
      </c>
      <c r="P22" s="34" t="s">
        <v>291</v>
      </c>
    </row>
    <row r="23" spans="1:17" s="27" customFormat="1" ht="39.75" customHeight="1">
      <c r="A23" s="310" t="s">
        <v>383</v>
      </c>
      <c r="B23" s="36">
        <v>900</v>
      </c>
      <c r="C23" s="36">
        <v>90001</v>
      </c>
      <c r="D23" s="143">
        <v>6050</v>
      </c>
      <c r="E23" s="146" t="s">
        <v>522</v>
      </c>
      <c r="F23" s="32">
        <v>500000</v>
      </c>
      <c r="G23" s="32">
        <v>0</v>
      </c>
      <c r="H23" s="32">
        <v>170000</v>
      </c>
      <c r="I23" s="32">
        <v>170000</v>
      </c>
      <c r="J23" s="32">
        <v>0</v>
      </c>
      <c r="K23" s="100" t="s">
        <v>536</v>
      </c>
      <c r="L23" s="38">
        <v>0</v>
      </c>
      <c r="M23" s="32">
        <v>50000</v>
      </c>
      <c r="N23" s="32">
        <v>100000</v>
      </c>
      <c r="O23" s="32">
        <v>180000</v>
      </c>
      <c r="P23" s="34" t="s">
        <v>291</v>
      </c>
      <c r="Q23" s="213"/>
    </row>
    <row r="24" spans="1:16" s="27" customFormat="1" ht="58.5" customHeight="1">
      <c r="A24" s="99" t="s">
        <v>384</v>
      </c>
      <c r="B24" s="36">
        <v>900</v>
      </c>
      <c r="C24" s="36">
        <v>90015</v>
      </c>
      <c r="D24" s="36">
        <v>6050</v>
      </c>
      <c r="E24" s="104" t="s">
        <v>385</v>
      </c>
      <c r="F24" s="32">
        <v>250000</v>
      </c>
      <c r="G24" s="32">
        <v>139078</v>
      </c>
      <c r="H24" s="32">
        <v>30000</v>
      </c>
      <c r="I24" s="32">
        <v>30000</v>
      </c>
      <c r="J24" s="38">
        <v>0</v>
      </c>
      <c r="K24" s="37" t="s">
        <v>290</v>
      </c>
      <c r="L24" s="38">
        <v>0</v>
      </c>
      <c r="M24" s="32">
        <v>30000</v>
      </c>
      <c r="N24" s="32">
        <v>50922</v>
      </c>
      <c r="O24" s="32">
        <v>0</v>
      </c>
      <c r="P24" s="34" t="s">
        <v>291</v>
      </c>
    </row>
    <row r="25" spans="1:16" s="27" customFormat="1" ht="55.5" customHeight="1">
      <c r="A25" s="99" t="s">
        <v>387</v>
      </c>
      <c r="B25" s="36">
        <v>900</v>
      </c>
      <c r="C25" s="36">
        <v>90015</v>
      </c>
      <c r="D25" s="36">
        <v>6050</v>
      </c>
      <c r="E25" s="100" t="s">
        <v>525</v>
      </c>
      <c r="F25" s="101">
        <v>44860</v>
      </c>
      <c r="G25" s="12">
        <v>4860</v>
      </c>
      <c r="H25" s="32">
        <v>40000</v>
      </c>
      <c r="I25" s="32">
        <v>40000</v>
      </c>
      <c r="J25" s="38">
        <v>0</v>
      </c>
      <c r="K25" s="37" t="s">
        <v>290</v>
      </c>
      <c r="L25" s="38">
        <v>0</v>
      </c>
      <c r="M25" s="32">
        <v>0</v>
      </c>
      <c r="N25" s="32">
        <v>0</v>
      </c>
      <c r="O25" s="32">
        <v>0</v>
      </c>
      <c r="P25" s="146" t="s">
        <v>291</v>
      </c>
    </row>
    <row r="26" spans="1:16" s="27" customFormat="1" ht="58.5" customHeight="1">
      <c r="A26" s="310" t="s">
        <v>645</v>
      </c>
      <c r="B26" s="36">
        <v>900</v>
      </c>
      <c r="C26" s="36">
        <v>90095</v>
      </c>
      <c r="D26" s="36">
        <v>6050</v>
      </c>
      <c r="E26" s="34" t="s">
        <v>393</v>
      </c>
      <c r="F26" s="32">
        <v>2000000</v>
      </c>
      <c r="G26" s="32">
        <v>10000</v>
      </c>
      <c r="H26" s="32">
        <v>5000</v>
      </c>
      <c r="I26" s="32">
        <v>5000</v>
      </c>
      <c r="J26" s="38">
        <v>0</v>
      </c>
      <c r="K26" s="37" t="s">
        <v>290</v>
      </c>
      <c r="L26" s="38">
        <v>0</v>
      </c>
      <c r="M26" s="32">
        <v>0</v>
      </c>
      <c r="N26" s="32">
        <v>0</v>
      </c>
      <c r="O26" s="32">
        <v>1985000</v>
      </c>
      <c r="P26" s="146" t="s">
        <v>291</v>
      </c>
    </row>
    <row r="27" spans="1:16" s="27" customFormat="1" ht="25.5" customHeight="1">
      <c r="A27" s="473" t="s">
        <v>302</v>
      </c>
      <c r="B27" s="473"/>
      <c r="C27" s="473"/>
      <c r="D27" s="473"/>
      <c r="E27" s="473"/>
      <c r="F27" s="28">
        <f>SUM(F9:F26)</f>
        <v>21167598</v>
      </c>
      <c r="G27" s="28">
        <f>SUM(G9:G26)</f>
        <v>2565857</v>
      </c>
      <c r="H27" s="28">
        <f>SUM(H9:H26)</f>
        <v>6398377</v>
      </c>
      <c r="I27" s="28">
        <f>SUM(I9:I26)</f>
        <v>1877579</v>
      </c>
      <c r="J27" s="28">
        <f>SUM(J9:J26)</f>
        <v>1936879</v>
      </c>
      <c r="K27" s="28">
        <v>0</v>
      </c>
      <c r="L27" s="28">
        <f>SUM(L9:L26)</f>
        <v>2583919</v>
      </c>
      <c r="M27" s="28">
        <f>SUM(M9:M26)</f>
        <v>3885628</v>
      </c>
      <c r="N27" s="28">
        <f>SUM(N9:N26)</f>
        <v>5067968</v>
      </c>
      <c r="O27" s="28">
        <f>SUM(O9:O26)</f>
        <v>3249768</v>
      </c>
      <c r="P27" s="29" t="s">
        <v>303</v>
      </c>
    </row>
    <row r="28" spans="1:16" ht="12.75">
      <c r="A28" s="14"/>
      <c r="B28" s="14"/>
      <c r="C28" s="14"/>
      <c r="D28" s="14"/>
      <c r="E28" s="215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12.75">
      <c r="A29" s="14" t="s">
        <v>304</v>
      </c>
      <c r="B29" s="14"/>
      <c r="C29" s="14"/>
      <c r="D29" s="14"/>
      <c r="E29" s="215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2.75">
      <c r="A30" s="14" t="s">
        <v>305</v>
      </c>
      <c r="B30" s="14"/>
      <c r="C30" s="14"/>
      <c r="D30" s="14"/>
      <c r="E30" s="215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2.75">
      <c r="A31" s="14" t="s">
        <v>306</v>
      </c>
      <c r="B31" s="14"/>
      <c r="C31" s="14"/>
      <c r="D31" s="14"/>
      <c r="E31" s="215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12.75">
      <c r="A32" s="144" t="s">
        <v>398</v>
      </c>
      <c r="B32" s="14"/>
      <c r="C32" s="14"/>
      <c r="D32" s="14"/>
      <c r="E32" s="215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12.75">
      <c r="A33" s="14"/>
      <c r="B33" s="14"/>
      <c r="C33" s="14"/>
      <c r="D33" s="14"/>
      <c r="E33" s="215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2.75">
      <c r="A34" s="15" t="s">
        <v>308</v>
      </c>
      <c r="B34" s="14"/>
      <c r="C34" s="14"/>
      <c r="D34" s="14"/>
      <c r="E34" s="215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2.75">
      <c r="A35" s="14"/>
      <c r="B35" s="14"/>
      <c r="C35" s="14"/>
      <c r="D35" s="14"/>
      <c r="E35" s="215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12.75">
      <c r="A36" s="14"/>
      <c r="B36" s="14"/>
      <c r="C36" s="14"/>
      <c r="D36" s="14"/>
      <c r="E36" s="215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12.75">
      <c r="A37" s="14"/>
      <c r="B37" s="14"/>
      <c r="C37" s="14"/>
      <c r="D37" s="14"/>
      <c r="E37" s="215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</sheetData>
  <sheetProtection/>
  <mergeCells count="20">
    <mergeCell ref="A27:E27"/>
    <mergeCell ref="A1:P1"/>
    <mergeCell ref="A3:A7"/>
    <mergeCell ref="B3:B7"/>
    <mergeCell ref="C3:C7"/>
    <mergeCell ref="D3:D7"/>
    <mergeCell ref="E3:E7"/>
    <mergeCell ref="F3:F7"/>
    <mergeCell ref="G3:G7"/>
    <mergeCell ref="H3:O3"/>
    <mergeCell ref="P3:P7"/>
    <mergeCell ref="H4:H7"/>
    <mergeCell ref="I4:L4"/>
    <mergeCell ref="M4:M7"/>
    <mergeCell ref="O4:O7"/>
    <mergeCell ref="I5:I7"/>
    <mergeCell ref="J5:J7"/>
    <mergeCell ref="K5:K7"/>
    <mergeCell ref="L5:L7"/>
    <mergeCell ref="N4:N7"/>
  </mergeCells>
  <printOptions/>
  <pageMargins left="0.4330708661417323" right="0.5118110236220472" top="1.1023622047244095" bottom="0.8661417322834646" header="0.6692913385826772" footer="0.5118110236220472"/>
  <pageSetup horizontalDpi="300" verticalDpi="300" orientation="landscape" paperSize="9" scale="94" r:id="rId1"/>
  <headerFooter alignWithMargins="0">
    <oddHeader xml:space="preserve">&amp;R&amp;"Arial,Pogrubiony"&amp;11Załącznik Nr  3&amp;"Arial,Normalny"&amp;10 do Uchwały Nr XXVII/186/2010 Rady Miasta Radziejów z dnia 10 marca 2010 roku  
w sprawie zmian w budżecie Miasta Radziejów na 2010 rok </oddHead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34">
      <selection activeCell="G37" sqref="G37"/>
    </sheetView>
  </sheetViews>
  <sheetFormatPr defaultColWidth="9.140625" defaultRowHeight="12.75"/>
  <cols>
    <col min="1" max="1" width="4.00390625" style="0" customWidth="1"/>
    <col min="2" max="2" width="5.7109375" style="0" customWidth="1"/>
    <col min="3" max="3" width="6.57421875" style="0" customWidth="1"/>
    <col min="4" max="4" width="5.28125" style="0" customWidth="1"/>
    <col min="5" max="5" width="21.8515625" style="0" customWidth="1"/>
    <col min="6" max="7" width="10.140625" style="0" customWidth="1"/>
    <col min="8" max="8" width="10.421875" style="0" customWidth="1"/>
    <col min="10" max="10" width="9.57421875" style="0" customWidth="1"/>
    <col min="11" max="11" width="10.7109375" style="0" customWidth="1"/>
    <col min="12" max="12" width="11.421875" style="0" customWidth="1"/>
    <col min="13" max="13" width="11.7109375" style="0" customWidth="1"/>
    <col min="14" max="14" width="11.57421875" style="0" customWidth="1"/>
    <col min="15" max="15" width="18.140625" style="0" customWidth="1"/>
  </cols>
  <sheetData>
    <row r="1" spans="1:14" ht="18">
      <c r="A1" s="474" t="s">
        <v>502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</row>
    <row r="2" spans="1:14" ht="18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5" t="s">
        <v>275</v>
      </c>
    </row>
    <row r="3" spans="1:14" s="84" customFormat="1" ht="12.75">
      <c r="A3" s="476" t="s">
        <v>276</v>
      </c>
      <c r="B3" s="476" t="s">
        <v>21</v>
      </c>
      <c r="C3" s="476" t="s">
        <v>277</v>
      </c>
      <c r="D3" s="476" t="s">
        <v>278</v>
      </c>
      <c r="E3" s="469" t="s">
        <v>316</v>
      </c>
      <c r="F3" s="469" t="s">
        <v>280</v>
      </c>
      <c r="G3" s="180"/>
      <c r="H3" s="469" t="s">
        <v>282</v>
      </c>
      <c r="I3" s="469"/>
      <c r="J3" s="469"/>
      <c r="K3" s="469"/>
      <c r="L3" s="469"/>
      <c r="M3" s="470" t="s">
        <v>625</v>
      </c>
      <c r="N3" s="470" t="s">
        <v>283</v>
      </c>
    </row>
    <row r="4" spans="1:14" s="84" customFormat="1" ht="11.25" customHeight="1">
      <c r="A4" s="476"/>
      <c r="B4" s="476"/>
      <c r="C4" s="476"/>
      <c r="D4" s="476"/>
      <c r="E4" s="469"/>
      <c r="F4" s="469"/>
      <c r="G4" s="470" t="s">
        <v>318</v>
      </c>
      <c r="H4" s="469" t="s">
        <v>503</v>
      </c>
      <c r="I4" s="469" t="s">
        <v>284</v>
      </c>
      <c r="J4" s="469"/>
      <c r="K4" s="469"/>
      <c r="L4" s="469"/>
      <c r="M4" s="471"/>
      <c r="N4" s="471"/>
    </row>
    <row r="5" spans="1:14" s="84" customFormat="1" ht="22.5" customHeight="1">
      <c r="A5" s="476"/>
      <c r="B5" s="476"/>
      <c r="C5" s="476"/>
      <c r="D5" s="476"/>
      <c r="E5" s="469"/>
      <c r="F5" s="469"/>
      <c r="G5" s="471"/>
      <c r="H5" s="469"/>
      <c r="I5" s="469" t="s">
        <v>285</v>
      </c>
      <c r="J5" s="469" t="s">
        <v>286</v>
      </c>
      <c r="K5" s="469" t="s">
        <v>317</v>
      </c>
      <c r="L5" s="469" t="s">
        <v>288</v>
      </c>
      <c r="M5" s="471"/>
      <c r="N5" s="471"/>
    </row>
    <row r="6" spans="1:14" s="84" customFormat="1" ht="12.75">
      <c r="A6" s="476"/>
      <c r="B6" s="476"/>
      <c r="C6" s="476"/>
      <c r="D6" s="476"/>
      <c r="E6" s="469"/>
      <c r="F6" s="469"/>
      <c r="G6" s="471"/>
      <c r="H6" s="469"/>
      <c r="I6" s="469"/>
      <c r="J6" s="469"/>
      <c r="K6" s="469"/>
      <c r="L6" s="469"/>
      <c r="M6" s="471"/>
      <c r="N6" s="471"/>
    </row>
    <row r="7" spans="1:14" s="84" customFormat="1" ht="27" customHeight="1">
      <c r="A7" s="476"/>
      <c r="B7" s="476"/>
      <c r="C7" s="476"/>
      <c r="D7" s="476"/>
      <c r="E7" s="469"/>
      <c r="F7" s="469"/>
      <c r="G7" s="472"/>
      <c r="H7" s="469"/>
      <c r="I7" s="469"/>
      <c r="J7" s="469"/>
      <c r="K7" s="469"/>
      <c r="L7" s="469"/>
      <c r="M7" s="472"/>
      <c r="N7" s="472"/>
    </row>
    <row r="8" spans="1:14" s="57" customFormat="1" ht="11.25">
      <c r="A8" s="74">
        <v>1</v>
      </c>
      <c r="B8" s="74">
        <v>2</v>
      </c>
      <c r="C8" s="74">
        <v>3</v>
      </c>
      <c r="D8" s="74">
        <v>4</v>
      </c>
      <c r="E8" s="74">
        <v>5</v>
      </c>
      <c r="F8" s="74">
        <v>6</v>
      </c>
      <c r="G8" s="74"/>
      <c r="H8" s="74">
        <v>7</v>
      </c>
      <c r="I8" s="74">
        <v>8</v>
      </c>
      <c r="J8" s="74">
        <v>9</v>
      </c>
      <c r="K8" s="74">
        <v>10</v>
      </c>
      <c r="L8" s="74">
        <v>11</v>
      </c>
      <c r="M8" s="74"/>
      <c r="N8" s="74">
        <v>12</v>
      </c>
    </row>
    <row r="9" spans="1:15" ht="48.75" customHeight="1">
      <c r="A9" s="35" t="s">
        <v>289</v>
      </c>
      <c r="B9" s="40">
        <v>600</v>
      </c>
      <c r="C9" s="40">
        <v>60016</v>
      </c>
      <c r="D9" s="40">
        <v>6050</v>
      </c>
      <c r="E9" s="208" t="s">
        <v>504</v>
      </c>
      <c r="F9" s="31">
        <v>50000</v>
      </c>
      <c r="G9" s="31">
        <v>0</v>
      </c>
      <c r="H9" s="31">
        <v>50000</v>
      </c>
      <c r="I9" s="31">
        <v>50000</v>
      </c>
      <c r="J9" s="41">
        <v>0</v>
      </c>
      <c r="K9" s="208" t="s">
        <v>290</v>
      </c>
      <c r="L9" s="41">
        <v>0</v>
      </c>
      <c r="M9" s="31">
        <v>0</v>
      </c>
      <c r="N9" s="104" t="s">
        <v>291</v>
      </c>
      <c r="O9" s="103"/>
    </row>
    <row r="10" spans="1:15" ht="51.75" customHeight="1">
      <c r="A10" s="99" t="s">
        <v>292</v>
      </c>
      <c r="B10" s="40">
        <v>600</v>
      </c>
      <c r="C10" s="40">
        <v>60016</v>
      </c>
      <c r="D10" s="209" t="s">
        <v>534</v>
      </c>
      <c r="E10" s="208" t="s">
        <v>505</v>
      </c>
      <c r="F10" s="31">
        <v>2845230</v>
      </c>
      <c r="G10" s="31">
        <v>534476</v>
      </c>
      <c r="H10" s="31">
        <v>700000</v>
      </c>
      <c r="I10" s="31">
        <v>360854</v>
      </c>
      <c r="J10" s="41">
        <v>0</v>
      </c>
      <c r="K10" s="208" t="s">
        <v>290</v>
      </c>
      <c r="L10" s="31">
        <v>339146</v>
      </c>
      <c r="M10" s="31">
        <v>1610754</v>
      </c>
      <c r="N10" s="104" t="s">
        <v>291</v>
      </c>
      <c r="O10" s="374"/>
    </row>
    <row r="11" spans="1:15" ht="51.75" customHeight="1">
      <c r="A11" s="99" t="s">
        <v>293</v>
      </c>
      <c r="B11" s="40">
        <v>600</v>
      </c>
      <c r="C11" s="40">
        <v>60016</v>
      </c>
      <c r="D11" s="209">
        <v>6050</v>
      </c>
      <c r="E11" s="208" t="s">
        <v>590</v>
      </c>
      <c r="F11" s="31">
        <v>1460000</v>
      </c>
      <c r="G11" s="31">
        <v>0</v>
      </c>
      <c r="H11" s="31">
        <v>230000</v>
      </c>
      <c r="I11" s="31">
        <v>230000</v>
      </c>
      <c r="J11" s="41">
        <v>0</v>
      </c>
      <c r="K11" s="208" t="s">
        <v>377</v>
      </c>
      <c r="L11" s="31">
        <v>0</v>
      </c>
      <c r="M11" s="31">
        <v>1230000</v>
      </c>
      <c r="N11" s="104" t="s">
        <v>291</v>
      </c>
      <c r="O11" s="103"/>
    </row>
    <row r="12" spans="1:15" ht="50.25" customHeight="1">
      <c r="A12" s="35" t="s">
        <v>294</v>
      </c>
      <c r="B12" s="36">
        <v>600</v>
      </c>
      <c r="C12" s="36">
        <v>60016</v>
      </c>
      <c r="D12" s="36">
        <v>6050</v>
      </c>
      <c r="E12" s="82" t="s">
        <v>506</v>
      </c>
      <c r="F12" s="32">
        <v>1000000</v>
      </c>
      <c r="G12" s="32">
        <v>4000</v>
      </c>
      <c r="H12" s="32">
        <v>6000</v>
      </c>
      <c r="I12" s="32">
        <v>6000</v>
      </c>
      <c r="J12" s="38">
        <v>0</v>
      </c>
      <c r="K12" s="37" t="s">
        <v>290</v>
      </c>
      <c r="L12" s="38">
        <v>0</v>
      </c>
      <c r="M12" s="32">
        <v>990000</v>
      </c>
      <c r="N12" s="104" t="s">
        <v>291</v>
      </c>
      <c r="O12" s="103"/>
    </row>
    <row r="13" spans="1:14" s="27" customFormat="1" ht="48">
      <c r="A13" s="99" t="s">
        <v>295</v>
      </c>
      <c r="B13" s="36">
        <v>700</v>
      </c>
      <c r="C13" s="36">
        <v>70005</v>
      </c>
      <c r="D13" s="36">
        <v>6050</v>
      </c>
      <c r="E13" s="100" t="s">
        <v>399</v>
      </c>
      <c r="F13" s="32">
        <v>500000</v>
      </c>
      <c r="G13" s="32">
        <v>16730</v>
      </c>
      <c r="H13" s="32">
        <v>8000</v>
      </c>
      <c r="I13" s="32">
        <v>8000</v>
      </c>
      <c r="J13" s="32">
        <v>0</v>
      </c>
      <c r="K13" s="37" t="s">
        <v>290</v>
      </c>
      <c r="L13" s="32">
        <v>0</v>
      </c>
      <c r="M13" s="32">
        <v>475270</v>
      </c>
      <c r="N13" s="34" t="s">
        <v>291</v>
      </c>
    </row>
    <row r="14" spans="1:15" ht="60">
      <c r="A14" s="99" t="s">
        <v>296</v>
      </c>
      <c r="B14" s="36">
        <v>700</v>
      </c>
      <c r="C14" s="36">
        <v>70005</v>
      </c>
      <c r="D14" s="36">
        <v>6050</v>
      </c>
      <c r="E14" s="100" t="s">
        <v>507</v>
      </c>
      <c r="F14" s="32">
        <v>1375901</v>
      </c>
      <c r="G14" s="32">
        <v>47236</v>
      </c>
      <c r="H14" s="32">
        <v>150000</v>
      </c>
      <c r="I14" s="32">
        <v>150000</v>
      </c>
      <c r="J14" s="32">
        <v>0</v>
      </c>
      <c r="K14" s="100" t="s">
        <v>508</v>
      </c>
      <c r="L14" s="38">
        <v>0</v>
      </c>
      <c r="M14" s="32">
        <v>1178665</v>
      </c>
      <c r="N14" s="76" t="s">
        <v>291</v>
      </c>
      <c r="O14" s="374"/>
    </row>
    <row r="15" spans="1:15" ht="69.75" customHeight="1">
      <c r="A15" s="35" t="s">
        <v>297</v>
      </c>
      <c r="B15" s="36">
        <v>700</v>
      </c>
      <c r="C15" s="36">
        <v>70005</v>
      </c>
      <c r="D15" s="36">
        <v>6050</v>
      </c>
      <c r="E15" s="102" t="s">
        <v>509</v>
      </c>
      <c r="F15" s="32">
        <v>223530</v>
      </c>
      <c r="G15" s="32">
        <v>232</v>
      </c>
      <c r="H15" s="32">
        <v>8530</v>
      </c>
      <c r="I15" s="32">
        <v>8530</v>
      </c>
      <c r="J15" s="32">
        <v>0</v>
      </c>
      <c r="K15" s="100" t="s">
        <v>508</v>
      </c>
      <c r="L15" s="38">
        <v>0</v>
      </c>
      <c r="M15" s="32">
        <v>214768</v>
      </c>
      <c r="N15" s="76" t="s">
        <v>291</v>
      </c>
      <c r="O15" s="212"/>
    </row>
    <row r="16" spans="1:15" ht="57.75" customHeight="1">
      <c r="A16" s="35" t="s">
        <v>298</v>
      </c>
      <c r="B16" s="36">
        <v>700</v>
      </c>
      <c r="C16" s="36">
        <v>70005</v>
      </c>
      <c r="D16" s="36">
        <v>6060</v>
      </c>
      <c r="E16" s="100" t="s">
        <v>591</v>
      </c>
      <c r="F16" s="32">
        <v>58191</v>
      </c>
      <c r="G16" s="32">
        <v>4851</v>
      </c>
      <c r="H16" s="32">
        <v>53340</v>
      </c>
      <c r="I16" s="32">
        <v>53340</v>
      </c>
      <c r="J16" s="32">
        <v>0</v>
      </c>
      <c r="K16" s="37" t="s">
        <v>290</v>
      </c>
      <c r="L16" s="38">
        <v>0</v>
      </c>
      <c r="M16" s="32">
        <v>0</v>
      </c>
      <c r="N16" s="76" t="s">
        <v>291</v>
      </c>
      <c r="O16" s="212"/>
    </row>
    <row r="17" spans="1:15" ht="62.25" customHeight="1">
      <c r="A17" s="99" t="s">
        <v>299</v>
      </c>
      <c r="B17" s="36">
        <v>700</v>
      </c>
      <c r="C17" s="36">
        <v>70005</v>
      </c>
      <c r="D17" s="36">
        <v>6060</v>
      </c>
      <c r="E17" s="100" t="s">
        <v>628</v>
      </c>
      <c r="F17" s="32">
        <v>170000</v>
      </c>
      <c r="G17" s="32">
        <v>0</v>
      </c>
      <c r="H17" s="32">
        <v>170000</v>
      </c>
      <c r="I17" s="32">
        <v>170000</v>
      </c>
      <c r="J17" s="32">
        <v>0</v>
      </c>
      <c r="K17" s="37" t="s">
        <v>290</v>
      </c>
      <c r="L17" s="38">
        <v>0</v>
      </c>
      <c r="M17" s="32">
        <v>0</v>
      </c>
      <c r="N17" s="76" t="s">
        <v>291</v>
      </c>
      <c r="O17" s="212"/>
    </row>
    <row r="18" spans="1:15" ht="69.75" customHeight="1">
      <c r="A18" s="99" t="s">
        <v>300</v>
      </c>
      <c r="B18" s="36">
        <v>700</v>
      </c>
      <c r="C18" s="36">
        <v>70021</v>
      </c>
      <c r="D18" s="36">
        <v>6010</v>
      </c>
      <c r="E18" s="100" t="s">
        <v>510</v>
      </c>
      <c r="F18" s="32">
        <v>55000</v>
      </c>
      <c r="G18" s="32">
        <v>0</v>
      </c>
      <c r="H18" s="32">
        <v>55000</v>
      </c>
      <c r="I18" s="32">
        <v>55000</v>
      </c>
      <c r="J18" s="32">
        <v>0</v>
      </c>
      <c r="K18" s="100" t="s">
        <v>388</v>
      </c>
      <c r="L18" s="38">
        <v>0</v>
      </c>
      <c r="M18" s="32">
        <v>0</v>
      </c>
      <c r="N18" s="76" t="s">
        <v>291</v>
      </c>
      <c r="O18" s="212"/>
    </row>
    <row r="19" spans="1:15" ht="48">
      <c r="A19" s="99" t="s">
        <v>301</v>
      </c>
      <c r="B19" s="36">
        <v>750</v>
      </c>
      <c r="C19" s="36">
        <v>75023</v>
      </c>
      <c r="D19" s="36">
        <v>6060</v>
      </c>
      <c r="E19" s="100" t="s">
        <v>511</v>
      </c>
      <c r="F19" s="32">
        <v>12000</v>
      </c>
      <c r="G19" s="32">
        <v>0</v>
      </c>
      <c r="H19" s="32">
        <v>12000</v>
      </c>
      <c r="I19" s="32">
        <v>12000</v>
      </c>
      <c r="J19" s="32">
        <v>0</v>
      </c>
      <c r="K19" s="100" t="s">
        <v>388</v>
      </c>
      <c r="L19" s="38">
        <v>0</v>
      </c>
      <c r="M19" s="32">
        <v>0</v>
      </c>
      <c r="N19" s="76" t="s">
        <v>291</v>
      </c>
      <c r="O19" s="95"/>
    </row>
    <row r="20" spans="1:15" ht="48">
      <c r="A20" s="99" t="s">
        <v>319</v>
      </c>
      <c r="B20" s="36">
        <v>750</v>
      </c>
      <c r="C20" s="36">
        <v>75023</v>
      </c>
      <c r="D20" s="36">
        <v>6060</v>
      </c>
      <c r="E20" s="100" t="s">
        <v>601</v>
      </c>
      <c r="F20" s="32">
        <v>25000</v>
      </c>
      <c r="G20" s="32">
        <v>0</v>
      </c>
      <c r="H20" s="32">
        <v>25000</v>
      </c>
      <c r="I20" s="32">
        <v>25000</v>
      </c>
      <c r="J20" s="32">
        <v>0</v>
      </c>
      <c r="K20" s="100" t="s">
        <v>388</v>
      </c>
      <c r="L20" s="38">
        <v>0</v>
      </c>
      <c r="M20" s="32">
        <v>0</v>
      </c>
      <c r="N20" s="104" t="s">
        <v>291</v>
      </c>
      <c r="O20" s="95"/>
    </row>
    <row r="21" spans="1:15" ht="48">
      <c r="A21" s="99" t="s">
        <v>362</v>
      </c>
      <c r="B21" s="36">
        <v>750</v>
      </c>
      <c r="C21" s="36">
        <v>75023</v>
      </c>
      <c r="D21" s="36">
        <v>6060</v>
      </c>
      <c r="E21" s="100" t="s">
        <v>602</v>
      </c>
      <c r="F21" s="32">
        <v>6500</v>
      </c>
      <c r="G21" s="32">
        <v>0</v>
      </c>
      <c r="H21" s="32">
        <v>6500</v>
      </c>
      <c r="I21" s="32">
        <v>6500</v>
      </c>
      <c r="J21" s="32">
        <v>0</v>
      </c>
      <c r="K21" s="100" t="s">
        <v>388</v>
      </c>
      <c r="L21" s="38">
        <v>0</v>
      </c>
      <c r="M21" s="32">
        <v>0</v>
      </c>
      <c r="N21" s="104" t="s">
        <v>291</v>
      </c>
      <c r="O21" s="95"/>
    </row>
    <row r="22" spans="1:15" ht="45.75" customHeight="1">
      <c r="A22" s="99" t="s">
        <v>382</v>
      </c>
      <c r="B22" s="36">
        <v>754</v>
      </c>
      <c r="C22" s="36">
        <v>75495</v>
      </c>
      <c r="D22" s="36">
        <v>6060</v>
      </c>
      <c r="E22" s="100" t="s">
        <v>537</v>
      </c>
      <c r="F22" s="32">
        <v>20000</v>
      </c>
      <c r="G22" s="32">
        <v>0</v>
      </c>
      <c r="H22" s="32">
        <v>20000</v>
      </c>
      <c r="I22" s="32">
        <v>20000</v>
      </c>
      <c r="J22" s="32">
        <v>0</v>
      </c>
      <c r="K22" s="37" t="s">
        <v>290</v>
      </c>
      <c r="L22" s="38">
        <v>0</v>
      </c>
      <c r="M22" s="32">
        <v>0</v>
      </c>
      <c r="N22" s="104" t="s">
        <v>291</v>
      </c>
      <c r="O22" s="95"/>
    </row>
    <row r="23" spans="1:15" ht="60">
      <c r="A23" s="99" t="s">
        <v>383</v>
      </c>
      <c r="B23" s="36">
        <v>801</v>
      </c>
      <c r="C23" s="36">
        <v>80101</v>
      </c>
      <c r="D23" s="36">
        <v>6050</v>
      </c>
      <c r="E23" s="100" t="s">
        <v>592</v>
      </c>
      <c r="F23" s="32">
        <v>3752940</v>
      </c>
      <c r="G23" s="32">
        <v>42440</v>
      </c>
      <c r="H23" s="32">
        <v>500000</v>
      </c>
      <c r="I23" s="32">
        <v>50000</v>
      </c>
      <c r="J23" s="32">
        <v>450000</v>
      </c>
      <c r="K23" s="100" t="s">
        <v>603</v>
      </c>
      <c r="L23" s="38">
        <v>0</v>
      </c>
      <c r="M23" s="32">
        <v>3210500</v>
      </c>
      <c r="N23" s="76" t="s">
        <v>291</v>
      </c>
      <c r="O23" s="211"/>
    </row>
    <row r="24" spans="1:15" ht="48">
      <c r="A24" s="99" t="s">
        <v>384</v>
      </c>
      <c r="B24" s="36">
        <v>801</v>
      </c>
      <c r="C24" s="36">
        <v>80101</v>
      </c>
      <c r="D24" s="143" t="s">
        <v>515</v>
      </c>
      <c r="E24" s="100" t="s">
        <v>512</v>
      </c>
      <c r="F24" s="32">
        <v>314164</v>
      </c>
      <c r="G24" s="380">
        <v>14492</v>
      </c>
      <c r="H24" s="32">
        <v>299672</v>
      </c>
      <c r="I24" s="32">
        <v>104775</v>
      </c>
      <c r="J24" s="32">
        <v>0</v>
      </c>
      <c r="K24" s="37" t="s">
        <v>600</v>
      </c>
      <c r="L24" s="32">
        <v>194897</v>
      </c>
      <c r="M24" s="32">
        <v>0</v>
      </c>
      <c r="N24" s="76" t="s">
        <v>291</v>
      </c>
      <c r="O24" s="375"/>
    </row>
    <row r="25" spans="1:15" ht="48">
      <c r="A25" s="99" t="s">
        <v>387</v>
      </c>
      <c r="B25" s="36">
        <v>801</v>
      </c>
      <c r="C25" s="36">
        <v>80104</v>
      </c>
      <c r="D25" s="143" t="s">
        <v>515</v>
      </c>
      <c r="E25" s="100" t="s">
        <v>514</v>
      </c>
      <c r="F25" s="32">
        <v>430226</v>
      </c>
      <c r="G25" s="380">
        <v>21641</v>
      </c>
      <c r="H25" s="32">
        <v>1952</v>
      </c>
      <c r="I25" s="32">
        <v>1952</v>
      </c>
      <c r="J25" s="32"/>
      <c r="K25" s="37" t="s">
        <v>513</v>
      </c>
      <c r="L25" s="38">
        <v>0</v>
      </c>
      <c r="M25" s="101">
        <v>406633</v>
      </c>
      <c r="N25" s="76" t="s">
        <v>291</v>
      </c>
      <c r="O25" s="211"/>
    </row>
    <row r="26" spans="1:15" ht="48">
      <c r="A26" s="99" t="s">
        <v>604</v>
      </c>
      <c r="B26" s="36">
        <v>801</v>
      </c>
      <c r="C26" s="36">
        <v>80104</v>
      </c>
      <c r="D26" s="36">
        <v>6050</v>
      </c>
      <c r="E26" s="100" t="s">
        <v>620</v>
      </c>
      <c r="F26" s="32">
        <v>525000</v>
      </c>
      <c r="G26" s="101">
        <v>26100</v>
      </c>
      <c r="H26" s="32">
        <v>8048</v>
      </c>
      <c r="I26" s="32">
        <v>8048</v>
      </c>
      <c r="J26" s="32"/>
      <c r="K26" s="100" t="s">
        <v>290</v>
      </c>
      <c r="L26" s="38">
        <v>0</v>
      </c>
      <c r="M26" s="32">
        <v>490852</v>
      </c>
      <c r="N26" s="104" t="s">
        <v>291</v>
      </c>
      <c r="O26" s="95"/>
    </row>
    <row r="27" spans="1:14" ht="48">
      <c r="A27" s="99" t="s">
        <v>517</v>
      </c>
      <c r="B27" s="36">
        <v>900</v>
      </c>
      <c r="C27" s="36">
        <v>90001</v>
      </c>
      <c r="D27" s="143" t="s">
        <v>515</v>
      </c>
      <c r="E27" s="100" t="s">
        <v>380</v>
      </c>
      <c r="F27" s="32">
        <v>4042008</v>
      </c>
      <c r="G27" s="32">
        <v>955072</v>
      </c>
      <c r="H27" s="32">
        <v>3086936</v>
      </c>
      <c r="I27" s="32">
        <v>473914</v>
      </c>
      <c r="J27" s="32">
        <v>1091101</v>
      </c>
      <c r="K27" s="100" t="s">
        <v>290</v>
      </c>
      <c r="L27" s="32">
        <v>1521921</v>
      </c>
      <c r="M27" s="32">
        <v>0</v>
      </c>
      <c r="N27" s="76" t="s">
        <v>291</v>
      </c>
    </row>
    <row r="28" spans="1:15" ht="119.25" customHeight="1">
      <c r="A28" s="99" t="s">
        <v>518</v>
      </c>
      <c r="B28" s="36">
        <v>900</v>
      </c>
      <c r="C28" s="36">
        <v>90001</v>
      </c>
      <c r="D28" s="143" t="s">
        <v>395</v>
      </c>
      <c r="E28" s="102" t="s">
        <v>386</v>
      </c>
      <c r="F28" s="101">
        <v>460085</v>
      </c>
      <c r="G28" s="32">
        <v>459209</v>
      </c>
      <c r="H28" s="32">
        <v>876</v>
      </c>
      <c r="I28" s="32">
        <v>438</v>
      </c>
      <c r="J28" s="32">
        <v>0</v>
      </c>
      <c r="K28" s="100" t="s">
        <v>516</v>
      </c>
      <c r="L28" s="38">
        <v>438</v>
      </c>
      <c r="M28" s="75">
        <v>0</v>
      </c>
      <c r="N28" s="104" t="s">
        <v>291</v>
      </c>
      <c r="O28" s="211"/>
    </row>
    <row r="29" spans="1:14" ht="49.5" customHeight="1">
      <c r="A29" s="99" t="s">
        <v>519</v>
      </c>
      <c r="B29" s="36">
        <v>900</v>
      </c>
      <c r="C29" s="36">
        <v>90001</v>
      </c>
      <c r="D29" s="143" t="s">
        <v>395</v>
      </c>
      <c r="E29" s="100" t="s">
        <v>381</v>
      </c>
      <c r="F29" s="32">
        <v>1378442</v>
      </c>
      <c r="G29" s="32">
        <v>290079</v>
      </c>
      <c r="H29" s="32">
        <v>1088363</v>
      </c>
      <c r="I29" s="32">
        <v>165068</v>
      </c>
      <c r="J29" s="32">
        <v>395778</v>
      </c>
      <c r="K29" s="100" t="s">
        <v>516</v>
      </c>
      <c r="L29" s="32">
        <v>527517</v>
      </c>
      <c r="M29" s="32">
        <v>0</v>
      </c>
      <c r="N29" s="76" t="s">
        <v>291</v>
      </c>
    </row>
    <row r="30" spans="1:15" ht="51" customHeight="1">
      <c r="A30" s="99" t="s">
        <v>521</v>
      </c>
      <c r="B30" s="36">
        <v>900</v>
      </c>
      <c r="C30" s="36">
        <v>90001</v>
      </c>
      <c r="D30" s="143">
        <v>6050</v>
      </c>
      <c r="E30" s="100" t="s">
        <v>621</v>
      </c>
      <c r="F30" s="32">
        <v>65212</v>
      </c>
      <c r="G30" s="32">
        <v>212</v>
      </c>
      <c r="H30" s="32">
        <v>65000</v>
      </c>
      <c r="I30" s="32">
        <v>65000</v>
      </c>
      <c r="J30" s="32">
        <v>0</v>
      </c>
      <c r="K30" s="100" t="s">
        <v>593</v>
      </c>
      <c r="L30" s="38">
        <v>0</v>
      </c>
      <c r="M30" s="32">
        <v>0</v>
      </c>
      <c r="N30" s="76" t="s">
        <v>291</v>
      </c>
      <c r="O30" s="211"/>
    </row>
    <row r="31" spans="1:14" ht="55.5" customHeight="1">
      <c r="A31" s="99" t="s">
        <v>523</v>
      </c>
      <c r="B31" s="36">
        <v>900</v>
      </c>
      <c r="C31" s="36">
        <v>90001</v>
      </c>
      <c r="D31" s="36">
        <v>6050</v>
      </c>
      <c r="E31" s="100" t="s">
        <v>520</v>
      </c>
      <c r="F31" s="32">
        <v>6000</v>
      </c>
      <c r="G31" s="32">
        <v>0</v>
      </c>
      <c r="H31" s="32">
        <v>6000</v>
      </c>
      <c r="I31" s="32">
        <v>6000</v>
      </c>
      <c r="J31" s="32">
        <v>0</v>
      </c>
      <c r="K31" s="37" t="s">
        <v>290</v>
      </c>
      <c r="L31" s="32">
        <v>0</v>
      </c>
      <c r="M31" s="32">
        <v>0</v>
      </c>
      <c r="N31" s="34" t="s">
        <v>291</v>
      </c>
    </row>
    <row r="32" spans="1:14" ht="52.5" customHeight="1">
      <c r="A32" s="99" t="s">
        <v>524</v>
      </c>
      <c r="B32" s="36">
        <v>900</v>
      </c>
      <c r="C32" s="36">
        <v>90001</v>
      </c>
      <c r="D32" s="36">
        <v>6050</v>
      </c>
      <c r="E32" s="100" t="s">
        <v>522</v>
      </c>
      <c r="F32" s="32">
        <v>500000</v>
      </c>
      <c r="G32" s="32">
        <v>0</v>
      </c>
      <c r="H32" s="32">
        <v>170000</v>
      </c>
      <c r="I32" s="32">
        <v>170000</v>
      </c>
      <c r="J32" s="32">
        <v>0</v>
      </c>
      <c r="K32" s="37" t="s">
        <v>290</v>
      </c>
      <c r="L32" s="32">
        <v>0</v>
      </c>
      <c r="M32" s="32">
        <v>330000</v>
      </c>
      <c r="N32" s="34" t="s">
        <v>291</v>
      </c>
    </row>
    <row r="33" spans="1:14" ht="71.25" customHeight="1">
      <c r="A33" s="99" t="s">
        <v>605</v>
      </c>
      <c r="B33" s="36">
        <v>900</v>
      </c>
      <c r="C33" s="36">
        <v>90015</v>
      </c>
      <c r="D33" s="36">
        <v>6050</v>
      </c>
      <c r="E33" s="102" t="s">
        <v>385</v>
      </c>
      <c r="F33" s="32">
        <v>250000</v>
      </c>
      <c r="G33" s="32">
        <f>117407+21671</f>
        <v>139078</v>
      </c>
      <c r="H33" s="32">
        <v>30000</v>
      </c>
      <c r="I33" s="32">
        <v>30000</v>
      </c>
      <c r="J33" s="38">
        <v>0</v>
      </c>
      <c r="K33" s="37" t="s">
        <v>290</v>
      </c>
      <c r="L33" s="38">
        <v>0</v>
      </c>
      <c r="M33" s="32">
        <v>80922</v>
      </c>
      <c r="N33" s="76" t="s">
        <v>291</v>
      </c>
    </row>
    <row r="34" spans="1:14" ht="50.25" customHeight="1">
      <c r="A34" s="99" t="s">
        <v>606</v>
      </c>
      <c r="B34" s="36">
        <v>900</v>
      </c>
      <c r="C34" s="36">
        <v>90015</v>
      </c>
      <c r="D34" s="36">
        <v>6050</v>
      </c>
      <c r="E34" s="100" t="s">
        <v>525</v>
      </c>
      <c r="F34" s="101">
        <v>44860</v>
      </c>
      <c r="G34" s="12">
        <v>4860</v>
      </c>
      <c r="H34" s="101">
        <v>40000</v>
      </c>
      <c r="I34" s="101">
        <v>40000</v>
      </c>
      <c r="J34" s="101">
        <v>0</v>
      </c>
      <c r="K34" s="100" t="s">
        <v>290</v>
      </c>
      <c r="L34" s="101">
        <v>0</v>
      </c>
      <c r="M34" s="101">
        <v>0</v>
      </c>
      <c r="N34" s="146" t="s">
        <v>291</v>
      </c>
    </row>
    <row r="35" spans="1:14" ht="50.25" customHeight="1">
      <c r="A35" s="99" t="s">
        <v>607</v>
      </c>
      <c r="B35" s="36">
        <v>900</v>
      </c>
      <c r="C35" s="36">
        <v>90095</v>
      </c>
      <c r="D35" s="36">
        <v>6050</v>
      </c>
      <c r="E35" s="37" t="s">
        <v>393</v>
      </c>
      <c r="F35" s="32">
        <v>2000000</v>
      </c>
      <c r="G35" s="32">
        <v>10000</v>
      </c>
      <c r="H35" s="32">
        <v>5000</v>
      </c>
      <c r="I35" s="32">
        <v>5000</v>
      </c>
      <c r="J35" s="32">
        <v>0</v>
      </c>
      <c r="K35" s="37" t="s">
        <v>290</v>
      </c>
      <c r="L35" s="32">
        <v>0</v>
      </c>
      <c r="M35" s="210">
        <v>1985000</v>
      </c>
      <c r="N35" s="146" t="s">
        <v>291</v>
      </c>
    </row>
    <row r="36" spans="1:14" ht="51.75" customHeight="1">
      <c r="A36" s="99" t="s">
        <v>608</v>
      </c>
      <c r="B36" s="36">
        <v>921</v>
      </c>
      <c r="C36" s="36">
        <v>92116</v>
      </c>
      <c r="D36" s="36">
        <v>6220</v>
      </c>
      <c r="E36" s="102" t="s">
        <v>538</v>
      </c>
      <c r="F36" s="32">
        <v>5000</v>
      </c>
      <c r="G36" s="32">
        <v>0</v>
      </c>
      <c r="H36" s="32">
        <v>5000</v>
      </c>
      <c r="I36" s="32">
        <v>5000</v>
      </c>
      <c r="J36" s="32"/>
      <c r="K36" s="37" t="s">
        <v>290</v>
      </c>
      <c r="L36" s="32">
        <v>0</v>
      </c>
      <c r="M36" s="210">
        <v>0</v>
      </c>
      <c r="N36" s="146" t="s">
        <v>291</v>
      </c>
    </row>
    <row r="37" spans="1:14" ht="50.25" customHeight="1">
      <c r="A37" s="99" t="s">
        <v>609</v>
      </c>
      <c r="B37" s="36">
        <v>926</v>
      </c>
      <c r="C37" s="36">
        <v>92695</v>
      </c>
      <c r="D37" s="36">
        <v>6050</v>
      </c>
      <c r="E37" s="100" t="s">
        <v>526</v>
      </c>
      <c r="F37" s="101">
        <v>81566</v>
      </c>
      <c r="G37" s="75">
        <v>0</v>
      </c>
      <c r="H37" s="101">
        <v>81566</v>
      </c>
      <c r="I37" s="101">
        <v>81566</v>
      </c>
      <c r="J37" s="101">
        <v>0</v>
      </c>
      <c r="K37" s="37" t="s">
        <v>290</v>
      </c>
      <c r="L37" s="101">
        <v>0</v>
      </c>
      <c r="M37" s="101">
        <v>0</v>
      </c>
      <c r="N37" s="146" t="s">
        <v>291</v>
      </c>
    </row>
    <row r="38" spans="1:14" s="6" customFormat="1" ht="18.75" customHeight="1">
      <c r="A38" s="477" t="s">
        <v>302</v>
      </c>
      <c r="B38" s="477"/>
      <c r="C38" s="477"/>
      <c r="D38" s="477"/>
      <c r="E38" s="477"/>
      <c r="F38" s="77">
        <f>SUM(F9:F37)</f>
        <v>21656855</v>
      </c>
      <c r="G38" s="77">
        <f>SUM(G9:G37)</f>
        <v>2570708</v>
      </c>
      <c r="H38" s="77">
        <f>SUM(H9:H37)</f>
        <v>6882783</v>
      </c>
      <c r="I38" s="77">
        <f>SUM(I9:I37)</f>
        <v>2361985</v>
      </c>
      <c r="J38" s="77">
        <f>SUM(J9:J34)</f>
        <v>1936879</v>
      </c>
      <c r="K38" s="77">
        <v>0</v>
      </c>
      <c r="L38" s="77">
        <f>SUM(L9:L33)</f>
        <v>2583919</v>
      </c>
      <c r="M38" s="77">
        <f>SUM(M9:M37)</f>
        <v>12203364</v>
      </c>
      <c r="N38" s="78" t="s">
        <v>303</v>
      </c>
    </row>
    <row r="39" spans="1:14" ht="12.75">
      <c r="A39" s="79" t="s">
        <v>304</v>
      </c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</row>
    <row r="40" spans="1:14" ht="12.75">
      <c r="A40" s="79" t="s">
        <v>305</v>
      </c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</row>
    <row r="41" spans="1:14" ht="12.75">
      <c r="A41" s="79" t="s">
        <v>306</v>
      </c>
      <c r="B41" s="79"/>
      <c r="C41" s="79"/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</row>
    <row r="42" spans="1:14" ht="12.75">
      <c r="A42" s="79" t="s">
        <v>307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</row>
    <row r="43" spans="1:14" ht="12.75">
      <c r="A43" s="79"/>
      <c r="B43" s="79"/>
      <c r="C43" s="79"/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</row>
    <row r="44" spans="1:14" ht="12.75">
      <c r="A44" s="80"/>
      <c r="B44" s="79"/>
      <c r="C44" s="79"/>
      <c r="D44" s="79"/>
      <c r="E44" s="79"/>
      <c r="F44" s="79"/>
      <c r="G44" s="79"/>
      <c r="H44" s="79"/>
      <c r="I44" s="79"/>
      <c r="J44" s="79"/>
      <c r="K44" s="79"/>
      <c r="L44" s="79"/>
      <c r="M44" s="81"/>
      <c r="N44" s="79"/>
    </row>
    <row r="45" spans="1:14" ht="12.75">
      <c r="A45" s="81"/>
      <c r="B45" s="81"/>
      <c r="C45" s="81"/>
      <c r="D45" s="81"/>
      <c r="E45" s="81"/>
      <c r="F45" s="81"/>
      <c r="G45" s="81"/>
      <c r="H45" s="81"/>
      <c r="I45" s="81"/>
      <c r="J45" s="81"/>
      <c r="K45" s="81"/>
      <c r="L45" s="81"/>
      <c r="M45" s="81"/>
      <c r="N45" s="81"/>
    </row>
    <row r="46" spans="1:14" ht="12.75">
      <c r="A46" s="81"/>
      <c r="B46" s="81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</row>
    <row r="47" spans="1:14" ht="12.75">
      <c r="A47" s="81"/>
      <c r="B47" s="81"/>
      <c r="C47" s="81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</row>
    <row r="48" spans="1:14" ht="12.75">
      <c r="A48" s="81"/>
      <c r="B48" s="81"/>
      <c r="C48" s="81"/>
      <c r="D48" s="81"/>
      <c r="E48" s="81"/>
      <c r="F48" s="81"/>
      <c r="G48" s="81"/>
      <c r="H48" s="81"/>
      <c r="I48" s="81"/>
      <c r="J48" s="81"/>
      <c r="K48" s="81"/>
      <c r="L48" s="81"/>
      <c r="M48" s="81"/>
      <c r="N48" s="81"/>
    </row>
  </sheetData>
  <sheetProtection/>
  <mergeCells count="18">
    <mergeCell ref="A1:N1"/>
    <mergeCell ref="A3:A7"/>
    <mergeCell ref="B3:B7"/>
    <mergeCell ref="C3:C7"/>
    <mergeCell ref="D3:D7"/>
    <mergeCell ref="E3:E7"/>
    <mergeCell ref="F3:F7"/>
    <mergeCell ref="H3:L3"/>
    <mergeCell ref="M3:M7"/>
    <mergeCell ref="N3:N7"/>
    <mergeCell ref="A38:E38"/>
    <mergeCell ref="G4:G7"/>
    <mergeCell ref="H4:H7"/>
    <mergeCell ref="I4:L4"/>
    <mergeCell ref="I5:I7"/>
    <mergeCell ref="J5:J7"/>
    <mergeCell ref="K5:K7"/>
    <mergeCell ref="L5:L7"/>
  </mergeCells>
  <printOptions/>
  <pageMargins left="0.5511811023622047" right="0.5118110236220472" top="0.984251968503937" bottom="0.8661417322834646" header="0.5905511811023623" footer="0.5118110236220472"/>
  <pageSetup horizontalDpi="600" verticalDpi="600" orientation="landscape" paperSize="9" r:id="rId1"/>
  <headerFooter alignWithMargins="0">
    <oddHeader xml:space="preserve">&amp;R&amp;"Arial,Pogrubiony"Załącznik Nr 3a &amp;"Arial,Normalny"do uchwały Nr XXVII/186/2010 Rady Miasta Radziejów z dnia 10 marca 2010 roku  
w sprawie zmian w budżecie Miasta Radziejów na 2010 rok </oddHeader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49"/>
  <sheetViews>
    <sheetView tabSelected="1" zoomScalePageLayoutView="0" workbookViewId="0" topLeftCell="A1">
      <selection activeCell="N8" sqref="N8"/>
    </sheetView>
  </sheetViews>
  <sheetFormatPr defaultColWidth="9.140625" defaultRowHeight="12.75"/>
  <cols>
    <col min="1" max="1" width="9.7109375" style="0" customWidth="1"/>
    <col min="2" max="2" width="9.421875" style="0" customWidth="1"/>
    <col min="3" max="3" width="8.28125" style="0" customWidth="1"/>
    <col min="4" max="4" width="11.421875" style="0" customWidth="1"/>
    <col min="5" max="5" width="12.57421875" style="0" customWidth="1"/>
    <col min="6" max="6" width="13.28125" style="0" customWidth="1"/>
    <col min="7" max="7" width="14.7109375" style="0" customWidth="1"/>
    <col min="8" max="8" width="15.28125" style="0" customWidth="1"/>
    <col min="9" max="9" width="14.28125" style="0" customWidth="1"/>
    <col min="10" max="10" width="16.421875" style="0" customWidth="1"/>
    <col min="11" max="26" width="9.140625" style="280" customWidth="1"/>
  </cols>
  <sheetData>
    <row r="1" spans="1:10" ht="38.25" customHeight="1">
      <c r="A1" s="474" t="s">
        <v>556</v>
      </c>
      <c r="B1" s="474"/>
      <c r="C1" s="474"/>
      <c r="D1" s="474"/>
      <c r="E1" s="474"/>
      <c r="F1" s="474"/>
      <c r="G1" s="474"/>
      <c r="H1" s="474"/>
      <c r="I1" s="474"/>
      <c r="J1" s="474"/>
    </row>
    <row r="2" spans="1:10" ht="12.75">
      <c r="A2" s="14"/>
      <c r="B2" s="14"/>
      <c r="C2" s="14"/>
      <c r="D2" s="14"/>
      <c r="E2" s="14"/>
      <c r="F2" s="14"/>
      <c r="J2" s="25" t="s">
        <v>275</v>
      </c>
    </row>
    <row r="3" spans="1:10" ht="12.75">
      <c r="A3" s="475" t="s">
        <v>21</v>
      </c>
      <c r="B3" s="486" t="s">
        <v>131</v>
      </c>
      <c r="C3" s="486" t="s">
        <v>22</v>
      </c>
      <c r="D3" s="483" t="s">
        <v>309</v>
      </c>
      <c r="E3" s="483" t="s">
        <v>310</v>
      </c>
      <c r="F3" s="483" t="s">
        <v>133</v>
      </c>
      <c r="G3" s="483"/>
      <c r="H3" s="483"/>
      <c r="I3" s="483"/>
      <c r="J3" s="483"/>
    </row>
    <row r="4" spans="1:10" ht="12.75">
      <c r="A4" s="475"/>
      <c r="B4" s="487"/>
      <c r="C4" s="487"/>
      <c r="D4" s="475"/>
      <c r="E4" s="483"/>
      <c r="F4" s="483" t="s">
        <v>311</v>
      </c>
      <c r="G4" s="483" t="s">
        <v>135</v>
      </c>
      <c r="H4" s="483"/>
      <c r="I4" s="483"/>
      <c r="J4" s="483" t="s">
        <v>312</v>
      </c>
    </row>
    <row r="5" spans="1:10" ht="25.5">
      <c r="A5" s="475"/>
      <c r="B5" s="488"/>
      <c r="C5" s="488"/>
      <c r="D5" s="475"/>
      <c r="E5" s="483"/>
      <c r="F5" s="483"/>
      <c r="G5" s="158" t="s">
        <v>313</v>
      </c>
      <c r="H5" s="158" t="s">
        <v>314</v>
      </c>
      <c r="I5" s="158" t="s">
        <v>315</v>
      </c>
      <c r="J5" s="483"/>
    </row>
    <row r="6" spans="1:10" ht="12.75">
      <c r="A6" s="26">
        <v>1</v>
      </c>
      <c r="B6" s="26">
        <v>2</v>
      </c>
      <c r="C6" s="26">
        <v>3</v>
      </c>
      <c r="D6" s="26">
        <v>4</v>
      </c>
      <c r="E6" s="26">
        <v>5</v>
      </c>
      <c r="F6" s="26">
        <v>6</v>
      </c>
      <c r="G6" s="26">
        <v>7</v>
      </c>
      <c r="H6" s="26">
        <v>8</v>
      </c>
      <c r="I6" s="26">
        <v>9</v>
      </c>
      <c r="J6" s="26">
        <v>10</v>
      </c>
    </row>
    <row r="7" spans="1:10" ht="18" customHeight="1">
      <c r="A7" s="43">
        <v>750</v>
      </c>
      <c r="B7" s="44"/>
      <c r="C7" s="44"/>
      <c r="D7" s="45">
        <f>SUM(D9)</f>
        <v>80600</v>
      </c>
      <c r="E7" s="45">
        <f aca="true" t="shared" si="0" ref="E7:J7">SUM(E10:E14)</f>
        <v>80600</v>
      </c>
      <c r="F7" s="45">
        <f t="shared" si="0"/>
        <v>80600</v>
      </c>
      <c r="G7" s="45">
        <f t="shared" si="0"/>
        <v>65900</v>
      </c>
      <c r="H7" s="45">
        <f t="shared" si="0"/>
        <v>10010</v>
      </c>
      <c r="I7" s="45">
        <f t="shared" si="0"/>
        <v>0</v>
      </c>
      <c r="J7" s="13">
        <f t="shared" si="0"/>
        <v>0</v>
      </c>
    </row>
    <row r="8" spans="1:26" s="16" customFormat="1" ht="18" customHeight="1">
      <c r="A8" s="18"/>
      <c r="B8" s="21">
        <v>75011</v>
      </c>
      <c r="C8" s="21"/>
      <c r="D8" s="17">
        <f>SUM(D9)</f>
        <v>80600</v>
      </c>
      <c r="E8" s="17">
        <f aca="true" t="shared" si="1" ref="E8:J8">SUM(E10:E14)</f>
        <v>80600</v>
      </c>
      <c r="F8" s="17">
        <f t="shared" si="1"/>
        <v>80600</v>
      </c>
      <c r="G8" s="17">
        <f t="shared" si="1"/>
        <v>65900</v>
      </c>
      <c r="H8" s="17">
        <f t="shared" si="1"/>
        <v>10010</v>
      </c>
      <c r="I8" s="17">
        <f t="shared" si="1"/>
        <v>0</v>
      </c>
      <c r="J8" s="17">
        <f t="shared" si="1"/>
        <v>0</v>
      </c>
      <c r="K8" s="280"/>
      <c r="L8" s="280"/>
      <c r="M8" s="280"/>
      <c r="N8" s="280"/>
      <c r="O8" s="280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</row>
    <row r="9" spans="1:26" s="16" customFormat="1" ht="18" customHeight="1">
      <c r="A9" s="18"/>
      <c r="B9" s="21"/>
      <c r="C9" s="21">
        <v>2010</v>
      </c>
      <c r="D9" s="17">
        <v>80600</v>
      </c>
      <c r="E9" s="17"/>
      <c r="F9" s="17"/>
      <c r="G9" s="17"/>
      <c r="H9" s="17"/>
      <c r="I9" s="17"/>
      <c r="J9" s="17"/>
      <c r="K9" s="280"/>
      <c r="L9" s="280"/>
      <c r="M9" s="280"/>
      <c r="N9" s="280"/>
      <c r="O9" s="280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</row>
    <row r="10" spans="1:26" s="16" customFormat="1" ht="18" customHeight="1">
      <c r="A10" s="18"/>
      <c r="B10" s="21"/>
      <c r="C10" s="21">
        <v>4010</v>
      </c>
      <c r="D10" s="17"/>
      <c r="E10" s="17">
        <v>62500</v>
      </c>
      <c r="F10" s="17">
        <v>62500</v>
      </c>
      <c r="G10" s="17">
        <v>62500</v>
      </c>
      <c r="H10" s="17">
        <v>0</v>
      </c>
      <c r="I10" s="17">
        <v>0</v>
      </c>
      <c r="J10" s="17">
        <v>0</v>
      </c>
      <c r="K10" s="280"/>
      <c r="L10" s="280"/>
      <c r="M10" s="280"/>
      <c r="N10" s="280"/>
      <c r="O10" s="280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</row>
    <row r="11" spans="1:26" s="16" customFormat="1" ht="18" customHeight="1">
      <c r="A11" s="18"/>
      <c r="B11" s="21"/>
      <c r="C11" s="21">
        <v>4040</v>
      </c>
      <c r="D11" s="17"/>
      <c r="E11" s="86">
        <v>3400</v>
      </c>
      <c r="F11" s="86">
        <v>3400</v>
      </c>
      <c r="G11" s="86">
        <v>3400</v>
      </c>
      <c r="H11" s="17">
        <v>0</v>
      </c>
      <c r="I11" s="17">
        <v>0</v>
      </c>
      <c r="J11" s="17">
        <v>0</v>
      </c>
      <c r="K11" s="280"/>
      <c r="L11" s="280"/>
      <c r="M11" s="280"/>
      <c r="N11" s="280"/>
      <c r="O11" s="280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</row>
    <row r="12" spans="1:26" s="16" customFormat="1" ht="18" customHeight="1">
      <c r="A12" s="18"/>
      <c r="B12" s="21"/>
      <c r="C12" s="21">
        <v>4110</v>
      </c>
      <c r="D12" s="17"/>
      <c r="E12" s="17">
        <v>10010</v>
      </c>
      <c r="F12" s="17">
        <v>10010</v>
      </c>
      <c r="G12" s="17">
        <v>0</v>
      </c>
      <c r="H12" s="17">
        <v>10010</v>
      </c>
      <c r="I12" s="17">
        <v>0</v>
      </c>
      <c r="J12" s="17">
        <v>0</v>
      </c>
      <c r="K12" s="280"/>
      <c r="L12" s="280"/>
      <c r="M12" s="280"/>
      <c r="N12" s="280"/>
      <c r="O12" s="280"/>
      <c r="P12" s="280"/>
      <c r="Q12" s="280"/>
      <c r="R12" s="280"/>
      <c r="S12" s="280"/>
      <c r="T12" s="280"/>
      <c r="U12" s="280"/>
      <c r="V12" s="280"/>
      <c r="W12" s="280"/>
      <c r="X12" s="280"/>
      <c r="Y12" s="280"/>
      <c r="Z12" s="280"/>
    </row>
    <row r="13" spans="1:26" s="16" customFormat="1" ht="18" customHeight="1">
      <c r="A13" s="18"/>
      <c r="B13" s="21"/>
      <c r="C13" s="21">
        <v>4300</v>
      </c>
      <c r="D13" s="17"/>
      <c r="E13" s="17">
        <v>2690</v>
      </c>
      <c r="F13" s="17">
        <v>2690</v>
      </c>
      <c r="G13" s="17">
        <v>0</v>
      </c>
      <c r="H13" s="17">
        <v>0</v>
      </c>
      <c r="I13" s="17">
        <v>0</v>
      </c>
      <c r="J13" s="17">
        <v>0</v>
      </c>
      <c r="K13" s="280"/>
      <c r="L13" s="280"/>
      <c r="M13" s="280"/>
      <c r="N13" s="280"/>
      <c r="O13" s="280"/>
      <c r="P13" s="280"/>
      <c r="Q13" s="280"/>
      <c r="R13" s="280"/>
      <c r="S13" s="280"/>
      <c r="T13" s="280"/>
      <c r="U13" s="280"/>
      <c r="V13" s="280"/>
      <c r="W13" s="280"/>
      <c r="X13" s="280"/>
      <c r="Y13" s="280"/>
      <c r="Z13" s="280"/>
    </row>
    <row r="14" spans="1:26" s="16" customFormat="1" ht="18" customHeight="1">
      <c r="A14" s="18"/>
      <c r="B14" s="21"/>
      <c r="C14" s="21">
        <v>4440</v>
      </c>
      <c r="D14" s="17"/>
      <c r="E14" s="17">
        <v>2000</v>
      </c>
      <c r="F14" s="17">
        <v>2000</v>
      </c>
      <c r="G14" s="17">
        <v>0</v>
      </c>
      <c r="H14" s="17">
        <v>0</v>
      </c>
      <c r="I14" s="17">
        <v>0</v>
      </c>
      <c r="J14" s="17">
        <v>0</v>
      </c>
      <c r="K14" s="280"/>
      <c r="L14" s="280"/>
      <c r="M14" s="280"/>
      <c r="N14" s="280"/>
      <c r="O14" s="280"/>
      <c r="P14" s="280"/>
      <c r="Q14" s="280"/>
      <c r="R14" s="280"/>
      <c r="S14" s="280"/>
      <c r="T14" s="280"/>
      <c r="U14" s="280"/>
      <c r="V14" s="280"/>
      <c r="W14" s="280"/>
      <c r="X14" s="280"/>
      <c r="Y14" s="280"/>
      <c r="Z14" s="280"/>
    </row>
    <row r="15" spans="1:26" s="16" customFormat="1" ht="18" customHeight="1">
      <c r="A15" s="19">
        <v>751</v>
      </c>
      <c r="B15" s="22"/>
      <c r="C15" s="22"/>
      <c r="D15" s="13">
        <v>1150</v>
      </c>
      <c r="E15" s="13">
        <f aca="true" t="shared" si="2" ref="E15:J15">SUM(E18:E20)</f>
        <v>1150</v>
      </c>
      <c r="F15" s="13">
        <f t="shared" si="2"/>
        <v>1150</v>
      </c>
      <c r="G15" s="46">
        <f t="shared" si="2"/>
        <v>960</v>
      </c>
      <c r="H15" s="46">
        <f t="shared" si="2"/>
        <v>146</v>
      </c>
      <c r="I15" s="46">
        <f t="shared" si="2"/>
        <v>0</v>
      </c>
      <c r="J15" s="46">
        <f t="shared" si="2"/>
        <v>0</v>
      </c>
      <c r="K15" s="280"/>
      <c r="L15" s="280"/>
      <c r="M15" s="280"/>
      <c r="N15" s="280"/>
      <c r="O15" s="280"/>
      <c r="P15" s="280"/>
      <c r="Q15" s="280"/>
      <c r="R15" s="280"/>
      <c r="S15" s="280"/>
      <c r="T15" s="280"/>
      <c r="U15" s="280"/>
      <c r="V15" s="280"/>
      <c r="W15" s="280"/>
      <c r="X15" s="280"/>
      <c r="Y15" s="280"/>
      <c r="Z15" s="280"/>
    </row>
    <row r="16" spans="1:26" s="16" customFormat="1" ht="18" customHeight="1">
      <c r="A16" s="20"/>
      <c r="B16" s="23">
        <v>75101</v>
      </c>
      <c r="C16" s="23"/>
      <c r="D16" s="17">
        <v>1150</v>
      </c>
      <c r="E16" s="17">
        <f aca="true" t="shared" si="3" ref="E16:J16">SUM(E18:E20)</f>
        <v>1150</v>
      </c>
      <c r="F16" s="17">
        <f t="shared" si="3"/>
        <v>1150</v>
      </c>
      <c r="G16" s="42">
        <f t="shared" si="3"/>
        <v>960</v>
      </c>
      <c r="H16" s="42">
        <f t="shared" si="3"/>
        <v>146</v>
      </c>
      <c r="I16" s="42">
        <f t="shared" si="3"/>
        <v>0</v>
      </c>
      <c r="J16" s="42">
        <f t="shared" si="3"/>
        <v>0</v>
      </c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</row>
    <row r="17" spans="1:26" s="16" customFormat="1" ht="18" customHeight="1">
      <c r="A17" s="20"/>
      <c r="B17" s="23"/>
      <c r="C17" s="23">
        <v>2010</v>
      </c>
      <c r="D17" s="17">
        <v>1150</v>
      </c>
      <c r="E17" s="17"/>
      <c r="F17" s="17"/>
      <c r="G17" s="42"/>
      <c r="H17" s="42"/>
      <c r="I17" s="42"/>
      <c r="J17" s="42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</row>
    <row r="18" spans="1:26" s="16" customFormat="1" ht="18" customHeight="1">
      <c r="A18" s="20"/>
      <c r="B18" s="23"/>
      <c r="C18" s="23" t="s">
        <v>207</v>
      </c>
      <c r="D18" s="42"/>
      <c r="E18" s="42">
        <v>960</v>
      </c>
      <c r="F18" s="42">
        <v>960</v>
      </c>
      <c r="G18" s="42">
        <v>960</v>
      </c>
      <c r="H18" s="42">
        <v>0</v>
      </c>
      <c r="I18" s="42">
        <v>0</v>
      </c>
      <c r="J18" s="42">
        <v>0</v>
      </c>
      <c r="K18" s="280"/>
      <c r="L18" s="280"/>
      <c r="M18" s="280"/>
      <c r="N18" s="280"/>
      <c r="O18" s="280"/>
      <c r="P18" s="280"/>
      <c r="Q18" s="280"/>
      <c r="R18" s="280"/>
      <c r="S18" s="280"/>
      <c r="T18" s="280"/>
      <c r="U18" s="280"/>
      <c r="V18" s="280"/>
      <c r="W18" s="280"/>
      <c r="X18" s="280"/>
      <c r="Y18" s="280"/>
      <c r="Z18" s="280"/>
    </row>
    <row r="19" spans="1:26" s="16" customFormat="1" ht="18" customHeight="1">
      <c r="A19" s="20"/>
      <c r="B19" s="23"/>
      <c r="C19" s="23">
        <v>4110</v>
      </c>
      <c r="D19" s="42"/>
      <c r="E19" s="42">
        <v>146</v>
      </c>
      <c r="F19" s="42">
        <v>146</v>
      </c>
      <c r="G19" s="42">
        <v>0</v>
      </c>
      <c r="H19" s="42">
        <v>146</v>
      </c>
      <c r="I19" s="42">
        <v>0</v>
      </c>
      <c r="J19" s="42">
        <v>0</v>
      </c>
      <c r="K19" s="280"/>
      <c r="L19" s="280"/>
      <c r="M19" s="280"/>
      <c r="N19" s="280"/>
      <c r="O19" s="280"/>
      <c r="P19" s="280"/>
      <c r="Q19" s="280"/>
      <c r="R19" s="280"/>
      <c r="S19" s="280"/>
      <c r="T19" s="280"/>
      <c r="U19" s="280"/>
      <c r="V19" s="280"/>
      <c r="W19" s="280"/>
      <c r="X19" s="280"/>
      <c r="Y19" s="280"/>
      <c r="Z19" s="280"/>
    </row>
    <row r="20" spans="1:26" s="16" customFormat="1" ht="18" customHeight="1">
      <c r="A20" s="20"/>
      <c r="B20" s="23"/>
      <c r="C20" s="23">
        <v>4300</v>
      </c>
      <c r="D20" s="42"/>
      <c r="E20" s="42">
        <v>44</v>
      </c>
      <c r="F20" s="42">
        <v>44</v>
      </c>
      <c r="G20" s="42">
        <v>0</v>
      </c>
      <c r="H20" s="42">
        <v>0</v>
      </c>
      <c r="I20" s="42">
        <v>0</v>
      </c>
      <c r="J20" s="42">
        <v>0</v>
      </c>
      <c r="K20" s="280"/>
      <c r="L20" s="280"/>
      <c r="M20" s="280"/>
      <c r="N20" s="280"/>
      <c r="O20" s="280"/>
      <c r="P20" s="280"/>
      <c r="Q20" s="280"/>
      <c r="R20" s="280"/>
      <c r="S20" s="280"/>
      <c r="T20" s="280"/>
      <c r="U20" s="280"/>
      <c r="V20" s="280"/>
      <c r="W20" s="280"/>
      <c r="X20" s="280"/>
      <c r="Y20" s="280"/>
      <c r="Z20" s="280"/>
    </row>
    <row r="21" spans="1:26" s="49" customFormat="1" ht="18" customHeight="1">
      <c r="A21" s="47">
        <v>852</v>
      </c>
      <c r="B21" s="46"/>
      <c r="C21" s="46"/>
      <c r="D21" s="13">
        <f>SUM(D22,D38)</f>
        <v>2823600</v>
      </c>
      <c r="E21" s="13">
        <f aca="true" t="shared" si="4" ref="E21:J21">SUM(E22,E38)</f>
        <v>2823600</v>
      </c>
      <c r="F21" s="13">
        <f t="shared" si="4"/>
        <v>2823600</v>
      </c>
      <c r="G21" s="13">
        <f t="shared" si="4"/>
        <v>82526</v>
      </c>
      <c r="H21" s="13">
        <f t="shared" si="4"/>
        <v>98283</v>
      </c>
      <c r="I21" s="13">
        <f t="shared" si="4"/>
        <v>2634336</v>
      </c>
      <c r="J21" s="13">
        <f t="shared" si="4"/>
        <v>0</v>
      </c>
      <c r="K21" s="281"/>
      <c r="L21" s="281"/>
      <c r="M21" s="281"/>
      <c r="N21" s="281"/>
      <c r="O21" s="281"/>
      <c r="P21" s="281"/>
      <c r="Q21" s="281"/>
      <c r="R21" s="281"/>
      <c r="S21" s="281"/>
      <c r="T21" s="281"/>
      <c r="U21" s="281"/>
      <c r="V21" s="281"/>
      <c r="W21" s="281"/>
      <c r="X21" s="281"/>
      <c r="Y21" s="281"/>
      <c r="Z21" s="281"/>
    </row>
    <row r="22" spans="1:26" s="16" customFormat="1" ht="18" customHeight="1">
      <c r="A22" s="42"/>
      <c r="B22" s="21" t="s">
        <v>99</v>
      </c>
      <c r="C22" s="21"/>
      <c r="D22" s="17">
        <v>2801000</v>
      </c>
      <c r="E22" s="12">
        <f aca="true" t="shared" si="5" ref="E22:J22">SUM(E24:E37)</f>
        <v>2801000</v>
      </c>
      <c r="F22" s="12">
        <f t="shared" si="5"/>
        <v>2801000</v>
      </c>
      <c r="G22" s="12">
        <f t="shared" si="5"/>
        <v>61526</v>
      </c>
      <c r="H22" s="12">
        <f t="shared" si="5"/>
        <v>96683</v>
      </c>
      <c r="I22" s="12">
        <f t="shared" si="5"/>
        <v>2634336</v>
      </c>
      <c r="J22" s="12">
        <f t="shared" si="5"/>
        <v>0</v>
      </c>
      <c r="K22" s="280"/>
      <c r="L22" s="280"/>
      <c r="M22" s="280"/>
      <c r="N22" s="280"/>
      <c r="O22" s="280"/>
      <c r="P22" s="280"/>
      <c r="Q22" s="280"/>
      <c r="R22" s="280"/>
      <c r="S22" s="280"/>
      <c r="T22" s="280"/>
      <c r="U22" s="280"/>
      <c r="V22" s="280"/>
      <c r="W22" s="280"/>
      <c r="X22" s="280"/>
      <c r="Y22" s="280"/>
      <c r="Z22" s="280"/>
    </row>
    <row r="23" spans="1:26" s="50" customFormat="1" ht="18" customHeight="1">
      <c r="A23" s="17"/>
      <c r="B23" s="18"/>
      <c r="C23" s="21">
        <v>2010</v>
      </c>
      <c r="D23" s="17">
        <v>2801000</v>
      </c>
      <c r="E23" s="17"/>
      <c r="F23" s="17"/>
      <c r="G23" s="17"/>
      <c r="H23" s="17"/>
      <c r="I23" s="17"/>
      <c r="J23" s="17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</row>
    <row r="24" spans="1:26" s="50" customFormat="1" ht="18" customHeight="1">
      <c r="A24" s="17"/>
      <c r="B24" s="18"/>
      <c r="C24" s="21">
        <v>3020</v>
      </c>
      <c r="D24" s="17"/>
      <c r="E24" s="17">
        <v>300</v>
      </c>
      <c r="F24" s="17">
        <v>300</v>
      </c>
      <c r="G24" s="17">
        <v>0</v>
      </c>
      <c r="H24" s="17">
        <v>0</v>
      </c>
      <c r="I24" s="17">
        <v>300</v>
      </c>
      <c r="J24" s="17">
        <v>0</v>
      </c>
      <c r="K24" s="282"/>
      <c r="L24" s="282"/>
      <c r="M24" s="282"/>
      <c r="N24" s="282"/>
      <c r="O24" s="282"/>
      <c r="P24" s="282"/>
      <c r="Q24" s="282"/>
      <c r="R24" s="282"/>
      <c r="S24" s="282"/>
      <c r="T24" s="282"/>
      <c r="U24" s="282"/>
      <c r="V24" s="282"/>
      <c r="W24" s="282"/>
      <c r="X24" s="282"/>
      <c r="Y24" s="282"/>
      <c r="Z24" s="282"/>
    </row>
    <row r="25" spans="1:26" s="50" customFormat="1" ht="18" customHeight="1">
      <c r="A25" s="17"/>
      <c r="B25" s="18"/>
      <c r="C25" s="21">
        <v>3110</v>
      </c>
      <c r="D25" s="17"/>
      <c r="E25" s="17">
        <v>2634036</v>
      </c>
      <c r="F25" s="17">
        <v>2634036</v>
      </c>
      <c r="G25" s="17">
        <v>0</v>
      </c>
      <c r="H25" s="17">
        <v>0</v>
      </c>
      <c r="I25" s="17">
        <v>2634036</v>
      </c>
      <c r="J25" s="17">
        <v>0</v>
      </c>
      <c r="K25" s="282"/>
      <c r="L25" s="282"/>
      <c r="M25" s="282"/>
      <c r="N25" s="282"/>
      <c r="O25" s="282"/>
      <c r="P25" s="282"/>
      <c r="Q25" s="282"/>
      <c r="R25" s="282"/>
      <c r="S25" s="282"/>
      <c r="T25" s="282"/>
      <c r="U25" s="282"/>
      <c r="V25" s="282"/>
      <c r="W25" s="282"/>
      <c r="X25" s="282"/>
      <c r="Y25" s="282"/>
      <c r="Z25" s="282"/>
    </row>
    <row r="26" spans="1:26" s="50" customFormat="1" ht="18" customHeight="1">
      <c r="A26" s="17"/>
      <c r="B26" s="18"/>
      <c r="C26" s="21" t="s">
        <v>207</v>
      </c>
      <c r="D26" s="17"/>
      <c r="E26" s="17">
        <v>56543</v>
      </c>
      <c r="F26" s="17">
        <v>56543</v>
      </c>
      <c r="G26" s="17">
        <v>56543</v>
      </c>
      <c r="H26" s="17">
        <v>0</v>
      </c>
      <c r="I26" s="17">
        <v>0</v>
      </c>
      <c r="J26" s="17">
        <v>0</v>
      </c>
      <c r="K26" s="282"/>
      <c r="L26" s="282"/>
      <c r="M26" s="282"/>
      <c r="N26" s="282"/>
      <c r="O26" s="282"/>
      <c r="P26" s="282"/>
      <c r="Q26" s="282"/>
      <c r="R26" s="282"/>
      <c r="S26" s="282"/>
      <c r="T26" s="282"/>
      <c r="U26" s="282"/>
      <c r="V26" s="282"/>
      <c r="W26" s="282"/>
      <c r="X26" s="282"/>
      <c r="Y26" s="282"/>
      <c r="Z26" s="282"/>
    </row>
    <row r="27" spans="1:26" s="50" customFormat="1" ht="18" customHeight="1">
      <c r="A27" s="17"/>
      <c r="B27" s="18"/>
      <c r="C27" s="21" t="s">
        <v>232</v>
      </c>
      <c r="D27" s="17"/>
      <c r="E27" s="17">
        <v>4983</v>
      </c>
      <c r="F27" s="17">
        <v>4983</v>
      </c>
      <c r="G27" s="17">
        <v>4983</v>
      </c>
      <c r="H27" s="17">
        <v>0</v>
      </c>
      <c r="I27" s="17">
        <v>0</v>
      </c>
      <c r="J27" s="17">
        <v>0</v>
      </c>
      <c r="K27" s="282"/>
      <c r="L27" s="282"/>
      <c r="M27" s="282"/>
      <c r="N27" s="282"/>
      <c r="O27" s="282"/>
      <c r="P27" s="282"/>
      <c r="Q27" s="282"/>
      <c r="R27" s="282"/>
      <c r="S27" s="282"/>
      <c r="T27" s="282"/>
      <c r="U27" s="282"/>
      <c r="V27" s="282"/>
      <c r="W27" s="282"/>
      <c r="X27" s="282"/>
      <c r="Y27" s="282"/>
      <c r="Z27" s="282"/>
    </row>
    <row r="28" spans="1:26" s="50" customFormat="1" ht="18" customHeight="1">
      <c r="A28" s="17"/>
      <c r="B28" s="18"/>
      <c r="C28" s="21" t="s">
        <v>142</v>
      </c>
      <c r="D28" s="17"/>
      <c r="E28" s="17">
        <v>95176</v>
      </c>
      <c r="F28" s="17">
        <v>95176</v>
      </c>
      <c r="G28" s="17">
        <v>0</v>
      </c>
      <c r="H28" s="17">
        <v>95176</v>
      </c>
      <c r="I28" s="17">
        <v>0</v>
      </c>
      <c r="J28" s="17">
        <v>0</v>
      </c>
      <c r="K28" s="282"/>
      <c r="L28" s="282"/>
      <c r="M28" s="282"/>
      <c r="N28" s="282"/>
      <c r="O28" s="282"/>
      <c r="P28" s="282"/>
      <c r="Q28" s="282"/>
      <c r="R28" s="282"/>
      <c r="S28" s="282"/>
      <c r="T28" s="282"/>
      <c r="U28" s="282"/>
      <c r="V28" s="282"/>
      <c r="W28" s="282"/>
      <c r="X28" s="282"/>
      <c r="Y28" s="282"/>
      <c r="Z28" s="282"/>
    </row>
    <row r="29" spans="1:26" s="50" customFormat="1" ht="18" customHeight="1">
      <c r="A29" s="17"/>
      <c r="B29" s="18"/>
      <c r="C29" s="21" t="s">
        <v>143</v>
      </c>
      <c r="D29" s="17"/>
      <c r="E29" s="17">
        <v>1507</v>
      </c>
      <c r="F29" s="17">
        <v>1507</v>
      </c>
      <c r="G29" s="17">
        <v>0</v>
      </c>
      <c r="H29" s="17">
        <v>1507</v>
      </c>
      <c r="I29" s="17">
        <v>0</v>
      </c>
      <c r="J29" s="17">
        <v>0</v>
      </c>
      <c r="K29" s="282"/>
      <c r="L29" s="282"/>
      <c r="M29" s="282"/>
      <c r="N29" s="282"/>
      <c r="O29" s="282"/>
      <c r="P29" s="282"/>
      <c r="Q29" s="282"/>
      <c r="R29" s="282"/>
      <c r="S29" s="282"/>
      <c r="T29" s="282"/>
      <c r="U29" s="282"/>
      <c r="V29" s="282"/>
      <c r="W29" s="282"/>
      <c r="X29" s="282"/>
      <c r="Y29" s="282"/>
      <c r="Z29" s="282"/>
    </row>
    <row r="30" spans="1:26" s="50" customFormat="1" ht="18" customHeight="1">
      <c r="A30" s="17"/>
      <c r="B30" s="18"/>
      <c r="C30" s="21" t="s">
        <v>163</v>
      </c>
      <c r="D30" s="17"/>
      <c r="E30" s="17">
        <v>1695</v>
      </c>
      <c r="F30" s="17">
        <v>1695</v>
      </c>
      <c r="G30" s="17">
        <v>0</v>
      </c>
      <c r="H30" s="17">
        <v>0</v>
      </c>
      <c r="I30" s="17">
        <v>0</v>
      </c>
      <c r="J30" s="17">
        <v>0</v>
      </c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2"/>
      <c r="X30" s="282"/>
      <c r="Y30" s="282"/>
      <c r="Z30" s="282"/>
    </row>
    <row r="31" spans="1:26" s="50" customFormat="1" ht="18" customHeight="1">
      <c r="A31" s="17"/>
      <c r="B31" s="18"/>
      <c r="C31" s="21" t="s">
        <v>160</v>
      </c>
      <c r="D31" s="17"/>
      <c r="E31" s="17">
        <v>1020</v>
      </c>
      <c r="F31" s="17">
        <v>1020</v>
      </c>
      <c r="G31" s="17">
        <v>0</v>
      </c>
      <c r="H31" s="17">
        <v>0</v>
      </c>
      <c r="I31" s="17">
        <v>0</v>
      </c>
      <c r="J31" s="17">
        <v>0</v>
      </c>
      <c r="K31" s="282"/>
      <c r="L31" s="282"/>
      <c r="M31" s="282"/>
      <c r="N31" s="282"/>
      <c r="O31" s="282"/>
      <c r="P31" s="282"/>
      <c r="Q31" s="282"/>
      <c r="R31" s="282"/>
      <c r="S31" s="282"/>
      <c r="T31" s="282"/>
      <c r="U31" s="282"/>
      <c r="V31" s="282"/>
      <c r="W31" s="282"/>
      <c r="X31" s="282"/>
      <c r="Y31" s="282"/>
      <c r="Z31" s="282"/>
    </row>
    <row r="32" spans="1:26" s="50" customFormat="1" ht="18" customHeight="1">
      <c r="A32" s="17"/>
      <c r="B32" s="18"/>
      <c r="C32" s="21" t="s">
        <v>174</v>
      </c>
      <c r="D32" s="17"/>
      <c r="E32" s="17">
        <v>1100</v>
      </c>
      <c r="F32" s="17">
        <v>1100</v>
      </c>
      <c r="G32" s="17">
        <v>0</v>
      </c>
      <c r="H32" s="17">
        <v>0</v>
      </c>
      <c r="I32" s="17">
        <v>0</v>
      </c>
      <c r="J32" s="17">
        <v>0</v>
      </c>
      <c r="K32" s="282"/>
      <c r="L32" s="282"/>
      <c r="M32" s="282"/>
      <c r="N32" s="282"/>
      <c r="O32" s="282"/>
      <c r="P32" s="282"/>
      <c r="Q32" s="282"/>
      <c r="R32" s="282"/>
      <c r="S32" s="282"/>
      <c r="T32" s="282"/>
      <c r="U32" s="282"/>
      <c r="V32" s="282"/>
      <c r="W32" s="282"/>
      <c r="X32" s="282"/>
      <c r="Y32" s="282"/>
      <c r="Z32" s="282"/>
    </row>
    <row r="33" spans="1:26" s="50" customFormat="1" ht="18" customHeight="1">
      <c r="A33" s="17"/>
      <c r="B33" s="18"/>
      <c r="C33" s="21" t="s">
        <v>165</v>
      </c>
      <c r="D33" s="17"/>
      <c r="E33" s="17">
        <v>200</v>
      </c>
      <c r="F33" s="17">
        <v>200</v>
      </c>
      <c r="G33" s="17">
        <v>0</v>
      </c>
      <c r="H33" s="17">
        <v>0</v>
      </c>
      <c r="I33" s="17">
        <v>0</v>
      </c>
      <c r="J33" s="17">
        <v>0</v>
      </c>
      <c r="K33" s="282"/>
      <c r="L33" s="282"/>
      <c r="M33" s="282"/>
      <c r="N33" s="282"/>
      <c r="O33" s="282"/>
      <c r="P33" s="282"/>
      <c r="Q33" s="282"/>
      <c r="R33" s="282"/>
      <c r="S33" s="282"/>
      <c r="T33" s="282"/>
      <c r="U33" s="282"/>
      <c r="V33" s="282"/>
      <c r="W33" s="282"/>
      <c r="X33" s="282"/>
      <c r="Y33" s="282"/>
      <c r="Z33" s="282"/>
    </row>
    <row r="34" spans="1:26" s="50" customFormat="1" ht="18" customHeight="1">
      <c r="A34" s="17"/>
      <c r="B34" s="18"/>
      <c r="C34" s="21" t="s">
        <v>233</v>
      </c>
      <c r="D34" s="17"/>
      <c r="E34" s="17">
        <v>2040</v>
      </c>
      <c r="F34" s="17">
        <v>2040</v>
      </c>
      <c r="G34" s="17">
        <v>0</v>
      </c>
      <c r="H34" s="17">
        <v>0</v>
      </c>
      <c r="I34" s="17">
        <v>0</v>
      </c>
      <c r="J34" s="17">
        <v>0</v>
      </c>
      <c r="K34" s="282"/>
      <c r="L34" s="282"/>
      <c r="M34" s="282"/>
      <c r="N34" s="282"/>
      <c r="O34" s="282"/>
      <c r="P34" s="282"/>
      <c r="Q34" s="282"/>
      <c r="R34" s="282"/>
      <c r="S34" s="282"/>
      <c r="T34" s="282"/>
      <c r="U34" s="282"/>
      <c r="V34" s="282"/>
      <c r="W34" s="282"/>
      <c r="X34" s="282"/>
      <c r="Y34" s="282"/>
      <c r="Z34" s="282"/>
    </row>
    <row r="35" spans="1:26" s="50" customFormat="1" ht="18" customHeight="1">
      <c r="A35" s="17"/>
      <c r="B35" s="18"/>
      <c r="C35" s="21" t="s">
        <v>166</v>
      </c>
      <c r="D35" s="17"/>
      <c r="E35" s="17">
        <v>500</v>
      </c>
      <c r="F35" s="17">
        <v>500</v>
      </c>
      <c r="G35" s="17">
        <v>0</v>
      </c>
      <c r="H35" s="17">
        <v>0</v>
      </c>
      <c r="I35" s="17">
        <v>0</v>
      </c>
      <c r="J35" s="17">
        <v>0</v>
      </c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</row>
    <row r="36" spans="1:26" s="50" customFormat="1" ht="18" customHeight="1">
      <c r="A36" s="17"/>
      <c r="B36" s="18"/>
      <c r="C36" s="21" t="s">
        <v>167</v>
      </c>
      <c r="D36" s="17"/>
      <c r="E36" s="17">
        <v>200</v>
      </c>
      <c r="F36" s="17">
        <v>200</v>
      </c>
      <c r="G36" s="17">
        <v>0</v>
      </c>
      <c r="H36" s="17">
        <v>0</v>
      </c>
      <c r="I36" s="17">
        <v>0</v>
      </c>
      <c r="J36" s="17">
        <v>0</v>
      </c>
      <c r="K36" s="282"/>
      <c r="L36" s="282"/>
      <c r="M36" s="282"/>
      <c r="N36" s="282"/>
      <c r="O36" s="282"/>
      <c r="P36" s="282"/>
      <c r="Q36" s="282"/>
      <c r="R36" s="282"/>
      <c r="S36" s="282"/>
      <c r="T36" s="282"/>
      <c r="U36" s="282"/>
      <c r="V36" s="282"/>
      <c r="W36" s="282"/>
      <c r="X36" s="282"/>
      <c r="Y36" s="282"/>
      <c r="Z36" s="282"/>
    </row>
    <row r="37" spans="1:26" s="50" customFormat="1" ht="18" customHeight="1">
      <c r="A37" s="17"/>
      <c r="B37" s="18"/>
      <c r="C37" s="21" t="s">
        <v>168</v>
      </c>
      <c r="D37" s="17"/>
      <c r="E37" s="17">
        <v>1700</v>
      </c>
      <c r="F37" s="17">
        <v>1700</v>
      </c>
      <c r="G37" s="17">
        <v>0</v>
      </c>
      <c r="H37" s="17">
        <v>0</v>
      </c>
      <c r="I37" s="17">
        <v>0</v>
      </c>
      <c r="J37" s="17">
        <v>0</v>
      </c>
      <c r="K37" s="282"/>
      <c r="L37" s="282"/>
      <c r="M37" s="282"/>
      <c r="N37" s="282"/>
      <c r="O37" s="282"/>
      <c r="P37" s="282"/>
      <c r="Q37" s="282"/>
      <c r="R37" s="282"/>
      <c r="S37" s="282"/>
      <c r="T37" s="282"/>
      <c r="U37" s="282"/>
      <c r="V37" s="282"/>
      <c r="W37" s="282"/>
      <c r="X37" s="282"/>
      <c r="Y37" s="282"/>
      <c r="Z37" s="282"/>
    </row>
    <row r="38" spans="1:26" s="50" customFormat="1" ht="18" customHeight="1">
      <c r="A38" s="17"/>
      <c r="B38" s="7">
        <v>85228</v>
      </c>
      <c r="C38" s="21"/>
      <c r="D38" s="17">
        <v>22600</v>
      </c>
      <c r="E38" s="17">
        <f aca="true" t="shared" si="6" ref="E38:J38">SUM(E40:E41)</f>
        <v>22600</v>
      </c>
      <c r="F38" s="17">
        <f t="shared" si="6"/>
        <v>22600</v>
      </c>
      <c r="G38" s="17">
        <f t="shared" si="6"/>
        <v>21000</v>
      </c>
      <c r="H38" s="17">
        <f t="shared" si="6"/>
        <v>1600</v>
      </c>
      <c r="I38" s="17">
        <f t="shared" si="6"/>
        <v>0</v>
      </c>
      <c r="J38" s="17">
        <f t="shared" si="6"/>
        <v>0</v>
      </c>
      <c r="K38" s="282"/>
      <c r="L38" s="282"/>
      <c r="M38" s="282"/>
      <c r="N38" s="282"/>
      <c r="O38" s="282"/>
      <c r="P38" s="282"/>
      <c r="Q38" s="282"/>
      <c r="R38" s="282"/>
      <c r="S38" s="282"/>
      <c r="T38" s="282"/>
      <c r="U38" s="282"/>
      <c r="V38" s="282"/>
      <c r="W38" s="282"/>
      <c r="X38" s="282"/>
      <c r="Y38" s="282"/>
      <c r="Z38" s="282"/>
    </row>
    <row r="39" spans="1:26" s="50" customFormat="1" ht="18" customHeight="1">
      <c r="A39" s="17"/>
      <c r="B39" s="18"/>
      <c r="C39" s="21">
        <v>2010</v>
      </c>
      <c r="D39" s="17">
        <v>22600</v>
      </c>
      <c r="E39" s="17"/>
      <c r="F39" s="17"/>
      <c r="G39" s="17"/>
      <c r="H39" s="17"/>
      <c r="I39" s="17"/>
      <c r="J39" s="17"/>
      <c r="K39" s="282"/>
      <c r="L39" s="282"/>
      <c r="M39" s="282"/>
      <c r="N39" s="282"/>
      <c r="O39" s="282"/>
      <c r="P39" s="282"/>
      <c r="Q39" s="282"/>
      <c r="R39" s="282"/>
      <c r="S39" s="282"/>
      <c r="T39" s="282"/>
      <c r="U39" s="282"/>
      <c r="V39" s="282"/>
      <c r="W39" s="282"/>
      <c r="X39" s="282"/>
      <c r="Y39" s="282"/>
      <c r="Z39" s="282"/>
    </row>
    <row r="40" spans="1:26" s="50" customFormat="1" ht="18" customHeight="1">
      <c r="A40" s="17"/>
      <c r="B40" s="18"/>
      <c r="C40" s="21">
        <v>4110</v>
      </c>
      <c r="D40" s="17"/>
      <c r="E40" s="17">
        <v>1600</v>
      </c>
      <c r="F40" s="17">
        <v>1600</v>
      </c>
      <c r="G40" s="17">
        <v>0</v>
      </c>
      <c r="H40" s="17">
        <v>1600</v>
      </c>
      <c r="I40" s="17">
        <v>0</v>
      </c>
      <c r="J40" s="17">
        <v>0</v>
      </c>
      <c r="K40" s="282"/>
      <c r="L40" s="282"/>
      <c r="M40" s="282"/>
      <c r="N40" s="282"/>
      <c r="O40" s="282"/>
      <c r="P40" s="282"/>
      <c r="Q40" s="282"/>
      <c r="R40" s="282"/>
      <c r="S40" s="282"/>
      <c r="T40" s="282"/>
      <c r="U40" s="282"/>
      <c r="V40" s="282"/>
      <c r="W40" s="282"/>
      <c r="X40" s="282"/>
      <c r="Y40" s="282"/>
      <c r="Z40" s="282"/>
    </row>
    <row r="41" spans="1:26" s="50" customFormat="1" ht="18" customHeight="1">
      <c r="A41" s="17"/>
      <c r="B41" s="18"/>
      <c r="C41" s="21">
        <v>4170</v>
      </c>
      <c r="D41" s="17"/>
      <c r="E41" s="17">
        <v>21000</v>
      </c>
      <c r="F41" s="17">
        <v>21000</v>
      </c>
      <c r="G41" s="17">
        <v>21000</v>
      </c>
      <c r="H41" s="17">
        <v>0</v>
      </c>
      <c r="I41" s="17">
        <v>0</v>
      </c>
      <c r="J41" s="17">
        <v>0</v>
      </c>
      <c r="K41" s="282"/>
      <c r="L41" s="282"/>
      <c r="M41" s="282"/>
      <c r="N41" s="282"/>
      <c r="O41" s="282"/>
      <c r="P41" s="282"/>
      <c r="Q41" s="282"/>
      <c r="R41" s="282"/>
      <c r="S41" s="282"/>
      <c r="T41" s="282"/>
      <c r="U41" s="282"/>
      <c r="V41" s="282"/>
      <c r="W41" s="282"/>
      <c r="X41" s="282"/>
      <c r="Y41" s="282"/>
      <c r="Z41" s="282"/>
    </row>
    <row r="42" spans="1:10" ht="18" customHeight="1">
      <c r="A42" s="480" t="s">
        <v>302</v>
      </c>
      <c r="B42" s="481"/>
      <c r="C42" s="482"/>
      <c r="D42" s="51">
        <f aca="true" t="shared" si="7" ref="D42:J42">SUM(D7,D15,D21)</f>
        <v>2905350</v>
      </c>
      <c r="E42" s="51">
        <f t="shared" si="7"/>
        <v>2905350</v>
      </c>
      <c r="F42" s="51">
        <f t="shared" si="7"/>
        <v>2905350</v>
      </c>
      <c r="G42" s="51">
        <f t="shared" si="7"/>
        <v>149386</v>
      </c>
      <c r="H42" s="51">
        <f t="shared" si="7"/>
        <v>108439</v>
      </c>
      <c r="I42" s="51">
        <f t="shared" si="7"/>
        <v>2634336</v>
      </c>
      <c r="J42" s="283">
        <f t="shared" si="7"/>
        <v>0</v>
      </c>
    </row>
    <row r="43" spans="1:10" ht="15">
      <c r="A43" s="175"/>
      <c r="B43" s="175"/>
      <c r="C43" s="175"/>
      <c r="D43" s="176"/>
      <c r="E43" s="176"/>
      <c r="F43" s="176"/>
      <c r="G43" s="176"/>
      <c r="H43" s="176"/>
      <c r="I43" s="176"/>
      <c r="J43" s="176"/>
    </row>
    <row r="44" spans="1:6" ht="12.75">
      <c r="A44" s="14"/>
      <c r="B44" s="14"/>
      <c r="C44" s="14"/>
      <c r="D44" s="14"/>
      <c r="E44" s="14"/>
      <c r="F44" s="14"/>
    </row>
    <row r="45" spans="1:6" ht="15.75">
      <c r="A45" s="87" t="s">
        <v>360</v>
      </c>
      <c r="B45" s="88"/>
      <c r="C45" s="88"/>
      <c r="D45" s="88"/>
      <c r="E45" s="88"/>
      <c r="F45" s="88"/>
    </row>
    <row r="46" spans="1:6" ht="15.75">
      <c r="A46" s="87"/>
      <c r="B46" s="88"/>
      <c r="C46" s="88"/>
      <c r="D46" s="88"/>
      <c r="E46" s="88"/>
      <c r="F46" s="88"/>
    </row>
    <row r="47" spans="1:6" ht="27.75" customHeight="1">
      <c r="A47" s="159" t="s">
        <v>21</v>
      </c>
      <c r="B47" s="159" t="s">
        <v>356</v>
      </c>
      <c r="C47" s="159" t="s">
        <v>357</v>
      </c>
      <c r="D47" s="159" t="s">
        <v>358</v>
      </c>
      <c r="E47" s="484" t="s">
        <v>432</v>
      </c>
      <c r="F47" s="485"/>
    </row>
    <row r="48" spans="1:6" ht="18" customHeight="1">
      <c r="A48" s="89">
        <v>750</v>
      </c>
      <c r="B48" s="89">
        <v>75011</v>
      </c>
      <c r="C48" s="89" t="s">
        <v>359</v>
      </c>
      <c r="D48" s="50">
        <v>200</v>
      </c>
      <c r="E48" s="479">
        <v>10</v>
      </c>
      <c r="F48" s="479"/>
    </row>
    <row r="49" spans="1:6" ht="20.25" customHeight="1">
      <c r="A49" s="89">
        <v>852</v>
      </c>
      <c r="B49" s="89">
        <v>85212</v>
      </c>
      <c r="C49" s="279" t="s">
        <v>555</v>
      </c>
      <c r="D49" s="50">
        <v>21000</v>
      </c>
      <c r="E49" s="478">
        <v>8800</v>
      </c>
      <c r="F49" s="479"/>
    </row>
  </sheetData>
  <sheetProtection/>
  <mergeCells count="14">
    <mergeCell ref="A1:J1"/>
    <mergeCell ref="A3:A5"/>
    <mergeCell ref="B3:B5"/>
    <mergeCell ref="C3:C5"/>
    <mergeCell ref="D3:D5"/>
    <mergeCell ref="E49:F49"/>
    <mergeCell ref="A42:C42"/>
    <mergeCell ref="E3:E5"/>
    <mergeCell ref="F3:J3"/>
    <mergeCell ref="F4:F5"/>
    <mergeCell ref="G4:I4"/>
    <mergeCell ref="J4:J5"/>
    <mergeCell ref="E47:F47"/>
    <mergeCell ref="E48:F48"/>
  </mergeCells>
  <printOptions/>
  <pageMargins left="0.9055118110236221" right="0.6692913385826772" top="0.984251968503937" bottom="0.8267716535433072" header="0.5905511811023623" footer="0.5118110236220472"/>
  <pageSetup horizontalDpi="600" verticalDpi="600" orientation="landscape" paperSize="9" r:id="rId1"/>
  <headerFooter alignWithMargins="0">
    <oddHeader>&amp;R&amp;"Arial,Pogrubiony"&amp;12Załącznik Nr  4&amp;"Arial,Normalny"&amp;10 do uchwały Nr XXVII/186/2010 Rady Miasta Radziejów z dnia 10 marca 2010 roku  
w sprawie zmian w budżecie Miasta Radziejów  na 2010 rok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B1">
      <pane ySplit="11" topLeftCell="BM12" activePane="bottomLeft" state="frozen"/>
      <selection pane="topLeft" activeCell="A1" sqref="A1"/>
      <selection pane="bottomLeft" activeCell="C65" sqref="C65:P65"/>
    </sheetView>
  </sheetViews>
  <sheetFormatPr defaultColWidth="9.140625" defaultRowHeight="12.75"/>
  <cols>
    <col min="1" max="1" width="5.00390625" style="0" customWidth="1"/>
    <col min="2" max="2" width="14.7109375" style="0" customWidth="1"/>
    <col min="3" max="3" width="10.7109375" style="0" customWidth="1"/>
    <col min="4" max="4" width="12.421875" style="0" customWidth="1"/>
    <col min="5" max="5" width="11.00390625" style="0" customWidth="1"/>
    <col min="6" max="6" width="10.421875" style="0" customWidth="1"/>
    <col min="7" max="7" width="11.140625" style="0" customWidth="1"/>
    <col min="8" max="10" width="10.57421875" style="0" customWidth="1"/>
    <col min="11" max="12" width="11.421875" style="0" bestFit="1" customWidth="1"/>
    <col min="13" max="15" width="9.28125" style="0" bestFit="1" customWidth="1"/>
    <col min="16" max="16" width="11.421875" style="0" bestFit="1" customWidth="1"/>
  </cols>
  <sheetData>
    <row r="1" spans="1:16" ht="30.75" customHeight="1">
      <c r="A1" s="532" t="s">
        <v>401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</row>
    <row r="2" spans="1:16" ht="16.5" customHeight="1">
      <c r="A2" s="533"/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  <c r="P2" s="533"/>
    </row>
    <row r="3" spans="1:16" ht="12.75" customHeight="1">
      <c r="A3" s="534" t="s">
        <v>402</v>
      </c>
      <c r="B3" s="512" t="s">
        <v>403</v>
      </c>
      <c r="C3" s="512" t="s">
        <v>404</v>
      </c>
      <c r="D3" s="512" t="s">
        <v>405</v>
      </c>
      <c r="E3" s="515" t="s">
        <v>406</v>
      </c>
      <c r="F3" s="517"/>
      <c r="G3" s="515" t="s">
        <v>282</v>
      </c>
      <c r="H3" s="516"/>
      <c r="I3" s="516"/>
      <c r="J3" s="516"/>
      <c r="K3" s="516"/>
      <c r="L3" s="516"/>
      <c r="M3" s="516"/>
      <c r="N3" s="516"/>
      <c r="O3" s="516"/>
      <c r="P3" s="517"/>
    </row>
    <row r="4" spans="1:16" ht="12.75" customHeight="1">
      <c r="A4" s="535"/>
      <c r="B4" s="513"/>
      <c r="C4" s="513"/>
      <c r="D4" s="513"/>
      <c r="E4" s="512" t="s">
        <v>407</v>
      </c>
      <c r="F4" s="512" t="s">
        <v>408</v>
      </c>
      <c r="G4" s="515" t="s">
        <v>409</v>
      </c>
      <c r="H4" s="516"/>
      <c r="I4" s="516"/>
      <c r="J4" s="516"/>
      <c r="K4" s="516"/>
      <c r="L4" s="516"/>
      <c r="M4" s="516"/>
      <c r="N4" s="516"/>
      <c r="O4" s="516"/>
      <c r="P4" s="517"/>
    </row>
    <row r="5" spans="1:16" ht="12.75" customHeight="1">
      <c r="A5" s="535"/>
      <c r="B5" s="513"/>
      <c r="C5" s="513"/>
      <c r="D5" s="513"/>
      <c r="E5" s="513"/>
      <c r="F5" s="513"/>
      <c r="G5" s="512" t="s">
        <v>410</v>
      </c>
      <c r="H5" s="515" t="s">
        <v>411</v>
      </c>
      <c r="I5" s="516"/>
      <c r="J5" s="516"/>
      <c r="K5" s="517"/>
      <c r="L5" s="521" t="s">
        <v>412</v>
      </c>
      <c r="M5" s="522"/>
      <c r="N5" s="522"/>
      <c r="O5" s="522"/>
      <c r="P5" s="523"/>
    </row>
    <row r="6" spans="1:16" ht="12.75" customHeight="1">
      <c r="A6" s="535"/>
      <c r="B6" s="513"/>
      <c r="C6" s="513"/>
      <c r="D6" s="513"/>
      <c r="E6" s="513"/>
      <c r="F6" s="513"/>
      <c r="G6" s="513"/>
      <c r="H6" s="512" t="s">
        <v>410</v>
      </c>
      <c r="I6" s="521" t="s">
        <v>413</v>
      </c>
      <c r="J6" s="522"/>
      <c r="K6" s="523"/>
      <c r="L6" s="512" t="s">
        <v>410</v>
      </c>
      <c r="M6" s="521" t="s">
        <v>414</v>
      </c>
      <c r="N6" s="522"/>
      <c r="O6" s="522"/>
      <c r="P6" s="523"/>
    </row>
    <row r="7" spans="1:16" ht="12.75" customHeight="1">
      <c r="A7" s="535"/>
      <c r="B7" s="513"/>
      <c r="C7" s="513"/>
      <c r="D7" s="513"/>
      <c r="E7" s="513"/>
      <c r="F7" s="513"/>
      <c r="G7" s="513"/>
      <c r="H7" s="513"/>
      <c r="I7" s="509" t="s">
        <v>415</v>
      </c>
      <c r="J7" s="509" t="s">
        <v>324</v>
      </c>
      <c r="K7" s="509" t="s">
        <v>416</v>
      </c>
      <c r="L7" s="513"/>
      <c r="M7" s="524" t="s">
        <v>417</v>
      </c>
      <c r="N7" s="509" t="s">
        <v>418</v>
      </c>
      <c r="O7" s="509" t="s">
        <v>419</v>
      </c>
      <c r="P7" s="509" t="s">
        <v>416</v>
      </c>
    </row>
    <row r="8" spans="1:16" ht="12.75">
      <c r="A8" s="535"/>
      <c r="B8" s="513"/>
      <c r="C8" s="513"/>
      <c r="D8" s="513"/>
      <c r="E8" s="513"/>
      <c r="F8" s="513"/>
      <c r="G8" s="513"/>
      <c r="H8" s="513"/>
      <c r="I8" s="510"/>
      <c r="J8" s="510"/>
      <c r="K8" s="510"/>
      <c r="L8" s="513"/>
      <c r="M8" s="525"/>
      <c r="N8" s="510"/>
      <c r="O8" s="510"/>
      <c r="P8" s="510"/>
    </row>
    <row r="9" spans="1:16" ht="12.75">
      <c r="A9" s="535"/>
      <c r="B9" s="513"/>
      <c r="C9" s="513"/>
      <c r="D9" s="513"/>
      <c r="E9" s="513"/>
      <c r="F9" s="513"/>
      <c r="G9" s="513"/>
      <c r="H9" s="513"/>
      <c r="I9" s="510"/>
      <c r="J9" s="510"/>
      <c r="K9" s="510"/>
      <c r="L9" s="513"/>
      <c r="M9" s="525"/>
      <c r="N9" s="510"/>
      <c r="O9" s="510"/>
      <c r="P9" s="510"/>
    </row>
    <row r="10" spans="1:16" ht="18.75" customHeight="1">
      <c r="A10" s="536"/>
      <c r="B10" s="514"/>
      <c r="C10" s="514"/>
      <c r="D10" s="514"/>
      <c r="E10" s="514"/>
      <c r="F10" s="514"/>
      <c r="G10" s="514"/>
      <c r="H10" s="514"/>
      <c r="I10" s="511"/>
      <c r="J10" s="511"/>
      <c r="K10" s="511"/>
      <c r="L10" s="514"/>
      <c r="M10" s="526"/>
      <c r="N10" s="511"/>
      <c r="O10" s="511"/>
      <c r="P10" s="511"/>
    </row>
    <row r="11" spans="1:16" ht="15.75" customHeight="1">
      <c r="A11" s="162"/>
      <c r="B11" s="162"/>
      <c r="C11" s="163"/>
      <c r="D11" s="163" t="s">
        <v>420</v>
      </c>
      <c r="E11" s="163"/>
      <c r="F11" s="163"/>
      <c r="G11" s="163" t="s">
        <v>421</v>
      </c>
      <c r="H11" s="163" t="s">
        <v>422</v>
      </c>
      <c r="I11" s="163"/>
      <c r="J11" s="163"/>
      <c r="K11" s="163"/>
      <c r="L11" s="163" t="s">
        <v>423</v>
      </c>
      <c r="M11" s="163"/>
      <c r="N11" s="163"/>
      <c r="O11" s="163"/>
      <c r="P11" s="163"/>
    </row>
    <row r="12" spans="1:16" ht="12.75">
      <c r="A12" s="164">
        <v>1</v>
      </c>
      <c r="B12" s="164">
        <v>2</v>
      </c>
      <c r="C12" s="164">
        <v>4</v>
      </c>
      <c r="D12" s="164">
        <v>5</v>
      </c>
      <c r="E12" s="164">
        <v>6</v>
      </c>
      <c r="F12" s="164">
        <v>7</v>
      </c>
      <c r="G12" s="164">
        <v>8</v>
      </c>
      <c r="H12" s="164">
        <v>9</v>
      </c>
      <c r="I12" s="164">
        <v>10</v>
      </c>
      <c r="J12" s="164">
        <v>11</v>
      </c>
      <c r="K12" s="164">
        <v>12</v>
      </c>
      <c r="L12" s="164">
        <v>13</v>
      </c>
      <c r="M12" s="164">
        <v>14</v>
      </c>
      <c r="N12" s="164">
        <v>15</v>
      </c>
      <c r="O12" s="164">
        <v>16</v>
      </c>
      <c r="P12" s="164">
        <v>17</v>
      </c>
    </row>
    <row r="13" spans="1:16" ht="24" customHeight="1">
      <c r="A13" s="165" t="s">
        <v>424</v>
      </c>
      <c r="B13" s="166" t="s">
        <v>425</v>
      </c>
      <c r="C13" s="167"/>
      <c r="D13" s="168">
        <f>SUM(D18,D33,D45,D57)</f>
        <v>355923</v>
      </c>
      <c r="E13" s="168">
        <f aca="true" t="shared" si="0" ref="E13:P13">SUM(E18,E33,E45,E57)</f>
        <v>42988</v>
      </c>
      <c r="F13" s="168">
        <f t="shared" si="0"/>
        <v>312935</v>
      </c>
      <c r="G13" s="168">
        <f t="shared" si="0"/>
        <v>355923</v>
      </c>
      <c r="H13" s="168">
        <f t="shared" si="0"/>
        <v>42988</v>
      </c>
      <c r="I13" s="168">
        <f t="shared" si="0"/>
        <v>0</v>
      </c>
      <c r="J13" s="168">
        <f t="shared" si="0"/>
        <v>0</v>
      </c>
      <c r="K13" s="168">
        <f t="shared" si="0"/>
        <v>42988</v>
      </c>
      <c r="L13" s="168">
        <f t="shared" si="0"/>
        <v>312935</v>
      </c>
      <c r="M13" s="168">
        <f t="shared" si="0"/>
        <v>0</v>
      </c>
      <c r="N13" s="168">
        <f t="shared" si="0"/>
        <v>0</v>
      </c>
      <c r="O13" s="168">
        <f t="shared" si="0"/>
        <v>0</v>
      </c>
      <c r="P13" s="168">
        <f t="shared" si="0"/>
        <v>312935</v>
      </c>
    </row>
    <row r="14" spans="1:16" ht="17.25" customHeight="1">
      <c r="A14" s="495" t="s">
        <v>426</v>
      </c>
      <c r="B14" s="166" t="s">
        <v>427</v>
      </c>
      <c r="C14" s="492" t="s">
        <v>428</v>
      </c>
      <c r="D14" s="493"/>
      <c r="E14" s="493"/>
      <c r="F14" s="493"/>
      <c r="G14" s="493"/>
      <c r="H14" s="493"/>
      <c r="I14" s="493"/>
      <c r="J14" s="493"/>
      <c r="K14" s="493"/>
      <c r="L14" s="493"/>
      <c r="M14" s="493"/>
      <c r="N14" s="493"/>
      <c r="O14" s="493"/>
      <c r="P14" s="494"/>
    </row>
    <row r="15" spans="1:16" ht="19.5" customHeight="1">
      <c r="A15" s="496"/>
      <c r="B15" s="169" t="s">
        <v>430</v>
      </c>
      <c r="C15" s="492" t="s">
        <v>431</v>
      </c>
      <c r="D15" s="493"/>
      <c r="E15" s="493"/>
      <c r="F15" s="493"/>
      <c r="G15" s="493"/>
      <c r="H15" s="493"/>
      <c r="I15" s="493"/>
      <c r="J15" s="493"/>
      <c r="K15" s="493"/>
      <c r="L15" s="493"/>
      <c r="M15" s="493"/>
      <c r="N15" s="493"/>
      <c r="O15" s="493"/>
      <c r="P15" s="494"/>
    </row>
    <row r="16" spans="1:16" ht="19.5" customHeight="1">
      <c r="A16" s="496"/>
      <c r="B16" s="169" t="s">
        <v>559</v>
      </c>
      <c r="C16" s="492" t="s">
        <v>560</v>
      </c>
      <c r="D16" s="493"/>
      <c r="E16" s="493"/>
      <c r="F16" s="493"/>
      <c r="G16" s="493"/>
      <c r="H16" s="493"/>
      <c r="I16" s="493"/>
      <c r="J16" s="493"/>
      <c r="K16" s="493"/>
      <c r="L16" s="493"/>
      <c r="M16" s="493"/>
      <c r="N16" s="493"/>
      <c r="O16" s="493"/>
      <c r="P16" s="494"/>
    </row>
    <row r="17" spans="1:16" ht="16.5" customHeight="1">
      <c r="A17" s="496"/>
      <c r="B17" s="169" t="s">
        <v>561</v>
      </c>
      <c r="C17" s="492" t="s">
        <v>562</v>
      </c>
      <c r="D17" s="493"/>
      <c r="E17" s="493"/>
      <c r="F17" s="493"/>
      <c r="G17" s="493"/>
      <c r="H17" s="493"/>
      <c r="I17" s="493"/>
      <c r="J17" s="493"/>
      <c r="K17" s="493"/>
      <c r="L17" s="493"/>
      <c r="M17" s="493"/>
      <c r="N17" s="493"/>
      <c r="O17" s="493"/>
      <c r="P17" s="494"/>
    </row>
    <row r="18" spans="1:16" ht="22.5" customHeight="1">
      <c r="A18" s="496"/>
      <c r="B18" s="169" t="s">
        <v>563</v>
      </c>
      <c r="C18" s="489" t="s">
        <v>429</v>
      </c>
      <c r="D18" s="284">
        <f>D19+D23</f>
        <v>54221</v>
      </c>
      <c r="E18" s="284">
        <f aca="true" t="shared" si="1" ref="E18:P18">E19+E23</f>
        <v>12386</v>
      </c>
      <c r="F18" s="284">
        <f t="shared" si="1"/>
        <v>41835</v>
      </c>
      <c r="G18" s="284">
        <f t="shared" si="1"/>
        <v>54221</v>
      </c>
      <c r="H18" s="284">
        <f t="shared" si="1"/>
        <v>12386</v>
      </c>
      <c r="I18" s="284">
        <f t="shared" si="1"/>
        <v>0</v>
      </c>
      <c r="J18" s="284">
        <f t="shared" si="1"/>
        <v>0</v>
      </c>
      <c r="K18" s="284">
        <f t="shared" si="1"/>
        <v>12386</v>
      </c>
      <c r="L18" s="284">
        <f t="shared" si="1"/>
        <v>41835</v>
      </c>
      <c r="M18" s="284">
        <f t="shared" si="1"/>
        <v>0</v>
      </c>
      <c r="N18" s="284">
        <f t="shared" si="1"/>
        <v>0</v>
      </c>
      <c r="O18" s="284">
        <f t="shared" si="1"/>
        <v>0</v>
      </c>
      <c r="P18" s="284">
        <f t="shared" si="1"/>
        <v>41835</v>
      </c>
    </row>
    <row r="19" spans="1:16" ht="16.5" customHeight="1">
      <c r="A19" s="496"/>
      <c r="B19" s="173" t="s">
        <v>564</v>
      </c>
      <c r="C19" s="420"/>
      <c r="D19" s="168">
        <f>SUM(D20,D21,D22)</f>
        <v>49785</v>
      </c>
      <c r="E19" s="168">
        <f aca="true" t="shared" si="2" ref="E19:P19">SUM(E20,E21,E22)</f>
        <v>11718</v>
      </c>
      <c r="F19" s="168">
        <f t="shared" si="2"/>
        <v>38067</v>
      </c>
      <c r="G19" s="168">
        <f t="shared" si="2"/>
        <v>49785</v>
      </c>
      <c r="H19" s="168">
        <f t="shared" si="2"/>
        <v>11718</v>
      </c>
      <c r="I19" s="168">
        <f t="shared" si="2"/>
        <v>0</v>
      </c>
      <c r="J19" s="168">
        <f t="shared" si="2"/>
        <v>0</v>
      </c>
      <c r="K19" s="168">
        <f t="shared" si="2"/>
        <v>11718</v>
      </c>
      <c r="L19" s="168">
        <f t="shared" si="2"/>
        <v>38067</v>
      </c>
      <c r="M19" s="168">
        <f t="shared" si="2"/>
        <v>0</v>
      </c>
      <c r="N19" s="168">
        <f t="shared" si="2"/>
        <v>0</v>
      </c>
      <c r="O19" s="168">
        <f t="shared" si="2"/>
        <v>0</v>
      </c>
      <c r="P19" s="168">
        <f t="shared" si="2"/>
        <v>38067</v>
      </c>
    </row>
    <row r="20" spans="1:16" ht="16.5" customHeight="1">
      <c r="A20" s="496"/>
      <c r="B20" s="169" t="s">
        <v>565</v>
      </c>
      <c r="C20" s="420"/>
      <c r="D20" s="170">
        <v>38067</v>
      </c>
      <c r="E20" s="170">
        <v>0</v>
      </c>
      <c r="F20" s="170">
        <v>38067</v>
      </c>
      <c r="G20" s="170">
        <v>38067</v>
      </c>
      <c r="H20" s="171">
        <v>0</v>
      </c>
      <c r="I20" s="170">
        <v>0</v>
      </c>
      <c r="J20" s="170">
        <v>0</v>
      </c>
      <c r="K20" s="170">
        <v>0</v>
      </c>
      <c r="L20" s="170">
        <v>38067</v>
      </c>
      <c r="M20" s="170">
        <v>0</v>
      </c>
      <c r="N20" s="174">
        <v>0</v>
      </c>
      <c r="O20" s="170">
        <v>0</v>
      </c>
      <c r="P20" s="170">
        <v>38067</v>
      </c>
    </row>
    <row r="21" spans="1:16" ht="16.5" customHeight="1">
      <c r="A21" s="496"/>
      <c r="B21" s="169" t="s">
        <v>566</v>
      </c>
      <c r="C21" s="420"/>
      <c r="D21" s="170">
        <v>6718</v>
      </c>
      <c r="E21" s="170">
        <v>6718</v>
      </c>
      <c r="F21" s="170">
        <v>0</v>
      </c>
      <c r="G21" s="170">
        <v>6718</v>
      </c>
      <c r="H21" s="171">
        <v>6718</v>
      </c>
      <c r="I21" s="172">
        <v>0</v>
      </c>
      <c r="J21" s="170">
        <v>0</v>
      </c>
      <c r="K21" s="170">
        <v>6718</v>
      </c>
      <c r="L21" s="170">
        <v>0</v>
      </c>
      <c r="M21" s="170">
        <v>0</v>
      </c>
      <c r="N21" s="170">
        <v>0</v>
      </c>
      <c r="O21" s="170">
        <v>0</v>
      </c>
      <c r="P21" s="170">
        <v>0</v>
      </c>
    </row>
    <row r="22" spans="1:16" ht="16.5" customHeight="1">
      <c r="A22" s="496"/>
      <c r="B22" s="169" t="s">
        <v>567</v>
      </c>
      <c r="C22" s="420"/>
      <c r="D22" s="170">
        <v>5000</v>
      </c>
      <c r="E22" s="170">
        <v>5000</v>
      </c>
      <c r="F22" s="170">
        <v>0</v>
      </c>
      <c r="G22" s="170">
        <v>5000</v>
      </c>
      <c r="H22" s="171">
        <v>5000</v>
      </c>
      <c r="I22" s="172">
        <v>0</v>
      </c>
      <c r="J22" s="170">
        <v>0</v>
      </c>
      <c r="K22" s="170">
        <v>5000</v>
      </c>
      <c r="L22" s="170">
        <v>0</v>
      </c>
      <c r="M22" s="170">
        <v>0</v>
      </c>
      <c r="N22" s="170">
        <v>0</v>
      </c>
      <c r="O22" s="170">
        <v>0</v>
      </c>
      <c r="P22" s="170">
        <v>0</v>
      </c>
    </row>
    <row r="23" spans="1:16" ht="18" customHeight="1">
      <c r="A23" s="496"/>
      <c r="B23" s="181" t="s">
        <v>568</v>
      </c>
      <c r="C23" s="420"/>
      <c r="D23" s="182">
        <f>SUM(D24:D26)</f>
        <v>4436</v>
      </c>
      <c r="E23" s="182">
        <f aca="true" t="shared" si="3" ref="E23:P23">SUM(E24:E26)</f>
        <v>668</v>
      </c>
      <c r="F23" s="182">
        <f t="shared" si="3"/>
        <v>3768</v>
      </c>
      <c r="G23" s="182">
        <f t="shared" si="3"/>
        <v>4436</v>
      </c>
      <c r="H23" s="182">
        <f t="shared" si="3"/>
        <v>668</v>
      </c>
      <c r="I23" s="182">
        <f t="shared" si="3"/>
        <v>0</v>
      </c>
      <c r="J23" s="182">
        <f t="shared" si="3"/>
        <v>0</v>
      </c>
      <c r="K23" s="182">
        <f t="shared" si="3"/>
        <v>668</v>
      </c>
      <c r="L23" s="182">
        <f t="shared" si="3"/>
        <v>3768</v>
      </c>
      <c r="M23" s="182">
        <f t="shared" si="3"/>
        <v>0</v>
      </c>
      <c r="N23" s="182">
        <f t="shared" si="3"/>
        <v>0</v>
      </c>
      <c r="O23" s="182">
        <f t="shared" si="3"/>
        <v>0</v>
      </c>
      <c r="P23" s="182">
        <f t="shared" si="3"/>
        <v>3768</v>
      </c>
    </row>
    <row r="24" spans="1:16" ht="16.5" customHeight="1">
      <c r="A24" s="496"/>
      <c r="B24" s="285" t="s">
        <v>569</v>
      </c>
      <c r="C24" s="420"/>
      <c r="D24" s="170">
        <v>3768</v>
      </c>
      <c r="E24" s="170"/>
      <c r="F24" s="170">
        <v>3768</v>
      </c>
      <c r="G24" s="170">
        <v>3768</v>
      </c>
      <c r="H24" s="170">
        <v>0</v>
      </c>
      <c r="I24" s="170">
        <v>0</v>
      </c>
      <c r="J24" s="170">
        <v>0</v>
      </c>
      <c r="K24" s="170">
        <v>0</v>
      </c>
      <c r="L24" s="170">
        <v>3768</v>
      </c>
      <c r="M24" s="170">
        <v>0</v>
      </c>
      <c r="N24" s="170">
        <v>0</v>
      </c>
      <c r="O24" s="170">
        <v>0</v>
      </c>
      <c r="P24" s="170">
        <v>3768</v>
      </c>
    </row>
    <row r="25" spans="1:16" ht="16.5" customHeight="1">
      <c r="A25" s="496"/>
      <c r="B25" s="183" t="s">
        <v>570</v>
      </c>
      <c r="C25" s="420"/>
      <c r="D25" s="184">
        <v>665</v>
      </c>
      <c r="E25" s="184">
        <v>665</v>
      </c>
      <c r="F25" s="184">
        <v>0</v>
      </c>
      <c r="G25" s="184">
        <v>665</v>
      </c>
      <c r="H25" s="184">
        <v>665</v>
      </c>
      <c r="I25" s="185">
        <v>0</v>
      </c>
      <c r="J25" s="184">
        <v>0</v>
      </c>
      <c r="K25" s="184">
        <v>665</v>
      </c>
      <c r="L25" s="184">
        <v>0</v>
      </c>
      <c r="M25" s="184">
        <v>0</v>
      </c>
      <c r="N25" s="184">
        <v>0</v>
      </c>
      <c r="O25" s="184">
        <v>0</v>
      </c>
      <c r="P25" s="184">
        <v>0</v>
      </c>
    </row>
    <row r="26" spans="1:16" ht="16.5" customHeight="1">
      <c r="A26" s="286"/>
      <c r="B26" s="287" t="s">
        <v>567</v>
      </c>
      <c r="C26" s="421"/>
      <c r="D26" s="170">
        <v>3</v>
      </c>
      <c r="E26" s="170">
        <v>3</v>
      </c>
      <c r="F26" s="170">
        <v>0</v>
      </c>
      <c r="G26" s="170">
        <v>3</v>
      </c>
      <c r="H26" s="170">
        <v>3</v>
      </c>
      <c r="I26" s="50">
        <v>0</v>
      </c>
      <c r="J26" s="170">
        <v>0</v>
      </c>
      <c r="K26" s="170">
        <v>3</v>
      </c>
      <c r="L26" s="170">
        <v>0</v>
      </c>
      <c r="M26" s="170">
        <v>0</v>
      </c>
      <c r="N26" s="170">
        <v>0</v>
      </c>
      <c r="O26" s="170">
        <v>0</v>
      </c>
      <c r="P26" s="170">
        <v>0</v>
      </c>
    </row>
    <row r="27" spans="1:16" ht="8.25" customHeight="1">
      <c r="A27" s="188"/>
      <c r="B27" s="189"/>
      <c r="C27" s="190"/>
      <c r="D27" s="191"/>
      <c r="E27" s="191"/>
      <c r="F27" s="191"/>
      <c r="G27" s="191"/>
      <c r="H27" s="191"/>
      <c r="I27" s="192"/>
      <c r="J27" s="191"/>
      <c r="K27" s="191"/>
      <c r="L27" s="191"/>
      <c r="M27" s="191"/>
      <c r="N27" s="191"/>
      <c r="O27" s="191"/>
      <c r="P27" s="174"/>
    </row>
    <row r="28" spans="1:16" ht="15" customHeight="1">
      <c r="A28" s="527" t="s">
        <v>323</v>
      </c>
      <c r="B28" s="166" t="s">
        <v>427</v>
      </c>
      <c r="C28" s="492" t="s">
        <v>428</v>
      </c>
      <c r="D28" s="493"/>
      <c r="E28" s="493"/>
      <c r="F28" s="493"/>
      <c r="G28" s="493"/>
      <c r="H28" s="493"/>
      <c r="I28" s="493"/>
      <c r="J28" s="493"/>
      <c r="K28" s="493"/>
      <c r="L28" s="493"/>
      <c r="M28" s="493"/>
      <c r="N28" s="493"/>
      <c r="O28" s="493"/>
      <c r="P28" s="494"/>
    </row>
    <row r="29" spans="1:16" ht="16.5" customHeight="1">
      <c r="A29" s="528"/>
      <c r="B29" s="169" t="s">
        <v>571</v>
      </c>
      <c r="C29" s="492" t="s">
        <v>572</v>
      </c>
      <c r="D29" s="493"/>
      <c r="E29" s="493"/>
      <c r="F29" s="493"/>
      <c r="G29" s="493"/>
      <c r="H29" s="493"/>
      <c r="I29" s="493"/>
      <c r="J29" s="493"/>
      <c r="K29" s="493"/>
      <c r="L29" s="493"/>
      <c r="M29" s="493"/>
      <c r="N29" s="493"/>
      <c r="O29" s="493"/>
      <c r="P29" s="494"/>
    </row>
    <row r="30" spans="1:16" ht="16.5" customHeight="1">
      <c r="A30" s="528"/>
      <c r="B30" s="169" t="s">
        <v>573</v>
      </c>
      <c r="C30" s="492" t="s">
        <v>574</v>
      </c>
      <c r="D30" s="493"/>
      <c r="E30" s="493"/>
      <c r="F30" s="493"/>
      <c r="G30" s="493"/>
      <c r="H30" s="493"/>
      <c r="I30" s="493"/>
      <c r="J30" s="493"/>
      <c r="K30" s="493"/>
      <c r="L30" s="493"/>
      <c r="M30" s="493"/>
      <c r="N30" s="493"/>
      <c r="O30" s="493"/>
      <c r="P30" s="494"/>
    </row>
    <row r="31" spans="1:16" ht="16.5" customHeight="1">
      <c r="A31" s="528"/>
      <c r="B31" s="169" t="s">
        <v>0</v>
      </c>
      <c r="C31" s="492" t="s">
        <v>1</v>
      </c>
      <c r="D31" s="493"/>
      <c r="E31" s="493"/>
      <c r="F31" s="493"/>
      <c r="G31" s="493"/>
      <c r="H31" s="493"/>
      <c r="I31" s="493"/>
      <c r="J31" s="493"/>
      <c r="K31" s="493"/>
      <c r="L31" s="493"/>
      <c r="M31" s="493"/>
      <c r="N31" s="493"/>
      <c r="O31" s="493"/>
      <c r="P31" s="494"/>
    </row>
    <row r="32" spans="1:16" ht="16.5" customHeight="1">
      <c r="A32" s="528"/>
      <c r="B32" s="169" t="s">
        <v>2</v>
      </c>
      <c r="C32" s="492" t="s">
        <v>3</v>
      </c>
      <c r="D32" s="530"/>
      <c r="E32" s="530"/>
      <c r="F32" s="530"/>
      <c r="G32" s="530"/>
      <c r="H32" s="530"/>
      <c r="I32" s="530"/>
      <c r="J32" s="530"/>
      <c r="K32" s="530"/>
      <c r="L32" s="530"/>
      <c r="M32" s="530"/>
      <c r="N32" s="530"/>
      <c r="O32" s="530"/>
      <c r="P32" s="531"/>
    </row>
    <row r="33" spans="1:16" ht="24" customHeight="1">
      <c r="A33" s="528"/>
      <c r="B33" s="169" t="s">
        <v>4</v>
      </c>
      <c r="C33" s="518" t="s">
        <v>429</v>
      </c>
      <c r="D33" s="284">
        <f>D34+D38</f>
        <v>104051</v>
      </c>
      <c r="E33" s="284">
        <f aca="true" t="shared" si="4" ref="E33:P33">E34+E38</f>
        <v>15613</v>
      </c>
      <c r="F33" s="284">
        <f t="shared" si="4"/>
        <v>88438</v>
      </c>
      <c r="G33" s="284">
        <f t="shared" si="4"/>
        <v>104051</v>
      </c>
      <c r="H33" s="284">
        <f t="shared" si="4"/>
        <v>15613</v>
      </c>
      <c r="I33" s="284">
        <f t="shared" si="4"/>
        <v>0</v>
      </c>
      <c r="J33" s="284">
        <f t="shared" si="4"/>
        <v>0</v>
      </c>
      <c r="K33" s="284">
        <f t="shared" si="4"/>
        <v>15613</v>
      </c>
      <c r="L33" s="284">
        <f t="shared" si="4"/>
        <v>88438</v>
      </c>
      <c r="M33" s="284">
        <f t="shared" si="4"/>
        <v>0</v>
      </c>
      <c r="N33" s="284">
        <f t="shared" si="4"/>
        <v>0</v>
      </c>
      <c r="O33" s="284">
        <f t="shared" si="4"/>
        <v>0</v>
      </c>
      <c r="P33" s="284">
        <f t="shared" si="4"/>
        <v>88438</v>
      </c>
    </row>
    <row r="34" spans="1:16" ht="16.5" customHeight="1">
      <c r="A34" s="528"/>
      <c r="B34" s="173" t="s">
        <v>5</v>
      </c>
      <c r="C34" s="519"/>
      <c r="D34" s="168">
        <f>SUM(D35,D36,D37)</f>
        <v>39017</v>
      </c>
      <c r="E34" s="168">
        <f aca="true" t="shared" si="5" ref="E34:N34">SUM(E35,E36,E37)</f>
        <v>5855</v>
      </c>
      <c r="F34" s="168">
        <f t="shared" si="5"/>
        <v>33162</v>
      </c>
      <c r="G34" s="168">
        <f t="shared" si="5"/>
        <v>39017</v>
      </c>
      <c r="H34" s="168">
        <f t="shared" si="5"/>
        <v>5855</v>
      </c>
      <c r="I34" s="168">
        <f t="shared" si="5"/>
        <v>0</v>
      </c>
      <c r="J34" s="168">
        <f t="shared" si="5"/>
        <v>0</v>
      </c>
      <c r="K34" s="168">
        <f t="shared" si="5"/>
        <v>5855</v>
      </c>
      <c r="L34" s="168">
        <f t="shared" si="5"/>
        <v>33162</v>
      </c>
      <c r="M34" s="168">
        <f t="shared" si="5"/>
        <v>0</v>
      </c>
      <c r="N34" s="168">
        <f t="shared" si="5"/>
        <v>0</v>
      </c>
      <c r="O34" s="168">
        <f>SUM(O35,O36,O37)</f>
        <v>0</v>
      </c>
      <c r="P34" s="168">
        <f>SUM(P35,P36,P37)</f>
        <v>33162</v>
      </c>
    </row>
    <row r="35" spans="1:16" ht="16.5" customHeight="1">
      <c r="A35" s="528"/>
      <c r="B35" s="169" t="s">
        <v>6</v>
      </c>
      <c r="C35" s="519"/>
      <c r="D35" s="170">
        <v>33162</v>
      </c>
      <c r="E35" s="170">
        <v>0</v>
      </c>
      <c r="F35" s="170">
        <v>33162</v>
      </c>
      <c r="G35" s="170">
        <v>33162</v>
      </c>
      <c r="H35" s="171">
        <v>0</v>
      </c>
      <c r="I35" s="170">
        <v>0</v>
      </c>
      <c r="J35" s="170">
        <v>0</v>
      </c>
      <c r="K35" s="170">
        <v>0</v>
      </c>
      <c r="L35" s="170">
        <v>33162</v>
      </c>
      <c r="M35" s="170">
        <v>0</v>
      </c>
      <c r="N35" s="174">
        <v>0</v>
      </c>
      <c r="O35" s="170">
        <v>0</v>
      </c>
      <c r="P35" s="170">
        <v>33162</v>
      </c>
    </row>
    <row r="36" spans="1:16" ht="17.25" customHeight="1">
      <c r="A36" s="528"/>
      <c r="B36" s="169" t="s">
        <v>7</v>
      </c>
      <c r="C36" s="519"/>
      <c r="D36" s="170">
        <v>5852</v>
      </c>
      <c r="E36" s="170">
        <v>5852</v>
      </c>
      <c r="F36" s="170">
        <v>0</v>
      </c>
      <c r="G36" s="170">
        <v>5852</v>
      </c>
      <c r="H36" s="171">
        <v>5852</v>
      </c>
      <c r="I36" s="172">
        <v>0</v>
      </c>
      <c r="J36" s="170">
        <v>0</v>
      </c>
      <c r="K36" s="170">
        <v>5852</v>
      </c>
      <c r="L36" s="170">
        <v>0</v>
      </c>
      <c r="M36" s="170">
        <v>0</v>
      </c>
      <c r="N36" s="170">
        <v>0</v>
      </c>
      <c r="O36" s="170">
        <v>0</v>
      </c>
      <c r="P36" s="170">
        <v>0</v>
      </c>
    </row>
    <row r="37" spans="1:16" ht="16.5" customHeight="1">
      <c r="A37" s="528"/>
      <c r="B37" s="169" t="s">
        <v>567</v>
      </c>
      <c r="C37" s="519"/>
      <c r="D37" s="170">
        <v>3</v>
      </c>
      <c r="E37" s="170">
        <v>3</v>
      </c>
      <c r="F37" s="170">
        <v>0</v>
      </c>
      <c r="G37" s="170">
        <v>3</v>
      </c>
      <c r="H37" s="171">
        <v>3</v>
      </c>
      <c r="I37" s="172">
        <v>0</v>
      </c>
      <c r="J37" s="170">
        <v>0</v>
      </c>
      <c r="K37" s="170">
        <v>3</v>
      </c>
      <c r="L37" s="170">
        <v>0</v>
      </c>
      <c r="M37" s="170">
        <v>0</v>
      </c>
      <c r="N37" s="170">
        <v>0</v>
      </c>
      <c r="O37" s="170">
        <v>0</v>
      </c>
      <c r="P37" s="170">
        <v>0</v>
      </c>
    </row>
    <row r="38" spans="1:16" s="68" customFormat="1" ht="16.5" customHeight="1">
      <c r="A38" s="528"/>
      <c r="B38" s="181" t="s">
        <v>8</v>
      </c>
      <c r="C38" s="519"/>
      <c r="D38" s="294">
        <f>SUM(D39:D41)</f>
        <v>65034</v>
      </c>
      <c r="E38" s="294">
        <f aca="true" t="shared" si="6" ref="E38:P38">SUM(E39:E41)</f>
        <v>9758</v>
      </c>
      <c r="F38" s="294">
        <f t="shared" si="6"/>
        <v>55276</v>
      </c>
      <c r="G38" s="294">
        <f t="shared" si="6"/>
        <v>65034</v>
      </c>
      <c r="H38" s="294">
        <f t="shared" si="6"/>
        <v>9758</v>
      </c>
      <c r="I38" s="294">
        <v>0</v>
      </c>
      <c r="J38" s="294">
        <v>0</v>
      </c>
      <c r="K38" s="294">
        <f t="shared" si="6"/>
        <v>9758</v>
      </c>
      <c r="L38" s="294">
        <f t="shared" si="6"/>
        <v>55276</v>
      </c>
      <c r="M38" s="294">
        <v>0</v>
      </c>
      <c r="N38" s="294">
        <v>0</v>
      </c>
      <c r="O38" s="294">
        <v>0</v>
      </c>
      <c r="P38" s="294">
        <f t="shared" si="6"/>
        <v>55276</v>
      </c>
    </row>
    <row r="39" spans="1:16" ht="16.5" customHeight="1">
      <c r="A39" s="528"/>
      <c r="B39" s="169" t="s">
        <v>569</v>
      </c>
      <c r="C39" s="519"/>
      <c r="D39" s="170">
        <v>55276</v>
      </c>
      <c r="E39" s="170">
        <v>0</v>
      </c>
      <c r="F39" s="170">
        <v>55276</v>
      </c>
      <c r="G39" s="170">
        <v>55276</v>
      </c>
      <c r="H39" s="171">
        <v>0</v>
      </c>
      <c r="I39" s="172">
        <v>0</v>
      </c>
      <c r="J39" s="170">
        <v>0</v>
      </c>
      <c r="K39" s="170">
        <v>0</v>
      </c>
      <c r="L39" s="170">
        <v>55276</v>
      </c>
      <c r="M39" s="170">
        <v>0</v>
      </c>
      <c r="N39" s="170">
        <v>0</v>
      </c>
      <c r="O39" s="170">
        <v>0</v>
      </c>
      <c r="P39" s="170">
        <v>55276</v>
      </c>
    </row>
    <row r="40" spans="1:16" ht="16.5" customHeight="1">
      <c r="A40" s="528"/>
      <c r="B40" s="169" t="s">
        <v>570</v>
      </c>
      <c r="C40" s="519"/>
      <c r="D40" s="170">
        <v>9755</v>
      </c>
      <c r="E40" s="170">
        <v>9755</v>
      </c>
      <c r="F40" s="170">
        <v>0</v>
      </c>
      <c r="G40" s="170">
        <v>9755</v>
      </c>
      <c r="H40" s="171">
        <v>9755</v>
      </c>
      <c r="I40" s="172">
        <v>0</v>
      </c>
      <c r="J40" s="170">
        <v>0</v>
      </c>
      <c r="K40" s="170">
        <v>9755</v>
      </c>
      <c r="L40" s="170">
        <v>0</v>
      </c>
      <c r="M40" s="170">
        <v>0</v>
      </c>
      <c r="N40" s="170">
        <v>0</v>
      </c>
      <c r="O40" s="170">
        <v>0</v>
      </c>
      <c r="P40" s="170">
        <v>0</v>
      </c>
    </row>
    <row r="41" spans="1:16" s="59" customFormat="1" ht="18" customHeight="1">
      <c r="A41" s="529"/>
      <c r="B41" s="289" t="s">
        <v>567</v>
      </c>
      <c r="C41" s="520"/>
      <c r="D41" s="290">
        <v>3</v>
      </c>
      <c r="E41" s="290">
        <v>3</v>
      </c>
      <c r="F41" s="290">
        <v>0</v>
      </c>
      <c r="G41" s="290">
        <v>3</v>
      </c>
      <c r="H41" s="290">
        <v>3</v>
      </c>
      <c r="I41" s="290">
        <f aca="true" t="shared" si="7" ref="I41:O41">SUM(I35:I40)</f>
        <v>0</v>
      </c>
      <c r="J41" s="290">
        <f t="shared" si="7"/>
        <v>0</v>
      </c>
      <c r="K41" s="290">
        <v>3</v>
      </c>
      <c r="L41" s="290">
        <v>0</v>
      </c>
      <c r="M41" s="290">
        <f t="shared" si="7"/>
        <v>0</v>
      </c>
      <c r="N41" s="290">
        <f t="shared" si="7"/>
        <v>0</v>
      </c>
      <c r="O41" s="290">
        <f t="shared" si="7"/>
        <v>0</v>
      </c>
      <c r="P41" s="290">
        <v>0</v>
      </c>
    </row>
    <row r="42" spans="1:16" ht="6.75" customHeight="1">
      <c r="A42" s="291"/>
      <c r="B42" s="295"/>
      <c r="C42" s="255"/>
      <c r="D42" s="170"/>
      <c r="E42" s="170"/>
      <c r="F42" s="170"/>
      <c r="G42" s="170"/>
      <c r="H42" s="170"/>
      <c r="I42" s="50"/>
      <c r="J42" s="170"/>
      <c r="K42" s="170"/>
      <c r="L42" s="170"/>
      <c r="M42" s="170"/>
      <c r="N42" s="170"/>
      <c r="O42" s="170"/>
      <c r="P42" s="170"/>
    </row>
    <row r="43" spans="1:16" ht="16.5" customHeight="1">
      <c r="A43" s="495" t="s">
        <v>580</v>
      </c>
      <c r="B43" s="292" t="s">
        <v>427</v>
      </c>
      <c r="C43" s="504" t="s">
        <v>9</v>
      </c>
      <c r="D43" s="505"/>
      <c r="E43" s="505"/>
      <c r="F43" s="505"/>
      <c r="G43" s="505"/>
      <c r="H43" s="505"/>
      <c r="I43" s="505"/>
      <c r="J43" s="505"/>
      <c r="K43" s="505"/>
      <c r="L43" s="505"/>
      <c r="M43" s="505"/>
      <c r="N43" s="505"/>
      <c r="O43" s="505"/>
      <c r="P43" s="506"/>
    </row>
    <row r="44" spans="1:16" ht="16.5" customHeight="1">
      <c r="A44" s="496"/>
      <c r="B44" s="293"/>
      <c r="C44" s="504" t="s">
        <v>10</v>
      </c>
      <c r="D44" s="505"/>
      <c r="E44" s="505"/>
      <c r="F44" s="505"/>
      <c r="G44" s="505"/>
      <c r="H44" s="505"/>
      <c r="I44" s="505"/>
      <c r="J44" s="505"/>
      <c r="K44" s="505"/>
      <c r="L44" s="505"/>
      <c r="M44" s="505"/>
      <c r="N44" s="505"/>
      <c r="O44" s="505"/>
      <c r="P44" s="506"/>
    </row>
    <row r="45" spans="1:16" ht="16.5" customHeight="1">
      <c r="A45" s="496"/>
      <c r="B45" s="292" t="s">
        <v>445</v>
      </c>
      <c r="C45" s="489" t="s">
        <v>577</v>
      </c>
      <c r="D45" s="288">
        <f>SUM(D47,D49,D51)</f>
        <v>98288</v>
      </c>
      <c r="E45" s="288">
        <f aca="true" t="shared" si="8" ref="E45:P45">SUM(E47,E49,E51)</f>
        <v>0</v>
      </c>
      <c r="F45" s="288">
        <f t="shared" si="8"/>
        <v>98288</v>
      </c>
      <c r="G45" s="288">
        <f t="shared" si="8"/>
        <v>98288</v>
      </c>
      <c r="H45" s="288">
        <f t="shared" si="8"/>
        <v>0</v>
      </c>
      <c r="I45" s="288">
        <f t="shared" si="8"/>
        <v>0</v>
      </c>
      <c r="J45" s="288">
        <f t="shared" si="8"/>
        <v>0</v>
      </c>
      <c r="K45" s="288">
        <f t="shared" si="8"/>
        <v>0</v>
      </c>
      <c r="L45" s="288">
        <f t="shared" si="8"/>
        <v>98288</v>
      </c>
      <c r="M45" s="288">
        <f t="shared" si="8"/>
        <v>0</v>
      </c>
      <c r="N45" s="288">
        <f t="shared" si="8"/>
        <v>0</v>
      </c>
      <c r="O45" s="288">
        <f t="shared" si="8"/>
        <v>0</v>
      </c>
      <c r="P45" s="288">
        <f t="shared" si="8"/>
        <v>98288</v>
      </c>
    </row>
    <row r="46" spans="1:16" ht="16.5" customHeight="1">
      <c r="A46" s="496"/>
      <c r="B46" s="169" t="s">
        <v>11</v>
      </c>
      <c r="C46" s="490"/>
      <c r="D46" s="170">
        <v>26415</v>
      </c>
      <c r="E46" s="170">
        <v>0</v>
      </c>
      <c r="F46" s="170">
        <v>26415</v>
      </c>
      <c r="G46" s="170">
        <v>26415</v>
      </c>
      <c r="H46" s="170">
        <v>0</v>
      </c>
      <c r="I46" s="50">
        <v>0</v>
      </c>
      <c r="J46" s="170">
        <v>0</v>
      </c>
      <c r="K46" s="170">
        <v>0</v>
      </c>
      <c r="L46" s="170">
        <v>26415</v>
      </c>
      <c r="M46" s="170">
        <v>0</v>
      </c>
      <c r="N46" s="170">
        <v>0</v>
      </c>
      <c r="O46" s="170">
        <v>0</v>
      </c>
      <c r="P46" s="170">
        <v>26415</v>
      </c>
    </row>
    <row r="47" spans="1:16" ht="16.5" customHeight="1">
      <c r="A47" s="496"/>
      <c r="B47" s="297" t="s">
        <v>433</v>
      </c>
      <c r="C47" s="490"/>
      <c r="D47" s="296">
        <v>26415</v>
      </c>
      <c r="E47" s="296">
        <v>0</v>
      </c>
      <c r="F47" s="296">
        <v>26415</v>
      </c>
      <c r="G47" s="296">
        <v>26415</v>
      </c>
      <c r="H47" s="296">
        <v>0</v>
      </c>
      <c r="I47" s="141">
        <v>0</v>
      </c>
      <c r="J47" s="296">
        <v>0</v>
      </c>
      <c r="K47" s="296">
        <v>0</v>
      </c>
      <c r="L47" s="296">
        <v>26415</v>
      </c>
      <c r="M47" s="296">
        <v>0</v>
      </c>
      <c r="N47" s="296">
        <v>0</v>
      </c>
      <c r="O47" s="296">
        <v>0</v>
      </c>
      <c r="P47" s="296">
        <v>26415</v>
      </c>
    </row>
    <row r="48" spans="1:16" s="84" customFormat="1" ht="16.5" customHeight="1">
      <c r="A48" s="496"/>
      <c r="B48" s="169" t="s">
        <v>11</v>
      </c>
      <c r="C48" s="490"/>
      <c r="D48" s="296">
        <v>46920</v>
      </c>
      <c r="E48" s="296">
        <v>0</v>
      </c>
      <c r="F48" s="296">
        <v>46920</v>
      </c>
      <c r="G48" s="296">
        <v>46920</v>
      </c>
      <c r="H48" s="296">
        <v>0</v>
      </c>
      <c r="I48" s="141">
        <v>0</v>
      </c>
      <c r="J48" s="296">
        <v>0</v>
      </c>
      <c r="K48" s="296">
        <v>0</v>
      </c>
      <c r="L48" s="296">
        <v>46920</v>
      </c>
      <c r="M48" s="296">
        <v>0</v>
      </c>
      <c r="N48" s="296">
        <v>0</v>
      </c>
      <c r="O48" s="296">
        <v>0</v>
      </c>
      <c r="P48" s="296">
        <v>46920</v>
      </c>
    </row>
    <row r="49" spans="1:16" ht="16.5" customHeight="1">
      <c r="A49" s="496"/>
      <c r="B49" s="181" t="s">
        <v>568</v>
      </c>
      <c r="C49" s="490"/>
      <c r="D49" s="294">
        <v>46920</v>
      </c>
      <c r="E49" s="294">
        <v>0</v>
      </c>
      <c r="F49" s="294">
        <v>46920</v>
      </c>
      <c r="G49" s="294">
        <v>46920</v>
      </c>
      <c r="H49" s="294">
        <v>0</v>
      </c>
      <c r="I49" s="303">
        <v>0</v>
      </c>
      <c r="J49" s="294">
        <v>0</v>
      </c>
      <c r="K49" s="294">
        <v>0</v>
      </c>
      <c r="L49" s="294">
        <v>46920</v>
      </c>
      <c r="M49" s="294">
        <v>0</v>
      </c>
      <c r="N49" s="294">
        <v>0</v>
      </c>
      <c r="O49" s="294">
        <v>0</v>
      </c>
      <c r="P49" s="294">
        <v>46920</v>
      </c>
    </row>
    <row r="50" spans="1:16" ht="16.5" customHeight="1">
      <c r="A50" s="496"/>
      <c r="B50" s="169" t="s">
        <v>12</v>
      </c>
      <c r="C50" s="490"/>
      <c r="D50" s="170">
        <v>24953</v>
      </c>
      <c r="E50" s="170">
        <v>0</v>
      </c>
      <c r="F50" s="170">
        <v>24953</v>
      </c>
      <c r="G50" s="170">
        <v>24953</v>
      </c>
      <c r="H50" s="170">
        <v>0</v>
      </c>
      <c r="I50" s="50">
        <v>0</v>
      </c>
      <c r="J50" s="170">
        <v>0</v>
      </c>
      <c r="K50" s="170">
        <v>0</v>
      </c>
      <c r="L50" s="170">
        <v>24953</v>
      </c>
      <c r="M50" s="170">
        <v>0</v>
      </c>
      <c r="N50" s="170">
        <v>0</v>
      </c>
      <c r="O50" s="170">
        <v>0</v>
      </c>
      <c r="P50" s="170">
        <v>24953</v>
      </c>
    </row>
    <row r="51" spans="1:16" ht="16.5" customHeight="1">
      <c r="A51" s="497"/>
      <c r="B51" s="297" t="s">
        <v>575</v>
      </c>
      <c r="C51" s="491"/>
      <c r="D51" s="304">
        <f>SUM(D50)</f>
        <v>24953</v>
      </c>
      <c r="E51" s="304">
        <f aca="true" t="shared" si="9" ref="E51:P51">SUM(E50)</f>
        <v>0</v>
      </c>
      <c r="F51" s="304">
        <f t="shared" si="9"/>
        <v>24953</v>
      </c>
      <c r="G51" s="304">
        <f t="shared" si="9"/>
        <v>24953</v>
      </c>
      <c r="H51" s="304">
        <f t="shared" si="9"/>
        <v>0</v>
      </c>
      <c r="I51" s="304">
        <f t="shared" si="9"/>
        <v>0</v>
      </c>
      <c r="J51" s="304">
        <f t="shared" si="9"/>
        <v>0</v>
      </c>
      <c r="K51" s="304">
        <f t="shared" si="9"/>
        <v>0</v>
      </c>
      <c r="L51" s="304">
        <f t="shared" si="9"/>
        <v>24953</v>
      </c>
      <c r="M51" s="304">
        <f t="shared" si="9"/>
        <v>0</v>
      </c>
      <c r="N51" s="304">
        <f t="shared" si="9"/>
        <v>0</v>
      </c>
      <c r="O51" s="304">
        <f t="shared" si="9"/>
        <v>0</v>
      </c>
      <c r="P51" s="304">
        <f t="shared" si="9"/>
        <v>24953</v>
      </c>
    </row>
    <row r="52" spans="1:16" ht="11.25" customHeight="1">
      <c r="A52" s="390"/>
      <c r="B52" s="297"/>
      <c r="C52" s="391"/>
      <c r="D52" s="392"/>
      <c r="E52" s="392"/>
      <c r="F52" s="392"/>
      <c r="G52" s="392"/>
      <c r="H52" s="392"/>
      <c r="I52" s="392"/>
      <c r="J52" s="392"/>
      <c r="K52" s="392"/>
      <c r="L52" s="392"/>
      <c r="M52" s="392"/>
      <c r="N52" s="392"/>
      <c r="O52" s="392"/>
      <c r="P52" s="393"/>
    </row>
    <row r="53" spans="1:16" ht="16.5" customHeight="1">
      <c r="A53" s="527" t="s">
        <v>637</v>
      </c>
      <c r="B53" s="166" t="s">
        <v>427</v>
      </c>
      <c r="C53" s="492" t="s">
        <v>428</v>
      </c>
      <c r="D53" s="412"/>
      <c r="E53" s="412"/>
      <c r="F53" s="412"/>
      <c r="G53" s="412"/>
      <c r="H53" s="412"/>
      <c r="I53" s="412"/>
      <c r="J53" s="412"/>
      <c r="K53" s="412"/>
      <c r="L53" s="412"/>
      <c r="M53" s="412"/>
      <c r="N53" s="412"/>
      <c r="O53" s="412"/>
      <c r="P53" s="413"/>
    </row>
    <row r="54" spans="1:16" ht="16.5" customHeight="1">
      <c r="A54" s="528"/>
      <c r="B54" s="169" t="s">
        <v>571</v>
      </c>
      <c r="C54" s="492" t="s">
        <v>572</v>
      </c>
      <c r="D54" s="412"/>
      <c r="E54" s="412"/>
      <c r="F54" s="412"/>
      <c r="G54" s="412"/>
      <c r="H54" s="412"/>
      <c r="I54" s="412"/>
      <c r="J54" s="412"/>
      <c r="K54" s="412"/>
      <c r="L54" s="412"/>
      <c r="M54" s="412"/>
      <c r="N54" s="412"/>
      <c r="O54" s="412"/>
      <c r="P54" s="413"/>
    </row>
    <row r="55" spans="1:16" ht="16.5" customHeight="1">
      <c r="A55" s="528"/>
      <c r="B55" s="169" t="s">
        <v>631</v>
      </c>
      <c r="C55" s="492" t="s">
        <v>632</v>
      </c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2"/>
      <c r="P55" s="413"/>
    </row>
    <row r="56" spans="1:16" ht="16.5" customHeight="1">
      <c r="A56" s="528"/>
      <c r="B56" s="169" t="s">
        <v>633</v>
      </c>
      <c r="C56" s="492" t="s">
        <v>636</v>
      </c>
      <c r="D56" s="412"/>
      <c r="E56" s="412"/>
      <c r="F56" s="412"/>
      <c r="G56" s="412"/>
      <c r="H56" s="412"/>
      <c r="I56" s="412"/>
      <c r="J56" s="412"/>
      <c r="K56" s="412"/>
      <c r="L56" s="412"/>
      <c r="M56" s="412"/>
      <c r="N56" s="412"/>
      <c r="O56" s="412"/>
      <c r="P56" s="413"/>
    </row>
    <row r="57" spans="1:16" ht="16.5" customHeight="1">
      <c r="A57" s="528"/>
      <c r="B57" s="173" t="s">
        <v>445</v>
      </c>
      <c r="C57" s="489" t="s">
        <v>429</v>
      </c>
      <c r="D57" s="168">
        <f>SUM(D58,D59,D60)</f>
        <v>99363</v>
      </c>
      <c r="E57" s="168">
        <f aca="true" t="shared" si="10" ref="E57:P57">SUM(E58,E59,E60)</f>
        <v>14989</v>
      </c>
      <c r="F57" s="168">
        <f t="shared" si="10"/>
        <v>84374</v>
      </c>
      <c r="G57" s="168">
        <f t="shared" si="10"/>
        <v>99363</v>
      </c>
      <c r="H57" s="168">
        <f t="shared" si="10"/>
        <v>14989</v>
      </c>
      <c r="I57" s="168">
        <f t="shared" si="10"/>
        <v>0</v>
      </c>
      <c r="J57" s="168">
        <f t="shared" si="10"/>
        <v>0</v>
      </c>
      <c r="K57" s="168">
        <f t="shared" si="10"/>
        <v>14989</v>
      </c>
      <c r="L57" s="168">
        <f t="shared" si="10"/>
        <v>84374</v>
      </c>
      <c r="M57" s="168">
        <f t="shared" si="10"/>
        <v>0</v>
      </c>
      <c r="N57" s="168">
        <f t="shared" si="10"/>
        <v>0</v>
      </c>
      <c r="O57" s="168">
        <f t="shared" si="10"/>
        <v>0</v>
      </c>
      <c r="P57" s="168">
        <f t="shared" si="10"/>
        <v>84374</v>
      </c>
    </row>
    <row r="58" spans="1:16" ht="16.5" customHeight="1">
      <c r="A58" s="528"/>
      <c r="B58" s="169" t="s">
        <v>634</v>
      </c>
      <c r="C58" s="540"/>
      <c r="D58" s="170">
        <v>84374</v>
      </c>
      <c r="E58" s="170">
        <v>0</v>
      </c>
      <c r="F58" s="170">
        <v>84374</v>
      </c>
      <c r="G58" s="170">
        <v>84374</v>
      </c>
      <c r="H58" s="171">
        <v>0</v>
      </c>
      <c r="I58" s="170">
        <v>0</v>
      </c>
      <c r="J58" s="170">
        <v>0</v>
      </c>
      <c r="K58" s="170">
        <v>0</v>
      </c>
      <c r="L58" s="170">
        <v>84374</v>
      </c>
      <c r="M58" s="170">
        <v>0</v>
      </c>
      <c r="N58" s="174">
        <v>0</v>
      </c>
      <c r="O58" s="170">
        <v>0</v>
      </c>
      <c r="P58" s="170">
        <v>84374</v>
      </c>
    </row>
    <row r="59" spans="1:16" ht="16.5" customHeight="1">
      <c r="A59" s="528"/>
      <c r="B59" s="169" t="s">
        <v>635</v>
      </c>
      <c r="C59" s="540"/>
      <c r="D59" s="170">
        <v>4466</v>
      </c>
      <c r="E59" s="170">
        <v>4466</v>
      </c>
      <c r="F59" s="170">
        <v>0</v>
      </c>
      <c r="G59" s="170">
        <v>4466</v>
      </c>
      <c r="H59" s="171">
        <v>4466</v>
      </c>
      <c r="I59" s="172">
        <v>0</v>
      </c>
      <c r="J59" s="170">
        <v>0</v>
      </c>
      <c r="K59" s="170">
        <v>4466</v>
      </c>
      <c r="L59" s="170">
        <v>0</v>
      </c>
      <c r="M59" s="170">
        <v>0</v>
      </c>
      <c r="N59" s="170">
        <v>0</v>
      </c>
      <c r="O59" s="170">
        <v>0</v>
      </c>
      <c r="P59" s="170">
        <v>0</v>
      </c>
    </row>
    <row r="60" spans="1:16" ht="16.5" customHeight="1">
      <c r="A60" s="528"/>
      <c r="B60" s="169" t="s">
        <v>567</v>
      </c>
      <c r="C60" s="540"/>
      <c r="D60" s="170">
        <v>10523</v>
      </c>
      <c r="E60" s="170">
        <v>10523</v>
      </c>
      <c r="F60" s="170">
        <v>0</v>
      </c>
      <c r="G60" s="170">
        <v>10523</v>
      </c>
      <c r="H60" s="171">
        <v>10523</v>
      </c>
      <c r="I60" s="172">
        <v>0</v>
      </c>
      <c r="J60" s="170">
        <v>0</v>
      </c>
      <c r="K60" s="170">
        <v>10523</v>
      </c>
      <c r="L60" s="170">
        <v>0</v>
      </c>
      <c r="M60" s="170">
        <v>0</v>
      </c>
      <c r="N60" s="170">
        <v>0</v>
      </c>
      <c r="O60" s="170">
        <v>0</v>
      </c>
      <c r="P60" s="170">
        <v>0</v>
      </c>
    </row>
    <row r="61" spans="1:16" ht="18" customHeight="1">
      <c r="A61" s="529"/>
      <c r="B61" s="181" t="s">
        <v>433</v>
      </c>
      <c r="C61" s="541"/>
      <c r="D61" s="182">
        <f aca="true" t="shared" si="11" ref="D61:P61">SUM(D58:D60)</f>
        <v>99363</v>
      </c>
      <c r="E61" s="182">
        <f t="shared" si="11"/>
        <v>14989</v>
      </c>
      <c r="F61" s="182">
        <f t="shared" si="11"/>
        <v>84374</v>
      </c>
      <c r="G61" s="182">
        <f t="shared" si="11"/>
        <v>99363</v>
      </c>
      <c r="H61" s="182">
        <f t="shared" si="11"/>
        <v>14989</v>
      </c>
      <c r="I61" s="182">
        <f t="shared" si="11"/>
        <v>0</v>
      </c>
      <c r="J61" s="182">
        <f t="shared" si="11"/>
        <v>0</v>
      </c>
      <c r="K61" s="182">
        <f t="shared" si="11"/>
        <v>14989</v>
      </c>
      <c r="L61" s="182">
        <f t="shared" si="11"/>
        <v>84374</v>
      </c>
      <c r="M61" s="182">
        <f t="shared" si="11"/>
        <v>0</v>
      </c>
      <c r="N61" s="182">
        <f t="shared" si="11"/>
        <v>0</v>
      </c>
      <c r="O61" s="182">
        <f t="shared" si="11"/>
        <v>0</v>
      </c>
      <c r="P61" s="182">
        <f t="shared" si="11"/>
        <v>84374</v>
      </c>
    </row>
    <row r="62" spans="1:16" ht="9.75" customHeight="1">
      <c r="A62" s="307"/>
      <c r="B62" s="387"/>
      <c r="C62" s="388"/>
      <c r="D62" s="389"/>
      <c r="E62" s="389"/>
      <c r="F62" s="389"/>
      <c r="G62" s="389"/>
      <c r="H62" s="389"/>
      <c r="I62" s="389"/>
      <c r="J62" s="389"/>
      <c r="K62" s="389"/>
      <c r="L62" s="389"/>
      <c r="M62" s="389"/>
      <c r="N62" s="389"/>
      <c r="O62" s="389"/>
      <c r="P62" s="389"/>
    </row>
    <row r="63" spans="1:16" ht="27.75" customHeight="1">
      <c r="A63" s="307"/>
      <c r="B63" s="500" t="s">
        <v>576</v>
      </c>
      <c r="C63" s="501"/>
      <c r="D63" s="308">
        <f>D49+D38+D23+D57</f>
        <v>215753</v>
      </c>
      <c r="E63" s="308">
        <f aca="true" t="shared" si="12" ref="E63:P63">E49+E38+E23+E57</f>
        <v>25415</v>
      </c>
      <c r="F63" s="308">
        <f t="shared" si="12"/>
        <v>190338</v>
      </c>
      <c r="G63" s="308">
        <f t="shared" si="12"/>
        <v>215753</v>
      </c>
      <c r="H63" s="308">
        <f t="shared" si="12"/>
        <v>25415</v>
      </c>
      <c r="I63" s="308">
        <f t="shared" si="12"/>
        <v>0</v>
      </c>
      <c r="J63" s="308">
        <f t="shared" si="12"/>
        <v>0</v>
      </c>
      <c r="K63" s="308">
        <f t="shared" si="12"/>
        <v>25415</v>
      </c>
      <c r="L63" s="308">
        <f t="shared" si="12"/>
        <v>190338</v>
      </c>
      <c r="M63" s="308">
        <f t="shared" si="12"/>
        <v>0</v>
      </c>
      <c r="N63" s="308">
        <f t="shared" si="12"/>
        <v>0</v>
      </c>
      <c r="O63" s="308">
        <f t="shared" si="12"/>
        <v>0</v>
      </c>
      <c r="P63" s="308">
        <f t="shared" si="12"/>
        <v>190338</v>
      </c>
    </row>
    <row r="64" spans="1:16" ht="29.25" customHeight="1">
      <c r="A64" s="186" t="s">
        <v>434</v>
      </c>
      <c r="B64" s="502" t="s">
        <v>435</v>
      </c>
      <c r="C64" s="503"/>
      <c r="D64" s="187">
        <f>D95+D103+D111+D85+D69+D76</f>
        <v>9464055</v>
      </c>
      <c r="E64" s="187">
        <f aca="true" t="shared" si="13" ref="E64:P64">E95+E103+E111+E85+E69+E76</f>
        <v>4792949</v>
      </c>
      <c r="F64" s="187">
        <f t="shared" si="13"/>
        <v>4671106</v>
      </c>
      <c r="G64" s="187">
        <f t="shared" si="13"/>
        <v>9464055</v>
      </c>
      <c r="H64" s="187">
        <f t="shared" si="13"/>
        <v>4792949</v>
      </c>
      <c r="I64" s="187">
        <f t="shared" si="13"/>
        <v>2117000</v>
      </c>
      <c r="J64" s="187">
        <f t="shared" si="13"/>
        <v>0</v>
      </c>
      <c r="K64" s="187">
        <f t="shared" si="13"/>
        <v>2675949</v>
      </c>
      <c r="L64" s="187">
        <f t="shared" si="13"/>
        <v>4671106</v>
      </c>
      <c r="M64" s="187">
        <f t="shared" si="13"/>
        <v>0</v>
      </c>
      <c r="N64" s="187">
        <f t="shared" si="13"/>
        <v>0</v>
      </c>
      <c r="O64" s="187">
        <f t="shared" si="13"/>
        <v>0</v>
      </c>
      <c r="P64" s="187">
        <f t="shared" si="13"/>
        <v>4671106</v>
      </c>
    </row>
    <row r="65" spans="1:16" ht="16.5" customHeight="1">
      <c r="A65" s="495" t="s">
        <v>446</v>
      </c>
      <c r="B65" s="166" t="s">
        <v>427</v>
      </c>
      <c r="C65" s="492" t="s">
        <v>436</v>
      </c>
      <c r="D65" s="493"/>
      <c r="E65" s="493"/>
      <c r="F65" s="493"/>
      <c r="G65" s="493"/>
      <c r="H65" s="493"/>
      <c r="I65" s="493"/>
      <c r="J65" s="493"/>
      <c r="K65" s="493"/>
      <c r="L65" s="493"/>
      <c r="M65" s="493"/>
      <c r="N65" s="493"/>
      <c r="O65" s="493"/>
      <c r="P65" s="494"/>
    </row>
    <row r="66" spans="1:16" ht="16.5" customHeight="1">
      <c r="A66" s="496"/>
      <c r="B66" s="169" t="s">
        <v>437</v>
      </c>
      <c r="C66" s="492" t="s">
        <v>438</v>
      </c>
      <c r="D66" s="493"/>
      <c r="E66" s="493"/>
      <c r="F66" s="493"/>
      <c r="G66" s="493"/>
      <c r="H66" s="493"/>
      <c r="I66" s="493"/>
      <c r="J66" s="493"/>
      <c r="K66" s="493"/>
      <c r="L66" s="493"/>
      <c r="M66" s="493"/>
      <c r="N66" s="493"/>
      <c r="O66" s="493"/>
      <c r="P66" s="494"/>
    </row>
    <row r="67" spans="1:16" ht="16.5" customHeight="1">
      <c r="A67" s="496"/>
      <c r="B67" s="169" t="s">
        <v>614</v>
      </c>
      <c r="C67" s="492" t="s">
        <v>615</v>
      </c>
      <c r="D67" s="493"/>
      <c r="E67" s="493"/>
      <c r="F67" s="493"/>
      <c r="G67" s="493"/>
      <c r="H67" s="493"/>
      <c r="I67" s="493"/>
      <c r="J67" s="493"/>
      <c r="K67" s="493"/>
      <c r="L67" s="493"/>
      <c r="M67" s="493"/>
      <c r="N67" s="493"/>
      <c r="O67" s="493"/>
      <c r="P67" s="494"/>
    </row>
    <row r="68" spans="1:16" ht="16.5" customHeight="1">
      <c r="A68" s="496"/>
      <c r="B68" s="169" t="s">
        <v>441</v>
      </c>
      <c r="C68" s="492" t="s">
        <v>616</v>
      </c>
      <c r="D68" s="493"/>
      <c r="E68" s="493"/>
      <c r="F68" s="493"/>
      <c r="G68" s="493"/>
      <c r="H68" s="493"/>
      <c r="I68" s="493"/>
      <c r="J68" s="493"/>
      <c r="K68" s="493"/>
      <c r="L68" s="493"/>
      <c r="M68" s="493"/>
      <c r="N68" s="493"/>
      <c r="O68" s="493"/>
      <c r="P68" s="494"/>
    </row>
    <row r="69" spans="1:16" ht="16.5" customHeight="1">
      <c r="A69" s="496"/>
      <c r="B69" s="173" t="s">
        <v>445</v>
      </c>
      <c r="C69" s="537" t="s">
        <v>618</v>
      </c>
      <c r="D69" s="288">
        <f>D70+D71</f>
        <v>314164</v>
      </c>
      <c r="E69" s="288">
        <f aca="true" t="shared" si="14" ref="E69:P69">E70+E71</f>
        <v>119267</v>
      </c>
      <c r="F69" s="288">
        <f t="shared" si="14"/>
        <v>194897</v>
      </c>
      <c r="G69" s="288">
        <f t="shared" si="14"/>
        <v>314164</v>
      </c>
      <c r="H69" s="288">
        <f t="shared" si="14"/>
        <v>119267</v>
      </c>
      <c r="I69" s="288">
        <f t="shared" si="14"/>
        <v>0</v>
      </c>
      <c r="J69" s="288">
        <f t="shared" si="14"/>
        <v>0</v>
      </c>
      <c r="K69" s="288">
        <f t="shared" si="14"/>
        <v>119267</v>
      </c>
      <c r="L69" s="288">
        <f t="shared" si="14"/>
        <v>194897</v>
      </c>
      <c r="M69" s="288">
        <f t="shared" si="14"/>
        <v>0</v>
      </c>
      <c r="N69" s="288">
        <f t="shared" si="14"/>
        <v>0</v>
      </c>
      <c r="O69" s="288">
        <f t="shared" si="14"/>
        <v>0</v>
      </c>
      <c r="P69" s="288">
        <f t="shared" si="14"/>
        <v>194897</v>
      </c>
    </row>
    <row r="70" spans="1:16" ht="16.5" customHeight="1">
      <c r="A70" s="496"/>
      <c r="B70" s="169" t="s">
        <v>5</v>
      </c>
      <c r="C70" s="542"/>
      <c r="D70" s="170">
        <v>14492</v>
      </c>
      <c r="E70" s="170">
        <v>14492</v>
      </c>
      <c r="F70" s="170">
        <v>0</v>
      </c>
      <c r="G70" s="170">
        <v>14492</v>
      </c>
      <c r="H70" s="170">
        <v>14492</v>
      </c>
      <c r="I70" s="170">
        <v>0</v>
      </c>
      <c r="J70" s="170">
        <v>0</v>
      </c>
      <c r="K70" s="170">
        <v>14492</v>
      </c>
      <c r="L70" s="170">
        <v>0</v>
      </c>
      <c r="M70" s="170">
        <v>0</v>
      </c>
      <c r="N70" s="170">
        <v>0</v>
      </c>
      <c r="O70" s="170">
        <v>0</v>
      </c>
      <c r="P70" s="288">
        <v>0</v>
      </c>
    </row>
    <row r="71" spans="1:16" ht="16.5" customHeight="1">
      <c r="A71" s="496"/>
      <c r="B71" s="181" t="s">
        <v>444</v>
      </c>
      <c r="C71" s="542"/>
      <c r="D71" s="379">
        <v>299672</v>
      </c>
      <c r="E71" s="379">
        <v>104775</v>
      </c>
      <c r="F71" s="379">
        <v>194897</v>
      </c>
      <c r="G71" s="379">
        <f>H71+L71</f>
        <v>299672</v>
      </c>
      <c r="H71" s="379">
        <v>104775</v>
      </c>
      <c r="I71" s="379">
        <v>0</v>
      </c>
      <c r="J71" s="379">
        <v>0</v>
      </c>
      <c r="K71" s="379">
        <v>104775</v>
      </c>
      <c r="L71" s="379">
        <v>194897</v>
      </c>
      <c r="M71" s="379">
        <v>0</v>
      </c>
      <c r="N71" s="379">
        <v>0</v>
      </c>
      <c r="O71" s="379">
        <v>0</v>
      </c>
      <c r="P71" s="379">
        <v>194897</v>
      </c>
    </row>
    <row r="72" spans="1:16" ht="16.5" customHeight="1">
      <c r="A72" s="378"/>
      <c r="B72" s="166" t="s">
        <v>427</v>
      </c>
      <c r="C72" s="492" t="s">
        <v>436</v>
      </c>
      <c r="D72" s="493"/>
      <c r="E72" s="493"/>
      <c r="F72" s="493"/>
      <c r="G72" s="493"/>
      <c r="H72" s="493"/>
      <c r="I72" s="493"/>
      <c r="J72" s="493"/>
      <c r="K72" s="493"/>
      <c r="L72" s="493"/>
      <c r="M72" s="493"/>
      <c r="N72" s="493"/>
      <c r="O72" s="493"/>
      <c r="P72" s="494"/>
    </row>
    <row r="73" spans="1:16" ht="16.5" customHeight="1">
      <c r="A73" s="378"/>
      <c r="B73" s="169" t="s">
        <v>437</v>
      </c>
      <c r="C73" s="492" t="s">
        <v>438</v>
      </c>
      <c r="D73" s="493"/>
      <c r="E73" s="493"/>
      <c r="F73" s="493"/>
      <c r="G73" s="493"/>
      <c r="H73" s="493"/>
      <c r="I73" s="493"/>
      <c r="J73" s="493"/>
      <c r="K73" s="493"/>
      <c r="L73" s="493"/>
      <c r="M73" s="493"/>
      <c r="N73" s="493"/>
      <c r="O73" s="493"/>
      <c r="P73" s="494"/>
    </row>
    <row r="74" spans="1:16" ht="16.5" customHeight="1">
      <c r="A74" s="378"/>
      <c r="B74" s="169" t="s">
        <v>614</v>
      </c>
      <c r="C74" s="492" t="s">
        <v>615</v>
      </c>
      <c r="D74" s="507"/>
      <c r="E74" s="507"/>
      <c r="F74" s="507"/>
      <c r="G74" s="507"/>
      <c r="H74" s="507"/>
      <c r="I74" s="507"/>
      <c r="J74" s="507"/>
      <c r="K74" s="507"/>
      <c r="L74" s="507"/>
      <c r="M74" s="507"/>
      <c r="N74" s="507"/>
      <c r="O74" s="507"/>
      <c r="P74" s="508"/>
    </row>
    <row r="75" spans="1:16" ht="16.5" customHeight="1">
      <c r="A75" s="378"/>
      <c r="B75" s="169" t="s">
        <v>441</v>
      </c>
      <c r="C75" s="492" t="s">
        <v>617</v>
      </c>
      <c r="D75" s="507"/>
      <c r="E75" s="507"/>
      <c r="F75" s="507"/>
      <c r="G75" s="507"/>
      <c r="H75" s="507"/>
      <c r="I75" s="507"/>
      <c r="J75" s="507"/>
      <c r="K75" s="507"/>
      <c r="L75" s="507"/>
      <c r="M75" s="507"/>
      <c r="N75" s="507"/>
      <c r="O75" s="507"/>
      <c r="P75" s="508"/>
    </row>
    <row r="76" spans="1:16" ht="16.5" customHeight="1">
      <c r="A76" s="378"/>
      <c r="B76" s="173" t="s">
        <v>638</v>
      </c>
      <c r="C76" s="537" t="s">
        <v>640</v>
      </c>
      <c r="D76" s="288">
        <f>SUM(D77:D80)</f>
        <v>424126</v>
      </c>
      <c r="E76" s="288">
        <f aca="true" t="shared" si="15" ref="E76:P76">SUM(E77:E80)</f>
        <v>127751</v>
      </c>
      <c r="F76" s="288">
        <f t="shared" si="15"/>
        <v>296375</v>
      </c>
      <c r="G76" s="288">
        <f t="shared" si="15"/>
        <v>424126</v>
      </c>
      <c r="H76" s="288">
        <f t="shared" si="15"/>
        <v>127751</v>
      </c>
      <c r="I76" s="288">
        <f t="shared" si="15"/>
        <v>0</v>
      </c>
      <c r="J76" s="288">
        <f t="shared" si="15"/>
        <v>0</v>
      </c>
      <c r="K76" s="288">
        <f t="shared" si="15"/>
        <v>127751</v>
      </c>
      <c r="L76" s="288">
        <f t="shared" si="15"/>
        <v>296375</v>
      </c>
      <c r="M76" s="288">
        <f t="shared" si="15"/>
        <v>0</v>
      </c>
      <c r="N76" s="288">
        <f t="shared" si="15"/>
        <v>0</v>
      </c>
      <c r="O76" s="288">
        <f t="shared" si="15"/>
        <v>0</v>
      </c>
      <c r="P76" s="288">
        <f t="shared" si="15"/>
        <v>296375</v>
      </c>
    </row>
    <row r="77" spans="1:16" ht="16.5" customHeight="1">
      <c r="A77" s="378"/>
      <c r="B77" s="169" t="s">
        <v>5</v>
      </c>
      <c r="C77" s="538"/>
      <c r="D77" s="170">
        <f>E77+F77</f>
        <v>15541</v>
      </c>
      <c r="E77" s="170">
        <v>15541</v>
      </c>
      <c r="F77" s="170">
        <v>0</v>
      </c>
      <c r="G77" s="170">
        <f>H77+L77</f>
        <v>15541</v>
      </c>
      <c r="H77" s="170">
        <v>15541</v>
      </c>
      <c r="I77" s="170">
        <v>0</v>
      </c>
      <c r="J77" s="170">
        <v>0</v>
      </c>
      <c r="K77" s="170">
        <v>15541</v>
      </c>
      <c r="L77" s="170">
        <v>0</v>
      </c>
      <c r="M77" s="170">
        <v>0</v>
      </c>
      <c r="N77" s="170">
        <v>0</v>
      </c>
      <c r="O77" s="170">
        <v>0</v>
      </c>
      <c r="P77" s="170">
        <v>0</v>
      </c>
    </row>
    <row r="78" spans="1:16" ht="16.5" customHeight="1">
      <c r="A78" s="378"/>
      <c r="B78" s="181" t="s">
        <v>444</v>
      </c>
      <c r="C78" s="538"/>
      <c r="D78" s="394">
        <f>E78+F78</f>
        <v>1952</v>
      </c>
      <c r="E78" s="394">
        <v>1952</v>
      </c>
      <c r="F78" s="394">
        <v>0</v>
      </c>
      <c r="G78" s="394">
        <f>H78+L78</f>
        <v>1952</v>
      </c>
      <c r="H78" s="394">
        <v>1952</v>
      </c>
      <c r="I78" s="394">
        <v>0</v>
      </c>
      <c r="J78" s="394">
        <v>0</v>
      </c>
      <c r="K78" s="394">
        <v>1952</v>
      </c>
      <c r="L78" s="394">
        <v>0</v>
      </c>
      <c r="M78" s="394">
        <v>0</v>
      </c>
      <c r="N78" s="394">
        <v>0</v>
      </c>
      <c r="O78" s="394">
        <v>0</v>
      </c>
      <c r="P78" s="394">
        <v>0</v>
      </c>
    </row>
    <row r="79" spans="1:16" ht="16.5" customHeight="1">
      <c r="A79" s="378"/>
      <c r="B79" s="289" t="s">
        <v>18</v>
      </c>
      <c r="C79" s="538"/>
      <c r="D79" s="170">
        <f>E79+F79</f>
        <v>0</v>
      </c>
      <c r="E79" s="170">
        <v>0</v>
      </c>
      <c r="F79" s="170">
        <v>0</v>
      </c>
      <c r="G79" s="170">
        <f>H79+L79</f>
        <v>0</v>
      </c>
      <c r="H79" s="170">
        <v>0</v>
      </c>
      <c r="I79" s="170">
        <v>0</v>
      </c>
      <c r="J79" s="170">
        <v>0</v>
      </c>
      <c r="K79" s="170">
        <v>0</v>
      </c>
      <c r="L79" s="170">
        <v>0</v>
      </c>
      <c r="M79" s="170">
        <v>0</v>
      </c>
      <c r="N79" s="170">
        <v>0</v>
      </c>
      <c r="O79" s="170">
        <v>0</v>
      </c>
      <c r="P79" s="170">
        <v>0</v>
      </c>
    </row>
    <row r="80" spans="1:16" ht="16.5" customHeight="1">
      <c r="A80" s="378"/>
      <c r="B80" s="169" t="s">
        <v>19</v>
      </c>
      <c r="C80" s="539"/>
      <c r="D80" s="170">
        <f>E80+F80</f>
        <v>406633</v>
      </c>
      <c r="E80" s="170">
        <v>110258</v>
      </c>
      <c r="F80" s="170">
        <v>296375</v>
      </c>
      <c r="G80" s="170">
        <f>H80+L80</f>
        <v>406633</v>
      </c>
      <c r="H80" s="170">
        <v>110258</v>
      </c>
      <c r="I80" s="170">
        <v>0</v>
      </c>
      <c r="J80" s="170">
        <v>0</v>
      </c>
      <c r="K80" s="170">
        <v>110258</v>
      </c>
      <c r="L80" s="170">
        <v>296375</v>
      </c>
      <c r="M80" s="170">
        <v>0</v>
      </c>
      <c r="N80" s="170">
        <v>0</v>
      </c>
      <c r="O80" s="170">
        <v>0</v>
      </c>
      <c r="P80" s="170">
        <v>296375</v>
      </c>
    </row>
    <row r="81" spans="1:16" ht="16.5" customHeight="1">
      <c r="A81" s="495" t="s">
        <v>446</v>
      </c>
      <c r="B81" s="166" t="s">
        <v>427</v>
      </c>
      <c r="C81" s="492" t="s">
        <v>436</v>
      </c>
      <c r="D81" s="493"/>
      <c r="E81" s="493"/>
      <c r="F81" s="493"/>
      <c r="G81" s="493"/>
      <c r="H81" s="493"/>
      <c r="I81" s="493"/>
      <c r="J81" s="493"/>
      <c r="K81" s="493"/>
      <c r="L81" s="493"/>
      <c r="M81" s="493"/>
      <c r="N81" s="493"/>
      <c r="O81" s="493"/>
      <c r="P81" s="494"/>
    </row>
    <row r="82" spans="1:16" ht="16.5" customHeight="1">
      <c r="A82" s="496"/>
      <c r="B82" s="169" t="s">
        <v>13</v>
      </c>
      <c r="C82" s="492" t="s">
        <v>14</v>
      </c>
      <c r="D82" s="493"/>
      <c r="E82" s="493"/>
      <c r="F82" s="493"/>
      <c r="G82" s="493"/>
      <c r="H82" s="493"/>
      <c r="I82" s="493"/>
      <c r="J82" s="493"/>
      <c r="K82" s="493"/>
      <c r="L82" s="493"/>
      <c r="M82" s="493"/>
      <c r="N82" s="493"/>
      <c r="O82" s="493"/>
      <c r="P82" s="494"/>
    </row>
    <row r="83" spans="1:16" ht="16.5" customHeight="1">
      <c r="A83" s="496"/>
      <c r="B83" s="169" t="s">
        <v>15</v>
      </c>
      <c r="C83" s="492" t="s">
        <v>16</v>
      </c>
      <c r="D83" s="493"/>
      <c r="E83" s="493"/>
      <c r="F83" s="493"/>
      <c r="G83" s="493"/>
      <c r="H83" s="493"/>
      <c r="I83" s="493"/>
      <c r="J83" s="493"/>
      <c r="K83" s="493"/>
      <c r="L83" s="493"/>
      <c r="M83" s="493"/>
      <c r="N83" s="493"/>
      <c r="O83" s="493"/>
      <c r="P83" s="494"/>
    </row>
    <row r="84" spans="1:16" ht="16.5" customHeight="1">
      <c r="A84" s="496"/>
      <c r="B84" s="169" t="s">
        <v>441</v>
      </c>
      <c r="C84" s="492" t="s">
        <v>532</v>
      </c>
      <c r="D84" s="493"/>
      <c r="E84" s="493"/>
      <c r="F84" s="493"/>
      <c r="G84" s="493"/>
      <c r="H84" s="493"/>
      <c r="I84" s="493"/>
      <c r="J84" s="493"/>
      <c r="K84" s="493"/>
      <c r="L84" s="493"/>
      <c r="M84" s="493"/>
      <c r="N84" s="493"/>
      <c r="O84" s="493"/>
      <c r="P84" s="494"/>
    </row>
    <row r="85" spans="1:16" ht="16.5" customHeight="1">
      <c r="A85" s="496"/>
      <c r="B85" s="173" t="s">
        <v>445</v>
      </c>
      <c r="C85" s="489" t="s">
        <v>17</v>
      </c>
      <c r="D85" s="179">
        <f>SUM(D86:D90)</f>
        <v>2845230</v>
      </c>
      <c r="E85" s="179">
        <f aca="true" t="shared" si="16" ref="E85:P85">SUM(E86:E90)</f>
        <v>1505857</v>
      </c>
      <c r="F85" s="179">
        <f t="shared" si="16"/>
        <v>1339373</v>
      </c>
      <c r="G85" s="179">
        <f t="shared" si="16"/>
        <v>2845230</v>
      </c>
      <c r="H85" s="179">
        <f t="shared" si="16"/>
        <v>1505857</v>
      </c>
      <c r="I85" s="179">
        <f t="shared" si="16"/>
        <v>0</v>
      </c>
      <c r="J85" s="179">
        <f t="shared" si="16"/>
        <v>0</v>
      </c>
      <c r="K85" s="179">
        <f t="shared" si="16"/>
        <v>1505857</v>
      </c>
      <c r="L85" s="179">
        <f t="shared" si="16"/>
        <v>1339373</v>
      </c>
      <c r="M85" s="179">
        <f t="shared" si="16"/>
        <v>0</v>
      </c>
      <c r="N85" s="179">
        <f t="shared" si="16"/>
        <v>0</v>
      </c>
      <c r="O85" s="179">
        <f t="shared" si="16"/>
        <v>0</v>
      </c>
      <c r="P85" s="179">
        <f t="shared" si="16"/>
        <v>1339373</v>
      </c>
    </row>
    <row r="86" spans="1:16" s="312" customFormat="1" ht="16.5" customHeight="1">
      <c r="A86" s="496"/>
      <c r="B86" s="169" t="s">
        <v>594</v>
      </c>
      <c r="C86" s="490"/>
      <c r="D86" s="177">
        <v>6211</v>
      </c>
      <c r="E86" s="177">
        <v>6211</v>
      </c>
      <c r="F86" s="177">
        <v>0</v>
      </c>
      <c r="G86" s="177">
        <v>6211</v>
      </c>
      <c r="H86" s="177">
        <v>6211</v>
      </c>
      <c r="I86" s="177">
        <v>0</v>
      </c>
      <c r="J86" s="177">
        <v>0</v>
      </c>
      <c r="K86" s="177">
        <v>6211</v>
      </c>
      <c r="L86" s="177">
        <v>0</v>
      </c>
      <c r="M86" s="177">
        <v>0</v>
      </c>
      <c r="N86" s="177">
        <v>0</v>
      </c>
      <c r="O86" s="177">
        <v>0</v>
      </c>
      <c r="P86" s="177">
        <v>0</v>
      </c>
    </row>
    <row r="87" spans="1:16" ht="16.5" customHeight="1">
      <c r="A87" s="496"/>
      <c r="B87" s="289" t="s">
        <v>433</v>
      </c>
      <c r="C87" s="490"/>
      <c r="D87" s="290">
        <v>528265</v>
      </c>
      <c r="E87" s="290">
        <v>298998</v>
      </c>
      <c r="F87" s="290">
        <v>229267</v>
      </c>
      <c r="G87" s="298">
        <f>SUM(H87,L87)</f>
        <v>528265</v>
      </c>
      <c r="H87" s="298">
        <f>SUM(I87:K87)</f>
        <v>298998</v>
      </c>
      <c r="I87" s="290">
        <v>0</v>
      </c>
      <c r="J87" s="290">
        <v>0</v>
      </c>
      <c r="K87" s="290">
        <v>298998</v>
      </c>
      <c r="L87" s="290">
        <v>229267</v>
      </c>
      <c r="M87" s="290">
        <v>0</v>
      </c>
      <c r="N87" s="290">
        <v>0</v>
      </c>
      <c r="O87" s="290">
        <v>0</v>
      </c>
      <c r="P87" s="290">
        <v>229267</v>
      </c>
    </row>
    <row r="88" spans="1:16" s="84" customFormat="1" ht="16.5" customHeight="1">
      <c r="A88" s="496"/>
      <c r="B88" s="181" t="s">
        <v>444</v>
      </c>
      <c r="C88" s="490"/>
      <c r="D88" s="182">
        <v>700000</v>
      </c>
      <c r="E88" s="182">
        <v>360854</v>
      </c>
      <c r="F88" s="182">
        <v>339146</v>
      </c>
      <c r="G88" s="305">
        <f>SUM(H88,L88)</f>
        <v>700000</v>
      </c>
      <c r="H88" s="305">
        <f>SUM(I88:K88)</f>
        <v>360854</v>
      </c>
      <c r="I88" s="182">
        <v>0</v>
      </c>
      <c r="J88" s="182">
        <v>0</v>
      </c>
      <c r="K88" s="182">
        <v>360854</v>
      </c>
      <c r="L88" s="182">
        <v>339146</v>
      </c>
      <c r="M88" s="182">
        <v>0</v>
      </c>
      <c r="N88" s="306">
        <v>0</v>
      </c>
      <c r="O88" s="182">
        <v>0</v>
      </c>
      <c r="P88" s="182">
        <v>339146</v>
      </c>
    </row>
    <row r="89" spans="1:16" s="84" customFormat="1" ht="16.5" customHeight="1">
      <c r="A89" s="496"/>
      <c r="B89" s="289" t="s">
        <v>18</v>
      </c>
      <c r="C89" s="490"/>
      <c r="D89" s="290">
        <v>427463</v>
      </c>
      <c r="E89" s="290">
        <v>219739</v>
      </c>
      <c r="F89" s="290">
        <v>207724</v>
      </c>
      <c r="G89" s="298">
        <f>SUM(H89,L89)</f>
        <v>427463</v>
      </c>
      <c r="H89" s="298">
        <f>SUM(I89:K89)</f>
        <v>219739</v>
      </c>
      <c r="I89" s="290">
        <v>0</v>
      </c>
      <c r="J89" s="290">
        <v>0</v>
      </c>
      <c r="K89" s="290">
        <v>219739</v>
      </c>
      <c r="L89" s="290">
        <v>207724</v>
      </c>
      <c r="M89" s="290">
        <v>0</v>
      </c>
      <c r="N89" s="299">
        <v>0</v>
      </c>
      <c r="O89" s="290">
        <v>0</v>
      </c>
      <c r="P89" s="290">
        <v>207724</v>
      </c>
    </row>
    <row r="90" spans="1:16" ht="16.5" customHeight="1">
      <c r="A90" s="497"/>
      <c r="B90" s="169" t="s">
        <v>19</v>
      </c>
      <c r="C90" s="491"/>
      <c r="D90" s="171">
        <v>1183291</v>
      </c>
      <c r="E90" s="171">
        <v>620055</v>
      </c>
      <c r="F90" s="171">
        <v>563236</v>
      </c>
      <c r="G90" s="177">
        <f>SUM(H90,L90)</f>
        <v>1183291</v>
      </c>
      <c r="H90" s="177">
        <f>SUM(I90:K90)</f>
        <v>620055</v>
      </c>
      <c r="I90" s="171">
        <v>0</v>
      </c>
      <c r="J90" s="171">
        <v>0</v>
      </c>
      <c r="K90" s="171">
        <v>620055</v>
      </c>
      <c r="L90" s="171">
        <v>563236</v>
      </c>
      <c r="M90" s="171">
        <v>0</v>
      </c>
      <c r="N90" s="178">
        <v>0</v>
      </c>
      <c r="O90" s="171">
        <v>0</v>
      </c>
      <c r="P90" s="171">
        <v>563236</v>
      </c>
    </row>
    <row r="91" spans="1:16" ht="16.5" customHeight="1">
      <c r="A91" s="495" t="s">
        <v>20</v>
      </c>
      <c r="B91" s="166" t="s">
        <v>427</v>
      </c>
      <c r="C91" s="492" t="s">
        <v>436</v>
      </c>
      <c r="D91" s="493"/>
      <c r="E91" s="493"/>
      <c r="F91" s="493"/>
      <c r="G91" s="493"/>
      <c r="H91" s="493"/>
      <c r="I91" s="493"/>
      <c r="J91" s="493"/>
      <c r="K91" s="493"/>
      <c r="L91" s="493"/>
      <c r="M91" s="493"/>
      <c r="N91" s="493"/>
      <c r="O91" s="493"/>
      <c r="P91" s="494"/>
    </row>
    <row r="92" spans="1:16" ht="16.5" customHeight="1">
      <c r="A92" s="496"/>
      <c r="B92" s="169" t="s">
        <v>437</v>
      </c>
      <c r="C92" s="492" t="s">
        <v>438</v>
      </c>
      <c r="D92" s="493"/>
      <c r="E92" s="493"/>
      <c r="F92" s="493"/>
      <c r="G92" s="493"/>
      <c r="H92" s="493"/>
      <c r="I92" s="493"/>
      <c r="J92" s="493"/>
      <c r="K92" s="493"/>
      <c r="L92" s="493"/>
      <c r="M92" s="493"/>
      <c r="N92" s="493"/>
      <c r="O92" s="493"/>
      <c r="P92" s="494"/>
    </row>
    <row r="93" spans="1:16" ht="16.5" customHeight="1">
      <c r="A93" s="496"/>
      <c r="B93" s="169" t="s">
        <v>439</v>
      </c>
      <c r="C93" s="492" t="s">
        <v>440</v>
      </c>
      <c r="D93" s="493"/>
      <c r="E93" s="493"/>
      <c r="F93" s="493"/>
      <c r="G93" s="493"/>
      <c r="H93" s="493"/>
      <c r="I93" s="493"/>
      <c r="J93" s="493"/>
      <c r="K93" s="493"/>
      <c r="L93" s="493"/>
      <c r="M93" s="493"/>
      <c r="N93" s="493"/>
      <c r="O93" s="493"/>
      <c r="P93" s="494"/>
    </row>
    <row r="94" spans="1:16" ht="16.5" customHeight="1">
      <c r="A94" s="496"/>
      <c r="B94" s="169" t="s">
        <v>441</v>
      </c>
      <c r="C94" s="492" t="s">
        <v>380</v>
      </c>
      <c r="D94" s="493"/>
      <c r="E94" s="493"/>
      <c r="F94" s="493"/>
      <c r="G94" s="493"/>
      <c r="H94" s="493"/>
      <c r="I94" s="493"/>
      <c r="J94" s="493"/>
      <c r="K94" s="493"/>
      <c r="L94" s="493"/>
      <c r="M94" s="493"/>
      <c r="N94" s="493"/>
      <c r="O94" s="493"/>
      <c r="P94" s="494"/>
    </row>
    <row r="95" spans="1:16" ht="16.5" customHeight="1">
      <c r="A95" s="496"/>
      <c r="B95" s="173" t="s">
        <v>445</v>
      </c>
      <c r="C95" s="489" t="s">
        <v>442</v>
      </c>
      <c r="D95" s="179">
        <f>SUM(D96:D98)</f>
        <v>4042008</v>
      </c>
      <c r="E95" s="179">
        <f aca="true" t="shared" si="17" ref="E95:P95">SUM(E96:E98)</f>
        <v>2070481</v>
      </c>
      <c r="F95" s="179">
        <f t="shared" si="17"/>
        <v>1971527</v>
      </c>
      <c r="G95" s="179">
        <f t="shared" si="17"/>
        <v>4042008</v>
      </c>
      <c r="H95" s="179">
        <f t="shared" si="17"/>
        <v>2070481</v>
      </c>
      <c r="I95" s="179">
        <f t="shared" si="17"/>
        <v>1470000</v>
      </c>
      <c r="J95" s="179">
        <f t="shared" si="17"/>
        <v>0</v>
      </c>
      <c r="K95" s="179">
        <f t="shared" si="17"/>
        <v>600481</v>
      </c>
      <c r="L95" s="179">
        <f t="shared" si="17"/>
        <v>1971527</v>
      </c>
      <c r="M95" s="179">
        <f t="shared" si="17"/>
        <v>0</v>
      </c>
      <c r="N95" s="179">
        <f t="shared" si="17"/>
        <v>0</v>
      </c>
      <c r="O95" s="179">
        <f t="shared" si="17"/>
        <v>0</v>
      </c>
      <c r="P95" s="179">
        <f t="shared" si="17"/>
        <v>1971527</v>
      </c>
    </row>
    <row r="96" spans="1:16" ht="16.5" customHeight="1">
      <c r="A96" s="496"/>
      <c r="B96" s="173" t="s">
        <v>443</v>
      </c>
      <c r="C96" s="490"/>
      <c r="D96" s="177">
        <v>45178</v>
      </c>
      <c r="E96" s="177">
        <v>45178</v>
      </c>
      <c r="F96" s="177">
        <v>0</v>
      </c>
      <c r="G96" s="177">
        <v>45178</v>
      </c>
      <c r="H96" s="177">
        <f>SUM(I96:K96)</f>
        <v>45178</v>
      </c>
      <c r="I96" s="177">
        <v>0</v>
      </c>
      <c r="J96" s="177">
        <v>0</v>
      </c>
      <c r="K96" s="177">
        <v>45178</v>
      </c>
      <c r="L96" s="177">
        <v>0</v>
      </c>
      <c r="M96" s="177">
        <v>0</v>
      </c>
      <c r="N96" s="177">
        <v>0</v>
      </c>
      <c r="O96" s="177">
        <v>0</v>
      </c>
      <c r="P96" s="177">
        <v>0</v>
      </c>
    </row>
    <row r="97" spans="1:16" ht="16.5" customHeight="1">
      <c r="A97" s="496"/>
      <c r="B97" s="289" t="s">
        <v>433</v>
      </c>
      <c r="C97" s="490"/>
      <c r="D97" s="290">
        <f>E97+F97</f>
        <v>909894</v>
      </c>
      <c r="E97" s="290">
        <v>460288</v>
      </c>
      <c r="F97" s="290">
        <v>449606</v>
      </c>
      <c r="G97" s="298">
        <f>SUM(H97,L97)</f>
        <v>909894</v>
      </c>
      <c r="H97" s="298">
        <f>SUM(I97:K97)</f>
        <v>460288</v>
      </c>
      <c r="I97" s="290">
        <v>378899</v>
      </c>
      <c r="J97" s="290">
        <v>0</v>
      </c>
      <c r="K97" s="290">
        <v>81389</v>
      </c>
      <c r="L97" s="290">
        <v>449606</v>
      </c>
      <c r="M97" s="290">
        <v>0</v>
      </c>
      <c r="N97" s="290">
        <v>0</v>
      </c>
      <c r="O97" s="290">
        <v>0</v>
      </c>
      <c r="P97" s="290">
        <v>449606</v>
      </c>
    </row>
    <row r="98" spans="1:16" ht="16.5" customHeight="1">
      <c r="A98" s="497"/>
      <c r="B98" s="181" t="s">
        <v>444</v>
      </c>
      <c r="C98" s="491"/>
      <c r="D98" s="182">
        <f>E98+F98</f>
        <v>3086936</v>
      </c>
      <c r="E98" s="182">
        <v>1565015</v>
      </c>
      <c r="F98" s="182">
        <v>1521921</v>
      </c>
      <c r="G98" s="305">
        <f>SUM(H98,L98)</f>
        <v>3086936</v>
      </c>
      <c r="H98" s="305">
        <f>SUM(I98:K98)</f>
        <v>1565015</v>
      </c>
      <c r="I98" s="182">
        <v>1091101</v>
      </c>
      <c r="J98" s="182">
        <v>0</v>
      </c>
      <c r="K98" s="182">
        <v>473914</v>
      </c>
      <c r="L98" s="182">
        <v>1521921</v>
      </c>
      <c r="M98" s="182">
        <v>0</v>
      </c>
      <c r="N98" s="306">
        <v>0</v>
      </c>
      <c r="O98" s="182">
        <v>0</v>
      </c>
      <c r="P98" s="182">
        <v>1521921</v>
      </c>
    </row>
    <row r="99" spans="1:16" ht="16.5" customHeight="1">
      <c r="A99" s="495" t="s">
        <v>325</v>
      </c>
      <c r="B99" s="166" t="s">
        <v>427</v>
      </c>
      <c r="C99" s="492" t="s">
        <v>436</v>
      </c>
      <c r="D99" s="493"/>
      <c r="E99" s="493"/>
      <c r="F99" s="493"/>
      <c r="G99" s="493"/>
      <c r="H99" s="493"/>
      <c r="I99" s="493"/>
      <c r="J99" s="493"/>
      <c r="K99" s="493"/>
      <c r="L99" s="493"/>
      <c r="M99" s="493"/>
      <c r="N99" s="493"/>
      <c r="O99" s="493"/>
      <c r="P99" s="494"/>
    </row>
    <row r="100" spans="1:16" ht="16.5" customHeight="1">
      <c r="A100" s="496"/>
      <c r="B100" s="169" t="s">
        <v>437</v>
      </c>
      <c r="C100" s="492" t="s">
        <v>438</v>
      </c>
      <c r="D100" s="493"/>
      <c r="E100" s="493"/>
      <c r="F100" s="493"/>
      <c r="G100" s="493"/>
      <c r="H100" s="493"/>
      <c r="I100" s="493"/>
      <c r="J100" s="493"/>
      <c r="K100" s="493"/>
      <c r="L100" s="493"/>
      <c r="M100" s="493"/>
      <c r="N100" s="493"/>
      <c r="O100" s="493"/>
      <c r="P100" s="494"/>
    </row>
    <row r="101" spans="1:16" ht="16.5" customHeight="1">
      <c r="A101" s="496"/>
      <c r="B101" s="169" t="s">
        <v>439</v>
      </c>
      <c r="C101" s="492" t="s">
        <v>440</v>
      </c>
      <c r="D101" s="493"/>
      <c r="E101" s="493"/>
      <c r="F101" s="493"/>
      <c r="G101" s="493"/>
      <c r="H101" s="493"/>
      <c r="I101" s="493"/>
      <c r="J101" s="493"/>
      <c r="K101" s="493"/>
      <c r="L101" s="493"/>
      <c r="M101" s="493"/>
      <c r="N101" s="493"/>
      <c r="O101" s="493"/>
      <c r="P101" s="494"/>
    </row>
    <row r="102" spans="1:16" ht="16.5" customHeight="1">
      <c r="A102" s="496"/>
      <c r="B102" s="169" t="s">
        <v>441</v>
      </c>
      <c r="C102" s="492" t="s">
        <v>381</v>
      </c>
      <c r="D102" s="493"/>
      <c r="E102" s="493"/>
      <c r="F102" s="493"/>
      <c r="G102" s="493"/>
      <c r="H102" s="493"/>
      <c r="I102" s="493"/>
      <c r="J102" s="493"/>
      <c r="K102" s="493"/>
      <c r="L102" s="493"/>
      <c r="M102" s="493"/>
      <c r="N102" s="493"/>
      <c r="O102" s="493"/>
      <c r="P102" s="494"/>
    </row>
    <row r="103" spans="1:16" ht="16.5" customHeight="1">
      <c r="A103" s="496"/>
      <c r="B103" s="173" t="s">
        <v>445</v>
      </c>
      <c r="C103" s="489" t="s">
        <v>442</v>
      </c>
      <c r="D103" s="179">
        <f aca="true" t="shared" si="18" ref="D103:P103">SUM(D104:D106)</f>
        <v>1378442</v>
      </c>
      <c r="E103" s="179">
        <f t="shared" si="18"/>
        <v>713888</v>
      </c>
      <c r="F103" s="179">
        <f t="shared" si="18"/>
        <v>664554</v>
      </c>
      <c r="G103" s="179">
        <f t="shared" si="18"/>
        <v>1378442</v>
      </c>
      <c r="H103" s="179">
        <f t="shared" si="18"/>
        <v>713888</v>
      </c>
      <c r="I103" s="179">
        <f t="shared" si="18"/>
        <v>497000</v>
      </c>
      <c r="J103" s="179">
        <f t="shared" si="18"/>
        <v>0</v>
      </c>
      <c r="K103" s="179">
        <f t="shared" si="18"/>
        <v>216888</v>
      </c>
      <c r="L103" s="179">
        <f t="shared" si="18"/>
        <v>664554</v>
      </c>
      <c r="M103" s="179">
        <f t="shared" si="18"/>
        <v>0</v>
      </c>
      <c r="N103" s="179">
        <f t="shared" si="18"/>
        <v>0</v>
      </c>
      <c r="O103" s="179">
        <f t="shared" si="18"/>
        <v>0</v>
      </c>
      <c r="P103" s="179">
        <f t="shared" si="18"/>
        <v>664554</v>
      </c>
    </row>
    <row r="104" spans="1:16" ht="16.5" customHeight="1">
      <c r="A104" s="496"/>
      <c r="B104" s="173" t="s">
        <v>443</v>
      </c>
      <c r="C104" s="490"/>
      <c r="D104" s="177">
        <v>12713</v>
      </c>
      <c r="E104" s="177">
        <v>12713</v>
      </c>
      <c r="F104" s="177">
        <v>0</v>
      </c>
      <c r="G104" s="177">
        <v>12713</v>
      </c>
      <c r="H104" s="177">
        <f>SUM(I104:K104)</f>
        <v>12713</v>
      </c>
      <c r="I104" s="177">
        <v>0</v>
      </c>
      <c r="J104" s="177">
        <v>0</v>
      </c>
      <c r="K104" s="177">
        <v>12713</v>
      </c>
      <c r="L104" s="177">
        <v>0</v>
      </c>
      <c r="M104" s="177">
        <v>0</v>
      </c>
      <c r="N104" s="177">
        <v>0</v>
      </c>
      <c r="O104" s="177">
        <v>0</v>
      </c>
      <c r="P104" s="177">
        <v>0</v>
      </c>
    </row>
    <row r="105" spans="1:16" ht="16.5" customHeight="1">
      <c r="A105" s="496"/>
      <c r="B105" s="297" t="s">
        <v>433</v>
      </c>
      <c r="C105" s="490"/>
      <c r="D105" s="290">
        <f>SUM(E105,F105)</f>
        <v>277366</v>
      </c>
      <c r="E105" s="290">
        <v>140329</v>
      </c>
      <c r="F105" s="290">
        <v>137037</v>
      </c>
      <c r="G105" s="298">
        <f>SUM(H105,L105)</f>
        <v>277366</v>
      </c>
      <c r="H105" s="298">
        <f>SUM(I105:K105)</f>
        <v>140329</v>
      </c>
      <c r="I105" s="290">
        <v>101222</v>
      </c>
      <c r="J105" s="290">
        <v>0</v>
      </c>
      <c r="K105" s="290">
        <v>39107</v>
      </c>
      <c r="L105" s="290">
        <v>137037</v>
      </c>
      <c r="M105" s="290">
        <v>0</v>
      </c>
      <c r="N105" s="290">
        <v>0</v>
      </c>
      <c r="O105" s="290">
        <v>0</v>
      </c>
      <c r="P105" s="290">
        <v>137037</v>
      </c>
    </row>
    <row r="106" spans="1:16" ht="16.5" customHeight="1">
      <c r="A106" s="497"/>
      <c r="B106" s="181" t="s">
        <v>444</v>
      </c>
      <c r="C106" s="491"/>
      <c r="D106" s="182">
        <f>SUM(E106,F106)</f>
        <v>1088363</v>
      </c>
      <c r="E106" s="182">
        <v>560846</v>
      </c>
      <c r="F106" s="182">
        <v>527517</v>
      </c>
      <c r="G106" s="305">
        <f>SUM(H106,L106)</f>
        <v>1088363</v>
      </c>
      <c r="H106" s="305">
        <f>SUM(I106:K106)</f>
        <v>560846</v>
      </c>
      <c r="I106" s="182">
        <v>395778</v>
      </c>
      <c r="J106" s="182">
        <v>0</v>
      </c>
      <c r="K106" s="182">
        <v>165068</v>
      </c>
      <c r="L106" s="182">
        <v>527517</v>
      </c>
      <c r="M106" s="182">
        <v>0</v>
      </c>
      <c r="N106" s="306">
        <v>0</v>
      </c>
      <c r="O106" s="182">
        <v>0</v>
      </c>
      <c r="P106" s="182">
        <v>527517</v>
      </c>
    </row>
    <row r="107" spans="1:16" ht="16.5" customHeight="1">
      <c r="A107" s="495" t="s">
        <v>326</v>
      </c>
      <c r="B107" s="166" t="s">
        <v>427</v>
      </c>
      <c r="C107" s="492" t="s">
        <v>436</v>
      </c>
      <c r="D107" s="493"/>
      <c r="E107" s="493"/>
      <c r="F107" s="493"/>
      <c r="G107" s="493"/>
      <c r="H107" s="493"/>
      <c r="I107" s="493"/>
      <c r="J107" s="493"/>
      <c r="K107" s="493"/>
      <c r="L107" s="493"/>
      <c r="M107" s="493"/>
      <c r="N107" s="493"/>
      <c r="O107" s="493"/>
      <c r="P107" s="494"/>
    </row>
    <row r="108" spans="1:16" ht="16.5" customHeight="1">
      <c r="A108" s="496"/>
      <c r="B108" s="169" t="s">
        <v>437</v>
      </c>
      <c r="C108" s="492" t="s">
        <v>438</v>
      </c>
      <c r="D108" s="493"/>
      <c r="E108" s="493"/>
      <c r="F108" s="493"/>
      <c r="G108" s="493"/>
      <c r="H108" s="493"/>
      <c r="I108" s="493"/>
      <c r="J108" s="493"/>
      <c r="K108" s="493"/>
      <c r="L108" s="493"/>
      <c r="M108" s="493"/>
      <c r="N108" s="493"/>
      <c r="O108" s="493"/>
      <c r="P108" s="494"/>
    </row>
    <row r="109" spans="1:16" ht="16.5" customHeight="1">
      <c r="A109" s="496"/>
      <c r="B109" s="169" t="s">
        <v>439</v>
      </c>
      <c r="C109" s="492" t="s">
        <v>440</v>
      </c>
      <c r="D109" s="493"/>
      <c r="E109" s="493"/>
      <c r="F109" s="493"/>
      <c r="G109" s="493"/>
      <c r="H109" s="493"/>
      <c r="I109" s="493"/>
      <c r="J109" s="493"/>
      <c r="K109" s="493"/>
      <c r="L109" s="493"/>
      <c r="M109" s="493"/>
      <c r="N109" s="493"/>
      <c r="O109" s="493"/>
      <c r="P109" s="494"/>
    </row>
    <row r="110" spans="1:16" ht="24.75" customHeight="1">
      <c r="A110" s="496"/>
      <c r="B110" s="169" t="s">
        <v>441</v>
      </c>
      <c r="C110" s="492" t="s">
        <v>447</v>
      </c>
      <c r="D110" s="493"/>
      <c r="E110" s="493"/>
      <c r="F110" s="493"/>
      <c r="G110" s="493"/>
      <c r="H110" s="493"/>
      <c r="I110" s="493"/>
      <c r="J110" s="493"/>
      <c r="K110" s="493"/>
      <c r="L110" s="493"/>
      <c r="M110" s="493"/>
      <c r="N110" s="493"/>
      <c r="O110" s="493"/>
      <c r="P110" s="494"/>
    </row>
    <row r="111" spans="1:16" ht="16.5" customHeight="1">
      <c r="A111" s="496"/>
      <c r="B111" s="173" t="s">
        <v>445</v>
      </c>
      <c r="C111" s="489" t="s">
        <v>442</v>
      </c>
      <c r="D111" s="179">
        <f aca="true" t="shared" si="19" ref="D111:I111">SUM(D112:D114)</f>
        <v>460085</v>
      </c>
      <c r="E111" s="179">
        <f t="shared" si="19"/>
        <v>255705</v>
      </c>
      <c r="F111" s="179">
        <f t="shared" si="19"/>
        <v>204380</v>
      </c>
      <c r="G111" s="179">
        <f t="shared" si="19"/>
        <v>460085</v>
      </c>
      <c r="H111" s="179">
        <f t="shared" si="19"/>
        <v>255705</v>
      </c>
      <c r="I111" s="179">
        <f t="shared" si="19"/>
        <v>150000</v>
      </c>
      <c r="J111" s="179">
        <f>SUM(J112:J113)</f>
        <v>0</v>
      </c>
      <c r="K111" s="179">
        <f>SUM(K112:K114)</f>
        <v>105705</v>
      </c>
      <c r="L111" s="179">
        <f>SUM(L112:L114)</f>
        <v>204380</v>
      </c>
      <c r="M111" s="179">
        <f>SUM(M112:M113)</f>
        <v>0</v>
      </c>
      <c r="N111" s="179">
        <f>SUM(N112:N113)</f>
        <v>0</v>
      </c>
      <c r="O111" s="179">
        <f>SUM(O112:O113)</f>
        <v>0</v>
      </c>
      <c r="P111" s="179">
        <f>SUM(P112:P114)</f>
        <v>204380</v>
      </c>
    </row>
    <row r="112" spans="1:16" ht="16.5" customHeight="1">
      <c r="A112" s="496"/>
      <c r="B112" s="173" t="s">
        <v>443</v>
      </c>
      <c r="C112" s="490"/>
      <c r="D112" s="177">
        <v>34612</v>
      </c>
      <c r="E112" s="177">
        <v>34612</v>
      </c>
      <c r="F112" s="177">
        <v>0</v>
      </c>
      <c r="G112" s="177">
        <f>SUM(H112,L112)</f>
        <v>34612</v>
      </c>
      <c r="H112" s="177">
        <f>SUM(I112:K112)</f>
        <v>34612</v>
      </c>
      <c r="I112" s="177">
        <v>0</v>
      </c>
      <c r="J112" s="177">
        <v>0</v>
      </c>
      <c r="K112" s="177">
        <v>34612</v>
      </c>
      <c r="L112" s="177">
        <v>0</v>
      </c>
      <c r="M112" s="177">
        <v>0</v>
      </c>
      <c r="N112" s="177">
        <v>0</v>
      </c>
      <c r="O112" s="177">
        <v>0</v>
      </c>
      <c r="P112" s="177">
        <v>0</v>
      </c>
    </row>
    <row r="113" spans="1:16" ht="16.5" customHeight="1">
      <c r="A113" s="497"/>
      <c r="B113" s="297" t="s">
        <v>433</v>
      </c>
      <c r="C113" s="490"/>
      <c r="D113" s="298">
        <f>E113+F113</f>
        <v>424597</v>
      </c>
      <c r="E113" s="290">
        <f>H113</f>
        <v>220655</v>
      </c>
      <c r="F113" s="290">
        <f>L113</f>
        <v>203942</v>
      </c>
      <c r="G113" s="298">
        <f>SUM(H113,L113)</f>
        <v>424597</v>
      </c>
      <c r="H113" s="298">
        <f>SUM(I113:K113)</f>
        <v>220655</v>
      </c>
      <c r="I113" s="290">
        <v>150000</v>
      </c>
      <c r="J113" s="290">
        <v>0</v>
      </c>
      <c r="K113" s="290">
        <v>70655</v>
      </c>
      <c r="L113" s="290">
        <f>SUM(M113:P113)</f>
        <v>203942</v>
      </c>
      <c r="M113" s="290">
        <v>0</v>
      </c>
      <c r="N113" s="290">
        <v>0</v>
      </c>
      <c r="O113" s="290">
        <v>0</v>
      </c>
      <c r="P113" s="290">
        <v>203942</v>
      </c>
    </row>
    <row r="114" spans="1:16" s="84" customFormat="1" ht="16.5" customHeight="1">
      <c r="A114" s="300"/>
      <c r="B114" s="181" t="s">
        <v>578</v>
      </c>
      <c r="C114" s="491"/>
      <c r="D114" s="305">
        <f>E114+F114</f>
        <v>876</v>
      </c>
      <c r="E114" s="182">
        <f>H114</f>
        <v>438</v>
      </c>
      <c r="F114" s="182">
        <f>L114</f>
        <v>438</v>
      </c>
      <c r="G114" s="305">
        <f>SUM(H114,L114)</f>
        <v>876</v>
      </c>
      <c r="H114" s="305">
        <f>SUM(I114:K114)</f>
        <v>438</v>
      </c>
      <c r="I114" s="182">
        <v>0</v>
      </c>
      <c r="J114" s="182"/>
      <c r="K114" s="182">
        <v>438</v>
      </c>
      <c r="L114" s="182">
        <v>438</v>
      </c>
      <c r="M114" s="182">
        <v>0</v>
      </c>
      <c r="N114" s="182">
        <v>0</v>
      </c>
      <c r="O114" s="182">
        <v>0</v>
      </c>
      <c r="P114" s="182">
        <v>438</v>
      </c>
    </row>
    <row r="115" spans="1:16" ht="26.25" customHeight="1">
      <c r="A115" s="301"/>
      <c r="B115" s="498" t="s">
        <v>579</v>
      </c>
      <c r="C115" s="499"/>
      <c r="D115" s="302">
        <f>SUM(D114,D106,D98,D88,D78,D71)</f>
        <v>5177799</v>
      </c>
      <c r="E115" s="302">
        <f aca="true" t="shared" si="20" ref="E115:P115">SUM(E114,E106,E98,E88,E78,E71)</f>
        <v>2593880</v>
      </c>
      <c r="F115" s="302">
        <f t="shared" si="20"/>
        <v>2583919</v>
      </c>
      <c r="G115" s="302">
        <f t="shared" si="20"/>
        <v>5177799</v>
      </c>
      <c r="H115" s="302">
        <f t="shared" si="20"/>
        <v>2593880</v>
      </c>
      <c r="I115" s="302">
        <f t="shared" si="20"/>
        <v>1486879</v>
      </c>
      <c r="J115" s="302">
        <f t="shared" si="20"/>
        <v>0</v>
      </c>
      <c r="K115" s="302">
        <f t="shared" si="20"/>
        <v>1107001</v>
      </c>
      <c r="L115" s="302">
        <f t="shared" si="20"/>
        <v>2583919</v>
      </c>
      <c r="M115" s="302">
        <f t="shared" si="20"/>
        <v>0</v>
      </c>
      <c r="N115" s="302">
        <f t="shared" si="20"/>
        <v>0</v>
      </c>
      <c r="O115" s="302">
        <f t="shared" si="20"/>
        <v>0</v>
      </c>
      <c r="P115" s="302">
        <f t="shared" si="20"/>
        <v>2583919</v>
      </c>
    </row>
    <row r="117" ht="12.75">
      <c r="B117" s="95" t="s">
        <v>639</v>
      </c>
    </row>
  </sheetData>
  <sheetProtection/>
  <mergeCells count="86">
    <mergeCell ref="C75:P75"/>
    <mergeCell ref="C69:C71"/>
    <mergeCell ref="C73:P73"/>
    <mergeCell ref="C67:P67"/>
    <mergeCell ref="C68:P68"/>
    <mergeCell ref="A43:A51"/>
    <mergeCell ref="A65:A71"/>
    <mergeCell ref="C65:P65"/>
    <mergeCell ref="A53:A61"/>
    <mergeCell ref="C53:P53"/>
    <mergeCell ref="C54:P54"/>
    <mergeCell ref="C55:P55"/>
    <mergeCell ref="C56:P56"/>
    <mergeCell ref="C72:P72"/>
    <mergeCell ref="C66:P66"/>
    <mergeCell ref="A1:P1"/>
    <mergeCell ref="A2:P2"/>
    <mergeCell ref="A3:A10"/>
    <mergeCell ref="B3:B10"/>
    <mergeCell ref="C3:C10"/>
    <mergeCell ref="G4:P4"/>
    <mergeCell ref="G5:G10"/>
    <mergeCell ref="I6:K6"/>
    <mergeCell ref="H6:H10"/>
    <mergeCell ref="A28:A41"/>
    <mergeCell ref="C30:P30"/>
    <mergeCell ref="C31:P31"/>
    <mergeCell ref="C15:P15"/>
    <mergeCell ref="C16:P16"/>
    <mergeCell ref="C17:P17"/>
    <mergeCell ref="C32:P32"/>
    <mergeCell ref="C28:P28"/>
    <mergeCell ref="A14:A25"/>
    <mergeCell ref="E3:F3"/>
    <mergeCell ref="G3:P3"/>
    <mergeCell ref="L5:P5"/>
    <mergeCell ref="C18:C26"/>
    <mergeCell ref="K7:K10"/>
    <mergeCell ref="M7:M10"/>
    <mergeCell ref="E4:E10"/>
    <mergeCell ref="M6:P6"/>
    <mergeCell ref="O7:O10"/>
    <mergeCell ref="I7:I10"/>
    <mergeCell ref="C82:P82"/>
    <mergeCell ref="N7:N10"/>
    <mergeCell ref="D3:D10"/>
    <mergeCell ref="P7:P10"/>
    <mergeCell ref="F4:F10"/>
    <mergeCell ref="H5:K5"/>
    <mergeCell ref="J7:J10"/>
    <mergeCell ref="L6:L10"/>
    <mergeCell ref="C14:P14"/>
    <mergeCell ref="C74:P74"/>
    <mergeCell ref="C102:P102"/>
    <mergeCell ref="C94:P94"/>
    <mergeCell ref="C85:C90"/>
    <mergeCell ref="C81:P81"/>
    <mergeCell ref="C83:P83"/>
    <mergeCell ref="C91:P91"/>
    <mergeCell ref="C92:P92"/>
    <mergeCell ref="C93:P93"/>
    <mergeCell ref="C76:C80"/>
    <mergeCell ref="C29:P29"/>
    <mergeCell ref="C45:C51"/>
    <mergeCell ref="B63:C63"/>
    <mergeCell ref="B64:C64"/>
    <mergeCell ref="C43:P43"/>
    <mergeCell ref="C44:P44"/>
    <mergeCell ref="C33:C41"/>
    <mergeCell ref="C57:C61"/>
    <mergeCell ref="B115:C115"/>
    <mergeCell ref="A107:A113"/>
    <mergeCell ref="C107:P107"/>
    <mergeCell ref="C108:P108"/>
    <mergeCell ref="C109:P109"/>
    <mergeCell ref="C110:P110"/>
    <mergeCell ref="C111:C114"/>
    <mergeCell ref="C103:C106"/>
    <mergeCell ref="C84:P84"/>
    <mergeCell ref="A91:A98"/>
    <mergeCell ref="C95:C98"/>
    <mergeCell ref="A81:A90"/>
    <mergeCell ref="A99:A106"/>
    <mergeCell ref="C99:P99"/>
    <mergeCell ref="C100:P100"/>
    <mergeCell ref="C101:P101"/>
  </mergeCells>
  <printOptions/>
  <pageMargins left="0.7086614173228347" right="0.7086614173228347" top="0.9448818897637796" bottom="0.7480314960629921" header="0.5118110236220472" footer="0.31496062992125984"/>
  <pageSetup horizontalDpi="600" verticalDpi="600" orientation="landscape" paperSize="9" scale="79" r:id="rId1"/>
  <headerFooter alignWithMargins="0">
    <oddHeader xml:space="preserve">&amp;R&amp;"Arial,Pogrubiony"&amp;11Załącznik Nr 5&amp;"Arial,Normalny"&amp;10  do uchwały Nr XXVII/186/2010 Rady Miasta Radziejów z dnia 10 marca 2010 roku  w sprawie zmian w budżecie Miasta Radziejów na 2010 rok </oddHeader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14"/>
  <sheetViews>
    <sheetView zoomScalePageLayoutView="0" workbookViewId="0" topLeftCell="A4">
      <selection activeCell="C9" sqref="C9"/>
    </sheetView>
  </sheetViews>
  <sheetFormatPr defaultColWidth="9.140625" defaultRowHeight="12.75"/>
  <cols>
    <col min="1" max="3" width="8.8515625" style="0" customWidth="1"/>
    <col min="4" max="4" width="43.57421875" style="0" customWidth="1"/>
    <col min="5" max="5" width="17.7109375" style="0" customWidth="1"/>
  </cols>
  <sheetData>
    <row r="1" spans="1:5" ht="36.75" customHeight="1">
      <c r="A1" s="474" t="s">
        <v>641</v>
      </c>
      <c r="B1" s="474"/>
      <c r="C1" s="474"/>
      <c r="D1" s="474"/>
      <c r="E1" s="474"/>
    </row>
    <row r="2" spans="1:5" ht="18">
      <c r="A2" s="543" t="s">
        <v>557</v>
      </c>
      <c r="B2" s="543"/>
      <c r="C2" s="543"/>
      <c r="D2" s="543"/>
      <c r="E2" s="543"/>
    </row>
    <row r="3" spans="1:5" ht="18" customHeight="1">
      <c r="A3" s="14"/>
      <c r="B3" s="14"/>
      <c r="C3" s="14"/>
      <c r="D3" s="544"/>
      <c r="E3" s="545"/>
    </row>
    <row r="4" spans="1:5" ht="12.75">
      <c r="A4" s="14"/>
      <c r="B4" s="14"/>
      <c r="C4" s="14"/>
      <c r="D4" s="14"/>
      <c r="E4" s="25" t="s">
        <v>275</v>
      </c>
    </row>
    <row r="5" spans="1:5" ht="36" customHeight="1">
      <c r="A5" s="313" t="s">
        <v>21</v>
      </c>
      <c r="B5" s="158" t="s">
        <v>131</v>
      </c>
      <c r="C5" s="314" t="s">
        <v>22</v>
      </c>
      <c r="D5" s="313" t="s">
        <v>642</v>
      </c>
      <c r="E5" s="313" t="s">
        <v>558</v>
      </c>
    </row>
    <row r="6" spans="1:5" ht="36.75" customHeight="1">
      <c r="A6" s="54" t="s">
        <v>320</v>
      </c>
      <c r="B6" s="54"/>
      <c r="C6" s="54"/>
      <c r="D6" s="161" t="s">
        <v>643</v>
      </c>
      <c r="E6" s="56">
        <f>E7+E8</f>
        <v>65973</v>
      </c>
    </row>
    <row r="7" spans="1:5" ht="30.75" customHeight="1">
      <c r="A7" s="395">
        <v>900</v>
      </c>
      <c r="B7" s="395">
        <v>90011</v>
      </c>
      <c r="C7" s="398" t="s">
        <v>332</v>
      </c>
      <c r="D7" s="396" t="s">
        <v>644</v>
      </c>
      <c r="E7" s="397">
        <v>47973</v>
      </c>
    </row>
    <row r="8" spans="1:5" ht="20.25" customHeight="1">
      <c r="A8" s="395">
        <v>900</v>
      </c>
      <c r="B8" s="395">
        <v>90019</v>
      </c>
      <c r="C8" s="398" t="s">
        <v>94</v>
      </c>
      <c r="D8" s="399" t="s">
        <v>93</v>
      </c>
      <c r="E8" s="397">
        <v>18000</v>
      </c>
    </row>
    <row r="9" spans="1:5" ht="28.5" customHeight="1">
      <c r="A9" s="54" t="s">
        <v>321</v>
      </c>
      <c r="B9" s="54"/>
      <c r="C9" s="54"/>
      <c r="D9" s="55" t="s">
        <v>322</v>
      </c>
      <c r="E9" s="56">
        <f>SUM(E10,E13)</f>
        <v>65973</v>
      </c>
    </row>
    <row r="10" spans="1:5" ht="20.25" customHeight="1">
      <c r="A10" s="400" t="s">
        <v>289</v>
      </c>
      <c r="B10" s="53"/>
      <c r="C10" s="160"/>
      <c r="D10" s="402" t="s">
        <v>134</v>
      </c>
      <c r="E10" s="403">
        <f>SUM(E11:E12)</f>
        <v>20000</v>
      </c>
    </row>
    <row r="11" spans="1:5" ht="20.25" customHeight="1">
      <c r="A11" s="400">
        <v>900</v>
      </c>
      <c r="B11" s="400">
        <v>90004</v>
      </c>
      <c r="C11" s="401" t="s">
        <v>163</v>
      </c>
      <c r="D11" s="402" t="s">
        <v>219</v>
      </c>
      <c r="E11" s="403">
        <v>15000</v>
      </c>
    </row>
    <row r="12" spans="1:5" ht="21.75" customHeight="1">
      <c r="A12" s="400">
        <v>900</v>
      </c>
      <c r="B12" s="400">
        <v>90008</v>
      </c>
      <c r="C12" s="401" t="s">
        <v>160</v>
      </c>
      <c r="D12" s="402" t="s">
        <v>151</v>
      </c>
      <c r="E12" s="403">
        <v>5000</v>
      </c>
    </row>
    <row r="13" spans="1:5" ht="21" customHeight="1">
      <c r="A13" s="400" t="s">
        <v>292</v>
      </c>
      <c r="B13" s="400"/>
      <c r="C13" s="401"/>
      <c r="D13" s="402" t="s">
        <v>136</v>
      </c>
      <c r="E13" s="403">
        <f>E14</f>
        <v>45973</v>
      </c>
    </row>
    <row r="14" spans="1:5" ht="21.75" customHeight="1">
      <c r="A14" s="400">
        <v>900</v>
      </c>
      <c r="B14" s="400">
        <v>90001</v>
      </c>
      <c r="C14" s="401" t="s">
        <v>146</v>
      </c>
      <c r="D14" s="404" t="s">
        <v>159</v>
      </c>
      <c r="E14" s="403">
        <v>45973</v>
      </c>
    </row>
  </sheetData>
  <sheetProtection/>
  <mergeCells count="3">
    <mergeCell ref="A1:E1"/>
    <mergeCell ref="A2:E2"/>
    <mergeCell ref="D3:E3"/>
  </mergeCells>
  <printOptions/>
  <pageMargins left="0.7480314960629921" right="0.6299212598425197" top="1.220472440944882" bottom="0.984251968503937" header="0.5118110236220472" footer="0.5118110236220472"/>
  <pageSetup horizontalDpi="300" verticalDpi="300" orientation="portrait" paperSize="9" r:id="rId1"/>
  <headerFooter alignWithMargins="0">
    <oddHeader>&amp;R&amp;"Arial,Pogrubiony"&amp;11Załącznik Nr 6&amp;"Arial,Normalny"&amp;10 do uchwały Nr XXVII/186/2010 Rady Miasta Radziejów z dnia 10 marca 2010 roku 
 w sprawie zmian w budżecie  Miasta Radziejów  na 2010 rok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MOPS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</dc:creator>
  <cp:keywords/>
  <dc:description/>
  <cp:lastModifiedBy>Skarbnik UM</cp:lastModifiedBy>
  <cp:lastPrinted>2010-03-22T14:19:13Z</cp:lastPrinted>
  <dcterms:created xsi:type="dcterms:W3CDTF">2006-11-07T12:52:19Z</dcterms:created>
  <dcterms:modified xsi:type="dcterms:W3CDTF">2010-03-22T14:46:19Z</dcterms:modified>
  <cp:category/>
  <cp:version/>
  <cp:contentType/>
  <cp:contentStatus/>
</cp:coreProperties>
</file>