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'Dochody'!$D$1:$D$171</definedName>
    <definedName name="_xlnm._FilterDatabase" localSheetId="1" hidden="1">'Wydatki'!$D$1:$D$605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2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06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34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<sst xmlns="http://schemas.openxmlformats.org/spreadsheetml/2006/main" count="1323" uniqueCount="456">
  <si>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</si>
  <si>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</si>
  <si>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</si>
  <si>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</si>
  <si>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</si>
  <si>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</si>
  <si>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</si>
  <si>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</si>
  <si>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</si>
  <si>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</si>
  <si>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</si>
  <si>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</si>
  <si>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</si>
  <si>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</si>
  <si>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</si>
  <si>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</si>
  <si>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</si>
  <si>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</si>
  <si>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</si>
  <si>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</si>
  <si>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</si>
  <si>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</si>
  <si>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</si>
  <si>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</si>
  <si>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Nagrody i wydat.  osob.nie zal.do wynag.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</si>
  <si>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</si>
  <si>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</si>
  <si>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</si>
  <si>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</si>
  <si>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</si>
  <si>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</si>
  <si>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</si>
  <si>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</si>
  <si>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</si>
  <si>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</si>
  <si>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</si>
  <si>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</si>
  <si>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</si>
  <si>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</si>
  <si>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</si>
  <si>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</si>
  <si>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</si>
  <si>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</si>
  <si>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</si>
  <si>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</si>
  <si>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</si>
  <si>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</si>
  <si>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</si>
  <si>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</si>
  <si>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</si>
  <si>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</si>
  <si>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</si>
  <si>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</si>
  <si>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</si>
  <si>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</si>
  <si>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</si>
  <si>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</si>
  <si>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</si>
  <si>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</si>
  <si>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</si>
  <si>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</si>
  <si>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</si>
  <si>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</si>
  <si>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</si>
  <si>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</si>
  <si>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</si>
  <si>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</si>
  <si>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</si>
  <si>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</si>
  <si>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</si>
  <si>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</si>
  <si>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</si>
  <si>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</si>
  <si>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</si>
  <si>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</si>
  <si>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</si>
  <si>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</si>
  <si>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</si>
  <si>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</si>
  <si>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</si>
  <si>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</si>
  <si>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</si>
  <si>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</si>
  <si>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</si>
  <si>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</si>
  <si>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</si>
  <si>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</si>
  <si>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</si>
  <si>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</si>
  <si>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</si>
  <si>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</si>
  <si>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</si>
  <si>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</si>
  <si>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</si>
  <si>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4580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</si>
  <si>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</si>
  <si>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</si>
  <si>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</si>
  <si>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</si>
  <si>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</si>
  <si>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</si>
  <si>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</si>
  <si>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</si>
  <si>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</si>
  <si>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</si>
  <si>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</si>
  <si>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</si>
  <si>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</si>
  <si>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</si>
  <si>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</si>
  <si>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</si>
  <si>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</si>
  <si>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</si>
  <si>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</si>
  <si>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</si>
  <si>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</si>
  <si>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</si>
  <si>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</si>
  <si>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</si>
  <si>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</si>
  <si>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</si>
  <si>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</si>
  <si>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</si>
  <si>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</si>
  <si>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</si>
  <si>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</si>
  <si>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</si>
  <si>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</si>
  <si>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</si>
  <si>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</si>
  <si>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</si>
  <si>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</si>
  <si>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</si>
  <si>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</si>
  <si>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</si>
  <si>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</si>
  <si>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</si>
  <si>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</si>
  <si>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</si>
  <si>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</si>
  <si>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</si>
  <si>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756</t>
  </si>
  <si>
    <t>Pobór podatków, opłat i niepodatkowych należności budżetowych</t>
  </si>
  <si>
    <t>75647</t>
  </si>
  <si>
    <t>4220</t>
  </si>
  <si>
    <t>80114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</si>
  <si>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</si>
  <si>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</si>
  <si>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</si>
  <si>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</si>
  <si>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</si>
  <si>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</si>
  <si>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</si>
  <si>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</si>
  <si>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</si>
  <si>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</si>
  <si>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</si>
  <si>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</si>
  <si>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</si>
  <si>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</si>
  <si>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</si>
  <si>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</si>
  <si>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</si>
  <si>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</si>
  <si>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</si>
  <si>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</si>
  <si>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</si>
  <si>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</si>
  <si>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</si>
  <si>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</si>
  <si>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</si>
  <si>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</si>
  <si>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</si>
  <si>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</si>
  <si>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</si>
  <si>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</si>
  <si>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</si>
  <si>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</si>
  <si>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8070</t>
  </si>
  <si>
    <t>4230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</si>
  <si>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</si>
  <si>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</si>
  <si>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</si>
  <si>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</si>
  <si>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</si>
  <si>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</si>
  <si>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</si>
  <si>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</si>
  <si>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</si>
  <si>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</si>
  <si>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</si>
  <si>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</si>
  <si>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</si>
  <si>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</si>
  <si>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</si>
  <si>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</si>
  <si>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</si>
  <si>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</si>
  <si>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</si>
  <si>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</si>
  <si>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Zespoły obsługi ekonomiczno-administracyjnej szkół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</si>
  <si>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</si>
  <si>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</si>
  <si>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</si>
  <si>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</si>
  <si>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</si>
  <si>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</si>
  <si>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</si>
  <si>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</si>
  <si>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</si>
  <si>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</si>
  <si>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</si>
  <si>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</si>
  <si>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4740</t>
  </si>
  <si>
    <t>Zakup akcesoriów komputerowych w tym programów i licencji</t>
  </si>
  <si>
    <t>4750</t>
  </si>
  <si>
    <t>4360</t>
  </si>
  <si>
    <t>Zakup materiałów papierniczych do sprzętu drukarskiego i urządzeń kserograficznych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</si>
  <si>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</si>
  <si>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</si>
  <si>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</si>
  <si>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</si>
  <si>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</si>
  <si>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</si>
  <si>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</si>
  <si>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</si>
  <si>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</si>
  <si>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</si>
  <si>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</si>
  <si>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</si>
  <si>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</si>
  <si>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</si>
  <si>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</si>
  <si>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</si>
  <si>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</si>
  <si>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</si>
  <si>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</si>
  <si>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</si>
  <si>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</si>
  <si>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</si>
  <si>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</si>
  <si>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</si>
  <si>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</si>
  <si>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</si>
  <si>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</si>
  <si>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</si>
  <si>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</si>
  <si>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</si>
  <si>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</si>
  <si>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</si>
  <si>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</si>
  <si>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</si>
  <si>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</si>
  <si>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</si>
  <si>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</si>
  <si>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</si>
  <si>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</si>
  <si>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</si>
  <si>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</si>
  <si>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</si>
  <si>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0560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</si>
  <si>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</si>
  <si>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</si>
  <si>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</si>
  <si>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</si>
  <si>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</si>
  <si>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</si>
  <si>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Izby wytrzeźwień</t>
  </si>
  <si>
    <t>85158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</si>
  <si>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</si>
  <si>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</si>
  <si>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</si>
  <si>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</si>
  <si>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</si>
  <si>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</si>
  <si>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</si>
  <si>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</si>
  <si>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</si>
  <si>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</si>
  <si>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</si>
  <si>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</si>
  <si>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</si>
  <si>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90003</t>
  </si>
  <si>
    <t>90015</t>
  </si>
  <si>
    <t>Zakup materiałów papierniczych do sprzętu drukarskiegoi urządzeń kserograficznych</t>
  </si>
  <si>
    <t>75405</t>
  </si>
  <si>
    <t>3000</t>
  </si>
  <si>
    <t>2910</t>
  </si>
  <si>
    <t>4560</t>
  </si>
  <si>
    <t>3119</t>
  </si>
  <si>
    <t>4019</t>
  </si>
  <si>
    <t>4229</t>
  </si>
  <si>
    <t>4289</t>
  </si>
  <si>
    <t>Komendy powiatowe Policji</t>
  </si>
  <si>
    <t>Wpłaty jednostek na fundusz celowy</t>
  </si>
  <si>
    <t>Świadczenia rodzinne, fundusz alimentacyjny oraz składki na ubezpieczenie emerytalne i rentowe z ubezpieczenia społecznego</t>
  </si>
  <si>
    <t>z tego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</si>
  <si>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</si>
  <si>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</si>
  <si>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</si>
  <si>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</si>
  <si>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</si>
  <si>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</si>
  <si>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</si>
  <si>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</si>
  <si>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</si>
  <si>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</si>
  <si>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Wydatki na zakupy inwstycyjne jednostek budżetowych</t>
  </si>
  <si>
    <t>4227</t>
  </si>
  <si>
    <t>4307</t>
  </si>
  <si>
    <t>4417</t>
  </si>
  <si>
    <t>Podróże służbowe zagraniczne</t>
  </si>
  <si>
    <t>2330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</si>
  <si>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</si>
  <si>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</si>
  <si>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</si>
  <si>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</si>
  <si>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</si>
  <si>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</si>
  <si>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</si>
  <si>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</si>
  <si>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</si>
  <si>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</si>
  <si>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</si>
  <si>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</si>
  <si>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</si>
  <si>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</si>
  <si>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</si>
  <si>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</si>
  <si>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</si>
  <si>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na zakupy inwestycyjne jednostek  budżetowych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</si>
  <si>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</si>
  <si>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</si>
  <si>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</si>
  <si>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</si>
  <si>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</si>
  <si>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</si>
  <si>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</si>
  <si>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</si>
  <si>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</si>
  <si>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</si>
  <si>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</si>
  <si>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</si>
  <si>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</si>
  <si>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</si>
  <si>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</si>
  <si>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</si>
  <si>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4287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</si>
  <si>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</si>
  <si>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</si>
  <si>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</si>
  <si>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</si>
  <si>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</si>
  <si>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</si>
  <si>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</si>
  <si>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</si>
  <si>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</si>
  <si>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</si>
  <si>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</si>
  <si>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</si>
  <si>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</si>
  <si>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</si>
  <si>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</si>
  <si>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</si>
  <si>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</si>
  <si>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</si>
  <si>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Wydatki na zakupy  inwestycyjne jedn.budżetowych</t>
  </si>
  <si>
    <t>Udział % w wydatkach bieżących</t>
  </si>
  <si>
    <t>Udział % w wydatkach majątkowych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</si>
  <si>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</si>
  <si>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</si>
  <si>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</si>
  <si>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</si>
  <si>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</si>
  <si>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</si>
  <si>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</si>
  <si>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</si>
  <si>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</si>
  <si>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</si>
  <si>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</si>
  <si>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Zaległości z tytułu podatków i opłat zniesionych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</si>
  <si>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</si>
  <si>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</si>
  <si>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</si>
  <si>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</si>
  <si>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</si>
  <si>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</si>
  <si>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</si>
  <si>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</si>
  <si>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Jednostki specjalistycznego poradnictwa, mieszkania chronione i ośrodki interwencji kryzysowej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</si>
  <si>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</si>
  <si>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</si>
  <si>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</si>
  <si>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</si>
  <si>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</si>
  <si>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</si>
  <si>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</si>
  <si>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</si>
  <si>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Opłaty z tytułu zakup usług telekomunikacyjnych świadczonych w ruchomej publicznej sieci telefonicznej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</si>
  <si>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</si>
  <si>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</si>
  <si>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</si>
  <si>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</si>
  <si>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</si>
  <si>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</si>
  <si>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Dochody od osób prawnych, osób fizycznych i innych jednostek organizacyjnych nie posiadających osobowości prawnej oraz wydatki związane z ich poborem</t>
  </si>
  <si>
    <t>Obsługa papierów wartościowych, kredytów i pożyczek jednostek samorządu terytorialnego</t>
  </si>
  <si>
    <t>Odsetki i dyskonto od skrbowych papierów wartościowych, kredytów i pożyczek oraz innych instrumentów finansowych, związanych z obsługą długu krajowego</t>
  </si>
  <si>
    <t>Rozliczenia z tyułu poręczeń i gwarancji udzielonych przez Skarb Państwa lub jednostkę samorządu terytorialnego</t>
  </si>
  <si>
    <t>Zakup leków, materiałów medycznych i produktów biobójczych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</si>
  <si>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</si>
  <si>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</si>
  <si>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</si>
  <si>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</si>
  <si>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</si>
  <si>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</si>
  <si>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Opłaty z tytułu zkupu usług telekomunikacyjnych świadczonych w stacjonarnej publicznej sieci telefonicznej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</si>
  <si>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</si>
  <si>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</si>
  <si>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</si>
  <si>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</si>
  <si>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</si>
  <si>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</si>
  <si>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</si>
  <si>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Opłata z tytułu zakupu usług telekomunikacyjnych świadczonych w stacjonarnej publicznej sieci telefonicznej </t>
  </si>
  <si>
    <t xml:space="preserve">Zadania w zakresie kultury fizycznej </t>
  </si>
  <si>
    <t>Wpływy ze sprzedaży składników majątkowych</t>
  </si>
  <si>
    <t>0870</t>
  </si>
  <si>
    <t>Spis powszechny i inne</t>
  </si>
  <si>
    <t>75056</t>
  </si>
  <si>
    <t>0921</t>
  </si>
  <si>
    <t>Nagrody o charakterze szczególnym niezaliczone do wynagrodzenia</t>
  </si>
  <si>
    <t>3040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</si>
  <si>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</si>
  <si>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</si>
  <si>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</si>
  <si>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</si>
  <si>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</si>
  <si>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</si>
  <si>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</si>
  <si>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</si>
  <si>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</si>
  <si>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Plan wg uchwały         Nr III/7/2010</t>
  </si>
  <si>
    <t>Kwota należności wymagalnych na koniec           I półrocza 2011 roku</t>
  </si>
  <si>
    <t>Zobowiązania wymagalne wg stanu na dzień 30.06.11r.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</si>
  <si>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</si>
  <si>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</si>
  <si>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</si>
  <si>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przekazane do samorządu województwa na zadania bieżące realizowane na podstawie porozumień (umów) między JST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</si>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</sst>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</numFmts>
  <fonts count="6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1"/>
      <name val="Arial"/>
      <family val="2"/>
    </font>
    <font>
      <b/>
      <i/>
      <sz val="9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3" fontId="1" fillId="0" borderId="10" xfId="52" applyNumberFormat="1" applyBorder="1" applyAlignment="1">
      <alignment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3" fontId="1" fillId="0" borderId="10" xfId="53" applyNumberFormat="1" applyBorder="1" applyAlignment="1">
      <alignment vertical="center"/>
      <protection/>
    </xf>
    <xf numFmtId="0" fontId="1" fillId="33" borderId="10" xfId="53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6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49" fontId="8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" fillId="0" borderId="10" xfId="52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/>
      <protection/>
    </xf>
    <xf numFmtId="0" fontId="1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3" fontId="1" fillId="0" borderId="10" xfId="53" applyNumberFormat="1" applyFont="1" applyBorder="1" applyAlignment="1">
      <alignment vertical="center"/>
      <protection/>
    </xf>
    <xf numFmtId="3" fontId="1" fillId="0" borderId="10" xfId="53" applyNumberFormat="1" applyFont="1" applyBorder="1" applyAlignment="1">
      <alignment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0" xfId="53" applyNumberForma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10" fontId="1" fillId="0" borderId="10" xfId="53" applyNumberFormat="1" applyFont="1" applyBorder="1" applyAlignment="1">
      <alignment vertical="center"/>
      <protection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2" fillId="33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4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1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3" fontId="4" fillId="0" borderId="10" xfId="53" applyNumberFormat="1" applyFont="1" applyBorder="1" applyAlignment="1">
      <alignment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62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6" fillId="33" borderId="10" xfId="53" applyFont="1" applyFill="1" applyBorder="1" applyAlignment="1">
      <alignment vertical="center" wrapText="1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10" fontId="16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10" xfId="53" applyNumberFormat="1" applyFont="1" applyBorder="1" applyAlignment="1">
      <alignment horizontal="right" vertical="center"/>
      <protection/>
    </xf>
    <xf numFmtId="4" fontId="12" fillId="33" borderId="10" xfId="5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19" fillId="33" borderId="10" xfId="52" applyFont="1" applyFill="1" applyBorder="1" applyAlignment="1">
      <alignment vertical="center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19" fillId="33" borderId="10" xfId="52" applyFont="1" applyFill="1" applyBorder="1" applyAlignment="1">
      <alignment vertical="center" wrapText="1"/>
      <protection/>
    </xf>
    <xf numFmtId="4" fontId="19" fillId="0" borderId="10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>
      <alignment/>
      <protection/>
    </xf>
    <xf numFmtId="0" fontId="19" fillId="33" borderId="10" xfId="52" applyFont="1" applyFill="1" applyBorder="1" applyAlignment="1">
      <alignment vertical="center" wrapText="1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3" fontId="19" fillId="0" borderId="10" xfId="52" applyNumberFormat="1" applyFont="1" applyBorder="1" applyAlignment="1">
      <alignment horizontal="right" vertical="center"/>
      <protection/>
    </xf>
    <xf numFmtId="3" fontId="19" fillId="0" borderId="10" xfId="52" applyNumberFormat="1" applyFont="1" applyBorder="1" applyAlignment="1">
      <alignment vertical="center"/>
      <protection/>
    </xf>
    <xf numFmtId="4" fontId="19" fillId="0" borderId="10" xfId="52" applyNumberFormat="1" applyFont="1" applyBorder="1" applyAlignment="1">
      <alignment vertical="center"/>
      <protection/>
    </xf>
    <xf numFmtId="0" fontId="19" fillId="33" borderId="10" xfId="53" applyFont="1" applyFill="1" applyBorder="1" applyAlignment="1">
      <alignment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49" fontId="21" fillId="0" borderId="10" xfId="52" applyNumberFormat="1" applyFont="1" applyBorder="1" applyAlignment="1">
      <alignment horizontal="center" vertical="center"/>
      <protection/>
    </xf>
    <xf numFmtId="3" fontId="19" fillId="33" borderId="10" xfId="0" applyNumberFormat="1" applyFont="1" applyFill="1" applyBorder="1" applyAlignment="1">
      <alignment vertical="center" wrapText="1"/>
    </xf>
    <xf numFmtId="49" fontId="16" fillId="0" borderId="10" xfId="52" applyNumberFormat="1" applyFont="1" applyBorder="1" applyAlignment="1">
      <alignment horizontal="center" vertical="center"/>
      <protection/>
    </xf>
    <xf numFmtId="4" fontId="19" fillId="0" borderId="10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>
      <alignment/>
      <protection/>
    </xf>
    <xf numFmtId="0" fontId="19" fillId="33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3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10" fontId="4" fillId="0" borderId="10" xfId="52" applyNumberFormat="1" applyFont="1" applyBorder="1" applyAlignment="1">
      <alignment vertical="center"/>
      <protection/>
    </xf>
    <xf numFmtId="10" fontId="19" fillId="0" borderId="10" xfId="52" applyNumberFormat="1" applyFont="1" applyBorder="1" applyAlignment="1">
      <alignment vertical="center"/>
      <protection/>
    </xf>
    <xf numFmtId="10" fontId="19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10" fontId="1" fillId="0" borderId="10" xfId="53" applyNumberFormat="1" applyFont="1" applyBorder="1" applyAlignment="1">
      <alignment vertical="center"/>
      <protection/>
    </xf>
    <xf numFmtId="0" fontId="16" fillId="33" borderId="10" xfId="53" applyFont="1" applyFill="1" applyBorder="1" applyAlignment="1">
      <alignment vertic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6" fillId="0" borderId="10" xfId="53" applyNumberFormat="1" applyFont="1" applyBorder="1" applyAlignment="1">
      <alignment horizontal="right" vertical="center"/>
      <protection/>
    </xf>
    <xf numFmtId="3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vertical="center"/>
      <protection/>
    </xf>
    <xf numFmtId="4" fontId="16" fillId="0" borderId="10" xfId="53" applyNumberFormat="1" applyFont="1" applyBorder="1" applyAlignment="1">
      <alignment horizontal="right" vertical="center"/>
      <protection/>
    </xf>
    <xf numFmtId="0" fontId="16" fillId="33" borderId="10" xfId="52" applyFont="1" applyFill="1" applyBorder="1" applyAlignment="1">
      <alignment vertical="center" wrapTex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6" fillId="0" borderId="10" xfId="53" applyNumberFormat="1" applyFont="1" applyBorder="1" applyAlignment="1">
      <alignment horizontal="right" vertical="center"/>
      <protection/>
    </xf>
    <xf numFmtId="4" fontId="16" fillId="0" borderId="10" xfId="53" applyNumberFormat="1" applyFont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4" fontId="16" fillId="0" borderId="0" xfId="53" applyNumberFormat="1" applyFont="1" applyBorder="1" applyAlignment="1">
      <alignment vertical="center"/>
      <protection/>
    </xf>
    <xf numFmtId="0" fontId="22" fillId="33" borderId="10" xfId="53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/>
    </xf>
    <xf numFmtId="0" fontId="16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3" fontId="16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1" fillId="33" borderId="10" xfId="52" applyFill="1" applyBorder="1" applyAlignment="1">
      <alignment horizontal="center" vertical="center"/>
      <protection/>
    </xf>
    <xf numFmtId="0" fontId="1" fillId="33" borderId="10" xfId="52" applyFill="1" applyBorder="1" applyAlignment="1">
      <alignment horizontal="center" vertical="center" wrapText="1"/>
      <protection/>
    </xf>
    <xf numFmtId="3" fontId="11" fillId="33" borderId="10" xfId="52" applyNumberFormat="1" applyFont="1" applyFill="1" applyBorder="1" applyAlignment="1">
      <alignment horizontal="center" vertical="center" wrapText="1"/>
      <protection/>
    </xf>
    <xf numFmtId="3" fontId="11" fillId="33" borderId="10" xfId="52" applyNumberFormat="1" applyFont="1" applyFill="1" applyBorder="1" applyAlignment="1">
      <alignment vertical="center" wrapText="1"/>
      <protection/>
    </xf>
    <xf numFmtId="4" fontId="5" fillId="0" borderId="10" xfId="52" applyNumberFormat="1" applyFont="1" applyBorder="1" applyAlignment="1">
      <alignment horizontal="center" wrapText="1"/>
      <protection/>
    </xf>
    <xf numFmtId="4" fontId="0" fillId="0" borderId="10" xfId="0" applyNumberFormat="1" applyBorder="1" applyAlignment="1">
      <alignment horizont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0" fontId="18" fillId="33" borderId="11" xfId="53" applyNumberFormat="1" applyFont="1" applyFill="1" applyBorder="1" applyAlignment="1">
      <alignment horizontal="center" vertical="center" wrapText="1"/>
      <protection/>
    </xf>
    <xf numFmtId="10" fontId="16" fillId="33" borderId="12" xfId="53" applyNumberFormat="1" applyFont="1" applyFill="1" applyBorder="1" applyAlignment="1">
      <alignment vertical="center" wrapText="1"/>
      <protection/>
    </xf>
    <xf numFmtId="10" fontId="18" fillId="33" borderId="12" xfId="53" applyNumberFormat="1" applyFont="1" applyFill="1" applyBorder="1" applyAlignment="1">
      <alignment vertical="center" wrapText="1"/>
      <protection/>
    </xf>
    <xf numFmtId="4" fontId="15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vertical="center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3" fontId="4" fillId="33" borderId="12" xfId="53" applyNumberFormat="1" applyFont="1" applyFill="1" applyBorder="1" applyAlignment="1">
      <alignment vertical="center"/>
      <protection/>
    </xf>
    <xf numFmtId="10" fontId="15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">
      <pane ySplit="2" topLeftCell="A150" activePane="bottomLeft" state="frozen"/>
      <selection pane="topLeft" activeCell="A1" sqref="A1"/>
      <selection pane="bottomLeft" activeCell="A175" sqref="A175"/>
    </sheetView>
  </sheetViews>
  <sheetFormatPr defaultColWidth="9.00390625" defaultRowHeight="12.75"/>
  <cols>
    <col min="1" max="1" width="44.75390625" style="0" customWidth="1"/>
    <col min="5" max="5" width="11.625" style="0" customWidth="1"/>
    <col min="6" max="6" width="12.00390625" style="0" customWidth="1"/>
    <col min="7" max="7" width="12.375" style="93" customWidth="1"/>
    <col min="8" max="8" width="10.75390625" style="141" customWidth="1"/>
    <col min="9" max="9" width="10.75390625" style="41" customWidth="1"/>
    <col min="10" max="10" width="11.625" style="93" customWidth="1"/>
  </cols>
  <sheetData>
    <row r="1" spans="1:10" ht="21.75" customHeight="1">
      <c r="A1" s="218" t="s">
        <v>0</v>
      </c>
      <c r="B1" s="216" t="s">
        <v>75</v>
      </c>
      <c r="C1" s="217"/>
      <c r="D1" s="217"/>
      <c r="E1" s="219" t="s">
        <v>442</v>
      </c>
      <c r="F1" s="176" t="s">
        <v>76</v>
      </c>
      <c r="G1" s="177" t="s">
        <v>72</v>
      </c>
      <c r="H1" s="178" t="s">
        <v>78</v>
      </c>
      <c r="I1" s="223" t="s">
        <v>258</v>
      </c>
      <c r="J1" s="221" t="s">
        <v>443</v>
      </c>
    </row>
    <row r="2" spans="1:10" ht="46.5" customHeight="1">
      <c r="A2" s="217"/>
      <c r="B2" s="1" t="s">
        <v>1</v>
      </c>
      <c r="C2" s="1" t="s">
        <v>2</v>
      </c>
      <c r="D2" s="1" t="s">
        <v>3</v>
      </c>
      <c r="E2" s="220"/>
      <c r="F2" s="180" t="s">
        <v>77</v>
      </c>
      <c r="G2" s="181" t="s">
        <v>101</v>
      </c>
      <c r="H2" s="179" t="s">
        <v>79</v>
      </c>
      <c r="I2" s="224"/>
      <c r="J2" s="222"/>
    </row>
    <row r="3" spans="1:10" ht="16.5" customHeight="1">
      <c r="A3" s="24" t="s">
        <v>4</v>
      </c>
      <c r="B3" s="3" t="s">
        <v>74</v>
      </c>
      <c r="C3" s="3"/>
      <c r="D3" s="3"/>
      <c r="E3" s="4">
        <f>SUM(E4)</f>
        <v>0</v>
      </c>
      <c r="F3" s="4">
        <f>SUM(F4)</f>
        <v>4776</v>
      </c>
      <c r="G3" s="86">
        <f>SUM(G4)</f>
        <v>4775.33</v>
      </c>
      <c r="H3" s="182">
        <f>G3/F3</f>
        <v>0.9998597152428811</v>
      </c>
      <c r="I3" s="183">
        <f>G3/8667104.25</f>
        <v>0.0005509717966066924</v>
      </c>
      <c r="J3" s="96">
        <v>0</v>
      </c>
    </row>
    <row r="4" spans="1:10" s="155" customFormat="1" ht="16.5" customHeight="1">
      <c r="A4" s="149" t="s">
        <v>15</v>
      </c>
      <c r="B4" s="150"/>
      <c r="C4" s="150" t="s">
        <v>222</v>
      </c>
      <c r="D4" s="150"/>
      <c r="E4" s="151">
        <f>SUM(E5)</f>
        <v>0</v>
      </c>
      <c r="F4" s="152">
        <f>SUM(F5)</f>
        <v>4776</v>
      </c>
      <c r="G4" s="153">
        <f>G5</f>
        <v>4775.33</v>
      </c>
      <c r="H4" s="184">
        <f aca="true" t="shared" si="0" ref="H4:H66">G4/F4</f>
        <v>0.9998597152428811</v>
      </c>
      <c r="I4" s="185">
        <f aca="true" t="shared" si="1" ref="I4:I67">G4/8667104.25</f>
        <v>0.0005509717966066924</v>
      </c>
      <c r="J4" s="154">
        <v>0</v>
      </c>
    </row>
    <row r="5" spans="1:10" ht="38.25">
      <c r="A5" s="58" t="s">
        <v>237</v>
      </c>
      <c r="B5" s="6"/>
      <c r="C5" s="6"/>
      <c r="D5" s="57" t="s">
        <v>105</v>
      </c>
      <c r="E5" s="7">
        <v>0</v>
      </c>
      <c r="F5" s="8">
        <v>4776</v>
      </c>
      <c r="G5" s="85">
        <v>4775.33</v>
      </c>
      <c r="H5" s="63">
        <f t="shared" si="0"/>
        <v>0.9998597152428811</v>
      </c>
      <c r="I5" s="189">
        <f t="shared" si="1"/>
        <v>0.0005509717966066924</v>
      </c>
      <c r="J5" s="109">
        <v>0</v>
      </c>
    </row>
    <row r="6" spans="1:10" s="78" customFormat="1" ht="16.5" customHeight="1">
      <c r="A6" s="15" t="s">
        <v>6</v>
      </c>
      <c r="B6" s="102" t="s">
        <v>278</v>
      </c>
      <c r="C6" s="102"/>
      <c r="D6" s="56"/>
      <c r="E6" s="103">
        <f>SUM(E7)</f>
        <v>478880</v>
      </c>
      <c r="F6" s="103">
        <f>SUM(F7)</f>
        <v>471442</v>
      </c>
      <c r="G6" s="107">
        <f>SUM(G7)</f>
        <v>0</v>
      </c>
      <c r="H6" s="182">
        <f t="shared" si="0"/>
        <v>0</v>
      </c>
      <c r="I6" s="183">
        <f t="shared" si="1"/>
        <v>0</v>
      </c>
      <c r="J6" s="107">
        <f>SUM(J7)</f>
        <v>279.63</v>
      </c>
    </row>
    <row r="7" spans="1:10" s="155" customFormat="1" ht="16.5" customHeight="1">
      <c r="A7" s="156" t="s">
        <v>7</v>
      </c>
      <c r="B7" s="150"/>
      <c r="C7" s="150" t="s">
        <v>279</v>
      </c>
      <c r="D7" s="150"/>
      <c r="E7" s="151">
        <f>SUM(E8:E10)</f>
        <v>478880</v>
      </c>
      <c r="F7" s="151">
        <f>SUM(F8:F10)</f>
        <v>471442</v>
      </c>
      <c r="G7" s="157">
        <f>SUM(G8:G10)</f>
        <v>0</v>
      </c>
      <c r="H7" s="184">
        <f t="shared" si="0"/>
        <v>0</v>
      </c>
      <c r="I7" s="185">
        <f t="shared" si="1"/>
        <v>0</v>
      </c>
      <c r="J7" s="157">
        <f>SUM(J8:J10)</f>
        <v>279.63</v>
      </c>
    </row>
    <row r="8" spans="1:10" ht="26.25" customHeight="1">
      <c r="A8" s="11" t="s">
        <v>323</v>
      </c>
      <c r="B8" s="6"/>
      <c r="C8" s="6"/>
      <c r="D8" s="186" t="s">
        <v>324</v>
      </c>
      <c r="E8" s="7">
        <v>0</v>
      </c>
      <c r="F8" s="8">
        <v>0</v>
      </c>
      <c r="G8" s="85">
        <v>0</v>
      </c>
      <c r="H8" s="184"/>
      <c r="I8" s="189">
        <f t="shared" si="1"/>
        <v>0</v>
      </c>
      <c r="J8" s="109">
        <v>260</v>
      </c>
    </row>
    <row r="9" spans="1:10" ht="16.5" customHeight="1">
      <c r="A9" s="187" t="s">
        <v>16</v>
      </c>
      <c r="B9" s="6"/>
      <c r="C9" s="6"/>
      <c r="D9" s="186" t="s">
        <v>104</v>
      </c>
      <c r="E9" s="7">
        <v>0</v>
      </c>
      <c r="F9" s="8">
        <v>0</v>
      </c>
      <c r="G9" s="85">
        <v>0</v>
      </c>
      <c r="H9" s="184"/>
      <c r="I9" s="189">
        <f t="shared" si="1"/>
        <v>0</v>
      </c>
      <c r="J9" s="109">
        <v>19.63</v>
      </c>
    </row>
    <row r="10" spans="1:10" ht="51" customHeight="1">
      <c r="A10" s="214" t="s">
        <v>314</v>
      </c>
      <c r="B10" s="6"/>
      <c r="C10" s="6"/>
      <c r="D10" s="188">
        <v>6207</v>
      </c>
      <c r="E10" s="7">
        <v>478880</v>
      </c>
      <c r="F10" s="8">
        <v>471442</v>
      </c>
      <c r="G10" s="85">
        <v>0</v>
      </c>
      <c r="H10" s="63">
        <f t="shared" si="0"/>
        <v>0</v>
      </c>
      <c r="I10" s="189">
        <f t="shared" si="1"/>
        <v>0</v>
      </c>
      <c r="J10" s="109">
        <v>0</v>
      </c>
    </row>
    <row r="11" spans="1:10" ht="16.5" customHeight="1">
      <c r="A11" s="2" t="s">
        <v>13</v>
      </c>
      <c r="B11" s="3">
        <v>700</v>
      </c>
      <c r="C11" s="3"/>
      <c r="D11" s="3"/>
      <c r="E11" s="4">
        <f>SUM(E12)</f>
        <v>1007019</v>
      </c>
      <c r="F11" s="4">
        <f>SUM(F12)</f>
        <v>1334711</v>
      </c>
      <c r="G11" s="86">
        <f>SUM(G12)</f>
        <v>567681.27</v>
      </c>
      <c r="H11" s="182">
        <f t="shared" si="0"/>
        <v>0.425321489071417</v>
      </c>
      <c r="I11" s="183">
        <f t="shared" si="1"/>
        <v>0.06549837796170503</v>
      </c>
      <c r="J11" s="95">
        <f>SUM(J13:J19)</f>
        <v>100949.81</v>
      </c>
    </row>
    <row r="12" spans="1:10" s="155" customFormat="1" ht="16.5" customHeight="1">
      <c r="A12" s="149" t="s">
        <v>14</v>
      </c>
      <c r="B12" s="150"/>
      <c r="C12" s="150">
        <v>70005</v>
      </c>
      <c r="D12" s="150"/>
      <c r="E12" s="151">
        <f>SUM(E13:E20)</f>
        <v>1007019</v>
      </c>
      <c r="F12" s="151">
        <f>SUM(F13:F20)</f>
        <v>1334711</v>
      </c>
      <c r="G12" s="157">
        <f>SUM(G13:G20)</f>
        <v>567681.27</v>
      </c>
      <c r="H12" s="184">
        <f t="shared" si="0"/>
        <v>0.425321489071417</v>
      </c>
      <c r="I12" s="185">
        <f t="shared" si="1"/>
        <v>0.06549837796170503</v>
      </c>
      <c r="J12" s="158">
        <f>SUM(J13:J19)</f>
        <v>100949.81</v>
      </c>
    </row>
    <row r="13" spans="1:10" ht="26.25" customHeight="1">
      <c r="A13" s="21" t="s">
        <v>369</v>
      </c>
      <c r="B13" s="6"/>
      <c r="C13" s="6"/>
      <c r="D13" s="19" t="s">
        <v>102</v>
      </c>
      <c r="E13" s="18">
        <v>85000</v>
      </c>
      <c r="F13" s="8">
        <v>85000</v>
      </c>
      <c r="G13" s="85">
        <v>74955.53</v>
      </c>
      <c r="H13" s="63">
        <f t="shared" si="0"/>
        <v>0.8818297647058824</v>
      </c>
      <c r="I13" s="189">
        <f t="shared" si="1"/>
        <v>0.008648278345100095</v>
      </c>
      <c r="J13" s="85">
        <v>21871.71</v>
      </c>
    </row>
    <row r="14" spans="1:10" ht="51">
      <c r="A14" s="21" t="s">
        <v>450</v>
      </c>
      <c r="B14" s="6"/>
      <c r="C14" s="6"/>
      <c r="D14" s="19" t="s">
        <v>103</v>
      </c>
      <c r="E14" s="18">
        <v>128000</v>
      </c>
      <c r="F14" s="8">
        <v>128000</v>
      </c>
      <c r="G14" s="85">
        <v>76270.29</v>
      </c>
      <c r="H14" s="63">
        <f t="shared" si="0"/>
        <v>0.5958616406249999</v>
      </c>
      <c r="I14" s="189">
        <f t="shared" si="1"/>
        <v>0.008799973762863183</v>
      </c>
      <c r="J14" s="85">
        <v>49162.03</v>
      </c>
    </row>
    <row r="15" spans="1:10" ht="26.25" customHeight="1">
      <c r="A15" s="81" t="s">
        <v>370</v>
      </c>
      <c r="B15" s="6"/>
      <c r="C15" s="6"/>
      <c r="D15" s="19" t="s">
        <v>245</v>
      </c>
      <c r="E15" s="18">
        <v>1600</v>
      </c>
      <c r="F15" s="8">
        <v>1600</v>
      </c>
      <c r="G15" s="85">
        <v>450.6</v>
      </c>
      <c r="H15" s="63">
        <f t="shared" si="0"/>
        <v>0.281625</v>
      </c>
      <c r="I15" s="189">
        <f t="shared" si="1"/>
        <v>5.1989682713231475E-05</v>
      </c>
      <c r="J15" s="85">
        <v>0</v>
      </c>
    </row>
    <row r="16" spans="1:10" ht="26.25" customHeight="1">
      <c r="A16" s="81" t="s">
        <v>238</v>
      </c>
      <c r="B16" s="6"/>
      <c r="C16" s="6"/>
      <c r="D16" s="57" t="s">
        <v>239</v>
      </c>
      <c r="E16" s="18">
        <v>312833</v>
      </c>
      <c r="F16" s="8">
        <v>312833</v>
      </c>
      <c r="G16" s="85">
        <v>24030.52</v>
      </c>
      <c r="H16" s="63">
        <f t="shared" si="0"/>
        <v>0.07681580907385091</v>
      </c>
      <c r="I16" s="189">
        <f t="shared" si="1"/>
        <v>0.0027726123174300113</v>
      </c>
      <c r="J16" s="85">
        <v>0</v>
      </c>
    </row>
    <row r="17" spans="1:10" ht="16.5" customHeight="1">
      <c r="A17" s="20" t="s">
        <v>60</v>
      </c>
      <c r="B17" s="6"/>
      <c r="C17" s="6"/>
      <c r="D17" s="19" t="s">
        <v>127</v>
      </c>
      <c r="E17" s="18">
        <v>2000</v>
      </c>
      <c r="F17" s="8">
        <v>2000</v>
      </c>
      <c r="G17" s="85">
        <v>2135.46</v>
      </c>
      <c r="H17" s="63">
        <f t="shared" si="0"/>
        <v>1.06773</v>
      </c>
      <c r="I17" s="189">
        <f t="shared" si="1"/>
        <v>0.00024638679060540896</v>
      </c>
      <c r="J17" s="94">
        <v>20.49</v>
      </c>
    </row>
    <row r="18" spans="1:10" ht="16.5" customHeight="1">
      <c r="A18" s="20" t="s">
        <v>16</v>
      </c>
      <c r="B18" s="6"/>
      <c r="C18" s="6"/>
      <c r="D18" s="19" t="s">
        <v>104</v>
      </c>
      <c r="E18" s="7">
        <v>2000</v>
      </c>
      <c r="F18" s="8">
        <v>2000</v>
      </c>
      <c r="G18" s="85">
        <v>649.46</v>
      </c>
      <c r="H18" s="63">
        <f t="shared" si="0"/>
        <v>0.32473</v>
      </c>
      <c r="I18" s="189">
        <f t="shared" si="1"/>
        <v>7.493390886581294E-05</v>
      </c>
      <c r="J18" s="94">
        <v>18616.49</v>
      </c>
    </row>
    <row r="19" spans="1:10" ht="16.5" customHeight="1">
      <c r="A19" s="58" t="s">
        <v>8</v>
      </c>
      <c r="B19" s="6"/>
      <c r="C19" s="6"/>
      <c r="D19" s="57" t="s">
        <v>208</v>
      </c>
      <c r="E19" s="7">
        <v>2000</v>
      </c>
      <c r="F19" s="8">
        <v>2000</v>
      </c>
      <c r="G19" s="85">
        <v>298.21</v>
      </c>
      <c r="H19" s="63">
        <f t="shared" si="0"/>
        <v>0.149105</v>
      </c>
      <c r="I19" s="189">
        <f t="shared" si="1"/>
        <v>3.440710892568299E-05</v>
      </c>
      <c r="J19" s="94">
        <v>11279.09</v>
      </c>
    </row>
    <row r="20" spans="1:10" ht="51" customHeight="1">
      <c r="A20" s="215" t="s">
        <v>314</v>
      </c>
      <c r="B20" s="6"/>
      <c r="C20" s="6"/>
      <c r="D20" s="57" t="s">
        <v>315</v>
      </c>
      <c r="E20" s="7">
        <v>473586</v>
      </c>
      <c r="F20" s="8">
        <v>801278</v>
      </c>
      <c r="G20" s="85">
        <v>388891.2</v>
      </c>
      <c r="H20" s="63">
        <f t="shared" si="0"/>
        <v>0.48533867147232296</v>
      </c>
      <c r="I20" s="189">
        <f t="shared" si="1"/>
        <v>0.0448697960452016</v>
      </c>
      <c r="J20" s="85">
        <v>0</v>
      </c>
    </row>
    <row r="21" spans="1:10" ht="16.5" customHeight="1">
      <c r="A21" s="2" t="s">
        <v>17</v>
      </c>
      <c r="B21" s="3">
        <v>750</v>
      </c>
      <c r="C21" s="3"/>
      <c r="D21" s="3"/>
      <c r="E21" s="4">
        <f>SUM(E22,E25)</f>
        <v>380600</v>
      </c>
      <c r="F21" s="5">
        <f>SUM(F22,F25,F32)</f>
        <v>397155</v>
      </c>
      <c r="G21" s="84">
        <f>SUM(G22,G25,G32)</f>
        <v>229339.8</v>
      </c>
      <c r="H21" s="182">
        <f t="shared" si="0"/>
        <v>0.5774566604977905</v>
      </c>
      <c r="I21" s="183">
        <f t="shared" si="1"/>
        <v>0.02646094859191292</v>
      </c>
      <c r="J21" s="95">
        <f>J22+J25</f>
        <v>181.71</v>
      </c>
    </row>
    <row r="22" spans="1:10" s="155" customFormat="1" ht="16.5" customHeight="1">
      <c r="A22" s="149" t="s">
        <v>18</v>
      </c>
      <c r="B22" s="150"/>
      <c r="C22" s="150">
        <v>75011</v>
      </c>
      <c r="D22" s="150"/>
      <c r="E22" s="151">
        <f>SUM(E23:E24)</f>
        <v>80710</v>
      </c>
      <c r="F22" s="152">
        <f>SUM(F23:F24)</f>
        <v>80710</v>
      </c>
      <c r="G22" s="153">
        <f>SUM(G23:G24)</f>
        <v>43455.2</v>
      </c>
      <c r="H22" s="184">
        <f t="shared" si="0"/>
        <v>0.5384115970759509</v>
      </c>
      <c r="I22" s="185">
        <f t="shared" si="1"/>
        <v>0.005013808389347572</v>
      </c>
      <c r="J22" s="158">
        <v>0</v>
      </c>
    </row>
    <row r="23" spans="1:10" ht="38.25" customHeight="1">
      <c r="A23" s="21" t="s">
        <v>449</v>
      </c>
      <c r="B23" s="6"/>
      <c r="C23" s="6"/>
      <c r="D23" s="19" t="s">
        <v>105</v>
      </c>
      <c r="E23" s="7">
        <v>80700</v>
      </c>
      <c r="F23" s="8">
        <v>80700</v>
      </c>
      <c r="G23" s="85">
        <v>43449</v>
      </c>
      <c r="H23" s="63">
        <f t="shared" si="0"/>
        <v>0.5384014869888476</v>
      </c>
      <c r="I23" s="189">
        <f t="shared" si="1"/>
        <v>0.005013093040850409</v>
      </c>
      <c r="J23" s="85">
        <v>0</v>
      </c>
    </row>
    <row r="24" spans="1:10" ht="36" customHeight="1">
      <c r="A24" s="22" t="s">
        <v>371</v>
      </c>
      <c r="B24" s="6"/>
      <c r="C24" s="6"/>
      <c r="D24" s="19" t="s">
        <v>106</v>
      </c>
      <c r="E24" s="7">
        <v>10</v>
      </c>
      <c r="F24" s="8">
        <v>10</v>
      </c>
      <c r="G24" s="85">
        <v>6.2</v>
      </c>
      <c r="H24" s="63">
        <f t="shared" si="0"/>
        <v>0.62</v>
      </c>
      <c r="I24" s="189">
        <f t="shared" si="1"/>
        <v>7.153484971638596E-07</v>
      </c>
      <c r="J24" s="85">
        <v>0</v>
      </c>
    </row>
    <row r="25" spans="1:10" s="155" customFormat="1" ht="16.5" customHeight="1">
      <c r="A25" s="149" t="s">
        <v>372</v>
      </c>
      <c r="B25" s="150"/>
      <c r="C25" s="150">
        <v>75023</v>
      </c>
      <c r="D25" s="150"/>
      <c r="E25" s="151">
        <f>SUM(E26:E31)</f>
        <v>299890</v>
      </c>
      <c r="F25" s="151">
        <f>SUM(F26:F31)</f>
        <v>306140</v>
      </c>
      <c r="G25" s="157">
        <f>SUM(G26:G31)</f>
        <v>175579.6</v>
      </c>
      <c r="H25" s="184">
        <f t="shared" si="0"/>
        <v>0.5735271444437186</v>
      </c>
      <c r="I25" s="185">
        <f t="shared" si="1"/>
        <v>0.020258161773005098</v>
      </c>
      <c r="J25" s="158">
        <f>SUM(J26:J31)</f>
        <v>181.71</v>
      </c>
    </row>
    <row r="26" spans="1:10" ht="52.5" customHeight="1">
      <c r="A26" s="21" t="s">
        <v>450</v>
      </c>
      <c r="B26" s="6"/>
      <c r="C26" s="6"/>
      <c r="D26" s="19" t="s">
        <v>103</v>
      </c>
      <c r="E26" s="7">
        <v>39880</v>
      </c>
      <c r="F26" s="8">
        <v>39880</v>
      </c>
      <c r="G26" s="85">
        <v>21613.1</v>
      </c>
      <c r="H26" s="63">
        <f t="shared" si="0"/>
        <v>0.5419533600802406</v>
      </c>
      <c r="I26" s="189">
        <f t="shared" si="1"/>
        <v>0.0024936933232342275</v>
      </c>
      <c r="J26" s="85">
        <v>180.52</v>
      </c>
    </row>
    <row r="27" spans="1:10" ht="16.5" customHeight="1">
      <c r="A27" s="20" t="s">
        <v>60</v>
      </c>
      <c r="B27" s="6"/>
      <c r="C27" s="6"/>
      <c r="D27" s="19" t="s">
        <v>127</v>
      </c>
      <c r="E27" s="7">
        <v>260000</v>
      </c>
      <c r="F27" s="8">
        <v>260000</v>
      </c>
      <c r="G27" s="85">
        <v>144637.5</v>
      </c>
      <c r="H27" s="63">
        <f t="shared" si="0"/>
        <v>0.556298076923077</v>
      </c>
      <c r="I27" s="189">
        <f t="shared" si="1"/>
        <v>0.016688099719118988</v>
      </c>
      <c r="J27" s="94">
        <v>0</v>
      </c>
    </row>
    <row r="28" spans="1:10" ht="16.5" customHeight="1">
      <c r="A28" s="20" t="s">
        <v>426</v>
      </c>
      <c r="B28" s="6"/>
      <c r="C28" s="6"/>
      <c r="D28" s="19" t="s">
        <v>427</v>
      </c>
      <c r="E28" s="7"/>
      <c r="F28" s="8">
        <v>250</v>
      </c>
      <c r="G28" s="85">
        <v>250</v>
      </c>
      <c r="H28" s="63">
        <f t="shared" si="0"/>
        <v>1</v>
      </c>
      <c r="I28" s="189">
        <f t="shared" si="1"/>
        <v>2.8844697466284658E-05</v>
      </c>
      <c r="J28" s="94">
        <v>0</v>
      </c>
    </row>
    <row r="29" spans="1:10" ht="16.5" customHeight="1">
      <c r="A29" s="20" t="s">
        <v>16</v>
      </c>
      <c r="B29" s="6"/>
      <c r="C29" s="6"/>
      <c r="D29" s="19" t="s">
        <v>104</v>
      </c>
      <c r="E29" s="7">
        <v>10</v>
      </c>
      <c r="F29" s="8">
        <v>10</v>
      </c>
      <c r="G29" s="85">
        <v>0.15</v>
      </c>
      <c r="H29" s="63">
        <f t="shared" si="0"/>
        <v>0.015</v>
      </c>
      <c r="I29" s="189">
        <f t="shared" si="1"/>
        <v>1.7306818479770796E-08</v>
      </c>
      <c r="J29" s="94">
        <v>1.19</v>
      </c>
    </row>
    <row r="30" spans="1:10" ht="24.75" customHeight="1" hidden="1">
      <c r="A30" s="21" t="s">
        <v>316</v>
      </c>
      <c r="B30" s="6"/>
      <c r="C30" s="6"/>
      <c r="D30" s="57" t="s">
        <v>317</v>
      </c>
      <c r="E30" s="7">
        <v>0</v>
      </c>
      <c r="F30" s="8">
        <v>0</v>
      </c>
      <c r="G30" s="85">
        <v>0</v>
      </c>
      <c r="H30" s="63" t="e">
        <f t="shared" si="0"/>
        <v>#DIV/0!</v>
      </c>
      <c r="I30" s="189">
        <f t="shared" si="1"/>
        <v>0</v>
      </c>
      <c r="J30" s="94">
        <v>0</v>
      </c>
    </row>
    <row r="31" spans="1:10" ht="16.5" customHeight="1">
      <c r="A31" s="20" t="s">
        <v>8</v>
      </c>
      <c r="B31" s="6"/>
      <c r="C31" s="6"/>
      <c r="D31" s="19" t="s">
        <v>208</v>
      </c>
      <c r="E31" s="7">
        <v>0</v>
      </c>
      <c r="F31" s="8">
        <v>6000</v>
      </c>
      <c r="G31" s="85">
        <v>9078.85</v>
      </c>
      <c r="H31" s="63">
        <f t="shared" si="0"/>
        <v>1.5131416666666668</v>
      </c>
      <c r="I31" s="189">
        <f t="shared" si="1"/>
        <v>0.001047506726367114</v>
      </c>
      <c r="J31" s="94">
        <v>0</v>
      </c>
    </row>
    <row r="32" spans="1:10" s="155" customFormat="1" ht="16.5" customHeight="1">
      <c r="A32" s="149" t="s">
        <v>428</v>
      </c>
      <c r="B32" s="150"/>
      <c r="C32" s="150" t="s">
        <v>429</v>
      </c>
      <c r="D32" s="150"/>
      <c r="E32" s="151"/>
      <c r="F32" s="152">
        <f>SUM(F33)</f>
        <v>10305</v>
      </c>
      <c r="G32" s="153">
        <f>G33</f>
        <v>10305</v>
      </c>
      <c r="H32" s="184">
        <f t="shared" si="0"/>
        <v>1</v>
      </c>
      <c r="I32" s="185">
        <f t="shared" si="1"/>
        <v>0.0011889784295602537</v>
      </c>
      <c r="J32" s="158">
        <v>0</v>
      </c>
    </row>
    <row r="33" spans="1:10" ht="38.25" customHeight="1">
      <c r="A33" s="21" t="s">
        <v>449</v>
      </c>
      <c r="B33" s="6"/>
      <c r="C33" s="6"/>
      <c r="D33" s="57" t="s">
        <v>105</v>
      </c>
      <c r="E33" s="7"/>
      <c r="F33" s="8">
        <v>10305</v>
      </c>
      <c r="G33" s="85">
        <v>10305</v>
      </c>
      <c r="H33" s="63">
        <f t="shared" si="0"/>
        <v>1</v>
      </c>
      <c r="I33" s="189">
        <f t="shared" si="1"/>
        <v>0.0011889784295602537</v>
      </c>
      <c r="J33" s="94">
        <v>0</v>
      </c>
    </row>
    <row r="34" spans="1:10" ht="38.25">
      <c r="A34" s="10" t="s">
        <v>190</v>
      </c>
      <c r="B34" s="3">
        <v>751</v>
      </c>
      <c r="C34" s="3"/>
      <c r="D34" s="3"/>
      <c r="E34" s="4">
        <f>SUM(E35)</f>
        <v>1150</v>
      </c>
      <c r="F34" s="4">
        <f>SUM(F35,F37,F39)</f>
        <v>1150</v>
      </c>
      <c r="G34" s="86">
        <f>SUM(G35,G37,G39)</f>
        <v>574</v>
      </c>
      <c r="H34" s="182">
        <f t="shared" si="0"/>
        <v>0.4991304347826087</v>
      </c>
      <c r="I34" s="183">
        <f t="shared" si="1"/>
        <v>6.622742538258957E-05</v>
      </c>
      <c r="J34" s="84">
        <v>0</v>
      </c>
    </row>
    <row r="35" spans="1:10" s="141" customFormat="1" ht="25.5">
      <c r="A35" s="11" t="s">
        <v>191</v>
      </c>
      <c r="B35" s="19"/>
      <c r="C35" s="19">
        <v>75101</v>
      </c>
      <c r="D35" s="19"/>
      <c r="E35" s="18">
        <v>1150</v>
      </c>
      <c r="F35" s="42">
        <v>1150</v>
      </c>
      <c r="G35" s="91">
        <v>574</v>
      </c>
      <c r="H35" s="63">
        <f t="shared" si="0"/>
        <v>0.4991304347826087</v>
      </c>
      <c r="I35" s="189">
        <f t="shared" si="1"/>
        <v>6.622742538258957E-05</v>
      </c>
      <c r="J35" s="91">
        <v>0</v>
      </c>
    </row>
    <row r="36" spans="1:10" ht="38.25">
      <c r="A36" s="21" t="s">
        <v>449</v>
      </c>
      <c r="B36" s="6"/>
      <c r="C36" s="6"/>
      <c r="D36" s="57" t="s">
        <v>105</v>
      </c>
      <c r="E36" s="7">
        <v>1150</v>
      </c>
      <c r="F36" s="8">
        <v>1150</v>
      </c>
      <c r="G36" s="85">
        <v>574</v>
      </c>
      <c r="H36" s="63">
        <f t="shared" si="0"/>
        <v>0.4991304347826087</v>
      </c>
      <c r="I36" s="189">
        <f t="shared" si="1"/>
        <v>6.622742538258957E-05</v>
      </c>
      <c r="J36" s="85">
        <v>0</v>
      </c>
    </row>
    <row r="37" spans="1:10" ht="12.75" hidden="1">
      <c r="A37" s="21" t="s">
        <v>280</v>
      </c>
      <c r="B37" s="6"/>
      <c r="C37" s="19" t="s">
        <v>281</v>
      </c>
      <c r="D37" s="57"/>
      <c r="E37" s="7">
        <v>0</v>
      </c>
      <c r="F37" s="8">
        <v>0</v>
      </c>
      <c r="G37" s="85">
        <v>0</v>
      </c>
      <c r="H37" s="63"/>
      <c r="I37" s="183">
        <f t="shared" si="1"/>
        <v>0</v>
      </c>
      <c r="J37" s="85"/>
    </row>
    <row r="38" spans="1:10" ht="38.25" hidden="1">
      <c r="A38" s="21" t="s">
        <v>189</v>
      </c>
      <c r="B38" s="6"/>
      <c r="C38" s="6"/>
      <c r="D38" s="57" t="s">
        <v>105</v>
      </c>
      <c r="E38" s="7">
        <v>0</v>
      </c>
      <c r="F38" s="8">
        <v>0</v>
      </c>
      <c r="G38" s="85">
        <v>0</v>
      </c>
      <c r="H38" s="63"/>
      <c r="I38" s="183">
        <f t="shared" si="1"/>
        <v>0</v>
      </c>
      <c r="J38" s="85">
        <v>0</v>
      </c>
    </row>
    <row r="39" spans="1:10" ht="15" customHeight="1" hidden="1">
      <c r="A39" s="58" t="s">
        <v>339</v>
      </c>
      <c r="B39" s="6"/>
      <c r="C39" s="57" t="s">
        <v>318</v>
      </c>
      <c r="D39" s="57"/>
      <c r="E39" s="7">
        <v>0</v>
      </c>
      <c r="F39" s="8">
        <v>0</v>
      </c>
      <c r="G39" s="85">
        <v>0</v>
      </c>
      <c r="H39" s="63" t="e">
        <f t="shared" si="0"/>
        <v>#DIV/0!</v>
      </c>
      <c r="I39" s="183">
        <f t="shared" si="1"/>
        <v>0</v>
      </c>
      <c r="J39" s="85">
        <v>0</v>
      </c>
    </row>
    <row r="40" spans="1:10" ht="38.25" hidden="1">
      <c r="A40" s="58" t="s">
        <v>319</v>
      </c>
      <c r="B40" s="6"/>
      <c r="C40" s="57"/>
      <c r="D40" s="57" t="s">
        <v>105</v>
      </c>
      <c r="E40" s="7">
        <v>0</v>
      </c>
      <c r="F40" s="8">
        <v>0</v>
      </c>
      <c r="G40" s="85">
        <v>0</v>
      </c>
      <c r="H40" s="63" t="e">
        <f t="shared" si="0"/>
        <v>#DIV/0!</v>
      </c>
      <c r="I40" s="183">
        <f t="shared" si="1"/>
        <v>0</v>
      </c>
      <c r="J40" s="85">
        <v>0</v>
      </c>
    </row>
    <row r="41" spans="1:10" ht="41.25" customHeight="1">
      <c r="A41" s="10" t="s">
        <v>373</v>
      </c>
      <c r="B41" s="3">
        <v>756</v>
      </c>
      <c r="C41" s="3"/>
      <c r="D41" s="3"/>
      <c r="E41" s="4">
        <f>SUM(E42,E45,E52,E63,E70)</f>
        <v>6428065</v>
      </c>
      <c r="F41" s="4">
        <f>SUM(F42,F45,F52,F63,F70)</f>
        <v>6433065</v>
      </c>
      <c r="G41" s="86">
        <f>SUM(G42,G45,G52,G63,G70)</f>
        <v>3027583.8200000003</v>
      </c>
      <c r="H41" s="182">
        <f t="shared" si="0"/>
        <v>0.47062851377997894</v>
      </c>
      <c r="I41" s="183">
        <f t="shared" si="1"/>
        <v>0.34931895736687374</v>
      </c>
      <c r="J41" s="86">
        <f>SUM(J42,J45,J52,J63)</f>
        <v>398113</v>
      </c>
    </row>
    <row r="42" spans="1:10" s="155" customFormat="1" ht="16.5" customHeight="1">
      <c r="A42" s="149" t="s">
        <v>374</v>
      </c>
      <c r="B42" s="150"/>
      <c r="C42" s="150">
        <v>75601</v>
      </c>
      <c r="D42" s="150"/>
      <c r="E42" s="151">
        <f>SUM(E43:E44)</f>
        <v>6700</v>
      </c>
      <c r="F42" s="152">
        <f>SUM(F43:F44)</f>
        <v>6700</v>
      </c>
      <c r="G42" s="153">
        <f>SUM(G43:G44)</f>
        <v>105.3</v>
      </c>
      <c r="H42" s="184">
        <f t="shared" si="0"/>
        <v>0.015716417910447762</v>
      </c>
      <c r="I42" s="185">
        <f t="shared" si="1"/>
        <v>1.2149386572799098E-05</v>
      </c>
      <c r="J42" s="158">
        <f>J43+J44</f>
        <v>23545.2</v>
      </c>
    </row>
    <row r="43" spans="1:10" ht="25.5" customHeight="1">
      <c r="A43" s="58" t="s">
        <v>375</v>
      </c>
      <c r="B43" s="6"/>
      <c r="C43" s="6"/>
      <c r="D43" s="19" t="s">
        <v>107</v>
      </c>
      <c r="E43" s="7">
        <v>6500</v>
      </c>
      <c r="F43" s="8">
        <v>6500</v>
      </c>
      <c r="G43" s="85">
        <v>29.86</v>
      </c>
      <c r="H43" s="63">
        <f t="shared" si="0"/>
        <v>0.004593846153846154</v>
      </c>
      <c r="I43" s="189">
        <f t="shared" si="1"/>
        <v>3.4452106653730398E-06</v>
      </c>
      <c r="J43" s="85">
        <v>23545.2</v>
      </c>
    </row>
    <row r="44" spans="1:10" ht="25.5">
      <c r="A44" s="21" t="s">
        <v>192</v>
      </c>
      <c r="B44" s="55"/>
      <c r="C44" s="6"/>
      <c r="D44" s="19" t="s">
        <v>108</v>
      </c>
      <c r="E44" s="7">
        <v>200</v>
      </c>
      <c r="F44" s="8">
        <v>200</v>
      </c>
      <c r="G44" s="85">
        <v>75.44</v>
      </c>
      <c r="H44" s="63">
        <f t="shared" si="0"/>
        <v>0.3772</v>
      </c>
      <c r="I44" s="189">
        <f t="shared" si="1"/>
        <v>8.704175907426058E-06</v>
      </c>
      <c r="J44" s="85">
        <v>0</v>
      </c>
    </row>
    <row r="45" spans="1:10" s="155" customFormat="1" ht="50.25" customHeight="1">
      <c r="A45" s="156" t="s">
        <v>376</v>
      </c>
      <c r="B45" s="150"/>
      <c r="C45" s="150">
        <v>75615</v>
      </c>
      <c r="D45" s="150"/>
      <c r="E45" s="151">
        <f>SUM(E46:E51)</f>
        <v>1025297</v>
      </c>
      <c r="F45" s="151">
        <f>SUM(F46:F51)</f>
        <v>1025297</v>
      </c>
      <c r="G45" s="157">
        <f>SUM(G46:G51)</f>
        <v>521660.51</v>
      </c>
      <c r="H45" s="184">
        <f t="shared" si="0"/>
        <v>0.5087896580210417</v>
      </c>
      <c r="I45" s="185">
        <f t="shared" si="1"/>
        <v>0.06018855836423105</v>
      </c>
      <c r="J45" s="153">
        <f>SUM(J46:J51)</f>
        <v>105624</v>
      </c>
    </row>
    <row r="46" spans="1:10" ht="16.5" customHeight="1">
      <c r="A46" s="9" t="s">
        <v>32</v>
      </c>
      <c r="B46" s="6"/>
      <c r="C46" s="6"/>
      <c r="D46" s="19" t="s">
        <v>109</v>
      </c>
      <c r="E46" s="7">
        <v>1010600</v>
      </c>
      <c r="F46" s="8">
        <v>1010600</v>
      </c>
      <c r="G46" s="85">
        <v>511804.51</v>
      </c>
      <c r="H46" s="63">
        <f t="shared" si="0"/>
        <v>0.5064362853750247</v>
      </c>
      <c r="I46" s="189">
        <f t="shared" si="1"/>
        <v>0.05905138501132025</v>
      </c>
      <c r="J46" s="94">
        <v>92842</v>
      </c>
    </row>
    <row r="47" spans="1:10" ht="16.5" customHeight="1">
      <c r="A47" s="9" t="s">
        <v>33</v>
      </c>
      <c r="B47" s="6"/>
      <c r="C47" s="6"/>
      <c r="D47" s="19" t="s">
        <v>110</v>
      </c>
      <c r="E47" s="7">
        <v>5100</v>
      </c>
      <c r="F47" s="8">
        <v>5100</v>
      </c>
      <c r="G47" s="85">
        <v>3927</v>
      </c>
      <c r="H47" s="63">
        <f t="shared" si="0"/>
        <v>0.77</v>
      </c>
      <c r="I47" s="189">
        <f t="shared" si="1"/>
        <v>0.00045309250780039943</v>
      </c>
      <c r="J47" s="94">
        <v>72.5</v>
      </c>
    </row>
    <row r="48" spans="1:10" ht="16.5" customHeight="1">
      <c r="A48" s="9" t="s">
        <v>34</v>
      </c>
      <c r="B48" s="6"/>
      <c r="C48" s="6"/>
      <c r="D48" s="19" t="s">
        <v>111</v>
      </c>
      <c r="E48" s="7">
        <v>1197</v>
      </c>
      <c r="F48" s="8">
        <v>1197</v>
      </c>
      <c r="G48" s="85">
        <v>660</v>
      </c>
      <c r="H48" s="63">
        <f t="shared" si="0"/>
        <v>0.5513784461152882</v>
      </c>
      <c r="I48" s="189">
        <f t="shared" si="1"/>
        <v>7.61500013109915E-05</v>
      </c>
      <c r="J48" s="94">
        <v>0</v>
      </c>
    </row>
    <row r="49" spans="1:10" ht="16.5" customHeight="1">
      <c r="A49" s="9" t="s">
        <v>35</v>
      </c>
      <c r="B49" s="6"/>
      <c r="C49" s="6"/>
      <c r="D49" s="19" t="s">
        <v>112</v>
      </c>
      <c r="E49" s="7">
        <v>8200</v>
      </c>
      <c r="F49" s="8">
        <v>8200</v>
      </c>
      <c r="G49" s="85">
        <v>4848</v>
      </c>
      <c r="H49" s="63">
        <f t="shared" si="0"/>
        <v>0.5912195121951219</v>
      </c>
      <c r="I49" s="189">
        <f t="shared" si="1"/>
        <v>0.0005593563732661922</v>
      </c>
      <c r="J49" s="94">
        <v>12709.5</v>
      </c>
    </row>
    <row r="50" spans="1:10" ht="16.5" customHeight="1">
      <c r="A50" s="58" t="s">
        <v>377</v>
      </c>
      <c r="B50" s="6"/>
      <c r="C50" s="6"/>
      <c r="D50" s="19" t="s">
        <v>116</v>
      </c>
      <c r="E50" s="7">
        <v>100</v>
      </c>
      <c r="F50" s="8">
        <v>100</v>
      </c>
      <c r="G50" s="85">
        <v>0</v>
      </c>
      <c r="H50" s="63">
        <f t="shared" si="0"/>
        <v>0</v>
      </c>
      <c r="I50" s="189">
        <f t="shared" si="1"/>
        <v>0</v>
      </c>
      <c r="J50" s="94">
        <v>0</v>
      </c>
    </row>
    <row r="51" spans="1:10" ht="27.75" customHeight="1">
      <c r="A51" s="58" t="s">
        <v>378</v>
      </c>
      <c r="B51" s="6"/>
      <c r="C51" s="6"/>
      <c r="D51" s="19" t="s">
        <v>108</v>
      </c>
      <c r="E51" s="7">
        <v>100</v>
      </c>
      <c r="F51" s="8">
        <v>100</v>
      </c>
      <c r="G51" s="85">
        <v>421</v>
      </c>
      <c r="H51" s="63">
        <f t="shared" si="0"/>
        <v>4.21</v>
      </c>
      <c r="I51" s="189">
        <f t="shared" si="1"/>
        <v>4.8574470533223366E-05</v>
      </c>
      <c r="J51" s="85">
        <v>0</v>
      </c>
    </row>
    <row r="52" spans="1:10" s="155" customFormat="1" ht="40.5" customHeight="1">
      <c r="A52" s="156" t="s">
        <v>379</v>
      </c>
      <c r="B52" s="150"/>
      <c r="C52" s="150" t="s">
        <v>162</v>
      </c>
      <c r="D52" s="150"/>
      <c r="E52" s="151">
        <f>SUM(E53:E62)</f>
        <v>1466316</v>
      </c>
      <c r="F52" s="151">
        <f>SUM(F53:F62)</f>
        <v>1471316</v>
      </c>
      <c r="G52" s="157">
        <f>SUM(G53:G62)</f>
        <v>893132.3100000002</v>
      </c>
      <c r="H52" s="184">
        <f t="shared" si="0"/>
        <v>0.6070295640093631</v>
      </c>
      <c r="I52" s="185">
        <f t="shared" si="1"/>
        <v>0.10304852511725587</v>
      </c>
      <c r="J52" s="153">
        <f>SUM(J53:J62)</f>
        <v>268943.8</v>
      </c>
    </row>
    <row r="53" spans="1:10" ht="16.5" customHeight="1">
      <c r="A53" s="9" t="s">
        <v>32</v>
      </c>
      <c r="B53" s="6"/>
      <c r="C53" s="6"/>
      <c r="D53" s="19" t="s">
        <v>109</v>
      </c>
      <c r="E53" s="7">
        <v>1091800</v>
      </c>
      <c r="F53" s="8">
        <v>1091800</v>
      </c>
      <c r="G53" s="85">
        <v>650431.17</v>
      </c>
      <c r="H53" s="63">
        <f t="shared" si="0"/>
        <v>0.5957420498259755</v>
      </c>
      <c r="I53" s="189">
        <f t="shared" si="1"/>
        <v>0.07504596128516627</v>
      </c>
      <c r="J53" s="94">
        <v>264074.8</v>
      </c>
    </row>
    <row r="54" spans="1:10" ht="16.5" customHeight="1">
      <c r="A54" s="9" t="s">
        <v>33</v>
      </c>
      <c r="B54" s="6"/>
      <c r="C54" s="6"/>
      <c r="D54" s="19" t="s">
        <v>110</v>
      </c>
      <c r="E54" s="7">
        <v>23600</v>
      </c>
      <c r="F54" s="8">
        <v>23600</v>
      </c>
      <c r="G54" s="85">
        <v>13934.8</v>
      </c>
      <c r="H54" s="63">
        <f t="shared" si="0"/>
        <v>0.590457627118644</v>
      </c>
      <c r="I54" s="189">
        <f t="shared" si="1"/>
        <v>0.0016077803610127339</v>
      </c>
      <c r="J54" s="94">
        <v>793.7</v>
      </c>
    </row>
    <row r="55" spans="1:10" ht="16.5" customHeight="1">
      <c r="A55" s="9" t="s">
        <v>34</v>
      </c>
      <c r="B55" s="6"/>
      <c r="C55" s="6"/>
      <c r="D55" s="19" t="s">
        <v>111</v>
      </c>
      <c r="E55" s="7">
        <v>16</v>
      </c>
      <c r="F55" s="8">
        <v>16</v>
      </c>
      <c r="G55" s="85">
        <v>10</v>
      </c>
      <c r="H55" s="63">
        <f t="shared" si="0"/>
        <v>0.625</v>
      </c>
      <c r="I55" s="189">
        <f t="shared" si="1"/>
        <v>1.1537878986513863E-06</v>
      </c>
      <c r="J55" s="94">
        <v>0</v>
      </c>
    </row>
    <row r="56" spans="1:10" ht="16.5" customHeight="1">
      <c r="A56" s="9" t="s">
        <v>35</v>
      </c>
      <c r="B56" s="6"/>
      <c r="C56" s="6"/>
      <c r="D56" s="19" t="s">
        <v>112</v>
      </c>
      <c r="E56" s="7">
        <v>125800</v>
      </c>
      <c r="F56" s="8">
        <v>125800</v>
      </c>
      <c r="G56" s="85">
        <v>87443.9</v>
      </c>
      <c r="H56" s="63">
        <f t="shared" si="0"/>
        <v>0.6951025437201908</v>
      </c>
      <c r="I56" s="189">
        <f t="shared" si="1"/>
        <v>0.010089171363088196</v>
      </c>
      <c r="J56" s="94">
        <v>2402.1</v>
      </c>
    </row>
    <row r="57" spans="1:10" ht="16.5" customHeight="1">
      <c r="A57" s="21" t="s">
        <v>161</v>
      </c>
      <c r="B57" s="6"/>
      <c r="C57" s="6"/>
      <c r="D57" s="19" t="s">
        <v>113</v>
      </c>
      <c r="E57" s="7">
        <v>7000</v>
      </c>
      <c r="F57" s="8">
        <v>12000</v>
      </c>
      <c r="G57" s="85">
        <v>11669.4</v>
      </c>
      <c r="H57" s="63">
        <f t="shared" si="0"/>
        <v>0.9724499999999999</v>
      </c>
      <c r="I57" s="189">
        <f t="shared" si="1"/>
        <v>0.0013464012504522487</v>
      </c>
      <c r="J57" s="94">
        <v>1378.2</v>
      </c>
    </row>
    <row r="58" spans="1:10" ht="16.5" customHeight="1">
      <c r="A58" s="21" t="s">
        <v>259</v>
      </c>
      <c r="B58" s="6"/>
      <c r="C58" s="6"/>
      <c r="D58" s="19" t="s">
        <v>114</v>
      </c>
      <c r="E58" s="7">
        <v>13000</v>
      </c>
      <c r="F58" s="8">
        <v>13000</v>
      </c>
      <c r="G58" s="85">
        <v>6750</v>
      </c>
      <c r="H58" s="63">
        <f t="shared" si="0"/>
        <v>0.5192307692307693</v>
      </c>
      <c r="I58" s="189">
        <f t="shared" si="1"/>
        <v>0.0007788068315896858</v>
      </c>
      <c r="J58" s="94">
        <v>250</v>
      </c>
    </row>
    <row r="59" spans="1:10" ht="16.5" customHeight="1">
      <c r="A59" s="21" t="s">
        <v>36</v>
      </c>
      <c r="B59" s="6"/>
      <c r="C59" s="6"/>
      <c r="D59" s="19" t="s">
        <v>115</v>
      </c>
      <c r="E59" s="7">
        <v>100000</v>
      </c>
      <c r="F59" s="8">
        <v>100000</v>
      </c>
      <c r="G59" s="85">
        <v>50155</v>
      </c>
      <c r="H59" s="63">
        <f t="shared" si="0"/>
        <v>0.50155</v>
      </c>
      <c r="I59" s="189">
        <f t="shared" si="1"/>
        <v>0.005786823205686028</v>
      </c>
      <c r="J59" s="94">
        <v>0</v>
      </c>
    </row>
    <row r="60" spans="1:10" ht="16.5" customHeight="1">
      <c r="A60" s="58" t="s">
        <v>377</v>
      </c>
      <c r="B60" s="6"/>
      <c r="C60" s="6"/>
      <c r="D60" s="19" t="s">
        <v>116</v>
      </c>
      <c r="E60" s="7">
        <v>100000</v>
      </c>
      <c r="F60" s="8">
        <v>100000</v>
      </c>
      <c r="G60" s="85">
        <v>69737.8</v>
      </c>
      <c r="H60" s="63">
        <f t="shared" si="0"/>
        <v>0.697378</v>
      </c>
      <c r="I60" s="189">
        <f t="shared" si="1"/>
        <v>0.008046262971857066</v>
      </c>
      <c r="J60" s="94">
        <v>0</v>
      </c>
    </row>
    <row r="61" spans="1:10" ht="16.5" customHeight="1">
      <c r="A61" s="58" t="s">
        <v>380</v>
      </c>
      <c r="B61" s="6"/>
      <c r="C61" s="6"/>
      <c r="D61" s="19" t="s">
        <v>260</v>
      </c>
      <c r="E61" s="7">
        <v>100</v>
      </c>
      <c r="F61" s="8">
        <v>100</v>
      </c>
      <c r="G61" s="85">
        <v>0</v>
      </c>
      <c r="H61" s="63">
        <f t="shared" si="0"/>
        <v>0</v>
      </c>
      <c r="I61" s="189">
        <f t="shared" si="1"/>
        <v>0</v>
      </c>
      <c r="J61" s="94">
        <v>45</v>
      </c>
    </row>
    <row r="62" spans="1:10" ht="26.25" customHeight="1">
      <c r="A62" s="58" t="s">
        <v>378</v>
      </c>
      <c r="B62" s="6"/>
      <c r="C62" s="6"/>
      <c r="D62" s="19" t="s">
        <v>108</v>
      </c>
      <c r="E62" s="7">
        <v>5000</v>
      </c>
      <c r="F62" s="8">
        <v>5000</v>
      </c>
      <c r="G62" s="85">
        <v>3000.24</v>
      </c>
      <c r="H62" s="63">
        <f t="shared" si="0"/>
        <v>0.6000479999999999</v>
      </c>
      <c r="I62" s="189">
        <f t="shared" si="1"/>
        <v>0.0003461640605049835</v>
      </c>
      <c r="J62" s="94">
        <v>0</v>
      </c>
    </row>
    <row r="63" spans="1:10" s="155" customFormat="1" ht="39" customHeight="1">
      <c r="A63" s="156" t="s">
        <v>381</v>
      </c>
      <c r="B63" s="150"/>
      <c r="C63" s="150" t="s">
        <v>163</v>
      </c>
      <c r="D63" s="150"/>
      <c r="E63" s="151">
        <f>SUM(E64:E68)</f>
        <v>432600</v>
      </c>
      <c r="F63" s="151">
        <f>SUM(F64:F69)</f>
        <v>432600</v>
      </c>
      <c r="G63" s="157">
        <f>SUM(G64:G69)</f>
        <v>236646.08999999997</v>
      </c>
      <c r="H63" s="184">
        <f t="shared" si="0"/>
        <v>0.547032108183079</v>
      </c>
      <c r="I63" s="185">
        <f t="shared" si="1"/>
        <v>0.027303939490516682</v>
      </c>
      <c r="J63" s="157">
        <f>SUM(J64:J68)</f>
        <v>0</v>
      </c>
    </row>
    <row r="64" spans="1:10" ht="16.5" customHeight="1">
      <c r="A64" s="21" t="s">
        <v>37</v>
      </c>
      <c r="B64" s="6"/>
      <c r="C64" s="6"/>
      <c r="D64" s="19" t="s">
        <v>117</v>
      </c>
      <c r="E64" s="7">
        <v>300000</v>
      </c>
      <c r="F64" s="8">
        <v>300000</v>
      </c>
      <c r="G64" s="85">
        <v>139401.93</v>
      </c>
      <c r="H64" s="63">
        <f t="shared" si="0"/>
        <v>0.46467309999999995</v>
      </c>
      <c r="I64" s="189">
        <f t="shared" si="1"/>
        <v>0.016084025988264763</v>
      </c>
      <c r="J64" s="87">
        <v>0</v>
      </c>
    </row>
    <row r="65" spans="1:10" ht="24.75" customHeight="1">
      <c r="A65" s="21" t="s">
        <v>451</v>
      </c>
      <c r="B65" s="6"/>
      <c r="C65" s="6"/>
      <c r="D65" s="19" t="s">
        <v>118</v>
      </c>
      <c r="E65" s="7">
        <v>120000</v>
      </c>
      <c r="F65" s="8">
        <v>120000</v>
      </c>
      <c r="G65" s="85">
        <v>93865.56</v>
      </c>
      <c r="H65" s="63">
        <f t="shared" si="0"/>
        <v>0.7822129999999999</v>
      </c>
      <c r="I65" s="189">
        <f t="shared" si="1"/>
        <v>0.010830094722813563</v>
      </c>
      <c r="J65" s="87">
        <v>0</v>
      </c>
    </row>
    <row r="66" spans="1:10" ht="24.75" customHeight="1">
      <c r="A66" s="21" t="s">
        <v>452</v>
      </c>
      <c r="B66" s="6"/>
      <c r="C66" s="6"/>
      <c r="D66" s="19" t="s">
        <v>119</v>
      </c>
      <c r="E66" s="7">
        <v>10000</v>
      </c>
      <c r="F66" s="8">
        <v>10000</v>
      </c>
      <c r="G66" s="85">
        <v>1141.3</v>
      </c>
      <c r="H66" s="63">
        <f t="shared" si="0"/>
        <v>0.11413</v>
      </c>
      <c r="I66" s="189">
        <f t="shared" si="1"/>
        <v>0.00013168181287308273</v>
      </c>
      <c r="J66" s="87">
        <v>0</v>
      </c>
    </row>
    <row r="67" spans="1:10" ht="16.5" customHeight="1">
      <c r="A67" s="21" t="s">
        <v>38</v>
      </c>
      <c r="B67" s="6"/>
      <c r="C67" s="6"/>
      <c r="D67" s="19" t="s">
        <v>121</v>
      </c>
      <c r="E67" s="7">
        <v>100</v>
      </c>
      <c r="F67" s="8">
        <v>100</v>
      </c>
      <c r="G67" s="85">
        <v>0</v>
      </c>
      <c r="H67" s="63">
        <f aca="true" t="shared" si="2" ref="H67:H136">G67/F67</f>
        <v>0</v>
      </c>
      <c r="I67" s="189">
        <f t="shared" si="1"/>
        <v>0</v>
      </c>
      <c r="J67" s="87">
        <f>SUM(J68:J73)</f>
        <v>0</v>
      </c>
    </row>
    <row r="68" spans="1:10" ht="16.5" customHeight="1">
      <c r="A68" s="21" t="s">
        <v>164</v>
      </c>
      <c r="B68" s="6"/>
      <c r="C68" s="6"/>
      <c r="D68" s="19" t="s">
        <v>136</v>
      </c>
      <c r="E68" s="7">
        <v>2500</v>
      </c>
      <c r="F68" s="8">
        <v>2500</v>
      </c>
      <c r="G68" s="85">
        <v>2237.3</v>
      </c>
      <c r="H68" s="63">
        <f t="shared" si="2"/>
        <v>0.89492</v>
      </c>
      <c r="I68" s="189">
        <f aca="true" t="shared" si="3" ref="I68:I131">G68/8667104.25</f>
        <v>0.0002581369665652747</v>
      </c>
      <c r="J68" s="87">
        <f>SUM(J70:J74)</f>
        <v>0</v>
      </c>
    </row>
    <row r="69" spans="1:10" ht="16.5" customHeight="1" hidden="1">
      <c r="A69" s="58" t="s">
        <v>16</v>
      </c>
      <c r="B69" s="6"/>
      <c r="C69" s="6"/>
      <c r="D69" s="57" t="s">
        <v>104</v>
      </c>
      <c r="E69" s="7">
        <v>0</v>
      </c>
      <c r="F69" s="8">
        <v>0</v>
      </c>
      <c r="G69" s="85">
        <v>0</v>
      </c>
      <c r="H69" s="63" t="e">
        <f t="shared" si="2"/>
        <v>#DIV/0!</v>
      </c>
      <c r="I69" s="189">
        <f t="shared" si="3"/>
        <v>0</v>
      </c>
      <c r="J69" s="87">
        <v>0</v>
      </c>
    </row>
    <row r="70" spans="1:10" s="155" customFormat="1" ht="26.25" customHeight="1">
      <c r="A70" s="156" t="s">
        <v>39</v>
      </c>
      <c r="B70" s="150"/>
      <c r="C70" s="150" t="s">
        <v>165</v>
      </c>
      <c r="D70" s="150"/>
      <c r="E70" s="151">
        <f>SUM(E71:E72)</f>
        <v>3497152</v>
      </c>
      <c r="F70" s="151">
        <f>SUM(F71:F72)</f>
        <v>3497152</v>
      </c>
      <c r="G70" s="157">
        <f>SUM(G71:G72)</f>
        <v>1376039.61</v>
      </c>
      <c r="H70" s="184">
        <f t="shared" si="2"/>
        <v>0.3934743499853595</v>
      </c>
      <c r="I70" s="189">
        <f t="shared" si="3"/>
        <v>0.15876578500829733</v>
      </c>
      <c r="J70" s="157">
        <f>SUM(J71:J75)</f>
        <v>0</v>
      </c>
    </row>
    <row r="71" spans="1:10" ht="17.25" customHeight="1">
      <c r="A71" s="21" t="s">
        <v>40</v>
      </c>
      <c r="B71" s="6"/>
      <c r="C71" s="6"/>
      <c r="D71" s="19" t="s">
        <v>120</v>
      </c>
      <c r="E71" s="7">
        <v>3327152</v>
      </c>
      <c r="F71" s="8">
        <v>3327152</v>
      </c>
      <c r="G71" s="85">
        <v>1482297</v>
      </c>
      <c r="H71" s="63">
        <f t="shared" si="2"/>
        <v>0.445515263504643</v>
      </c>
      <c r="I71" s="189">
        <f t="shared" si="3"/>
        <v>0.1710256340807254</v>
      </c>
      <c r="J71" s="87">
        <f>SUM(J72:J78)</f>
        <v>0</v>
      </c>
    </row>
    <row r="72" spans="1:10" ht="16.5" customHeight="1">
      <c r="A72" s="21" t="s">
        <v>41</v>
      </c>
      <c r="B72" s="6"/>
      <c r="C72" s="6"/>
      <c r="D72" s="19" t="s">
        <v>122</v>
      </c>
      <c r="E72" s="7">
        <v>170000</v>
      </c>
      <c r="F72" s="8">
        <v>170000</v>
      </c>
      <c r="G72" s="85">
        <v>-106257.39</v>
      </c>
      <c r="H72" s="63">
        <f t="shared" si="2"/>
        <v>-0.6250434705882353</v>
      </c>
      <c r="I72" s="189">
        <f t="shared" si="3"/>
        <v>-0.012259849072428084</v>
      </c>
      <c r="J72" s="87">
        <f>SUM(J73:J79)</f>
        <v>0</v>
      </c>
    </row>
    <row r="73" spans="1:10" ht="18.75" customHeight="1">
      <c r="A73" s="10" t="s">
        <v>43</v>
      </c>
      <c r="B73" s="3">
        <v>758</v>
      </c>
      <c r="C73" s="3"/>
      <c r="D73" s="3"/>
      <c r="E73" s="4">
        <f>SUM(E74,E78,E80,E76)</f>
        <v>3596441</v>
      </c>
      <c r="F73" s="4">
        <f>SUM(F74,F78,F80,F76)</f>
        <v>3847649</v>
      </c>
      <c r="G73" s="86">
        <f>SUM(G74,G78,G80,G76)</f>
        <v>2362087.22</v>
      </c>
      <c r="H73" s="182">
        <f t="shared" si="2"/>
        <v>0.6139040281480977</v>
      </c>
      <c r="I73" s="182">
        <f t="shared" si="3"/>
        <v>0.2725347649995095</v>
      </c>
      <c r="J73" s="95">
        <v>0</v>
      </c>
    </row>
    <row r="74" spans="1:10" s="155" customFormat="1" ht="16.5" customHeight="1">
      <c r="A74" s="156" t="s">
        <v>453</v>
      </c>
      <c r="B74" s="150"/>
      <c r="C74" s="150">
        <v>75801</v>
      </c>
      <c r="D74" s="150"/>
      <c r="E74" s="151">
        <f>SUM(E75)</f>
        <v>3433396</v>
      </c>
      <c r="F74" s="152">
        <f>SUM(F75)</f>
        <v>3684604</v>
      </c>
      <c r="G74" s="153">
        <f>SUM(G75)</f>
        <v>2267448</v>
      </c>
      <c r="H74" s="184">
        <f t="shared" si="2"/>
        <v>0.6153844483694856</v>
      </c>
      <c r="I74" s="189">
        <f t="shared" si="3"/>
        <v>0.2616154063221289</v>
      </c>
      <c r="J74" s="158">
        <v>0</v>
      </c>
    </row>
    <row r="75" spans="1:10" ht="16.5" customHeight="1">
      <c r="A75" s="9" t="s">
        <v>44</v>
      </c>
      <c r="B75" s="6"/>
      <c r="C75" s="6"/>
      <c r="D75" s="19" t="s">
        <v>123</v>
      </c>
      <c r="E75" s="7">
        <v>3433396</v>
      </c>
      <c r="F75" s="8">
        <v>3684604</v>
      </c>
      <c r="G75" s="85">
        <v>2267448</v>
      </c>
      <c r="H75" s="63">
        <f t="shared" si="2"/>
        <v>0.6153844483694856</v>
      </c>
      <c r="I75" s="189">
        <f t="shared" si="3"/>
        <v>0.2616154063221289</v>
      </c>
      <c r="J75" s="97">
        <v>0</v>
      </c>
    </row>
    <row r="76" spans="1:10" s="155" customFormat="1" ht="16.5" customHeight="1">
      <c r="A76" s="156" t="s">
        <v>382</v>
      </c>
      <c r="B76" s="150"/>
      <c r="C76" s="150" t="s">
        <v>383</v>
      </c>
      <c r="D76" s="150"/>
      <c r="E76" s="151">
        <f>SUM(E77)</f>
        <v>31645</v>
      </c>
      <c r="F76" s="152">
        <f>F77</f>
        <v>31645</v>
      </c>
      <c r="G76" s="153">
        <f>G77</f>
        <v>15822</v>
      </c>
      <c r="H76" s="184">
        <f t="shared" si="2"/>
        <v>0.4999841997155949</v>
      </c>
      <c r="I76" s="185">
        <f t="shared" si="3"/>
        <v>0.0018255232132462235</v>
      </c>
      <c r="J76" s="158">
        <v>0</v>
      </c>
    </row>
    <row r="77" spans="1:10" ht="16.5" customHeight="1">
      <c r="A77" s="58" t="s">
        <v>44</v>
      </c>
      <c r="B77" s="6"/>
      <c r="C77" s="6"/>
      <c r="D77" s="57" t="s">
        <v>123</v>
      </c>
      <c r="E77" s="7">
        <v>31645</v>
      </c>
      <c r="F77" s="8">
        <v>31645</v>
      </c>
      <c r="G77" s="85">
        <v>15822</v>
      </c>
      <c r="H77" s="63">
        <f t="shared" si="2"/>
        <v>0.4999841997155949</v>
      </c>
      <c r="I77" s="189">
        <f t="shared" si="3"/>
        <v>0.0018255232132462235</v>
      </c>
      <c r="J77" s="97">
        <v>0</v>
      </c>
    </row>
    <row r="78" spans="1:10" s="155" customFormat="1" ht="16.5" customHeight="1">
      <c r="A78" s="156" t="s">
        <v>167</v>
      </c>
      <c r="B78" s="150"/>
      <c r="C78" s="150" t="s">
        <v>168</v>
      </c>
      <c r="D78" s="150"/>
      <c r="E78" s="151">
        <f>SUM(E79)</f>
        <v>10000</v>
      </c>
      <c r="F78" s="152">
        <f>SUM(F79)</f>
        <v>10000</v>
      </c>
      <c r="G78" s="153">
        <f>SUM(G79)</f>
        <v>18115.22</v>
      </c>
      <c r="H78" s="184">
        <f t="shared" si="2"/>
        <v>1.811522</v>
      </c>
      <c r="I78" s="185">
        <f t="shared" si="3"/>
        <v>0.002090112161740757</v>
      </c>
      <c r="J78" s="158">
        <v>0</v>
      </c>
    </row>
    <row r="79" spans="1:10" ht="16.5" customHeight="1">
      <c r="A79" s="21" t="s">
        <v>16</v>
      </c>
      <c r="B79" s="6"/>
      <c r="C79" s="6"/>
      <c r="D79" s="19" t="s">
        <v>104</v>
      </c>
      <c r="E79" s="7">
        <v>10000</v>
      </c>
      <c r="F79" s="8">
        <v>10000</v>
      </c>
      <c r="G79" s="85">
        <v>18115.22</v>
      </c>
      <c r="H79" s="63">
        <f t="shared" si="2"/>
        <v>1.811522</v>
      </c>
      <c r="I79" s="189">
        <f t="shared" si="3"/>
        <v>0.002090112161740757</v>
      </c>
      <c r="J79" s="97">
        <v>0</v>
      </c>
    </row>
    <row r="80" spans="1:10" s="155" customFormat="1" ht="16.5" customHeight="1">
      <c r="A80" s="156" t="s">
        <v>384</v>
      </c>
      <c r="B80" s="150"/>
      <c r="C80" s="150" t="s">
        <v>124</v>
      </c>
      <c r="D80" s="150"/>
      <c r="E80" s="151">
        <f>SUM(E81)</f>
        <v>121400</v>
      </c>
      <c r="F80" s="152">
        <f>SUM(F81)</f>
        <v>121400</v>
      </c>
      <c r="G80" s="153">
        <f>G81</f>
        <v>60702</v>
      </c>
      <c r="H80" s="184">
        <f t="shared" si="2"/>
        <v>0.5000164744645799</v>
      </c>
      <c r="I80" s="185">
        <f t="shared" si="3"/>
        <v>0.007003723302393646</v>
      </c>
      <c r="J80" s="158">
        <v>0</v>
      </c>
    </row>
    <row r="81" spans="1:10" ht="16.5" customHeight="1">
      <c r="A81" s="9" t="s">
        <v>44</v>
      </c>
      <c r="B81" s="6"/>
      <c r="C81" s="6"/>
      <c r="D81" s="19" t="s">
        <v>123</v>
      </c>
      <c r="E81" s="7">
        <v>121400</v>
      </c>
      <c r="F81" s="8">
        <v>121400</v>
      </c>
      <c r="G81" s="85">
        <v>60702</v>
      </c>
      <c r="H81" s="63">
        <f t="shared" si="2"/>
        <v>0.5000164744645799</v>
      </c>
      <c r="I81" s="189">
        <f t="shared" si="3"/>
        <v>0.007003723302393646</v>
      </c>
      <c r="J81" s="97">
        <v>0</v>
      </c>
    </row>
    <row r="82" spans="1:10" ht="18.75" customHeight="1">
      <c r="A82" s="10" t="s">
        <v>47</v>
      </c>
      <c r="B82" s="3">
        <v>801</v>
      </c>
      <c r="C82" s="3"/>
      <c r="D82" s="3"/>
      <c r="E82" s="4">
        <f>SUM(E83,E92,E98,E90,E102)</f>
        <v>569610</v>
      </c>
      <c r="F82" s="4">
        <f>SUM(F83,F92,F98,F105,F90,F102)</f>
        <v>569610</v>
      </c>
      <c r="G82" s="86">
        <f>SUM(G83,G92,G98,G105,G90,G102,)</f>
        <v>359692.57</v>
      </c>
      <c r="H82" s="182">
        <f t="shared" si="2"/>
        <v>0.6314716560453644</v>
      </c>
      <c r="I82" s="182">
        <f t="shared" si="3"/>
        <v>0.04150089345008167</v>
      </c>
      <c r="J82" s="86">
        <f>SUM(J83,J92,J98,J105,J90,J102,)</f>
        <v>2350.58</v>
      </c>
    </row>
    <row r="83" spans="1:10" s="155" customFormat="1" ht="17.25" customHeight="1">
      <c r="A83" s="156" t="s">
        <v>48</v>
      </c>
      <c r="B83" s="150"/>
      <c r="C83" s="150">
        <v>80101</v>
      </c>
      <c r="D83" s="150"/>
      <c r="E83" s="151">
        <f>SUM(E85:E89)</f>
        <v>17300</v>
      </c>
      <c r="F83" s="151">
        <f>SUM(F85:F89)</f>
        <v>17300</v>
      </c>
      <c r="G83" s="157">
        <f>SUM(G84:G89)</f>
        <v>10705.82</v>
      </c>
      <c r="H83" s="184">
        <f t="shared" si="2"/>
        <v>0.6188335260115607</v>
      </c>
      <c r="I83" s="185">
        <f t="shared" si="3"/>
        <v>0.0012352245561139984</v>
      </c>
      <c r="J83" s="157">
        <f>SUM(J84:J89)</f>
        <v>566.39</v>
      </c>
    </row>
    <row r="84" spans="1:12" ht="17.25" customHeight="1">
      <c r="A84" s="9" t="s">
        <v>164</v>
      </c>
      <c r="B84" s="6"/>
      <c r="C84" s="6"/>
      <c r="D84" s="6" t="s">
        <v>136</v>
      </c>
      <c r="E84" s="7">
        <v>0</v>
      </c>
      <c r="F84" s="7">
        <v>0</v>
      </c>
      <c r="G84" s="87">
        <v>97</v>
      </c>
      <c r="H84" s="184"/>
      <c r="I84" s="189">
        <f t="shared" si="3"/>
        <v>1.1191742616918447E-05</v>
      </c>
      <c r="J84" s="94">
        <v>0</v>
      </c>
      <c r="L84" s="140"/>
    </row>
    <row r="85" spans="1:12" ht="51.75" customHeight="1">
      <c r="A85" s="21" t="s">
        <v>450</v>
      </c>
      <c r="B85" s="6"/>
      <c r="C85" s="6"/>
      <c r="D85" s="57" t="s">
        <v>103</v>
      </c>
      <c r="E85" s="7">
        <v>2600</v>
      </c>
      <c r="F85" s="7">
        <v>2600</v>
      </c>
      <c r="G85" s="87">
        <v>5460</v>
      </c>
      <c r="H85" s="63">
        <f t="shared" si="2"/>
        <v>2.1</v>
      </c>
      <c r="I85" s="189">
        <f t="shared" si="3"/>
        <v>0.0006299681926636569</v>
      </c>
      <c r="J85" s="85">
        <v>560</v>
      </c>
      <c r="L85" s="140"/>
    </row>
    <row r="86" spans="1:10" ht="16.5" customHeight="1">
      <c r="A86" s="9" t="s">
        <v>60</v>
      </c>
      <c r="B86" s="6"/>
      <c r="C86" s="6"/>
      <c r="D86" s="19" t="s">
        <v>127</v>
      </c>
      <c r="E86" s="7">
        <v>6700</v>
      </c>
      <c r="F86" s="8">
        <v>6700</v>
      </c>
      <c r="G86" s="85">
        <v>1383.68</v>
      </c>
      <c r="H86" s="63">
        <f t="shared" si="2"/>
        <v>0.20651940298507462</v>
      </c>
      <c r="I86" s="189">
        <f t="shared" si="3"/>
        <v>0.00015964732396059504</v>
      </c>
      <c r="J86" s="94">
        <v>0</v>
      </c>
    </row>
    <row r="87" spans="1:10" ht="16.5" customHeight="1">
      <c r="A87" s="21" t="s">
        <v>16</v>
      </c>
      <c r="B87" s="6"/>
      <c r="C87" s="6"/>
      <c r="D87" s="19" t="s">
        <v>104</v>
      </c>
      <c r="E87" s="7">
        <v>0</v>
      </c>
      <c r="F87" s="8">
        <v>0</v>
      </c>
      <c r="G87" s="85">
        <v>11.14</v>
      </c>
      <c r="H87" s="63"/>
      <c r="I87" s="189">
        <f t="shared" si="3"/>
        <v>1.2853197190976445E-06</v>
      </c>
      <c r="J87" s="94">
        <v>6.39</v>
      </c>
    </row>
    <row r="88" spans="1:10" ht="25.5" customHeight="1">
      <c r="A88" s="58" t="s">
        <v>316</v>
      </c>
      <c r="B88" s="6"/>
      <c r="C88" s="6"/>
      <c r="D88" s="57" t="s">
        <v>317</v>
      </c>
      <c r="E88" s="7">
        <v>8000</v>
      </c>
      <c r="F88" s="8">
        <v>8000</v>
      </c>
      <c r="G88" s="85">
        <v>3754</v>
      </c>
      <c r="H88" s="63">
        <f t="shared" si="2"/>
        <v>0.46925</v>
      </c>
      <c r="I88" s="189">
        <f t="shared" si="3"/>
        <v>0.00043313197715373045</v>
      </c>
      <c r="J88" s="94">
        <v>0</v>
      </c>
    </row>
    <row r="89" spans="1:10" s="141" customFormat="1" ht="16.5" customHeight="1" hidden="1">
      <c r="A89" s="58" t="s">
        <v>8</v>
      </c>
      <c r="B89" s="57"/>
      <c r="C89" s="57"/>
      <c r="D89" s="57" t="s">
        <v>208</v>
      </c>
      <c r="E89" s="59">
        <v>0</v>
      </c>
      <c r="F89" s="60">
        <v>0</v>
      </c>
      <c r="G89" s="90">
        <v>0</v>
      </c>
      <c r="H89" s="63" t="e">
        <f t="shared" si="2"/>
        <v>#DIV/0!</v>
      </c>
      <c r="I89" s="189">
        <f t="shared" si="3"/>
        <v>0</v>
      </c>
      <c r="J89" s="97">
        <v>0</v>
      </c>
    </row>
    <row r="90" spans="1:10" s="155" customFormat="1" ht="17.25" customHeight="1">
      <c r="A90" s="156" t="s">
        <v>299</v>
      </c>
      <c r="B90" s="150"/>
      <c r="C90" s="150" t="s">
        <v>196</v>
      </c>
      <c r="D90" s="150"/>
      <c r="E90" s="151">
        <f>E91</f>
        <v>65963</v>
      </c>
      <c r="F90" s="151">
        <f>F91</f>
        <v>65963</v>
      </c>
      <c r="G90" s="157">
        <f>G91</f>
        <v>60598.8</v>
      </c>
      <c r="H90" s="184">
        <f t="shared" si="2"/>
        <v>0.9186786531843609</v>
      </c>
      <c r="I90" s="189">
        <f t="shared" si="3"/>
        <v>0.006991816211279564</v>
      </c>
      <c r="J90" s="158">
        <v>0</v>
      </c>
    </row>
    <row r="91" spans="1:10" ht="38.25" customHeight="1">
      <c r="A91" s="213" t="s">
        <v>455</v>
      </c>
      <c r="B91" s="6"/>
      <c r="C91" s="6"/>
      <c r="D91" s="57" t="s">
        <v>99</v>
      </c>
      <c r="E91" s="7">
        <v>65963</v>
      </c>
      <c r="F91" s="8">
        <v>65963</v>
      </c>
      <c r="G91" s="85">
        <v>60598.8</v>
      </c>
      <c r="H91" s="63">
        <f t="shared" si="2"/>
        <v>0.9186786531843609</v>
      </c>
      <c r="I91" s="189">
        <f t="shared" si="3"/>
        <v>0.006991816211279564</v>
      </c>
      <c r="J91" s="85">
        <v>0</v>
      </c>
    </row>
    <row r="92" spans="1:10" s="155" customFormat="1" ht="16.5" customHeight="1">
      <c r="A92" s="156" t="s">
        <v>125</v>
      </c>
      <c r="B92" s="150"/>
      <c r="C92" s="150" t="s">
        <v>126</v>
      </c>
      <c r="D92" s="150"/>
      <c r="E92" s="151">
        <f>SUM(E93:E97)</f>
        <v>344170</v>
      </c>
      <c r="F92" s="152">
        <f>SUM(F93:F97)</f>
        <v>344170</v>
      </c>
      <c r="G92" s="153">
        <f>SUM(G93:G97)</f>
        <v>222603.26</v>
      </c>
      <c r="H92" s="184">
        <f t="shared" si="2"/>
        <v>0.6467828689310515</v>
      </c>
      <c r="I92" s="189">
        <f t="shared" si="3"/>
        <v>0.02568369475883482</v>
      </c>
      <c r="J92" s="153">
        <f>SUM(J93:J97)</f>
        <v>1396.5</v>
      </c>
    </row>
    <row r="93" spans="1:10" ht="16.5" customHeight="1">
      <c r="A93" s="21" t="s">
        <v>60</v>
      </c>
      <c r="B93" s="6"/>
      <c r="C93" s="19"/>
      <c r="D93" s="19" t="s">
        <v>127</v>
      </c>
      <c r="E93" s="7">
        <v>225600</v>
      </c>
      <c r="F93" s="8">
        <v>225600</v>
      </c>
      <c r="G93" s="85">
        <v>134378.7</v>
      </c>
      <c r="H93" s="63">
        <f t="shared" si="2"/>
        <v>0.5956502659574469</v>
      </c>
      <c r="I93" s="189">
        <f t="shared" si="3"/>
        <v>0.015504451789650507</v>
      </c>
      <c r="J93" s="94">
        <v>1380.9</v>
      </c>
    </row>
    <row r="94" spans="1:10" ht="16.5" customHeight="1">
      <c r="A94" s="21" t="s">
        <v>16</v>
      </c>
      <c r="B94" s="6"/>
      <c r="C94" s="19"/>
      <c r="D94" s="19" t="s">
        <v>104</v>
      </c>
      <c r="E94" s="7">
        <v>300</v>
      </c>
      <c r="F94" s="8">
        <v>300</v>
      </c>
      <c r="G94" s="85">
        <v>212.54</v>
      </c>
      <c r="H94" s="63">
        <f t="shared" si="2"/>
        <v>0.7084666666666667</v>
      </c>
      <c r="I94" s="189">
        <f t="shared" si="3"/>
        <v>2.4522607997936563E-05</v>
      </c>
      <c r="J94" s="94">
        <v>15.6</v>
      </c>
    </row>
    <row r="95" spans="1:10" ht="26.25" customHeight="1">
      <c r="A95" s="58" t="s">
        <v>316</v>
      </c>
      <c r="B95" s="6"/>
      <c r="C95" s="19"/>
      <c r="D95" s="57" t="s">
        <v>317</v>
      </c>
      <c r="E95" s="7">
        <v>480</v>
      </c>
      <c r="F95" s="8">
        <v>480</v>
      </c>
      <c r="G95" s="85">
        <v>0</v>
      </c>
      <c r="H95" s="63">
        <f t="shared" si="2"/>
        <v>0</v>
      </c>
      <c r="I95" s="189">
        <f t="shared" si="3"/>
        <v>0</v>
      </c>
      <c r="J95" s="85">
        <v>0</v>
      </c>
    </row>
    <row r="96" spans="1:10" ht="15" customHeight="1" hidden="1">
      <c r="A96" s="58" t="s">
        <v>8</v>
      </c>
      <c r="B96" s="6"/>
      <c r="C96" s="19"/>
      <c r="D96" s="57" t="s">
        <v>208</v>
      </c>
      <c r="E96" s="7">
        <v>0</v>
      </c>
      <c r="F96" s="8">
        <v>0</v>
      </c>
      <c r="G96" s="85">
        <v>0</v>
      </c>
      <c r="H96" s="63"/>
      <c r="I96" s="189">
        <f t="shared" si="3"/>
        <v>0</v>
      </c>
      <c r="J96" s="94">
        <v>0</v>
      </c>
    </row>
    <row r="97" spans="1:10" ht="39" customHeight="1">
      <c r="A97" s="213" t="s">
        <v>455</v>
      </c>
      <c r="B97" s="6"/>
      <c r="C97" s="19"/>
      <c r="D97" s="57" t="s">
        <v>99</v>
      </c>
      <c r="E97" s="7">
        <v>117790</v>
      </c>
      <c r="F97" s="8">
        <v>117790</v>
      </c>
      <c r="G97" s="85">
        <v>88012.02</v>
      </c>
      <c r="H97" s="63">
        <f t="shared" si="2"/>
        <v>0.7471943288903982</v>
      </c>
      <c r="I97" s="189">
        <f t="shared" si="3"/>
        <v>0.01015472036118638</v>
      </c>
      <c r="J97" s="85">
        <v>0</v>
      </c>
    </row>
    <row r="98" spans="1:10" s="155" customFormat="1" ht="16.5" customHeight="1">
      <c r="A98" s="156" t="s">
        <v>50</v>
      </c>
      <c r="B98" s="150"/>
      <c r="C98" s="150">
        <v>80110</v>
      </c>
      <c r="D98" s="150"/>
      <c r="E98" s="151">
        <f>SUM(E99:E101)</f>
        <v>20177</v>
      </c>
      <c r="F98" s="152">
        <f>SUM(F99:F101)</f>
        <v>20177</v>
      </c>
      <c r="G98" s="153">
        <f>SUM(G99:G100)</f>
        <v>817.06</v>
      </c>
      <c r="H98" s="185">
        <f t="shared" si="2"/>
        <v>0.04049462259007781</v>
      </c>
      <c r="I98" s="189">
        <f t="shared" si="3"/>
        <v>9.427139404721016E-05</v>
      </c>
      <c r="J98" s="158">
        <v>0</v>
      </c>
    </row>
    <row r="99" spans="1:10" ht="51">
      <c r="A99" s="21" t="s">
        <v>450</v>
      </c>
      <c r="B99" s="6"/>
      <c r="C99" s="6"/>
      <c r="D99" s="57" t="s">
        <v>103</v>
      </c>
      <c r="E99" s="7">
        <v>500</v>
      </c>
      <c r="F99" s="8">
        <v>500</v>
      </c>
      <c r="G99" s="85">
        <v>715</v>
      </c>
      <c r="H99" s="63">
        <f t="shared" si="2"/>
        <v>1.43</v>
      </c>
      <c r="I99" s="189">
        <f t="shared" si="3"/>
        <v>8.249583475357413E-05</v>
      </c>
      <c r="J99" s="85">
        <v>0</v>
      </c>
    </row>
    <row r="100" spans="1:10" ht="16.5" customHeight="1">
      <c r="A100" s="58" t="s">
        <v>16</v>
      </c>
      <c r="B100" s="6"/>
      <c r="C100" s="6"/>
      <c r="D100" s="57" t="s">
        <v>430</v>
      </c>
      <c r="E100" s="7">
        <v>20</v>
      </c>
      <c r="F100" s="8">
        <v>20</v>
      </c>
      <c r="G100" s="85">
        <v>102.06</v>
      </c>
      <c r="H100" s="63">
        <f t="shared" si="2"/>
        <v>5.103</v>
      </c>
      <c r="I100" s="189">
        <f t="shared" si="3"/>
        <v>1.1775559293636049E-05</v>
      </c>
      <c r="J100" s="94">
        <v>0</v>
      </c>
    </row>
    <row r="101" spans="1:10" ht="50.25" customHeight="1">
      <c r="A101" s="58" t="s">
        <v>385</v>
      </c>
      <c r="B101" s="6"/>
      <c r="C101" s="6"/>
      <c r="D101" s="57" t="s">
        <v>440</v>
      </c>
      <c r="E101" s="7">
        <v>19657</v>
      </c>
      <c r="F101" s="8">
        <v>19657</v>
      </c>
      <c r="G101" s="85">
        <v>0</v>
      </c>
      <c r="H101" s="63">
        <f t="shared" si="2"/>
        <v>0</v>
      </c>
      <c r="I101" s="189">
        <f t="shared" si="3"/>
        <v>0</v>
      </c>
      <c r="J101" s="85">
        <v>0</v>
      </c>
    </row>
    <row r="102" spans="1:10" s="155" customFormat="1" ht="16.5" customHeight="1">
      <c r="A102" s="156" t="s">
        <v>386</v>
      </c>
      <c r="B102" s="150"/>
      <c r="C102" s="150" t="s">
        <v>248</v>
      </c>
      <c r="D102" s="150"/>
      <c r="E102" s="151">
        <f>SUM(E103)</f>
        <v>122000</v>
      </c>
      <c r="F102" s="152">
        <f>F103</f>
        <v>122000</v>
      </c>
      <c r="G102" s="153">
        <f>G103+G104</f>
        <v>64967.630000000005</v>
      </c>
      <c r="H102" s="184">
        <f t="shared" si="2"/>
        <v>0.5325215573770492</v>
      </c>
      <c r="I102" s="189">
        <f t="shared" si="3"/>
        <v>0.007495886529806078</v>
      </c>
      <c r="J102" s="153">
        <f>J103+J104</f>
        <v>387.69</v>
      </c>
    </row>
    <row r="103" spans="1:10" ht="16.5" customHeight="1">
      <c r="A103" s="58" t="s">
        <v>60</v>
      </c>
      <c r="B103" s="6"/>
      <c r="C103" s="6"/>
      <c r="D103" s="57" t="s">
        <v>127</v>
      </c>
      <c r="E103" s="7">
        <v>122000</v>
      </c>
      <c r="F103" s="8">
        <v>122000</v>
      </c>
      <c r="G103" s="85">
        <v>64954.76</v>
      </c>
      <c r="H103" s="63">
        <f t="shared" si="2"/>
        <v>0.5324160655737705</v>
      </c>
      <c r="I103" s="189">
        <f t="shared" si="3"/>
        <v>0.0074944016047805125</v>
      </c>
      <c r="J103" s="94">
        <v>378</v>
      </c>
    </row>
    <row r="104" spans="1:12" ht="16.5" customHeight="1">
      <c r="A104" s="58" t="s">
        <v>16</v>
      </c>
      <c r="B104" s="6"/>
      <c r="C104" s="6"/>
      <c r="D104" s="57" t="s">
        <v>104</v>
      </c>
      <c r="E104" s="7">
        <v>0</v>
      </c>
      <c r="F104" s="8">
        <v>0</v>
      </c>
      <c r="G104" s="85">
        <v>12.87</v>
      </c>
      <c r="H104" s="63"/>
      <c r="I104" s="189">
        <f t="shared" si="3"/>
        <v>1.4849250255643342E-06</v>
      </c>
      <c r="J104" s="94">
        <v>9.69</v>
      </c>
      <c r="L104" s="140"/>
    </row>
    <row r="105" spans="1:10" ht="16.5" customHeight="1">
      <c r="A105" s="58" t="s">
        <v>15</v>
      </c>
      <c r="B105" s="6"/>
      <c r="C105" s="57" t="s">
        <v>148</v>
      </c>
      <c r="D105" s="57"/>
      <c r="E105" s="7">
        <v>0</v>
      </c>
      <c r="F105" s="8">
        <f>SUM(F106)</f>
        <v>0</v>
      </c>
      <c r="G105" s="85">
        <f>SUM(G106)</f>
        <v>0</v>
      </c>
      <c r="H105" s="63" t="e">
        <f t="shared" si="2"/>
        <v>#DIV/0!</v>
      </c>
      <c r="I105" s="189">
        <f t="shared" si="3"/>
        <v>0</v>
      </c>
      <c r="J105" s="94">
        <v>0</v>
      </c>
    </row>
    <row r="106" spans="1:10" ht="26.25" customHeight="1">
      <c r="A106" s="21" t="s">
        <v>193</v>
      </c>
      <c r="B106" s="6"/>
      <c r="C106" s="6"/>
      <c r="D106" s="57" t="s">
        <v>166</v>
      </c>
      <c r="E106" s="7">
        <v>0</v>
      </c>
      <c r="F106" s="8">
        <v>0</v>
      </c>
      <c r="G106" s="85">
        <v>0</v>
      </c>
      <c r="H106" s="63" t="e">
        <f t="shared" si="2"/>
        <v>#DIV/0!</v>
      </c>
      <c r="I106" s="189">
        <f t="shared" si="3"/>
        <v>0</v>
      </c>
      <c r="J106" s="94">
        <v>0</v>
      </c>
    </row>
    <row r="107" spans="1:10" ht="16.5" customHeight="1">
      <c r="A107" s="15" t="s">
        <v>52</v>
      </c>
      <c r="B107" s="56" t="s">
        <v>320</v>
      </c>
      <c r="C107" s="56"/>
      <c r="D107" s="56"/>
      <c r="E107" s="62">
        <f>SUM(E108)</f>
        <v>1200</v>
      </c>
      <c r="F107" s="61">
        <f>F108</f>
        <v>2550</v>
      </c>
      <c r="G107" s="88">
        <f>G108</f>
        <v>2850</v>
      </c>
      <c r="H107" s="182">
        <f t="shared" si="2"/>
        <v>1.1176470588235294</v>
      </c>
      <c r="I107" s="182">
        <f t="shared" si="3"/>
        <v>0.00032882955111564514</v>
      </c>
      <c r="J107" s="96">
        <v>0</v>
      </c>
    </row>
    <row r="108" spans="1:10" s="155" customFormat="1" ht="16.5" customHeight="1">
      <c r="A108" s="156" t="s">
        <v>53</v>
      </c>
      <c r="B108" s="150"/>
      <c r="C108" s="150" t="s">
        <v>321</v>
      </c>
      <c r="D108" s="150"/>
      <c r="E108" s="151">
        <f>SUM(E109)</f>
        <v>1200</v>
      </c>
      <c r="F108" s="152">
        <f>SUM(F109:F110)</f>
        <v>2550</v>
      </c>
      <c r="G108" s="153">
        <f>G109+G110</f>
        <v>2850</v>
      </c>
      <c r="H108" s="184">
        <f t="shared" si="2"/>
        <v>1.1176470588235294</v>
      </c>
      <c r="I108" s="189">
        <f t="shared" si="3"/>
        <v>0.00032882955111564514</v>
      </c>
      <c r="J108" s="158">
        <v>0</v>
      </c>
    </row>
    <row r="109" spans="1:10" ht="16.5" customHeight="1">
      <c r="A109" s="58" t="s">
        <v>164</v>
      </c>
      <c r="B109" s="57"/>
      <c r="C109" s="6"/>
      <c r="D109" s="57" t="s">
        <v>136</v>
      </c>
      <c r="E109" s="7">
        <v>1200</v>
      </c>
      <c r="F109" s="8">
        <v>0</v>
      </c>
      <c r="G109" s="85">
        <v>300</v>
      </c>
      <c r="H109" s="184"/>
      <c r="I109" s="189">
        <f t="shared" si="3"/>
        <v>3.461363695954159E-05</v>
      </c>
      <c r="J109" s="94">
        <v>0</v>
      </c>
    </row>
    <row r="110" spans="1:10" ht="16.5" customHeight="1">
      <c r="A110" s="58" t="s">
        <v>8</v>
      </c>
      <c r="B110" s="57"/>
      <c r="C110" s="6"/>
      <c r="D110" s="57" t="s">
        <v>208</v>
      </c>
      <c r="E110" s="7">
        <v>0</v>
      </c>
      <c r="F110" s="8">
        <v>2550</v>
      </c>
      <c r="G110" s="85">
        <v>2550</v>
      </c>
      <c r="H110" s="63">
        <f t="shared" si="2"/>
        <v>1</v>
      </c>
      <c r="I110" s="189">
        <f t="shared" si="3"/>
        <v>0.00029421591415610353</v>
      </c>
      <c r="J110" s="94">
        <v>0</v>
      </c>
    </row>
    <row r="111" spans="1:10" ht="16.5" customHeight="1">
      <c r="A111" s="10" t="s">
        <v>128</v>
      </c>
      <c r="B111" s="3" t="s">
        <v>129</v>
      </c>
      <c r="C111" s="57"/>
      <c r="D111" s="3"/>
      <c r="E111" s="4">
        <f>SUM(E112,E117,E120,E126,E128,E130,E133,E123)</f>
        <v>3260000</v>
      </c>
      <c r="F111" s="4">
        <f>SUM(F112,F117,F120,F126,F128,F130,F133,F123)</f>
        <v>3301139</v>
      </c>
      <c r="G111" s="86">
        <f>SUM(G112,G117,G120,G126,G128,G130,G133,G123)</f>
        <v>1750682.5100000002</v>
      </c>
      <c r="H111" s="182">
        <f t="shared" si="2"/>
        <v>0.5303268084137022</v>
      </c>
      <c r="I111" s="182">
        <f t="shared" si="3"/>
        <v>0.2019916294418635</v>
      </c>
      <c r="J111" s="96">
        <f>J112</f>
        <v>483744.12</v>
      </c>
    </row>
    <row r="112" spans="1:10" s="155" customFormat="1" ht="41.25" customHeight="1">
      <c r="A112" s="159" t="s">
        <v>295</v>
      </c>
      <c r="B112" s="160"/>
      <c r="C112" s="161" t="s">
        <v>137</v>
      </c>
      <c r="D112" s="160"/>
      <c r="E112" s="162">
        <f>SUM(E113:E116)</f>
        <v>2814060</v>
      </c>
      <c r="F112" s="163">
        <f>SUM(F113:F116)</f>
        <v>2863060</v>
      </c>
      <c r="G112" s="164">
        <f>SUM(G113:G116)</f>
        <v>1469972.7100000002</v>
      </c>
      <c r="H112" s="184">
        <f t="shared" si="2"/>
        <v>0.5134271408912143</v>
      </c>
      <c r="I112" s="185">
        <f t="shared" si="3"/>
        <v>0.1696036724145784</v>
      </c>
      <c r="J112" s="153">
        <f>SUM(J113:J116)</f>
        <v>483744.12</v>
      </c>
    </row>
    <row r="113" spans="1:10" ht="16.5" customHeight="1">
      <c r="A113" s="11" t="s">
        <v>16</v>
      </c>
      <c r="B113" s="3"/>
      <c r="C113" s="12"/>
      <c r="D113" s="57" t="s">
        <v>104</v>
      </c>
      <c r="E113" s="59">
        <v>60</v>
      </c>
      <c r="F113" s="60">
        <v>60</v>
      </c>
      <c r="G113" s="90">
        <v>567.62</v>
      </c>
      <c r="H113" s="63">
        <f t="shared" si="2"/>
        <v>9.460333333333333</v>
      </c>
      <c r="I113" s="189">
        <f t="shared" si="3"/>
        <v>6.549130870324999E-05</v>
      </c>
      <c r="J113" s="97">
        <v>55.5</v>
      </c>
    </row>
    <row r="114" spans="1:10" ht="16.5" customHeight="1">
      <c r="A114" s="11" t="s">
        <v>8</v>
      </c>
      <c r="B114" s="3"/>
      <c r="C114" s="12"/>
      <c r="D114" s="57" t="s">
        <v>208</v>
      </c>
      <c r="E114" s="59">
        <v>3000</v>
      </c>
      <c r="F114" s="60">
        <v>3000</v>
      </c>
      <c r="G114" s="90">
        <v>2208.5</v>
      </c>
      <c r="H114" s="63">
        <f t="shared" si="2"/>
        <v>0.7361666666666666</v>
      </c>
      <c r="I114" s="189">
        <f t="shared" si="3"/>
        <v>0.00025481405741715866</v>
      </c>
      <c r="J114" s="97">
        <v>1248.5</v>
      </c>
    </row>
    <row r="115" spans="1:10" ht="39" customHeight="1">
      <c r="A115" s="21" t="s">
        <v>449</v>
      </c>
      <c r="B115" s="3"/>
      <c r="C115" s="12"/>
      <c r="D115" s="12" t="s">
        <v>105</v>
      </c>
      <c r="E115" s="13">
        <v>2799000</v>
      </c>
      <c r="F115" s="14">
        <v>2848000</v>
      </c>
      <c r="G115" s="89">
        <v>1455800</v>
      </c>
      <c r="H115" s="63">
        <f t="shared" si="2"/>
        <v>0.5111657303370787</v>
      </c>
      <c r="I115" s="189">
        <f t="shared" si="3"/>
        <v>0.16796844228566882</v>
      </c>
      <c r="J115" s="90">
        <v>0</v>
      </c>
    </row>
    <row r="116" spans="1:10" ht="40.5" customHeight="1">
      <c r="A116" s="22" t="s">
        <v>371</v>
      </c>
      <c r="B116" s="3"/>
      <c r="C116" s="12"/>
      <c r="D116" s="12" t="s">
        <v>106</v>
      </c>
      <c r="E116" s="13">
        <v>12000</v>
      </c>
      <c r="F116" s="14">
        <v>12000</v>
      </c>
      <c r="G116" s="89">
        <v>11396.59</v>
      </c>
      <c r="H116" s="63">
        <f t="shared" si="2"/>
        <v>0.9497158333333333</v>
      </c>
      <c r="I116" s="189">
        <f t="shared" si="3"/>
        <v>0.0013149247627891403</v>
      </c>
      <c r="J116" s="90">
        <v>482440.12</v>
      </c>
    </row>
    <row r="117" spans="1:10" s="155" customFormat="1" ht="66" customHeight="1">
      <c r="A117" s="165" t="s">
        <v>364</v>
      </c>
      <c r="B117" s="150"/>
      <c r="C117" s="150" t="s">
        <v>130</v>
      </c>
      <c r="D117" s="150"/>
      <c r="E117" s="151">
        <f>SUM(E118,E119)</f>
        <v>29100</v>
      </c>
      <c r="F117" s="152">
        <f>SUM(F118,F119)</f>
        <v>29400</v>
      </c>
      <c r="G117" s="153">
        <f>SUM(G118,G119)</f>
        <v>16998</v>
      </c>
      <c r="H117" s="184">
        <f t="shared" si="2"/>
        <v>0.5781632653061225</v>
      </c>
      <c r="I117" s="185">
        <f t="shared" si="3"/>
        <v>0.0019612086701276264</v>
      </c>
      <c r="J117" s="153">
        <f>SUM(J118,J119)</f>
        <v>0</v>
      </c>
    </row>
    <row r="118" spans="1:10" ht="39.75" customHeight="1">
      <c r="A118" s="21" t="s">
        <v>449</v>
      </c>
      <c r="B118" s="6"/>
      <c r="C118" s="6"/>
      <c r="D118" s="19" t="s">
        <v>105</v>
      </c>
      <c r="E118" s="7">
        <v>15000</v>
      </c>
      <c r="F118" s="8">
        <v>15000</v>
      </c>
      <c r="G118" s="85">
        <v>9968</v>
      </c>
      <c r="H118" s="63">
        <f t="shared" si="2"/>
        <v>0.6645333333333333</v>
      </c>
      <c r="I118" s="189">
        <f t="shared" si="3"/>
        <v>0.0011500957773757019</v>
      </c>
      <c r="J118" s="85">
        <v>0</v>
      </c>
    </row>
    <row r="119" spans="1:10" ht="25.5">
      <c r="A119" s="21" t="s">
        <v>329</v>
      </c>
      <c r="B119" s="6"/>
      <c r="C119" s="6"/>
      <c r="D119" s="19" t="s">
        <v>166</v>
      </c>
      <c r="E119" s="7">
        <v>14100</v>
      </c>
      <c r="F119" s="8">
        <v>14400</v>
      </c>
      <c r="G119" s="85">
        <v>7030</v>
      </c>
      <c r="H119" s="63">
        <f t="shared" si="2"/>
        <v>0.48819444444444443</v>
      </c>
      <c r="I119" s="189">
        <f t="shared" si="3"/>
        <v>0.0008111128927519246</v>
      </c>
      <c r="J119" s="85">
        <v>0</v>
      </c>
    </row>
    <row r="120" spans="1:10" s="155" customFormat="1" ht="29.25" customHeight="1">
      <c r="A120" s="166" t="s">
        <v>256</v>
      </c>
      <c r="B120" s="167"/>
      <c r="C120" s="150" t="s">
        <v>131</v>
      </c>
      <c r="D120" s="150"/>
      <c r="E120" s="151">
        <f>SUM(E122:E122)</f>
        <v>88600</v>
      </c>
      <c r="F120" s="152">
        <f>SUM(F121:F122)</f>
        <v>71920</v>
      </c>
      <c r="G120" s="153">
        <f>SUM(G121:G122)</f>
        <v>71920</v>
      </c>
      <c r="H120" s="184">
        <f t="shared" si="2"/>
        <v>1</v>
      </c>
      <c r="I120" s="185">
        <f t="shared" si="3"/>
        <v>0.008298042567100771</v>
      </c>
      <c r="J120" s="158">
        <v>0</v>
      </c>
    </row>
    <row r="121" spans="1:10" ht="16.5" customHeight="1" hidden="1">
      <c r="A121" s="81" t="s">
        <v>8</v>
      </c>
      <c r="B121" s="98"/>
      <c r="C121" s="19"/>
      <c r="D121" s="19" t="s">
        <v>208</v>
      </c>
      <c r="E121" s="18">
        <v>0</v>
      </c>
      <c r="F121" s="42">
        <v>0</v>
      </c>
      <c r="G121" s="91">
        <v>0</v>
      </c>
      <c r="H121" s="63"/>
      <c r="I121" s="189">
        <f t="shared" si="3"/>
        <v>0</v>
      </c>
      <c r="J121" s="94">
        <v>0</v>
      </c>
    </row>
    <row r="122" spans="1:10" ht="26.25" customHeight="1">
      <c r="A122" s="58" t="s">
        <v>387</v>
      </c>
      <c r="B122" s="19"/>
      <c r="C122" s="19"/>
      <c r="D122" s="19" t="s">
        <v>166</v>
      </c>
      <c r="E122" s="18">
        <v>88600</v>
      </c>
      <c r="F122" s="42">
        <v>71920</v>
      </c>
      <c r="G122" s="91">
        <v>71920</v>
      </c>
      <c r="H122" s="63">
        <f t="shared" si="2"/>
        <v>1</v>
      </c>
      <c r="I122" s="189">
        <f t="shared" si="3"/>
        <v>0.008298042567100771</v>
      </c>
      <c r="J122" s="94">
        <v>0</v>
      </c>
    </row>
    <row r="123" spans="1:10" s="155" customFormat="1" ht="17.25" customHeight="1">
      <c r="A123" s="156" t="s">
        <v>300</v>
      </c>
      <c r="B123" s="150"/>
      <c r="C123" s="150" t="s">
        <v>301</v>
      </c>
      <c r="D123" s="150"/>
      <c r="E123" s="151">
        <f>E125</f>
        <v>126000</v>
      </c>
      <c r="F123" s="151">
        <f>F125+F124</f>
        <v>126944</v>
      </c>
      <c r="G123" s="157">
        <f>G125+G124</f>
        <v>84178.76</v>
      </c>
      <c r="H123" s="184">
        <f t="shared" si="2"/>
        <v>0.6631172800604991</v>
      </c>
      <c r="I123" s="185">
        <f t="shared" si="3"/>
        <v>0.009712443461147937</v>
      </c>
      <c r="J123" s="158">
        <v>0</v>
      </c>
    </row>
    <row r="124" spans="1:10" ht="17.25" customHeight="1">
      <c r="A124" s="58" t="s">
        <v>8</v>
      </c>
      <c r="B124" s="19"/>
      <c r="C124" s="57"/>
      <c r="D124" s="57" t="s">
        <v>208</v>
      </c>
      <c r="E124" s="18">
        <v>0</v>
      </c>
      <c r="F124" s="18">
        <v>344</v>
      </c>
      <c r="G124" s="142">
        <v>343.76</v>
      </c>
      <c r="H124" s="63">
        <f t="shared" si="2"/>
        <v>0.9993023255813953</v>
      </c>
      <c r="I124" s="189">
        <f t="shared" si="3"/>
        <v>3.966261280404006E-05</v>
      </c>
      <c r="J124" s="94">
        <v>0</v>
      </c>
    </row>
    <row r="125" spans="1:10" ht="26.25" customHeight="1">
      <c r="A125" s="21" t="s">
        <v>329</v>
      </c>
      <c r="B125" s="19"/>
      <c r="C125" s="19"/>
      <c r="D125" s="57" t="s">
        <v>166</v>
      </c>
      <c r="E125" s="18">
        <v>126000</v>
      </c>
      <c r="F125" s="42">
        <v>126600</v>
      </c>
      <c r="G125" s="91">
        <v>83835</v>
      </c>
      <c r="H125" s="63">
        <f t="shared" si="2"/>
        <v>0.6622037914691943</v>
      </c>
      <c r="I125" s="189">
        <f t="shared" si="3"/>
        <v>0.009672780848343897</v>
      </c>
      <c r="J125" s="85">
        <v>0</v>
      </c>
    </row>
    <row r="126" spans="1:10" s="155" customFormat="1" ht="17.25" customHeight="1">
      <c r="A126" s="156" t="s">
        <v>57</v>
      </c>
      <c r="B126" s="150"/>
      <c r="C126" s="150" t="s">
        <v>132</v>
      </c>
      <c r="D126" s="150"/>
      <c r="E126" s="151">
        <f>SUM(E127:E127)</f>
        <v>108600</v>
      </c>
      <c r="F126" s="152">
        <f>SUM(F127:F127)</f>
        <v>108600</v>
      </c>
      <c r="G126" s="153">
        <f>SUM(G127:G127)</f>
        <v>55945</v>
      </c>
      <c r="H126" s="184">
        <f t="shared" si="2"/>
        <v>0.5151473296500921</v>
      </c>
      <c r="I126" s="185">
        <f t="shared" si="3"/>
        <v>0.006454866399005181</v>
      </c>
      <c r="J126" s="158">
        <v>0</v>
      </c>
    </row>
    <row r="127" spans="1:10" ht="26.25" customHeight="1">
      <c r="A127" s="21" t="s">
        <v>329</v>
      </c>
      <c r="B127" s="6"/>
      <c r="C127" s="6"/>
      <c r="D127" s="19" t="s">
        <v>166</v>
      </c>
      <c r="E127" s="7">
        <v>108600</v>
      </c>
      <c r="F127" s="8">
        <v>108600</v>
      </c>
      <c r="G127" s="85">
        <v>55945</v>
      </c>
      <c r="H127" s="63">
        <f t="shared" si="2"/>
        <v>0.5151473296500921</v>
      </c>
      <c r="I127" s="189">
        <f t="shared" si="3"/>
        <v>0.006454866399005181</v>
      </c>
      <c r="J127" s="94">
        <v>0</v>
      </c>
    </row>
    <row r="128" spans="1:10" s="155" customFormat="1" ht="41.25" customHeight="1">
      <c r="A128" s="165" t="s">
        <v>389</v>
      </c>
      <c r="B128" s="150"/>
      <c r="C128" s="150" t="s">
        <v>207</v>
      </c>
      <c r="D128" s="150"/>
      <c r="E128" s="151">
        <f>SUM(E129)</f>
        <v>840</v>
      </c>
      <c r="F128" s="152">
        <f>F129</f>
        <v>840</v>
      </c>
      <c r="G128" s="153">
        <v>511</v>
      </c>
      <c r="H128" s="184">
        <f t="shared" si="2"/>
        <v>0.6083333333333333</v>
      </c>
      <c r="I128" s="185">
        <f t="shared" si="3"/>
        <v>5.8958561621085846E-05</v>
      </c>
      <c r="J128" s="153">
        <v>0</v>
      </c>
    </row>
    <row r="129" spans="1:10" ht="16.5" customHeight="1">
      <c r="A129" s="58" t="s">
        <v>60</v>
      </c>
      <c r="B129" s="6"/>
      <c r="C129" s="6"/>
      <c r="D129" s="57" t="s">
        <v>127</v>
      </c>
      <c r="E129" s="7">
        <v>840</v>
      </c>
      <c r="F129" s="8">
        <v>840</v>
      </c>
      <c r="G129" s="85">
        <v>511</v>
      </c>
      <c r="H129" s="63">
        <f t="shared" si="2"/>
        <v>0.6083333333333333</v>
      </c>
      <c r="I129" s="189">
        <f t="shared" si="3"/>
        <v>5.8958561621085846E-05</v>
      </c>
      <c r="J129" s="94">
        <v>0</v>
      </c>
    </row>
    <row r="130" spans="1:10" s="155" customFormat="1" ht="26.25" customHeight="1">
      <c r="A130" s="156" t="s">
        <v>133</v>
      </c>
      <c r="B130" s="150"/>
      <c r="C130" s="150" t="s">
        <v>134</v>
      </c>
      <c r="D130" s="150"/>
      <c r="E130" s="151">
        <f>SUM(E131:E132)</f>
        <v>35000</v>
      </c>
      <c r="F130" s="152">
        <f>SUM(F131,F132)</f>
        <v>35000</v>
      </c>
      <c r="G130" s="153">
        <f>SUM(G131,G132)</f>
        <v>19215.04</v>
      </c>
      <c r="H130" s="184">
        <f t="shared" si="2"/>
        <v>0.5490011428571429</v>
      </c>
      <c r="I130" s="185">
        <f t="shared" si="3"/>
        <v>0.0022170080624102336</v>
      </c>
      <c r="J130" s="158">
        <v>0</v>
      </c>
    </row>
    <row r="131" spans="1:10" ht="16.5" customHeight="1">
      <c r="A131" s="21" t="s">
        <v>60</v>
      </c>
      <c r="B131" s="6"/>
      <c r="C131" s="6"/>
      <c r="D131" s="19" t="s">
        <v>127</v>
      </c>
      <c r="E131" s="7">
        <v>12000</v>
      </c>
      <c r="F131" s="8">
        <v>12000</v>
      </c>
      <c r="G131" s="85">
        <v>9597.04</v>
      </c>
      <c r="H131" s="63">
        <f t="shared" si="2"/>
        <v>0.7997533333333334</v>
      </c>
      <c r="I131" s="189">
        <f t="shared" si="3"/>
        <v>0.0011072948614873302</v>
      </c>
      <c r="J131" s="94">
        <v>0</v>
      </c>
    </row>
    <row r="132" spans="1:10" ht="39" customHeight="1">
      <c r="A132" s="21" t="s">
        <v>449</v>
      </c>
      <c r="B132" s="6"/>
      <c r="C132" s="6"/>
      <c r="D132" s="57" t="s">
        <v>105</v>
      </c>
      <c r="E132" s="7">
        <v>23000</v>
      </c>
      <c r="F132" s="8">
        <v>23000</v>
      </c>
      <c r="G132" s="85">
        <v>9618</v>
      </c>
      <c r="H132" s="63">
        <f t="shared" si="2"/>
        <v>0.4181739130434783</v>
      </c>
      <c r="I132" s="189">
        <f aca="true" t="shared" si="4" ref="I132:I171">G132/8667104.25</f>
        <v>0.0011097132009229033</v>
      </c>
      <c r="J132" s="85">
        <v>0</v>
      </c>
    </row>
    <row r="133" spans="1:10" s="155" customFormat="1" ht="17.25" customHeight="1">
      <c r="A133" s="156" t="s">
        <v>15</v>
      </c>
      <c r="B133" s="150"/>
      <c r="C133" s="150" t="s">
        <v>159</v>
      </c>
      <c r="D133" s="150"/>
      <c r="E133" s="151">
        <f>+SUM(E134:E134)</f>
        <v>57800</v>
      </c>
      <c r="F133" s="152">
        <f>SUM(F134:F134)</f>
        <v>65375</v>
      </c>
      <c r="G133" s="153">
        <f>SUM(G134:G134)</f>
        <v>31942</v>
      </c>
      <c r="H133" s="184">
        <f t="shared" si="2"/>
        <v>0.4885965583173996</v>
      </c>
      <c r="I133" s="185">
        <f t="shared" si="4"/>
        <v>0.003685429305872258</v>
      </c>
      <c r="J133" s="158">
        <v>0</v>
      </c>
    </row>
    <row r="134" spans="1:10" ht="26.25" customHeight="1">
      <c r="A134" s="116" t="s">
        <v>388</v>
      </c>
      <c r="B134" s="6"/>
      <c r="C134" s="6"/>
      <c r="D134" s="19" t="s">
        <v>166</v>
      </c>
      <c r="E134" s="7">
        <v>57800</v>
      </c>
      <c r="F134" s="8">
        <v>65375</v>
      </c>
      <c r="G134" s="85">
        <v>31942</v>
      </c>
      <c r="H134" s="63">
        <f t="shared" si="2"/>
        <v>0.4885965583173996</v>
      </c>
      <c r="I134" s="189">
        <f t="shared" si="4"/>
        <v>0.003685429305872258</v>
      </c>
      <c r="J134" s="94">
        <v>0</v>
      </c>
    </row>
    <row r="135" spans="1:10" s="78" customFormat="1" ht="26.25" customHeight="1">
      <c r="A135" s="101" t="s">
        <v>261</v>
      </c>
      <c r="B135" s="102" t="s">
        <v>262</v>
      </c>
      <c r="C135" s="102"/>
      <c r="D135" s="102"/>
      <c r="E135" s="103">
        <f>SUM(E136)</f>
        <v>0</v>
      </c>
      <c r="F135" s="103">
        <f>SUM(F136)</f>
        <v>181086</v>
      </c>
      <c r="G135" s="107">
        <f>SUM(G136)</f>
        <v>91000</v>
      </c>
      <c r="H135" s="182">
        <f t="shared" si="2"/>
        <v>0.5025236627900556</v>
      </c>
      <c r="I135" s="183">
        <f t="shared" si="4"/>
        <v>0.010499469877727615</v>
      </c>
      <c r="J135" s="107">
        <f>SUM(J136)</f>
        <v>0</v>
      </c>
    </row>
    <row r="136" spans="1:10" s="155" customFormat="1" ht="16.5" customHeight="1">
      <c r="A136" s="156" t="s">
        <v>15</v>
      </c>
      <c r="B136" s="150"/>
      <c r="C136" s="150" t="s">
        <v>263</v>
      </c>
      <c r="D136" s="150"/>
      <c r="E136" s="151">
        <f>SUM(E137:E138)</f>
        <v>0</v>
      </c>
      <c r="F136" s="151">
        <f>SUM(F137:F138)</f>
        <v>181086</v>
      </c>
      <c r="G136" s="157">
        <f>SUM(G137:G138)</f>
        <v>91000</v>
      </c>
      <c r="H136" s="184">
        <f t="shared" si="2"/>
        <v>0.5025236627900556</v>
      </c>
      <c r="I136" s="185">
        <f t="shared" si="4"/>
        <v>0.010499469877727615</v>
      </c>
      <c r="J136" s="158">
        <v>0</v>
      </c>
    </row>
    <row r="137" spans="1:10" ht="51" customHeight="1">
      <c r="A137" s="215" t="s">
        <v>314</v>
      </c>
      <c r="B137" s="6"/>
      <c r="C137" s="19"/>
      <c r="D137" s="19" t="s">
        <v>322</v>
      </c>
      <c r="E137" s="7">
        <v>0</v>
      </c>
      <c r="F137" s="7">
        <v>166996</v>
      </c>
      <c r="G137" s="87">
        <v>81438.55</v>
      </c>
      <c r="H137" s="63">
        <f aca="true" t="shared" si="5" ref="H137:H171">G137/F137</f>
        <v>0.48766766868667516</v>
      </c>
      <c r="I137" s="189">
        <f t="shared" si="4"/>
        <v>0.009396281347371586</v>
      </c>
      <c r="J137" s="85">
        <v>0</v>
      </c>
    </row>
    <row r="138" spans="1:10" ht="51" customHeight="1">
      <c r="A138" s="215" t="s">
        <v>314</v>
      </c>
      <c r="B138" s="6"/>
      <c r="C138" s="19"/>
      <c r="D138" s="19" t="s">
        <v>264</v>
      </c>
      <c r="E138" s="7">
        <v>0</v>
      </c>
      <c r="F138" s="7">
        <v>14090</v>
      </c>
      <c r="G138" s="87">
        <v>9561.45</v>
      </c>
      <c r="H138" s="63">
        <f t="shared" si="5"/>
        <v>0.6785982966643009</v>
      </c>
      <c r="I138" s="189">
        <f t="shared" si="4"/>
        <v>0.0011031885303560299</v>
      </c>
      <c r="J138" s="85">
        <v>0</v>
      </c>
    </row>
    <row r="139" spans="1:10" ht="16.5" customHeight="1">
      <c r="A139" s="15" t="s">
        <v>58</v>
      </c>
      <c r="B139" s="56" t="s">
        <v>209</v>
      </c>
      <c r="C139" s="6"/>
      <c r="D139" s="19"/>
      <c r="E139" s="62">
        <f>SUM(E142,E140)</f>
        <v>3160</v>
      </c>
      <c r="F139" s="61">
        <f>SUM(F142,F140)</f>
        <v>60127</v>
      </c>
      <c r="G139" s="88">
        <f>SUM(G142,G140)</f>
        <v>52395</v>
      </c>
      <c r="H139" s="182">
        <f t="shared" si="5"/>
        <v>0.8714055249721423</v>
      </c>
      <c r="I139" s="183">
        <f t="shared" si="4"/>
        <v>0.006045271694983939</v>
      </c>
      <c r="J139" s="96">
        <v>0</v>
      </c>
    </row>
    <row r="140" spans="1:10" s="155" customFormat="1" ht="16.5" customHeight="1">
      <c r="A140" s="168" t="s">
        <v>234</v>
      </c>
      <c r="B140" s="169"/>
      <c r="C140" s="150" t="s">
        <v>235</v>
      </c>
      <c r="D140" s="150"/>
      <c r="E140" s="151">
        <f>SUM(E141)</f>
        <v>3160</v>
      </c>
      <c r="F140" s="152">
        <f>F141</f>
        <v>3160</v>
      </c>
      <c r="G140" s="153">
        <f>G141</f>
        <v>3160</v>
      </c>
      <c r="H140" s="184">
        <f t="shared" si="5"/>
        <v>1</v>
      </c>
      <c r="I140" s="185">
        <f t="shared" si="4"/>
        <v>0.0003645969759738381</v>
      </c>
      <c r="J140" s="158">
        <v>0</v>
      </c>
    </row>
    <row r="141" spans="1:10" ht="40.5" customHeight="1">
      <c r="A141" s="213" t="s">
        <v>454</v>
      </c>
      <c r="B141" s="56"/>
      <c r="C141" s="6"/>
      <c r="D141" s="57" t="s">
        <v>99</v>
      </c>
      <c r="E141" s="7">
        <v>3160</v>
      </c>
      <c r="F141" s="60">
        <v>3160</v>
      </c>
      <c r="G141" s="90">
        <v>3160</v>
      </c>
      <c r="H141" s="63">
        <f t="shared" si="5"/>
        <v>1</v>
      </c>
      <c r="I141" s="189">
        <f t="shared" si="4"/>
        <v>0.0003645969759738381</v>
      </c>
      <c r="J141" s="85">
        <v>0</v>
      </c>
    </row>
    <row r="142" spans="1:10" s="155" customFormat="1" ht="16.5" customHeight="1">
      <c r="A142" s="156" t="s">
        <v>169</v>
      </c>
      <c r="B142" s="169"/>
      <c r="C142" s="150" t="s">
        <v>170</v>
      </c>
      <c r="D142" s="150"/>
      <c r="E142" s="151">
        <f>SUM(E143)</f>
        <v>0</v>
      </c>
      <c r="F142" s="152">
        <f>F143</f>
        <v>56967</v>
      </c>
      <c r="G142" s="153">
        <f>G143</f>
        <v>49235</v>
      </c>
      <c r="H142" s="184">
        <f t="shared" si="5"/>
        <v>0.864272297997086</v>
      </c>
      <c r="I142" s="185">
        <f t="shared" si="4"/>
        <v>0.005680674719010101</v>
      </c>
      <c r="J142" s="158">
        <v>0</v>
      </c>
    </row>
    <row r="143" spans="1:10" ht="26.25" customHeight="1">
      <c r="A143" s="21" t="s">
        <v>329</v>
      </c>
      <c r="B143" s="56"/>
      <c r="C143" s="19"/>
      <c r="D143" s="19" t="s">
        <v>166</v>
      </c>
      <c r="E143" s="7">
        <v>0</v>
      </c>
      <c r="F143" s="8">
        <v>56967</v>
      </c>
      <c r="G143" s="85">
        <v>49235</v>
      </c>
      <c r="H143" s="63">
        <f t="shared" si="5"/>
        <v>0.864272297997086</v>
      </c>
      <c r="I143" s="189">
        <f t="shared" si="4"/>
        <v>0.005680674719010101</v>
      </c>
      <c r="J143" s="94">
        <v>0</v>
      </c>
    </row>
    <row r="144" spans="1:10" ht="20.25" customHeight="1">
      <c r="A144" s="10" t="s">
        <v>62</v>
      </c>
      <c r="B144" s="3">
        <v>900</v>
      </c>
      <c r="C144" s="3"/>
      <c r="D144" s="3"/>
      <c r="E144" s="4">
        <f>SUM(E150,E156,E158,E145,E154)</f>
        <v>412811</v>
      </c>
      <c r="F144" s="4">
        <f>SUM(F150,F156,F158,F145,F147,F152,F154)</f>
        <v>604968</v>
      </c>
      <c r="G144" s="4">
        <f>SUM(G150,G156,G158,G145,G147,G152,G154)</f>
        <v>183793.49</v>
      </c>
      <c r="H144" s="182">
        <f t="shared" si="5"/>
        <v>0.30380696169053567</v>
      </c>
      <c r="I144" s="183">
        <f t="shared" si="4"/>
        <v>0.02120587046129046</v>
      </c>
      <c r="J144" s="95">
        <v>0</v>
      </c>
    </row>
    <row r="145" spans="1:10" s="155" customFormat="1" ht="18" customHeight="1">
      <c r="A145" s="159" t="s">
        <v>88</v>
      </c>
      <c r="B145" s="161"/>
      <c r="C145" s="161" t="s">
        <v>89</v>
      </c>
      <c r="D145" s="161"/>
      <c r="E145" s="162">
        <f>SUM(E146:E146)</f>
        <v>387611</v>
      </c>
      <c r="F145" s="162">
        <f>SUM(F146:F146)</f>
        <v>559690</v>
      </c>
      <c r="G145" s="170">
        <f>G146</f>
        <v>172079.77</v>
      </c>
      <c r="H145" s="184">
        <f t="shared" si="5"/>
        <v>0.3074555021529775</v>
      </c>
      <c r="I145" s="185">
        <f t="shared" si="4"/>
        <v>0.019854355622871387</v>
      </c>
      <c r="J145" s="171">
        <v>0</v>
      </c>
    </row>
    <row r="146" spans="1:10" s="41" customFormat="1" ht="51" customHeight="1">
      <c r="A146" s="22" t="s">
        <v>314</v>
      </c>
      <c r="B146" s="12"/>
      <c r="C146" s="12"/>
      <c r="D146" s="12" t="s">
        <v>315</v>
      </c>
      <c r="E146" s="13">
        <v>387611</v>
      </c>
      <c r="F146" s="13">
        <v>559690</v>
      </c>
      <c r="G146" s="104">
        <v>172079.77</v>
      </c>
      <c r="H146" s="63">
        <f t="shared" si="5"/>
        <v>0.3074555021529775</v>
      </c>
      <c r="I146" s="189">
        <f t="shared" si="4"/>
        <v>0.019854355622871387</v>
      </c>
      <c r="J146" s="89">
        <v>0</v>
      </c>
    </row>
    <row r="147" spans="1:10" s="41" customFormat="1" ht="16.5" customHeight="1" hidden="1">
      <c r="A147" s="11" t="s">
        <v>63</v>
      </c>
      <c r="B147" s="12"/>
      <c r="C147" s="12" t="s">
        <v>282</v>
      </c>
      <c r="D147" s="12"/>
      <c r="E147" s="13">
        <v>0</v>
      </c>
      <c r="F147" s="13">
        <f>SUM(F148:F149)</f>
        <v>0</v>
      </c>
      <c r="G147" s="104">
        <v>0</v>
      </c>
      <c r="H147" s="63" t="e">
        <f t="shared" si="5"/>
        <v>#DIV/0!</v>
      </c>
      <c r="I147" s="189">
        <f t="shared" si="4"/>
        <v>0</v>
      </c>
      <c r="J147" s="105">
        <v>0</v>
      </c>
    </row>
    <row r="148" spans="1:10" s="41" customFormat="1" ht="16.5" customHeight="1" hidden="1">
      <c r="A148" s="11" t="s">
        <v>8</v>
      </c>
      <c r="B148" s="12"/>
      <c r="C148" s="12"/>
      <c r="D148" s="12" t="s">
        <v>208</v>
      </c>
      <c r="E148" s="13">
        <v>0</v>
      </c>
      <c r="F148" s="13">
        <v>0</v>
      </c>
      <c r="G148" s="104">
        <v>0</v>
      </c>
      <c r="H148" s="63"/>
      <c r="I148" s="189">
        <f t="shared" si="4"/>
        <v>0</v>
      </c>
      <c r="J148" s="105">
        <v>0</v>
      </c>
    </row>
    <row r="149" spans="1:10" s="41" customFormat="1" ht="25.5" customHeight="1" hidden="1">
      <c r="A149" s="11" t="s">
        <v>323</v>
      </c>
      <c r="B149" s="12"/>
      <c r="C149" s="12"/>
      <c r="D149" s="12" t="s">
        <v>324</v>
      </c>
      <c r="E149" s="13">
        <v>0</v>
      </c>
      <c r="F149" s="13">
        <v>0</v>
      </c>
      <c r="G149" s="104">
        <v>0</v>
      </c>
      <c r="H149" s="63" t="e">
        <f t="shared" si="5"/>
        <v>#DIV/0!</v>
      </c>
      <c r="I149" s="189">
        <f t="shared" si="4"/>
        <v>0</v>
      </c>
      <c r="J149" s="105">
        <v>0</v>
      </c>
    </row>
    <row r="150" spans="1:10" s="155" customFormat="1" ht="16.5" customHeight="1">
      <c r="A150" s="172" t="s">
        <v>257</v>
      </c>
      <c r="B150" s="150"/>
      <c r="C150" s="150" t="s">
        <v>246</v>
      </c>
      <c r="D150" s="150"/>
      <c r="E150" s="151">
        <v>0</v>
      </c>
      <c r="F150" s="152">
        <f>SUM(F151:F151)</f>
        <v>20000</v>
      </c>
      <c r="G150" s="153">
        <v>0</v>
      </c>
      <c r="H150" s="184">
        <f t="shared" si="5"/>
        <v>0</v>
      </c>
      <c r="I150" s="185">
        <f t="shared" si="4"/>
        <v>0</v>
      </c>
      <c r="J150" s="158">
        <v>0</v>
      </c>
    </row>
    <row r="151" spans="1:10" ht="38.25" customHeight="1">
      <c r="A151" s="100" t="s">
        <v>325</v>
      </c>
      <c r="B151" s="57"/>
      <c r="C151" s="57"/>
      <c r="D151" s="57" t="s">
        <v>326</v>
      </c>
      <c r="E151" s="59">
        <v>0</v>
      </c>
      <c r="F151" s="60">
        <v>20000</v>
      </c>
      <c r="G151" s="90">
        <v>0</v>
      </c>
      <c r="H151" s="63">
        <f t="shared" si="5"/>
        <v>0</v>
      </c>
      <c r="I151" s="189">
        <f t="shared" si="4"/>
        <v>0</v>
      </c>
      <c r="J151" s="90">
        <v>0</v>
      </c>
    </row>
    <row r="152" spans="1:10" s="155" customFormat="1" ht="16.5" customHeight="1">
      <c r="A152" s="173" t="s">
        <v>64</v>
      </c>
      <c r="B152" s="150"/>
      <c r="C152" s="150" t="s">
        <v>283</v>
      </c>
      <c r="D152" s="150"/>
      <c r="E152" s="151">
        <v>0</v>
      </c>
      <c r="F152" s="152">
        <f>F153</f>
        <v>78</v>
      </c>
      <c r="G152" s="153">
        <f>G153</f>
        <v>78.22</v>
      </c>
      <c r="H152" s="184">
        <f t="shared" si="5"/>
        <v>1.0028205128205128</v>
      </c>
      <c r="I152" s="185">
        <f t="shared" si="4"/>
        <v>9.024928943251144E-06</v>
      </c>
      <c r="J152" s="158">
        <v>0</v>
      </c>
    </row>
    <row r="153" spans="1:10" ht="16.5" customHeight="1">
      <c r="A153" s="100" t="s">
        <v>8</v>
      </c>
      <c r="B153" s="57"/>
      <c r="C153" s="57"/>
      <c r="D153" s="57" t="s">
        <v>208</v>
      </c>
      <c r="E153" s="59">
        <v>0</v>
      </c>
      <c r="F153" s="60">
        <v>78</v>
      </c>
      <c r="G153" s="90">
        <v>78.22</v>
      </c>
      <c r="H153" s="63">
        <f t="shared" si="5"/>
        <v>1.0028205128205128</v>
      </c>
      <c r="I153" s="189">
        <f t="shared" si="4"/>
        <v>9.024928943251144E-06</v>
      </c>
      <c r="J153" s="97">
        <v>0</v>
      </c>
    </row>
    <row r="154" spans="1:10" s="155" customFormat="1" ht="26.25" customHeight="1">
      <c r="A154" s="172" t="s">
        <v>327</v>
      </c>
      <c r="B154" s="150"/>
      <c r="C154" s="150" t="s">
        <v>328</v>
      </c>
      <c r="D154" s="150"/>
      <c r="E154" s="151">
        <f>SUM(E155)</f>
        <v>25000</v>
      </c>
      <c r="F154" s="152">
        <f>SUM(F155)</f>
        <v>25000</v>
      </c>
      <c r="G154" s="153">
        <f>G155</f>
        <v>10535.73</v>
      </c>
      <c r="H154" s="184">
        <f t="shared" si="5"/>
        <v>0.4214292</v>
      </c>
      <c r="I154" s="185">
        <f t="shared" si="4"/>
        <v>0.001215599777745837</v>
      </c>
      <c r="J154" s="158">
        <v>0</v>
      </c>
    </row>
    <row r="155" spans="1:10" ht="16.5" customHeight="1">
      <c r="A155" s="100" t="s">
        <v>164</v>
      </c>
      <c r="B155" s="57"/>
      <c r="C155" s="57"/>
      <c r="D155" s="57" t="s">
        <v>136</v>
      </c>
      <c r="E155" s="59">
        <v>25000</v>
      </c>
      <c r="F155" s="60">
        <v>25000</v>
      </c>
      <c r="G155" s="90">
        <v>10535.73</v>
      </c>
      <c r="H155" s="63">
        <f t="shared" si="5"/>
        <v>0.4214292</v>
      </c>
      <c r="I155" s="189">
        <f t="shared" si="4"/>
        <v>0.001215599777745837</v>
      </c>
      <c r="J155" s="97">
        <v>0</v>
      </c>
    </row>
    <row r="156" spans="1:10" s="155" customFormat="1" ht="24.75" customHeight="1">
      <c r="A156" s="156" t="s">
        <v>242</v>
      </c>
      <c r="B156" s="150"/>
      <c r="C156" s="150" t="s">
        <v>243</v>
      </c>
      <c r="D156" s="150"/>
      <c r="E156" s="151">
        <v>200</v>
      </c>
      <c r="F156" s="152">
        <f>SUM(F157)</f>
        <v>200</v>
      </c>
      <c r="G156" s="153">
        <f>G157</f>
        <v>1099.77</v>
      </c>
      <c r="H156" s="184">
        <f t="shared" si="5"/>
        <v>5.49885</v>
      </c>
      <c r="I156" s="185">
        <f t="shared" si="4"/>
        <v>0.00012689013172998353</v>
      </c>
      <c r="J156" s="153">
        <v>0</v>
      </c>
    </row>
    <row r="157" spans="1:10" ht="17.25" customHeight="1">
      <c r="A157" s="58" t="s">
        <v>244</v>
      </c>
      <c r="B157" s="57"/>
      <c r="C157" s="57"/>
      <c r="D157" s="57" t="s">
        <v>240</v>
      </c>
      <c r="E157" s="59">
        <v>200</v>
      </c>
      <c r="F157" s="60">
        <v>200</v>
      </c>
      <c r="G157" s="90">
        <v>1099.77</v>
      </c>
      <c r="H157" s="63">
        <f t="shared" si="5"/>
        <v>5.49885</v>
      </c>
      <c r="I157" s="189">
        <f t="shared" si="4"/>
        <v>0.00012689013172998353</v>
      </c>
      <c r="J157" s="97">
        <v>0</v>
      </c>
    </row>
    <row r="158" spans="1:10" ht="16.5" customHeight="1" hidden="1">
      <c r="A158" s="21" t="s">
        <v>15</v>
      </c>
      <c r="B158" s="6"/>
      <c r="C158" s="19" t="s">
        <v>92</v>
      </c>
      <c r="D158" s="6"/>
      <c r="E158" s="7">
        <f>SUM(E159:E160)</f>
        <v>0</v>
      </c>
      <c r="F158" s="8">
        <f>SUM(F159:F160)</f>
        <v>0</v>
      </c>
      <c r="G158" s="85">
        <f>SUM(G159:G160)</f>
        <v>0</v>
      </c>
      <c r="H158" s="63"/>
      <c r="I158" s="183">
        <f t="shared" si="4"/>
        <v>0</v>
      </c>
      <c r="J158" s="97">
        <v>0</v>
      </c>
    </row>
    <row r="159" spans="1:10" s="41" customFormat="1" ht="16.5" customHeight="1" hidden="1">
      <c r="A159" s="21" t="s">
        <v>16</v>
      </c>
      <c r="B159" s="19"/>
      <c r="C159" s="19"/>
      <c r="D159" s="19" t="s">
        <v>104</v>
      </c>
      <c r="E159" s="18">
        <v>0</v>
      </c>
      <c r="F159" s="42">
        <v>0</v>
      </c>
      <c r="G159" s="91">
        <v>0</v>
      </c>
      <c r="H159" s="63"/>
      <c r="I159" s="183">
        <f t="shared" si="4"/>
        <v>0</v>
      </c>
      <c r="J159" s="97">
        <v>0</v>
      </c>
    </row>
    <row r="160" spans="1:10" s="41" customFormat="1" ht="12.75" hidden="1">
      <c r="A160" s="21" t="s">
        <v>8</v>
      </c>
      <c r="B160" s="19"/>
      <c r="C160" s="19"/>
      <c r="D160" s="19" t="s">
        <v>208</v>
      </c>
      <c r="E160" s="18">
        <v>0</v>
      </c>
      <c r="F160" s="42">
        <v>0</v>
      </c>
      <c r="G160" s="91">
        <v>0</v>
      </c>
      <c r="H160" s="63"/>
      <c r="I160" s="183">
        <f t="shared" si="4"/>
        <v>0</v>
      </c>
      <c r="J160" s="97">
        <v>0</v>
      </c>
    </row>
    <row r="161" spans="1:10" ht="18" customHeight="1">
      <c r="A161" s="10" t="s">
        <v>65</v>
      </c>
      <c r="B161" s="3">
        <v>921</v>
      </c>
      <c r="C161" s="3"/>
      <c r="D161" s="3"/>
      <c r="E161" s="4">
        <f aca="true" t="shared" si="6" ref="E161:G162">SUM(E162)</f>
        <v>60000</v>
      </c>
      <c r="F161" s="4">
        <f t="shared" si="6"/>
        <v>60000</v>
      </c>
      <c r="G161" s="86">
        <f t="shared" si="6"/>
        <v>30000</v>
      </c>
      <c r="H161" s="182">
        <f t="shared" si="5"/>
        <v>0.5</v>
      </c>
      <c r="I161" s="183">
        <f t="shared" si="4"/>
        <v>0.003461363695954159</v>
      </c>
      <c r="J161" s="96">
        <v>0</v>
      </c>
    </row>
    <row r="162" spans="1:10" s="155" customFormat="1" ht="16.5" customHeight="1">
      <c r="A162" s="156" t="s">
        <v>68</v>
      </c>
      <c r="B162" s="150"/>
      <c r="C162" s="150">
        <v>92116</v>
      </c>
      <c r="D162" s="150"/>
      <c r="E162" s="151">
        <f t="shared" si="6"/>
        <v>60000</v>
      </c>
      <c r="F162" s="152">
        <f t="shared" si="6"/>
        <v>60000</v>
      </c>
      <c r="G162" s="153">
        <f t="shared" si="6"/>
        <v>30000</v>
      </c>
      <c r="H162" s="184">
        <f t="shared" si="5"/>
        <v>0.5</v>
      </c>
      <c r="I162" s="185">
        <f t="shared" si="4"/>
        <v>0.003461363695954159</v>
      </c>
      <c r="J162" s="158">
        <v>0</v>
      </c>
    </row>
    <row r="163" spans="1:10" ht="26.25" customHeight="1">
      <c r="A163" s="58" t="s">
        <v>390</v>
      </c>
      <c r="B163" s="6"/>
      <c r="C163" s="19"/>
      <c r="D163" s="19" t="s">
        <v>135</v>
      </c>
      <c r="E163" s="7">
        <v>60000</v>
      </c>
      <c r="F163" s="8">
        <v>60000</v>
      </c>
      <c r="G163" s="85">
        <v>30000</v>
      </c>
      <c r="H163" s="63">
        <f t="shared" si="5"/>
        <v>0.5</v>
      </c>
      <c r="I163" s="189">
        <f t="shared" si="4"/>
        <v>0.003461363695954159</v>
      </c>
      <c r="J163" s="97">
        <v>0</v>
      </c>
    </row>
    <row r="164" spans="1:12" ht="18" customHeight="1">
      <c r="A164" s="34" t="s">
        <v>441</v>
      </c>
      <c r="B164" s="56" t="s">
        <v>241</v>
      </c>
      <c r="C164" s="56"/>
      <c r="D164" s="56"/>
      <c r="E164" s="62">
        <f>SUM(E165)</f>
        <v>7490</v>
      </c>
      <c r="F164" s="62">
        <f>SUM(F165)</f>
        <v>7490</v>
      </c>
      <c r="G164" s="143">
        <f>SUM(G165)</f>
        <v>4649.24</v>
      </c>
      <c r="H164" s="182">
        <f t="shared" si="5"/>
        <v>0.6207263017356475</v>
      </c>
      <c r="I164" s="183">
        <f t="shared" si="4"/>
        <v>0.0005364236849925971</v>
      </c>
      <c r="J164" s="96">
        <v>0</v>
      </c>
      <c r="L164" s="140"/>
    </row>
    <row r="165" spans="1:12" s="155" customFormat="1" ht="16.5" customHeight="1">
      <c r="A165" s="174" t="s">
        <v>276</v>
      </c>
      <c r="B165" s="150"/>
      <c r="C165" s="150" t="s">
        <v>277</v>
      </c>
      <c r="D165" s="150"/>
      <c r="E165" s="151">
        <f>SUM(E166:E167)</f>
        <v>7490</v>
      </c>
      <c r="F165" s="151">
        <f>SUM(F166:F167)</f>
        <v>7490</v>
      </c>
      <c r="G165" s="157">
        <f>SUM(G166:G167)</f>
        <v>4649.24</v>
      </c>
      <c r="H165" s="184">
        <f t="shared" si="5"/>
        <v>0.6207263017356475</v>
      </c>
      <c r="I165" s="185">
        <f t="shared" si="4"/>
        <v>0.0005364236849925971</v>
      </c>
      <c r="J165" s="158">
        <v>0</v>
      </c>
      <c r="L165" s="175"/>
    </row>
    <row r="166" spans="1:12" s="41" customFormat="1" ht="51" customHeight="1">
      <c r="A166" s="21" t="s">
        <v>450</v>
      </c>
      <c r="B166" s="57"/>
      <c r="C166" s="57"/>
      <c r="D166" s="57" t="s">
        <v>103</v>
      </c>
      <c r="E166" s="59">
        <v>4490</v>
      </c>
      <c r="F166" s="60">
        <v>4490</v>
      </c>
      <c r="G166" s="90">
        <v>2772.48</v>
      </c>
      <c r="H166" s="63">
        <f t="shared" si="5"/>
        <v>0.617478841870824</v>
      </c>
      <c r="I166" s="189">
        <f t="shared" si="4"/>
        <v>0.00031988538732529955</v>
      </c>
      <c r="J166" s="90">
        <v>0</v>
      </c>
      <c r="L166" s="144"/>
    </row>
    <row r="167" spans="1:12" s="41" customFormat="1" ht="18" customHeight="1">
      <c r="A167" s="190" t="s">
        <v>60</v>
      </c>
      <c r="B167" s="57"/>
      <c r="C167" s="57"/>
      <c r="D167" s="57" t="s">
        <v>127</v>
      </c>
      <c r="E167" s="59">
        <v>3000</v>
      </c>
      <c r="F167" s="60">
        <v>3000</v>
      </c>
      <c r="G167" s="90">
        <v>1876.76</v>
      </c>
      <c r="H167" s="63">
        <f t="shared" si="5"/>
        <v>0.6255866666666666</v>
      </c>
      <c r="I167" s="189">
        <f t="shared" si="4"/>
        <v>0.00021653829766729758</v>
      </c>
      <c r="J167" s="97">
        <v>0</v>
      </c>
      <c r="L167" s="144"/>
    </row>
    <row r="168" spans="1:10" ht="20.25" customHeight="1">
      <c r="A168" s="15" t="s">
        <v>69</v>
      </c>
      <c r="B168" s="16"/>
      <c r="C168" s="16"/>
      <c r="D168" s="16"/>
      <c r="E168" s="17">
        <f>SUM(E6,E164,E161,E144,E139,E111,E82,E73,E41,E34,E21,E11,E3,E135,E107)</f>
        <v>16206426</v>
      </c>
      <c r="F168" s="17">
        <f>SUM(F164,F161,F144,F139,F135,F111,F107,F82,F73,F41,F34,F21,F11,F6,F3)</f>
        <v>17276918</v>
      </c>
      <c r="G168" s="92">
        <f>SUM(G164,G161,G144,G139,G135,G111,G107,G82,G73,G41,G34,G21,G11,G6,G3)</f>
        <v>8667104.25</v>
      </c>
      <c r="H168" s="182">
        <f t="shared" si="5"/>
        <v>0.5016580069431364</v>
      </c>
      <c r="I168" s="183">
        <f t="shared" si="4"/>
        <v>1</v>
      </c>
      <c r="J168" s="92">
        <f>SUM(J3,J11,J21,J34,J41,J73,J82,J111,J139,J144,J161,J164,J135,J107,J6)</f>
        <v>985618.85</v>
      </c>
    </row>
    <row r="169" spans="1:10" ht="16.5" customHeight="1">
      <c r="A169" s="112" t="s">
        <v>296</v>
      </c>
      <c r="B169" s="112"/>
      <c r="C169" s="112"/>
      <c r="D169" s="112"/>
      <c r="E169" s="112"/>
      <c r="F169" s="112"/>
      <c r="G169" s="113"/>
      <c r="H169" s="63"/>
      <c r="I169" s="183"/>
      <c r="J169" s="113"/>
    </row>
    <row r="170" spans="1:10" ht="16.5" customHeight="1">
      <c r="A170" s="112" t="s">
        <v>297</v>
      </c>
      <c r="B170" s="112"/>
      <c r="C170" s="112"/>
      <c r="D170" s="112"/>
      <c r="E170" s="115">
        <v>14551916</v>
      </c>
      <c r="F170" s="115">
        <v>15129825</v>
      </c>
      <c r="G170" s="113">
        <v>8081402.16</v>
      </c>
      <c r="H170" s="63">
        <f t="shared" si="5"/>
        <v>0.5341371866495481</v>
      </c>
      <c r="I170" s="189">
        <f t="shared" si="4"/>
        <v>0.9324224016343176</v>
      </c>
      <c r="J170" s="113"/>
    </row>
    <row r="171" spans="1:10" ht="16.5" customHeight="1">
      <c r="A171" s="112" t="s">
        <v>298</v>
      </c>
      <c r="B171" s="112"/>
      <c r="C171" s="112"/>
      <c r="D171" s="112"/>
      <c r="E171" s="115">
        <v>1654510</v>
      </c>
      <c r="F171" s="115">
        <v>2147093</v>
      </c>
      <c r="G171" s="113">
        <v>585702.09</v>
      </c>
      <c r="H171" s="63">
        <f t="shared" si="5"/>
        <v>0.27278841205294785</v>
      </c>
      <c r="I171" s="189">
        <f t="shared" si="4"/>
        <v>0.06757759836568251</v>
      </c>
      <c r="J171" s="113"/>
    </row>
  </sheetData>
  <sheetProtection/>
  <autoFilter ref="D1:D171"/>
  <mergeCells count="5">
    <mergeCell ref="B1:D1"/>
    <mergeCell ref="A1:A2"/>
    <mergeCell ref="E1:E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&amp;RZałącznik Nr 1
do informacji o przebiegu  wykonania budżetu Miasta Radziejów za I półrocze 2011 roku</oddHeader>
    <oddFooter>&amp;C&amp;P&amp;R&amp;"Arial CE,Pogrubiony"&amp;12DOCHODY</oddFooter>
  </headerFooter>
  <ignoredErrors>
    <ignoredError sqref="D23 C133 D127" numberStoredAsText="1"/>
    <ignoredError sqref="G25 F1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74" sqref="M574"/>
    </sheetView>
  </sheetViews>
  <sheetFormatPr defaultColWidth="9.00390625" defaultRowHeight="12.75"/>
  <cols>
    <col min="1" max="1" width="44.75390625" style="0" customWidth="1"/>
    <col min="2" max="2" width="8.375" style="0" customWidth="1"/>
    <col min="4" max="4" width="7.625" style="0" customWidth="1"/>
    <col min="5" max="5" width="11.875" style="0" customWidth="1"/>
    <col min="6" max="6" width="12.00390625" style="0" customWidth="1"/>
    <col min="7" max="7" width="12.75390625" style="71" customWidth="1"/>
    <col min="8" max="8" width="9.75390625" style="41" customWidth="1"/>
    <col min="9" max="9" width="9.375" style="110" customWidth="1"/>
    <col min="10" max="10" width="11.625" style="126" customWidth="1"/>
    <col min="11" max="11" width="9.125" style="0" customWidth="1"/>
    <col min="14" max="14" width="10.625" style="0" customWidth="1"/>
  </cols>
  <sheetData>
    <row r="1" spans="1:10" ht="12.75" customHeight="1">
      <c r="A1" s="234" t="s">
        <v>0</v>
      </c>
      <c r="B1" s="236" t="s">
        <v>70</v>
      </c>
      <c r="C1" s="237"/>
      <c r="D1" s="238"/>
      <c r="E1" s="219" t="s">
        <v>442</v>
      </c>
      <c r="F1" s="239" t="s">
        <v>71</v>
      </c>
      <c r="G1" s="232" t="s">
        <v>72</v>
      </c>
      <c r="H1" s="230" t="s">
        <v>73</v>
      </c>
      <c r="I1" s="241" t="s">
        <v>255</v>
      </c>
      <c r="J1" s="228" t="s">
        <v>444</v>
      </c>
    </row>
    <row r="2" spans="1:10" ht="45.75" customHeight="1">
      <c r="A2" s="235"/>
      <c r="B2" s="23" t="s">
        <v>1</v>
      </c>
      <c r="C2" s="23" t="s">
        <v>2</v>
      </c>
      <c r="D2" s="23" t="s">
        <v>3</v>
      </c>
      <c r="E2" s="220"/>
      <c r="F2" s="240"/>
      <c r="G2" s="233"/>
      <c r="H2" s="231"/>
      <c r="I2" s="242"/>
      <c r="J2" s="229"/>
    </row>
    <row r="3" spans="1:10" ht="21" customHeight="1">
      <c r="A3" s="24" t="s">
        <v>4</v>
      </c>
      <c r="B3" s="25" t="s">
        <v>74</v>
      </c>
      <c r="C3" s="25"/>
      <c r="D3" s="25"/>
      <c r="E3" s="26">
        <f>SUM(E5)</f>
        <v>600</v>
      </c>
      <c r="F3" s="27">
        <f>SUM(F5,F6)</f>
        <v>5376</v>
      </c>
      <c r="G3" s="64">
        <f>SUM(G5,G6)</f>
        <v>5144.75</v>
      </c>
      <c r="H3" s="51">
        <f>G3/F3</f>
        <v>0.9569847470238095</v>
      </c>
      <c r="I3" s="51">
        <f>G3/8163419.33</f>
        <v>0.0006302199840566074</v>
      </c>
      <c r="J3" s="124">
        <v>0</v>
      </c>
    </row>
    <row r="4" spans="1:10" s="130" customFormat="1" ht="15" customHeight="1">
      <c r="A4" s="192" t="s">
        <v>5</v>
      </c>
      <c r="B4" s="193"/>
      <c r="C4" s="193" t="s">
        <v>194</v>
      </c>
      <c r="D4" s="193"/>
      <c r="E4" s="194">
        <f>SUM(E5)</f>
        <v>600</v>
      </c>
      <c r="F4" s="195">
        <f>SUM(F5)</f>
        <v>600</v>
      </c>
      <c r="G4" s="196">
        <f>SUM(G5)</f>
        <v>369.42</v>
      </c>
      <c r="H4" s="132">
        <f aca="true" t="shared" si="0" ref="H4:H63">G4/F4</f>
        <v>0.6157</v>
      </c>
      <c r="I4" s="132">
        <f>G4/8163419.33</f>
        <v>4.525309616797549E-05</v>
      </c>
      <c r="J4" s="197"/>
    </row>
    <row r="5" spans="1:10" ht="26.25" customHeight="1">
      <c r="A5" s="32" t="s">
        <v>391</v>
      </c>
      <c r="B5" s="29"/>
      <c r="C5" s="29"/>
      <c r="D5" s="29">
        <v>2850</v>
      </c>
      <c r="E5" s="30">
        <v>600</v>
      </c>
      <c r="F5" s="31">
        <v>600</v>
      </c>
      <c r="G5" s="65">
        <v>369.42</v>
      </c>
      <c r="H5" s="191">
        <f t="shared" si="0"/>
        <v>0.6157</v>
      </c>
      <c r="I5" s="191"/>
      <c r="J5" s="69"/>
    </row>
    <row r="6" spans="1:10" s="130" customFormat="1" ht="15" customHeight="1">
      <c r="A6" s="192" t="s">
        <v>15</v>
      </c>
      <c r="B6" s="193"/>
      <c r="C6" s="193" t="s">
        <v>222</v>
      </c>
      <c r="D6" s="193"/>
      <c r="E6" s="194">
        <f>SUM(E7:E9)</f>
        <v>0</v>
      </c>
      <c r="F6" s="194">
        <f>SUM(F7:F9)</f>
        <v>4776</v>
      </c>
      <c r="G6" s="198">
        <f>SUM(G7:G9)</f>
        <v>4775.33</v>
      </c>
      <c r="H6" s="132">
        <f t="shared" si="0"/>
        <v>0.9998597152428811</v>
      </c>
      <c r="I6" s="132">
        <f>G6/8163419.33</f>
        <v>0.0005849668878886318</v>
      </c>
      <c r="J6" s="197"/>
    </row>
    <row r="7" spans="1:10" ht="15" customHeight="1" hidden="1">
      <c r="A7" s="43" t="s">
        <v>9</v>
      </c>
      <c r="B7" s="29"/>
      <c r="C7" s="29"/>
      <c r="D7" s="44" t="s">
        <v>84</v>
      </c>
      <c r="E7" s="30">
        <v>0</v>
      </c>
      <c r="F7" s="31">
        <v>0</v>
      </c>
      <c r="G7" s="65">
        <v>0</v>
      </c>
      <c r="H7" s="191" t="e">
        <f t="shared" si="0"/>
        <v>#DIV/0!</v>
      </c>
      <c r="I7" s="51"/>
      <c r="J7" s="69"/>
    </row>
    <row r="8" spans="1:10" ht="15" customHeight="1">
      <c r="A8" s="43" t="s">
        <v>12</v>
      </c>
      <c r="B8" s="29"/>
      <c r="C8" s="29"/>
      <c r="D8" s="44" t="s">
        <v>80</v>
      </c>
      <c r="E8" s="30">
        <v>0</v>
      </c>
      <c r="F8" s="31">
        <v>93</v>
      </c>
      <c r="G8" s="65">
        <v>93</v>
      </c>
      <c r="H8" s="191">
        <f t="shared" si="0"/>
        <v>1</v>
      </c>
      <c r="I8" s="51"/>
      <c r="J8" s="69"/>
    </row>
    <row r="9" spans="1:10" ht="15" customHeight="1">
      <c r="A9" s="43" t="s">
        <v>27</v>
      </c>
      <c r="B9" s="29"/>
      <c r="C9" s="29"/>
      <c r="D9" s="44" t="s">
        <v>93</v>
      </c>
      <c r="E9" s="30">
        <v>0</v>
      </c>
      <c r="F9" s="31">
        <v>4683</v>
      </c>
      <c r="G9" s="65">
        <v>4682.33</v>
      </c>
      <c r="H9" s="191">
        <f t="shared" si="0"/>
        <v>0.9998569293188128</v>
      </c>
      <c r="I9" s="51"/>
      <c r="J9" s="69"/>
    </row>
    <row r="10" spans="1:10" s="78" customFormat="1" ht="21" customHeight="1">
      <c r="A10" s="73" t="s">
        <v>223</v>
      </c>
      <c r="B10" s="74" t="s">
        <v>224</v>
      </c>
      <c r="C10" s="74"/>
      <c r="D10" s="74"/>
      <c r="E10" s="75">
        <f>SUM(E11)</f>
        <v>5300</v>
      </c>
      <c r="F10" s="76">
        <f>SUM(F11)</f>
        <v>5300</v>
      </c>
      <c r="G10" s="77">
        <f>SUM(G11)</f>
        <v>0</v>
      </c>
      <c r="H10" s="51">
        <f t="shared" si="0"/>
        <v>0</v>
      </c>
      <c r="I10" s="51">
        <f>G10/8163419.33</f>
        <v>0</v>
      </c>
      <c r="J10" s="124">
        <f>G10/7232332.21</f>
        <v>0</v>
      </c>
    </row>
    <row r="11" spans="1:10" s="130" customFormat="1" ht="15" customHeight="1">
      <c r="A11" s="192" t="s">
        <v>225</v>
      </c>
      <c r="B11" s="193"/>
      <c r="C11" s="193" t="s">
        <v>226</v>
      </c>
      <c r="D11" s="193"/>
      <c r="E11" s="194">
        <f>SUM(E12:E13)</f>
        <v>5300</v>
      </c>
      <c r="F11" s="195">
        <f>SUM(F12:F13)</f>
        <v>5300</v>
      </c>
      <c r="G11" s="196">
        <f>SUM(G12:G13)</f>
        <v>0</v>
      </c>
      <c r="H11" s="132">
        <f t="shared" si="0"/>
        <v>0</v>
      </c>
      <c r="I11" s="132">
        <f>G11/8163419.33</f>
        <v>0</v>
      </c>
      <c r="J11" s="197"/>
    </row>
    <row r="12" spans="1:10" ht="13.5" customHeight="1">
      <c r="A12" s="43" t="s">
        <v>171</v>
      </c>
      <c r="B12" s="29"/>
      <c r="C12" s="44"/>
      <c r="D12" s="44" t="s">
        <v>172</v>
      </c>
      <c r="E12" s="30">
        <v>2000</v>
      </c>
      <c r="F12" s="31">
        <v>2000</v>
      </c>
      <c r="G12" s="65">
        <v>0</v>
      </c>
      <c r="H12" s="191">
        <f t="shared" si="0"/>
        <v>0</v>
      </c>
      <c r="I12" s="191"/>
      <c r="J12" s="69"/>
    </row>
    <row r="13" spans="1:10" ht="13.5" customHeight="1">
      <c r="A13" s="43" t="s">
        <v>12</v>
      </c>
      <c r="B13" s="29"/>
      <c r="C13" s="29"/>
      <c r="D13" s="44" t="s">
        <v>80</v>
      </c>
      <c r="E13" s="30">
        <v>3300</v>
      </c>
      <c r="F13" s="31">
        <v>3300</v>
      </c>
      <c r="G13" s="65">
        <v>0</v>
      </c>
      <c r="H13" s="191">
        <f t="shared" si="0"/>
        <v>0</v>
      </c>
      <c r="I13" s="191"/>
      <c r="J13" s="69"/>
    </row>
    <row r="14" spans="1:10" ht="21" customHeight="1">
      <c r="A14" s="24" t="s">
        <v>6</v>
      </c>
      <c r="B14" s="25">
        <v>600</v>
      </c>
      <c r="C14" s="25"/>
      <c r="D14" s="25"/>
      <c r="E14" s="26">
        <f>SUM(E19,E17,E15)</f>
        <v>1231503</v>
      </c>
      <c r="F14" s="26">
        <f>SUM(F19,F15,F17)</f>
        <v>1270655</v>
      </c>
      <c r="G14" s="66">
        <f>SUM(G19,G17,G15)</f>
        <v>119972.57</v>
      </c>
      <c r="H14" s="51">
        <f t="shared" si="0"/>
        <v>0.09441789470784753</v>
      </c>
      <c r="I14" s="51">
        <f>G14/8163419.33</f>
        <v>0.014696362535133916</v>
      </c>
      <c r="J14" s="124">
        <v>0</v>
      </c>
    </row>
    <row r="15" spans="1:10" s="130" customFormat="1" ht="12.75">
      <c r="A15" s="199" t="s">
        <v>393</v>
      </c>
      <c r="B15" s="200"/>
      <c r="C15" s="200" t="s">
        <v>227</v>
      </c>
      <c r="D15" s="200"/>
      <c r="E15" s="201">
        <f>SUM(E16)</f>
        <v>21140</v>
      </c>
      <c r="F15" s="201">
        <f>F16</f>
        <v>21140</v>
      </c>
      <c r="G15" s="202">
        <f>SUM(G16:G16)</f>
        <v>21139.5</v>
      </c>
      <c r="H15" s="132">
        <f t="shared" si="0"/>
        <v>0.9999763481551561</v>
      </c>
      <c r="I15" s="132">
        <f>G15/8163419.33</f>
        <v>0.0025895398907555566</v>
      </c>
      <c r="J15" s="197"/>
    </row>
    <row r="16" spans="1:10" s="41" customFormat="1" ht="25.5">
      <c r="A16" s="58" t="s">
        <v>392</v>
      </c>
      <c r="B16" s="35"/>
      <c r="C16" s="35"/>
      <c r="D16" s="35" t="s">
        <v>395</v>
      </c>
      <c r="E16" s="36">
        <v>21140</v>
      </c>
      <c r="F16" s="36">
        <v>21140</v>
      </c>
      <c r="G16" s="67">
        <v>21139.5</v>
      </c>
      <c r="H16" s="191">
        <f t="shared" si="0"/>
        <v>0.9999763481551561</v>
      </c>
      <c r="I16" s="191"/>
      <c r="J16" s="69"/>
    </row>
    <row r="17" spans="1:10" s="130" customFormat="1" ht="12.75">
      <c r="A17" s="199" t="s">
        <v>394</v>
      </c>
      <c r="B17" s="200"/>
      <c r="C17" s="200" t="s">
        <v>228</v>
      </c>
      <c r="D17" s="200"/>
      <c r="E17" s="201">
        <f>SUM(E18)</f>
        <v>34610</v>
      </c>
      <c r="F17" s="201">
        <f>F18</f>
        <v>34610</v>
      </c>
      <c r="G17" s="202">
        <v>0</v>
      </c>
      <c r="H17" s="132">
        <f t="shared" si="0"/>
        <v>0</v>
      </c>
      <c r="I17" s="132">
        <f>G17/8163419.33</f>
        <v>0</v>
      </c>
      <c r="J17" s="197"/>
    </row>
    <row r="18" spans="1:10" s="41" customFormat="1" ht="25.5">
      <c r="A18" s="58" t="s">
        <v>392</v>
      </c>
      <c r="B18" s="35"/>
      <c r="C18" s="35"/>
      <c r="D18" s="35" t="s">
        <v>395</v>
      </c>
      <c r="E18" s="36">
        <v>34610</v>
      </c>
      <c r="F18" s="36">
        <v>34610</v>
      </c>
      <c r="G18" s="67">
        <v>0</v>
      </c>
      <c r="H18" s="191">
        <f t="shared" si="0"/>
        <v>0</v>
      </c>
      <c r="I18" s="191"/>
      <c r="J18" s="69"/>
    </row>
    <row r="19" spans="1:10" s="130" customFormat="1" ht="12.75">
      <c r="A19" s="192" t="s">
        <v>7</v>
      </c>
      <c r="B19" s="193"/>
      <c r="C19" s="193">
        <v>60016</v>
      </c>
      <c r="D19" s="193"/>
      <c r="E19" s="201">
        <f>SUM(E20:E29)</f>
        <v>1175753</v>
      </c>
      <c r="F19" s="201">
        <f>SUM(F20:F29)</f>
        <v>1214905</v>
      </c>
      <c r="G19" s="202">
        <f>SUM(G20:G29)</f>
        <v>98833.07</v>
      </c>
      <c r="H19" s="132">
        <f t="shared" si="0"/>
        <v>0.08135045126985238</v>
      </c>
      <c r="I19" s="132">
        <f>G19/8163419.33</f>
        <v>0.012106822644378358</v>
      </c>
      <c r="J19" s="197"/>
    </row>
    <row r="20" spans="1:10" s="41" customFormat="1" ht="13.5" customHeight="1">
      <c r="A20" s="43" t="s">
        <v>21</v>
      </c>
      <c r="B20" s="29"/>
      <c r="C20" s="29"/>
      <c r="D20" s="44" t="s">
        <v>82</v>
      </c>
      <c r="E20" s="36">
        <v>1284</v>
      </c>
      <c r="F20" s="36">
        <v>0</v>
      </c>
      <c r="G20" s="67">
        <v>0</v>
      </c>
      <c r="H20" s="191"/>
      <c r="I20" s="191"/>
      <c r="J20" s="69"/>
    </row>
    <row r="21" spans="1:10" s="41" customFormat="1" ht="13.5" customHeight="1">
      <c r="A21" s="43" t="s">
        <v>22</v>
      </c>
      <c r="B21" s="29"/>
      <c r="C21" s="29"/>
      <c r="D21" s="44" t="s">
        <v>83</v>
      </c>
      <c r="E21" s="36">
        <v>209</v>
      </c>
      <c r="F21" s="36">
        <v>0</v>
      </c>
      <c r="G21" s="67">
        <v>0</v>
      </c>
      <c r="H21" s="191"/>
      <c r="I21" s="191"/>
      <c r="J21" s="69"/>
    </row>
    <row r="22" spans="1:10" s="41" customFormat="1" ht="13.5" customHeight="1">
      <c r="A22" s="43" t="s">
        <v>171</v>
      </c>
      <c r="B22" s="29"/>
      <c r="C22" s="29"/>
      <c r="D22" s="44" t="s">
        <v>172</v>
      </c>
      <c r="E22" s="36">
        <v>8500</v>
      </c>
      <c r="F22" s="31">
        <v>10400</v>
      </c>
      <c r="G22" s="67">
        <v>4000</v>
      </c>
      <c r="H22" s="191">
        <f t="shared" si="0"/>
        <v>0.38461538461538464</v>
      </c>
      <c r="I22" s="191"/>
      <c r="J22" s="69"/>
    </row>
    <row r="23" spans="1:10" s="41" customFormat="1" ht="13.5" customHeight="1">
      <c r="A23" s="28" t="s">
        <v>9</v>
      </c>
      <c r="B23" s="29"/>
      <c r="C23" s="29"/>
      <c r="D23" s="29">
        <v>4210</v>
      </c>
      <c r="E23" s="30">
        <v>48500</v>
      </c>
      <c r="F23" s="31">
        <v>48500</v>
      </c>
      <c r="G23" s="67">
        <v>9839.02</v>
      </c>
      <c r="H23" s="191">
        <f t="shared" si="0"/>
        <v>0.20286639175257734</v>
      </c>
      <c r="I23" s="191"/>
      <c r="J23" s="69"/>
    </row>
    <row r="24" spans="1:10" ht="13.5" customHeight="1">
      <c r="A24" s="28" t="s">
        <v>11</v>
      </c>
      <c r="B24" s="29"/>
      <c r="C24" s="29"/>
      <c r="D24" s="29">
        <v>4270</v>
      </c>
      <c r="E24" s="30">
        <v>80000</v>
      </c>
      <c r="F24" s="31">
        <v>205000</v>
      </c>
      <c r="G24" s="67">
        <v>0</v>
      </c>
      <c r="H24" s="191">
        <f t="shared" si="0"/>
        <v>0</v>
      </c>
      <c r="I24" s="191"/>
      <c r="J24" s="69"/>
    </row>
    <row r="25" spans="1:10" ht="13.5" customHeight="1">
      <c r="A25" s="28" t="s">
        <v>12</v>
      </c>
      <c r="B25" s="29"/>
      <c r="C25" s="29"/>
      <c r="D25" s="29">
        <v>4300</v>
      </c>
      <c r="E25" s="30">
        <v>70000</v>
      </c>
      <c r="F25" s="31">
        <v>90000</v>
      </c>
      <c r="G25" s="67">
        <v>79184.39</v>
      </c>
      <c r="H25" s="191">
        <f t="shared" si="0"/>
        <v>0.8798265555555556</v>
      </c>
      <c r="I25" s="191"/>
      <c r="J25" s="69"/>
    </row>
    <row r="26" spans="1:10" ht="13.5" customHeight="1">
      <c r="A26" s="43" t="s">
        <v>27</v>
      </c>
      <c r="B26" s="29"/>
      <c r="C26" s="29"/>
      <c r="D26" s="44" t="s">
        <v>93</v>
      </c>
      <c r="E26" s="30">
        <v>1500</v>
      </c>
      <c r="F26" s="31">
        <v>1093</v>
      </c>
      <c r="G26" s="67">
        <v>1080</v>
      </c>
      <c r="H26" s="191">
        <f t="shared" si="0"/>
        <v>0.9881061299176578</v>
      </c>
      <c r="I26" s="191"/>
      <c r="J26" s="69"/>
    </row>
    <row r="27" spans="1:10" ht="13.5" customHeight="1">
      <c r="A27" s="117" t="s">
        <v>91</v>
      </c>
      <c r="B27" s="29"/>
      <c r="C27" s="29"/>
      <c r="D27" s="44" t="s">
        <v>90</v>
      </c>
      <c r="E27" s="30">
        <v>8000</v>
      </c>
      <c r="F27" s="31">
        <v>109000</v>
      </c>
      <c r="G27" s="65">
        <v>2245.06</v>
      </c>
      <c r="H27" s="191">
        <f t="shared" si="0"/>
        <v>0.020596880733944955</v>
      </c>
      <c r="I27" s="191"/>
      <c r="J27" s="69"/>
    </row>
    <row r="28" spans="1:10" ht="13.5" customHeight="1">
      <c r="A28" s="43" t="s">
        <v>91</v>
      </c>
      <c r="B28" s="29"/>
      <c r="C28" s="29"/>
      <c r="D28" s="44" t="s">
        <v>313</v>
      </c>
      <c r="E28" s="30">
        <v>478880</v>
      </c>
      <c r="F28" s="31">
        <v>375456</v>
      </c>
      <c r="G28" s="65">
        <v>1242.3</v>
      </c>
      <c r="H28" s="191">
        <f t="shared" si="0"/>
        <v>0.003308776527742265</v>
      </c>
      <c r="I28" s="191"/>
      <c r="J28" s="69"/>
    </row>
    <row r="29" spans="1:10" ht="13.5" customHeight="1">
      <c r="A29" s="43" t="s">
        <v>91</v>
      </c>
      <c r="B29" s="29"/>
      <c r="C29" s="29"/>
      <c r="D29" s="44" t="s">
        <v>275</v>
      </c>
      <c r="E29" s="30">
        <v>478880</v>
      </c>
      <c r="F29" s="31">
        <v>375456</v>
      </c>
      <c r="G29" s="65">
        <v>1242.3</v>
      </c>
      <c r="H29" s="191">
        <f t="shared" si="0"/>
        <v>0.003308776527742265</v>
      </c>
      <c r="I29" s="191"/>
      <c r="J29" s="69"/>
    </row>
    <row r="30" spans="1:10" ht="21" customHeight="1">
      <c r="A30" s="24" t="s">
        <v>13</v>
      </c>
      <c r="B30" s="25">
        <v>700</v>
      </c>
      <c r="C30" s="25"/>
      <c r="D30" s="25"/>
      <c r="E30" s="26">
        <f>SUM(E31,E51)</f>
        <v>1033058</v>
      </c>
      <c r="F30" s="26">
        <f>SUM(F31+F51)</f>
        <v>1499757</v>
      </c>
      <c r="G30" s="66">
        <f>SUM(G31+G51)</f>
        <v>829771.65</v>
      </c>
      <c r="H30" s="51">
        <f t="shared" si="0"/>
        <v>0.553270729858237</v>
      </c>
      <c r="I30" s="51">
        <f>G30/8163419.33</f>
        <v>0.10164510929270125</v>
      </c>
      <c r="J30" s="124">
        <v>0</v>
      </c>
    </row>
    <row r="31" spans="1:10" s="130" customFormat="1" ht="15" customHeight="1">
      <c r="A31" s="192" t="s">
        <v>14</v>
      </c>
      <c r="B31" s="193"/>
      <c r="C31" s="193">
        <v>70005</v>
      </c>
      <c r="D31" s="193"/>
      <c r="E31" s="194">
        <f>SUM(E32:E50)</f>
        <v>1033058</v>
      </c>
      <c r="F31" s="194">
        <f>SUM(F32:F50)</f>
        <v>1499757</v>
      </c>
      <c r="G31" s="198">
        <f>SUM(G32:G50)</f>
        <v>829771.65</v>
      </c>
      <c r="H31" s="132">
        <f t="shared" si="0"/>
        <v>0.553270729858237</v>
      </c>
      <c r="I31" s="132">
        <f>G31/8163419.33</f>
        <v>0.10164510929270125</v>
      </c>
      <c r="J31" s="196"/>
    </row>
    <row r="32" spans="1:10" ht="13.5" customHeight="1">
      <c r="A32" s="43" t="s">
        <v>21</v>
      </c>
      <c r="B32" s="29"/>
      <c r="C32" s="29"/>
      <c r="D32" s="44" t="s">
        <v>82</v>
      </c>
      <c r="E32" s="30">
        <v>295</v>
      </c>
      <c r="F32" s="30">
        <v>295</v>
      </c>
      <c r="G32" s="68">
        <v>18.23</v>
      </c>
      <c r="H32" s="191">
        <f t="shared" si="0"/>
        <v>0.06179661016949153</v>
      </c>
      <c r="I32" s="191"/>
      <c r="J32" s="124"/>
    </row>
    <row r="33" spans="1:10" ht="13.5" customHeight="1">
      <c r="A33" s="43" t="s">
        <v>22</v>
      </c>
      <c r="B33" s="29"/>
      <c r="C33" s="29"/>
      <c r="D33" s="44" t="s">
        <v>83</v>
      </c>
      <c r="E33" s="30">
        <v>30</v>
      </c>
      <c r="F33" s="30">
        <v>30</v>
      </c>
      <c r="G33" s="68">
        <v>2.94</v>
      </c>
      <c r="H33" s="191">
        <f t="shared" si="0"/>
        <v>0.098</v>
      </c>
      <c r="I33" s="191"/>
      <c r="J33" s="124"/>
    </row>
    <row r="34" spans="1:10" ht="13.5" customHeight="1">
      <c r="A34" s="43" t="s">
        <v>219</v>
      </c>
      <c r="B34" s="29"/>
      <c r="C34" s="29"/>
      <c r="D34" s="44" t="s">
        <v>172</v>
      </c>
      <c r="E34" s="30">
        <v>15720</v>
      </c>
      <c r="F34" s="30">
        <v>15720</v>
      </c>
      <c r="G34" s="68">
        <v>4206.6</v>
      </c>
      <c r="H34" s="191">
        <f t="shared" si="0"/>
        <v>0.26759541984732826</v>
      </c>
      <c r="I34" s="191"/>
      <c r="J34" s="124"/>
    </row>
    <row r="35" spans="1:10" ht="13.5" customHeight="1">
      <c r="A35" s="28" t="s">
        <v>9</v>
      </c>
      <c r="B35" s="29"/>
      <c r="C35" s="29"/>
      <c r="D35" s="29">
        <v>4210</v>
      </c>
      <c r="E35" s="30">
        <v>20000</v>
      </c>
      <c r="F35" s="31">
        <v>20000</v>
      </c>
      <c r="G35" s="65">
        <v>3666.8</v>
      </c>
      <c r="H35" s="191">
        <f t="shared" si="0"/>
        <v>0.18334</v>
      </c>
      <c r="I35" s="191"/>
      <c r="J35" s="124"/>
    </row>
    <row r="36" spans="1:10" ht="13.5" customHeight="1">
      <c r="A36" s="43" t="s">
        <v>10</v>
      </c>
      <c r="B36" s="29"/>
      <c r="C36" s="29"/>
      <c r="D36" s="44" t="s">
        <v>160</v>
      </c>
      <c r="E36" s="30">
        <v>2500</v>
      </c>
      <c r="F36" s="31">
        <v>5823</v>
      </c>
      <c r="G36" s="65">
        <v>3682.83</v>
      </c>
      <c r="H36" s="191">
        <f t="shared" si="0"/>
        <v>0.632462648119526</v>
      </c>
      <c r="I36" s="191"/>
      <c r="J36" s="124"/>
    </row>
    <row r="37" spans="1:10" ht="13.5" customHeight="1">
      <c r="A37" s="43" t="s">
        <v>11</v>
      </c>
      <c r="B37" s="29"/>
      <c r="C37" s="29"/>
      <c r="D37" s="44" t="s">
        <v>138</v>
      </c>
      <c r="E37" s="30">
        <v>30000</v>
      </c>
      <c r="F37" s="31">
        <v>30000</v>
      </c>
      <c r="G37" s="65">
        <v>8919.9</v>
      </c>
      <c r="H37" s="191">
        <f t="shared" si="0"/>
        <v>0.29733</v>
      </c>
      <c r="I37" s="191"/>
      <c r="J37" s="124"/>
    </row>
    <row r="38" spans="1:10" ht="13.5" customHeight="1">
      <c r="A38" s="28" t="s">
        <v>12</v>
      </c>
      <c r="B38" s="29"/>
      <c r="C38" s="29"/>
      <c r="D38" s="29">
        <v>4300</v>
      </c>
      <c r="E38" s="30">
        <v>30000</v>
      </c>
      <c r="F38" s="31">
        <v>56000</v>
      </c>
      <c r="G38" s="65">
        <v>27443.28</v>
      </c>
      <c r="H38" s="191">
        <f t="shared" si="0"/>
        <v>0.4900585714285714</v>
      </c>
      <c r="I38" s="191"/>
      <c r="J38" s="124"/>
    </row>
    <row r="39" spans="1:10" ht="25.5" customHeight="1">
      <c r="A39" s="47" t="s">
        <v>447</v>
      </c>
      <c r="B39" s="29"/>
      <c r="C39" s="29"/>
      <c r="D39" s="53" t="s">
        <v>216</v>
      </c>
      <c r="E39" s="30">
        <v>147</v>
      </c>
      <c r="F39" s="31">
        <v>147</v>
      </c>
      <c r="G39" s="65">
        <v>77.1</v>
      </c>
      <c r="H39" s="191">
        <f t="shared" si="0"/>
        <v>0.5244897959183673</v>
      </c>
      <c r="I39" s="191"/>
      <c r="J39" s="124"/>
    </row>
    <row r="40" spans="1:10" ht="25.5" customHeight="1">
      <c r="A40" s="80" t="s">
        <v>229</v>
      </c>
      <c r="B40" s="29"/>
      <c r="C40" s="29"/>
      <c r="D40" s="44" t="s">
        <v>230</v>
      </c>
      <c r="E40" s="30">
        <v>2000</v>
      </c>
      <c r="F40" s="31">
        <v>2000</v>
      </c>
      <c r="G40" s="65">
        <v>0</v>
      </c>
      <c r="H40" s="191">
        <f t="shared" si="0"/>
        <v>0</v>
      </c>
      <c r="I40" s="191"/>
      <c r="J40" s="124"/>
    </row>
    <row r="41" spans="1:10" ht="25.5" customHeight="1">
      <c r="A41" s="80" t="s">
        <v>250</v>
      </c>
      <c r="B41" s="29"/>
      <c r="C41" s="29"/>
      <c r="D41" s="44" t="s">
        <v>247</v>
      </c>
      <c r="E41" s="30">
        <v>72000</v>
      </c>
      <c r="F41" s="31">
        <v>69000</v>
      </c>
      <c r="G41" s="65">
        <v>31948.48</v>
      </c>
      <c r="H41" s="191">
        <f t="shared" si="0"/>
        <v>0.4630214492753623</v>
      </c>
      <c r="I41" s="191"/>
      <c r="J41" s="124"/>
    </row>
    <row r="42" spans="1:10" ht="15" customHeight="1">
      <c r="A42" s="28" t="s">
        <v>27</v>
      </c>
      <c r="B42" s="29"/>
      <c r="C42" s="29"/>
      <c r="D42" s="29" t="s">
        <v>93</v>
      </c>
      <c r="E42" s="30">
        <v>2800</v>
      </c>
      <c r="F42" s="31">
        <v>2800</v>
      </c>
      <c r="G42" s="65">
        <v>1562.79</v>
      </c>
      <c r="H42" s="191">
        <f t="shared" si="0"/>
        <v>0.5581392857142857</v>
      </c>
      <c r="I42" s="191"/>
      <c r="J42" s="124"/>
    </row>
    <row r="43" spans="1:10" ht="15" customHeight="1" hidden="1">
      <c r="A43" s="28" t="s">
        <v>16</v>
      </c>
      <c r="B43" s="29"/>
      <c r="C43" s="29"/>
      <c r="D43" s="29" t="s">
        <v>94</v>
      </c>
      <c r="E43" s="30">
        <v>0</v>
      </c>
      <c r="F43" s="31">
        <v>0</v>
      </c>
      <c r="G43" s="65">
        <v>0</v>
      </c>
      <c r="H43" s="191" t="e">
        <f t="shared" si="0"/>
        <v>#DIV/0!</v>
      </c>
      <c r="I43" s="191"/>
      <c r="J43" s="124"/>
    </row>
    <row r="44" spans="1:10" ht="12.75" hidden="1">
      <c r="A44" s="117" t="s">
        <v>232</v>
      </c>
      <c r="B44" s="29"/>
      <c r="C44" s="29"/>
      <c r="D44" s="53" t="s">
        <v>233</v>
      </c>
      <c r="E44" s="30">
        <v>0</v>
      </c>
      <c r="F44" s="31">
        <v>0</v>
      </c>
      <c r="G44" s="65">
        <v>0</v>
      </c>
      <c r="H44" s="191" t="e">
        <f t="shared" si="0"/>
        <v>#DIV/0!</v>
      </c>
      <c r="I44" s="191"/>
      <c r="J44" s="124"/>
    </row>
    <row r="45" spans="1:10" ht="25.5">
      <c r="A45" s="52" t="s">
        <v>392</v>
      </c>
      <c r="B45" s="29"/>
      <c r="C45" s="29"/>
      <c r="D45" s="53" t="s">
        <v>395</v>
      </c>
      <c r="E45" s="30">
        <v>2000</v>
      </c>
      <c r="F45" s="31">
        <v>1677</v>
      </c>
      <c r="G45" s="65">
        <v>1676.87</v>
      </c>
      <c r="H45" s="191">
        <f t="shared" si="0"/>
        <v>0.999922480620155</v>
      </c>
      <c r="I45" s="191"/>
      <c r="J45" s="124"/>
    </row>
    <row r="46" spans="1:10" ht="13.5" customHeight="1">
      <c r="A46" s="43" t="s">
        <v>95</v>
      </c>
      <c r="B46" s="29"/>
      <c r="C46" s="29"/>
      <c r="D46" s="44" t="s">
        <v>96</v>
      </c>
      <c r="E46" s="30">
        <v>2500</v>
      </c>
      <c r="F46" s="31">
        <v>2500</v>
      </c>
      <c r="G46" s="65">
        <v>1103</v>
      </c>
      <c r="H46" s="191">
        <f t="shared" si="0"/>
        <v>0.4412</v>
      </c>
      <c r="I46" s="191"/>
      <c r="J46" s="124"/>
    </row>
    <row r="47" spans="1:10" ht="13.5" customHeight="1">
      <c r="A47" s="43" t="s">
        <v>91</v>
      </c>
      <c r="B47" s="29"/>
      <c r="C47" s="29"/>
      <c r="D47" s="44" t="s">
        <v>90</v>
      </c>
      <c r="E47" s="30">
        <v>0</v>
      </c>
      <c r="F47" s="31">
        <v>382600</v>
      </c>
      <c r="G47" s="65">
        <v>313631.6</v>
      </c>
      <c r="H47" s="191">
        <f t="shared" si="0"/>
        <v>0.8197375849451123</v>
      </c>
      <c r="I47" s="191"/>
      <c r="J47" s="124"/>
    </row>
    <row r="48" spans="1:10" ht="13.5" customHeight="1">
      <c r="A48" s="43" t="s">
        <v>91</v>
      </c>
      <c r="B48" s="29"/>
      <c r="C48" s="29"/>
      <c r="D48" s="53" t="s">
        <v>313</v>
      </c>
      <c r="E48" s="30">
        <v>473586</v>
      </c>
      <c r="F48" s="31">
        <v>767690</v>
      </c>
      <c r="G48" s="65">
        <v>363403.65</v>
      </c>
      <c r="H48" s="191">
        <f t="shared" si="0"/>
        <v>0.47337291094061407</v>
      </c>
      <c r="I48" s="191"/>
      <c r="J48" s="124"/>
    </row>
    <row r="49" spans="1:10" ht="13.5" customHeight="1">
      <c r="A49" s="43" t="s">
        <v>91</v>
      </c>
      <c r="B49" s="29"/>
      <c r="C49" s="29"/>
      <c r="D49" s="53" t="s">
        <v>275</v>
      </c>
      <c r="E49" s="30">
        <v>59480</v>
      </c>
      <c r="F49" s="31">
        <v>135475</v>
      </c>
      <c r="G49" s="65">
        <v>64130.08</v>
      </c>
      <c r="H49" s="191">
        <f t="shared" si="0"/>
        <v>0.47337206126591624</v>
      </c>
      <c r="I49" s="191"/>
      <c r="J49" s="124"/>
    </row>
    <row r="50" spans="1:10" ht="27" customHeight="1">
      <c r="A50" s="52" t="s">
        <v>330</v>
      </c>
      <c r="B50" s="29"/>
      <c r="C50" s="29"/>
      <c r="D50" s="44" t="s">
        <v>155</v>
      </c>
      <c r="E50" s="30">
        <v>320000</v>
      </c>
      <c r="F50" s="31">
        <v>8000</v>
      </c>
      <c r="G50" s="65">
        <v>4297.5</v>
      </c>
      <c r="H50" s="191">
        <f t="shared" si="0"/>
        <v>0.5371875</v>
      </c>
      <c r="I50" s="191"/>
      <c r="J50" s="124"/>
    </row>
    <row r="51" spans="1:10" ht="15" customHeight="1" hidden="1">
      <c r="A51" s="43" t="s">
        <v>302</v>
      </c>
      <c r="B51" s="29"/>
      <c r="C51" s="53" t="s">
        <v>304</v>
      </c>
      <c r="D51" s="44"/>
      <c r="E51" s="30">
        <v>0</v>
      </c>
      <c r="F51" s="31">
        <v>0</v>
      </c>
      <c r="G51" s="65">
        <f>G52</f>
        <v>0</v>
      </c>
      <c r="H51" s="191" t="e">
        <f t="shared" si="0"/>
        <v>#DIV/0!</v>
      </c>
      <c r="I51" s="191">
        <f>G51/8163419.33</f>
        <v>0</v>
      </c>
      <c r="J51" s="124"/>
    </row>
    <row r="52" spans="1:10" ht="15" customHeight="1" hidden="1">
      <c r="A52" s="47" t="s">
        <v>303</v>
      </c>
      <c r="B52" s="29"/>
      <c r="C52" s="29"/>
      <c r="D52" s="53" t="s">
        <v>305</v>
      </c>
      <c r="E52" s="30">
        <v>0</v>
      </c>
      <c r="F52" s="31">
        <v>0</v>
      </c>
      <c r="G52" s="65">
        <v>0</v>
      </c>
      <c r="H52" s="191" t="e">
        <f t="shared" si="0"/>
        <v>#DIV/0!</v>
      </c>
      <c r="I52" s="191">
        <f>G52/8163419.33</f>
        <v>0</v>
      </c>
      <c r="J52" s="124"/>
    </row>
    <row r="53" spans="1:10" ht="21" customHeight="1">
      <c r="A53" s="99" t="s">
        <v>251</v>
      </c>
      <c r="B53" s="74" t="s">
        <v>253</v>
      </c>
      <c r="C53" s="74"/>
      <c r="D53" s="74"/>
      <c r="E53" s="75">
        <f>SUM(E54)</f>
        <v>70000</v>
      </c>
      <c r="F53" s="76">
        <f>F54</f>
        <v>70000</v>
      </c>
      <c r="G53" s="77">
        <f>SUM(G54)</f>
        <v>2561.41</v>
      </c>
      <c r="H53" s="51">
        <f t="shared" si="0"/>
        <v>0.036591571428571425</v>
      </c>
      <c r="I53" s="51">
        <f>G53/8163419.33</f>
        <v>0.00031376680487145816</v>
      </c>
      <c r="J53" s="124">
        <f>G53/7232332.21</f>
        <v>0.000354160998917941</v>
      </c>
    </row>
    <row r="54" spans="1:10" s="130" customFormat="1" ht="15" customHeight="1">
      <c r="A54" s="128" t="s">
        <v>252</v>
      </c>
      <c r="B54" s="193"/>
      <c r="C54" s="193" t="s">
        <v>254</v>
      </c>
      <c r="D54" s="193"/>
      <c r="E54" s="194">
        <f>SUM(E55)</f>
        <v>70000</v>
      </c>
      <c r="F54" s="195">
        <f>F55</f>
        <v>70000</v>
      </c>
      <c r="G54" s="196">
        <f>SUM(G55)</f>
        <v>2561.41</v>
      </c>
      <c r="H54" s="132">
        <f t="shared" si="0"/>
        <v>0.036591571428571425</v>
      </c>
      <c r="I54" s="132">
        <f>G54/8163419.33</f>
        <v>0.00031376680487145816</v>
      </c>
      <c r="J54" s="196"/>
    </row>
    <row r="55" spans="1:10" ht="14.25" customHeight="1">
      <c r="A55" s="47" t="s">
        <v>12</v>
      </c>
      <c r="B55" s="29"/>
      <c r="C55" s="29"/>
      <c r="D55" s="44" t="s">
        <v>80</v>
      </c>
      <c r="E55" s="30">
        <v>70000</v>
      </c>
      <c r="F55" s="31">
        <v>70000</v>
      </c>
      <c r="G55" s="65">
        <v>2561.41</v>
      </c>
      <c r="H55" s="191">
        <f t="shared" si="0"/>
        <v>0.036591571428571425</v>
      </c>
      <c r="I55" s="51"/>
      <c r="J55" s="124"/>
    </row>
    <row r="56" spans="1:10" ht="15.75" customHeight="1" hidden="1">
      <c r="A56" s="118" t="s">
        <v>332</v>
      </c>
      <c r="B56" s="119" t="s">
        <v>333</v>
      </c>
      <c r="C56" s="119"/>
      <c r="D56" s="119"/>
      <c r="E56" s="120">
        <v>0</v>
      </c>
      <c r="F56" s="121">
        <f>SUM(F57)</f>
        <v>0</v>
      </c>
      <c r="G56" s="124">
        <f>G57</f>
        <v>0</v>
      </c>
      <c r="H56" s="51" t="e">
        <f t="shared" si="0"/>
        <v>#DIV/0!</v>
      </c>
      <c r="I56" s="51">
        <f>G56/8163419.33</f>
        <v>0</v>
      </c>
      <c r="J56" s="124"/>
    </row>
    <row r="57" spans="1:10" ht="39" customHeight="1" hidden="1">
      <c r="A57" s="47" t="s">
        <v>15</v>
      </c>
      <c r="B57" s="29"/>
      <c r="C57" s="29" t="s">
        <v>334</v>
      </c>
      <c r="D57" s="44"/>
      <c r="E57" s="30">
        <v>0</v>
      </c>
      <c r="F57" s="31">
        <f>SUM(F58)</f>
        <v>0</v>
      </c>
      <c r="G57" s="65">
        <f>G58</f>
        <v>0</v>
      </c>
      <c r="H57" s="51" t="e">
        <f t="shared" si="0"/>
        <v>#DIV/0!</v>
      </c>
      <c r="I57" s="51">
        <f>G57/8163419.33</f>
        <v>0</v>
      </c>
      <c r="J57" s="124"/>
    </row>
    <row r="58" spans="1:10" s="78" customFormat="1" ht="21" customHeight="1" hidden="1">
      <c r="A58" s="47" t="s">
        <v>91</v>
      </c>
      <c r="B58" s="29"/>
      <c r="C58" s="29"/>
      <c r="D58" s="44" t="s">
        <v>90</v>
      </c>
      <c r="E58" s="30">
        <v>0</v>
      </c>
      <c r="F58" s="31">
        <v>0</v>
      </c>
      <c r="G58" s="65">
        <v>0</v>
      </c>
      <c r="H58" s="51" t="e">
        <f t="shared" si="0"/>
        <v>#DIV/0!</v>
      </c>
      <c r="I58" s="51">
        <f>G58/8163419.33</f>
        <v>0</v>
      </c>
      <c r="J58" s="124"/>
    </row>
    <row r="59" spans="1:10" ht="21" customHeight="1">
      <c r="A59" s="24" t="s">
        <v>17</v>
      </c>
      <c r="B59" s="25">
        <v>750</v>
      </c>
      <c r="C59" s="25"/>
      <c r="D59" s="25"/>
      <c r="E59" s="26">
        <f>SUM(E60,E75,E80,E123,E117)</f>
        <v>1813526</v>
      </c>
      <c r="F59" s="26">
        <f>SUM(F60,F75,F80,F123,F117,F121,F111)</f>
        <v>1904101</v>
      </c>
      <c r="G59" s="66">
        <f>SUM(G60,G75,G80,G123,G117,G121,G111,)</f>
        <v>926105.9300000002</v>
      </c>
      <c r="H59" s="51">
        <f t="shared" si="0"/>
        <v>0.48637437299807107</v>
      </c>
      <c r="I59" s="51">
        <f>G59/8163419.33</f>
        <v>0.113445835937476</v>
      </c>
      <c r="J59" s="124">
        <v>0</v>
      </c>
    </row>
    <row r="60" spans="1:10" s="130" customFormat="1" ht="15" customHeight="1">
      <c r="A60" s="192" t="s">
        <v>18</v>
      </c>
      <c r="B60" s="193"/>
      <c r="C60" s="193">
        <v>75011</v>
      </c>
      <c r="D60" s="193"/>
      <c r="E60" s="194">
        <f>SUM(E61:E74)</f>
        <v>115775</v>
      </c>
      <c r="F60" s="194">
        <f>SUM(F61:F74)</f>
        <v>115775</v>
      </c>
      <c r="G60" s="198">
        <f>SUM(G61:G74)</f>
        <v>51517.78</v>
      </c>
      <c r="H60" s="132">
        <f t="shared" si="0"/>
        <v>0.44498190455625136</v>
      </c>
      <c r="I60" s="132">
        <f>G60/8163419.33</f>
        <v>0.006310808978129511</v>
      </c>
      <c r="J60" s="197"/>
    </row>
    <row r="61" spans="1:10" ht="14.25" customHeight="1">
      <c r="A61" s="117" t="s">
        <v>331</v>
      </c>
      <c r="B61" s="29"/>
      <c r="C61" s="29"/>
      <c r="D61" s="44" t="s">
        <v>100</v>
      </c>
      <c r="E61" s="30">
        <v>600</v>
      </c>
      <c r="F61" s="30">
        <v>600</v>
      </c>
      <c r="G61" s="68">
        <v>500</v>
      </c>
      <c r="H61" s="191">
        <f t="shared" si="0"/>
        <v>0.8333333333333334</v>
      </c>
      <c r="I61" s="51"/>
      <c r="J61" s="69"/>
    </row>
    <row r="62" spans="1:10" ht="13.5" customHeight="1">
      <c r="A62" s="28" t="s">
        <v>19</v>
      </c>
      <c r="B62" s="29"/>
      <c r="C62" s="29"/>
      <c r="D62" s="29">
        <v>4010</v>
      </c>
      <c r="E62" s="30">
        <v>69300</v>
      </c>
      <c r="F62" s="31">
        <v>69300</v>
      </c>
      <c r="G62" s="65">
        <v>29156.66</v>
      </c>
      <c r="H62" s="191">
        <f t="shared" si="0"/>
        <v>0.4207310245310245</v>
      </c>
      <c r="I62" s="51"/>
      <c r="J62" s="69"/>
    </row>
    <row r="63" spans="1:10" ht="13.5" customHeight="1">
      <c r="A63" s="28" t="s">
        <v>20</v>
      </c>
      <c r="B63" s="29"/>
      <c r="C63" s="29"/>
      <c r="D63" s="29">
        <v>4040</v>
      </c>
      <c r="E63" s="30">
        <v>5165</v>
      </c>
      <c r="F63" s="31">
        <v>5165</v>
      </c>
      <c r="G63" s="65">
        <v>5142.18</v>
      </c>
      <c r="H63" s="191">
        <f t="shared" si="0"/>
        <v>0.9955818005808326</v>
      </c>
      <c r="I63" s="51"/>
      <c r="J63" s="69"/>
    </row>
    <row r="64" spans="1:10" ht="13.5" customHeight="1">
      <c r="A64" s="28" t="s">
        <v>21</v>
      </c>
      <c r="B64" s="29"/>
      <c r="C64" s="29"/>
      <c r="D64" s="29">
        <v>4110</v>
      </c>
      <c r="E64" s="30">
        <v>11245</v>
      </c>
      <c r="F64" s="31">
        <v>11245</v>
      </c>
      <c r="G64" s="65">
        <v>4707.38</v>
      </c>
      <c r="H64" s="191">
        <f aca="true" t="shared" si="1" ref="H64:H122">G64/F64</f>
        <v>0.418619831036016</v>
      </c>
      <c r="I64" s="51"/>
      <c r="J64" s="69"/>
    </row>
    <row r="65" spans="1:10" ht="13.5" customHeight="1">
      <c r="A65" s="28" t="s">
        <v>22</v>
      </c>
      <c r="B65" s="29"/>
      <c r="C65" s="29"/>
      <c r="D65" s="29">
        <v>4120</v>
      </c>
      <c r="E65" s="30">
        <v>210</v>
      </c>
      <c r="F65" s="31">
        <v>210</v>
      </c>
      <c r="G65" s="65">
        <v>0</v>
      </c>
      <c r="H65" s="191">
        <f t="shared" si="1"/>
        <v>0</v>
      </c>
      <c r="I65" s="51"/>
      <c r="J65" s="69"/>
    </row>
    <row r="66" spans="1:10" ht="13.5" customHeight="1">
      <c r="A66" s="43" t="s">
        <v>171</v>
      </c>
      <c r="B66" s="29"/>
      <c r="C66" s="29"/>
      <c r="D66" s="44" t="s">
        <v>172</v>
      </c>
      <c r="E66" s="30">
        <v>600</v>
      </c>
      <c r="F66" s="31">
        <v>600</v>
      </c>
      <c r="G66" s="65">
        <v>0</v>
      </c>
      <c r="H66" s="191">
        <f t="shared" si="1"/>
        <v>0</v>
      </c>
      <c r="I66" s="51"/>
      <c r="J66" s="69"/>
    </row>
    <row r="67" spans="1:10" ht="13.5" customHeight="1">
      <c r="A67" s="28" t="s">
        <v>9</v>
      </c>
      <c r="B67" s="29"/>
      <c r="C67" s="29"/>
      <c r="D67" s="29" t="s">
        <v>84</v>
      </c>
      <c r="E67" s="30">
        <v>8600</v>
      </c>
      <c r="F67" s="31">
        <v>8600</v>
      </c>
      <c r="G67" s="65">
        <v>3270.39</v>
      </c>
      <c r="H67" s="191">
        <f t="shared" si="1"/>
        <v>0.3802779069767442</v>
      </c>
      <c r="I67" s="51"/>
      <c r="J67" s="69"/>
    </row>
    <row r="68" spans="1:10" ht="13.5" customHeight="1">
      <c r="A68" s="43" t="s">
        <v>49</v>
      </c>
      <c r="B68" s="29"/>
      <c r="C68" s="29"/>
      <c r="D68" s="44" t="s">
        <v>140</v>
      </c>
      <c r="E68" s="30">
        <v>100</v>
      </c>
      <c r="F68" s="31">
        <v>100</v>
      </c>
      <c r="G68" s="65">
        <v>0</v>
      </c>
      <c r="H68" s="191">
        <f t="shared" si="1"/>
        <v>0</v>
      </c>
      <c r="I68" s="51"/>
      <c r="J68" s="69"/>
    </row>
    <row r="69" spans="1:10" ht="13.5" customHeight="1">
      <c r="A69" s="43" t="s">
        <v>12</v>
      </c>
      <c r="B69" s="29"/>
      <c r="C69" s="29"/>
      <c r="D69" s="44" t="s">
        <v>80</v>
      </c>
      <c r="E69" s="30">
        <v>16000</v>
      </c>
      <c r="F69" s="31">
        <v>16000</v>
      </c>
      <c r="G69" s="65">
        <v>6826.8</v>
      </c>
      <c r="H69" s="191">
        <f t="shared" si="1"/>
        <v>0.426675</v>
      </c>
      <c r="I69" s="51"/>
      <c r="J69" s="69"/>
    </row>
    <row r="70" spans="1:10" ht="13.5" customHeight="1">
      <c r="A70" s="43" t="s">
        <v>26</v>
      </c>
      <c r="B70" s="29"/>
      <c r="C70" s="29"/>
      <c r="D70" s="44" t="s">
        <v>85</v>
      </c>
      <c r="E70" s="30">
        <v>100</v>
      </c>
      <c r="F70" s="31">
        <v>100</v>
      </c>
      <c r="G70" s="65">
        <v>0</v>
      </c>
      <c r="H70" s="191">
        <f t="shared" si="1"/>
        <v>0</v>
      </c>
      <c r="I70" s="51"/>
      <c r="J70" s="69"/>
    </row>
    <row r="71" spans="1:10" ht="14.25" customHeight="1">
      <c r="A71" s="47" t="s">
        <v>402</v>
      </c>
      <c r="B71" s="29"/>
      <c r="C71" s="29"/>
      <c r="D71" s="29">
        <v>4440</v>
      </c>
      <c r="E71" s="30">
        <v>3105</v>
      </c>
      <c r="F71" s="31">
        <v>3105</v>
      </c>
      <c r="G71" s="65">
        <v>1914.37</v>
      </c>
      <c r="H71" s="191">
        <f t="shared" si="1"/>
        <v>0.6165442834138486</v>
      </c>
      <c r="I71" s="51"/>
      <c r="J71" s="69"/>
    </row>
    <row r="72" spans="1:10" ht="15" customHeight="1" hidden="1">
      <c r="A72" s="80" t="s">
        <v>232</v>
      </c>
      <c r="B72" s="29"/>
      <c r="C72" s="29"/>
      <c r="D72" s="44" t="s">
        <v>233</v>
      </c>
      <c r="E72" s="30">
        <v>0</v>
      </c>
      <c r="F72" s="31">
        <v>0</v>
      </c>
      <c r="G72" s="65">
        <v>0</v>
      </c>
      <c r="H72" s="191" t="e">
        <f t="shared" si="1"/>
        <v>#DIV/0!</v>
      </c>
      <c r="I72" s="51"/>
      <c r="J72" s="69"/>
    </row>
    <row r="73" spans="1:10" ht="15" customHeight="1">
      <c r="A73" s="43" t="s">
        <v>95</v>
      </c>
      <c r="B73" s="29"/>
      <c r="C73" s="29"/>
      <c r="D73" s="44" t="s">
        <v>96</v>
      </c>
      <c r="E73" s="30">
        <v>50</v>
      </c>
      <c r="F73" s="31">
        <v>50</v>
      </c>
      <c r="G73" s="65">
        <v>0</v>
      </c>
      <c r="H73" s="191">
        <f t="shared" si="1"/>
        <v>0</v>
      </c>
      <c r="I73" s="51"/>
      <c r="J73" s="69"/>
    </row>
    <row r="74" spans="1:10" ht="27" customHeight="1">
      <c r="A74" s="47" t="s">
        <v>231</v>
      </c>
      <c r="B74" s="29"/>
      <c r="C74" s="29"/>
      <c r="D74" s="44" t="s">
        <v>212</v>
      </c>
      <c r="E74" s="30">
        <v>700</v>
      </c>
      <c r="F74" s="31">
        <v>700</v>
      </c>
      <c r="G74" s="65">
        <v>0</v>
      </c>
      <c r="H74" s="191">
        <f t="shared" si="1"/>
        <v>0</v>
      </c>
      <c r="I74" s="51"/>
      <c r="J74" s="69"/>
    </row>
    <row r="75" spans="1:10" s="130" customFormat="1" ht="15" customHeight="1">
      <c r="A75" s="192" t="s">
        <v>397</v>
      </c>
      <c r="B75" s="193"/>
      <c r="C75" s="193">
        <v>75022</v>
      </c>
      <c r="D75" s="193"/>
      <c r="E75" s="194">
        <f>SUM(E76:E79)</f>
        <v>66284</v>
      </c>
      <c r="F75" s="194">
        <f>SUM(F76:F79)</f>
        <v>66284</v>
      </c>
      <c r="G75" s="198">
        <f>SUM(G76:G79)</f>
        <v>40627.07</v>
      </c>
      <c r="H75" s="132">
        <f t="shared" si="1"/>
        <v>0.6129242351095286</v>
      </c>
      <c r="I75" s="132">
        <f>G75/8163419.33</f>
        <v>0.0049767221745792645</v>
      </c>
      <c r="J75" s="197"/>
    </row>
    <row r="76" spans="1:10" ht="13.5" customHeight="1">
      <c r="A76" s="28" t="s">
        <v>23</v>
      </c>
      <c r="B76" s="29"/>
      <c r="C76" s="29"/>
      <c r="D76" s="29">
        <v>3030</v>
      </c>
      <c r="E76" s="30">
        <v>63144</v>
      </c>
      <c r="F76" s="31">
        <v>63144</v>
      </c>
      <c r="G76" s="65">
        <v>38918.88</v>
      </c>
      <c r="H76" s="191">
        <f t="shared" si="1"/>
        <v>0.6163511972633979</v>
      </c>
      <c r="I76" s="51"/>
      <c r="J76" s="69"/>
    </row>
    <row r="77" spans="1:10" ht="13.5" customHeight="1">
      <c r="A77" s="28" t="s">
        <v>9</v>
      </c>
      <c r="B77" s="29"/>
      <c r="C77" s="29"/>
      <c r="D77" s="29">
        <v>4210</v>
      </c>
      <c r="E77" s="30">
        <v>1800</v>
      </c>
      <c r="F77" s="31">
        <v>1800</v>
      </c>
      <c r="G77" s="65">
        <v>925.89</v>
      </c>
      <c r="H77" s="191">
        <f t="shared" si="1"/>
        <v>0.5143833333333333</v>
      </c>
      <c r="I77" s="51"/>
      <c r="J77" s="69"/>
    </row>
    <row r="78" spans="1:10" ht="13.5" customHeight="1">
      <c r="A78" s="28" t="s">
        <v>12</v>
      </c>
      <c r="B78" s="29"/>
      <c r="C78" s="29"/>
      <c r="D78" s="29" t="s">
        <v>80</v>
      </c>
      <c r="E78" s="30">
        <v>500</v>
      </c>
      <c r="F78" s="31">
        <v>500</v>
      </c>
      <c r="G78" s="65">
        <v>379</v>
      </c>
      <c r="H78" s="191">
        <f t="shared" si="1"/>
        <v>0.758</v>
      </c>
      <c r="I78" s="51"/>
      <c r="J78" s="69"/>
    </row>
    <row r="79" spans="1:10" ht="38.25">
      <c r="A79" s="52" t="s">
        <v>398</v>
      </c>
      <c r="B79" s="29"/>
      <c r="C79" s="29"/>
      <c r="D79" s="44" t="s">
        <v>216</v>
      </c>
      <c r="E79" s="30">
        <v>840</v>
      </c>
      <c r="F79" s="31">
        <v>840</v>
      </c>
      <c r="G79" s="65">
        <v>403.3</v>
      </c>
      <c r="H79" s="191">
        <f t="shared" si="1"/>
        <v>0.4801190476190476</v>
      </c>
      <c r="I79" s="51"/>
      <c r="J79" s="69"/>
    </row>
    <row r="80" spans="1:10" s="130" customFormat="1" ht="15" customHeight="1">
      <c r="A80" s="192" t="s">
        <v>446</v>
      </c>
      <c r="B80" s="193"/>
      <c r="C80" s="193">
        <v>75023</v>
      </c>
      <c r="D80" s="193"/>
      <c r="E80" s="194">
        <f>SUM(E81:E110)</f>
        <v>1588967</v>
      </c>
      <c r="F80" s="194">
        <f>SUM(F81:F110)</f>
        <v>1651847</v>
      </c>
      <c r="G80" s="198">
        <f>SUM(G81:G110)</f>
        <v>787919.7700000001</v>
      </c>
      <c r="H80" s="132">
        <f t="shared" si="1"/>
        <v>0.4769931900472623</v>
      </c>
      <c r="I80" s="132">
        <f>G80/8163419.33</f>
        <v>0.09651835072399743</v>
      </c>
      <c r="J80" s="197"/>
    </row>
    <row r="81" spans="1:10" ht="13.5" customHeight="1">
      <c r="A81" s="117" t="s">
        <v>399</v>
      </c>
      <c r="B81" s="29"/>
      <c r="C81" s="29"/>
      <c r="D81" s="29">
        <v>3020</v>
      </c>
      <c r="E81" s="30">
        <v>4000</v>
      </c>
      <c r="F81" s="31">
        <v>4000</v>
      </c>
      <c r="G81" s="65">
        <v>2134.96</v>
      </c>
      <c r="H81" s="191">
        <f t="shared" si="1"/>
        <v>0.53374</v>
      </c>
      <c r="I81" s="51"/>
      <c r="J81" s="69"/>
    </row>
    <row r="82" spans="1:10" ht="13.5" customHeight="1">
      <c r="A82" s="28" t="s">
        <v>19</v>
      </c>
      <c r="B82" s="29"/>
      <c r="C82" s="29"/>
      <c r="D82" s="29">
        <v>4010</v>
      </c>
      <c r="E82" s="30">
        <v>866620</v>
      </c>
      <c r="F82" s="31">
        <v>908740</v>
      </c>
      <c r="G82" s="65">
        <v>393056.61</v>
      </c>
      <c r="H82" s="191">
        <f t="shared" si="1"/>
        <v>0.4325292272817307</v>
      </c>
      <c r="I82" s="51"/>
      <c r="J82" s="69"/>
    </row>
    <row r="83" spans="1:10" ht="13.5" customHeight="1">
      <c r="A83" s="28" t="s">
        <v>25</v>
      </c>
      <c r="B83" s="29"/>
      <c r="C83" s="29"/>
      <c r="D83" s="29">
        <v>4040</v>
      </c>
      <c r="E83" s="30">
        <v>67440</v>
      </c>
      <c r="F83" s="31">
        <v>67140</v>
      </c>
      <c r="G83" s="65">
        <v>67114.78</v>
      </c>
      <c r="H83" s="191">
        <f t="shared" si="1"/>
        <v>0.9996243669943402</v>
      </c>
      <c r="I83" s="51"/>
      <c r="J83" s="69"/>
    </row>
    <row r="84" spans="1:10" ht="13.5" customHeight="1">
      <c r="A84" s="28" t="s">
        <v>21</v>
      </c>
      <c r="B84" s="29"/>
      <c r="C84" s="29"/>
      <c r="D84" s="29">
        <v>4110</v>
      </c>
      <c r="E84" s="30">
        <v>138467</v>
      </c>
      <c r="F84" s="31">
        <v>142567</v>
      </c>
      <c r="G84" s="65">
        <v>59645.16</v>
      </c>
      <c r="H84" s="191">
        <f t="shared" si="1"/>
        <v>0.4183658209824153</v>
      </c>
      <c r="I84" s="51"/>
      <c r="J84" s="69"/>
    </row>
    <row r="85" spans="1:10" ht="13.5" customHeight="1">
      <c r="A85" s="28" t="s">
        <v>22</v>
      </c>
      <c r="B85" s="29"/>
      <c r="C85" s="29"/>
      <c r="D85" s="29">
        <v>4120</v>
      </c>
      <c r="E85" s="30">
        <v>22466</v>
      </c>
      <c r="F85" s="31">
        <v>23126</v>
      </c>
      <c r="G85" s="65">
        <v>8984.91</v>
      </c>
      <c r="H85" s="191">
        <f t="shared" si="1"/>
        <v>0.3885198477903658</v>
      </c>
      <c r="I85" s="51"/>
      <c r="J85" s="69"/>
    </row>
    <row r="86" spans="1:10" ht="24.75" customHeight="1">
      <c r="A86" s="52" t="s">
        <v>400</v>
      </c>
      <c r="B86" s="29"/>
      <c r="C86" s="29"/>
      <c r="D86" s="44" t="s">
        <v>139</v>
      </c>
      <c r="E86" s="30">
        <v>500</v>
      </c>
      <c r="F86" s="31">
        <v>500</v>
      </c>
      <c r="G86" s="65">
        <v>0</v>
      </c>
      <c r="H86" s="191">
        <f t="shared" si="1"/>
        <v>0</v>
      </c>
      <c r="I86" s="51"/>
      <c r="J86" s="69"/>
    </row>
    <row r="87" spans="1:10" ht="15" customHeight="1">
      <c r="A87" s="43" t="s">
        <v>171</v>
      </c>
      <c r="B87" s="29"/>
      <c r="C87" s="29"/>
      <c r="D87" s="44" t="s">
        <v>172</v>
      </c>
      <c r="E87" s="30">
        <v>5000</v>
      </c>
      <c r="F87" s="31">
        <v>5000</v>
      </c>
      <c r="G87" s="65">
        <v>0</v>
      </c>
      <c r="H87" s="191">
        <f t="shared" si="1"/>
        <v>0</v>
      </c>
      <c r="I87" s="51"/>
      <c r="J87" s="69"/>
    </row>
    <row r="88" spans="1:10" ht="15" customHeight="1">
      <c r="A88" s="43" t="s">
        <v>9</v>
      </c>
      <c r="B88" s="29"/>
      <c r="C88" s="29"/>
      <c r="D88" s="29">
        <v>4210</v>
      </c>
      <c r="E88" s="30">
        <v>136000</v>
      </c>
      <c r="F88" s="31">
        <v>136000</v>
      </c>
      <c r="G88" s="65">
        <v>73718.24</v>
      </c>
      <c r="H88" s="191">
        <f t="shared" si="1"/>
        <v>0.5420458823529413</v>
      </c>
      <c r="I88" s="51"/>
      <c r="J88" s="69"/>
    </row>
    <row r="89" spans="1:10" ht="28.5" customHeight="1">
      <c r="A89" s="52" t="s">
        <v>409</v>
      </c>
      <c r="B89" s="29"/>
      <c r="C89" s="29"/>
      <c r="D89" s="44" t="s">
        <v>179</v>
      </c>
      <c r="E89" s="30">
        <v>200</v>
      </c>
      <c r="F89" s="31">
        <v>200</v>
      </c>
      <c r="G89" s="65">
        <v>73.25</v>
      </c>
      <c r="H89" s="191">
        <f t="shared" si="1"/>
        <v>0.36625</v>
      </c>
      <c r="I89" s="51"/>
      <c r="J89" s="69"/>
    </row>
    <row r="90" spans="1:10" ht="14.25" customHeight="1">
      <c r="A90" s="52" t="s">
        <v>152</v>
      </c>
      <c r="B90" s="29"/>
      <c r="C90" s="29"/>
      <c r="D90" s="44" t="s">
        <v>153</v>
      </c>
      <c r="E90" s="30">
        <v>1000</v>
      </c>
      <c r="F90" s="31">
        <v>1000</v>
      </c>
      <c r="G90" s="65">
        <v>713.26</v>
      </c>
      <c r="H90" s="191">
        <f t="shared" si="1"/>
        <v>0.71326</v>
      </c>
      <c r="I90" s="51"/>
      <c r="J90" s="69"/>
    </row>
    <row r="91" spans="1:10" ht="13.5" customHeight="1">
      <c r="A91" s="28" t="s">
        <v>10</v>
      </c>
      <c r="B91" s="29"/>
      <c r="C91" s="29"/>
      <c r="D91" s="29">
        <v>4260</v>
      </c>
      <c r="E91" s="30">
        <v>105000</v>
      </c>
      <c r="F91" s="31">
        <v>105000</v>
      </c>
      <c r="G91" s="65">
        <v>54416.8</v>
      </c>
      <c r="H91" s="191">
        <f t="shared" si="1"/>
        <v>0.5182552380952381</v>
      </c>
      <c r="I91" s="51"/>
      <c r="J91" s="69"/>
    </row>
    <row r="92" spans="1:10" ht="13.5" customHeight="1">
      <c r="A92" s="43" t="s">
        <v>11</v>
      </c>
      <c r="B92" s="29"/>
      <c r="C92" s="29"/>
      <c r="D92" s="44" t="s">
        <v>138</v>
      </c>
      <c r="E92" s="30">
        <v>20000</v>
      </c>
      <c r="F92" s="31">
        <v>24800</v>
      </c>
      <c r="G92" s="65">
        <v>8256.9</v>
      </c>
      <c r="H92" s="191">
        <f t="shared" si="1"/>
        <v>0.3329395161290322</v>
      </c>
      <c r="I92" s="51"/>
      <c r="J92" s="69"/>
    </row>
    <row r="93" spans="1:10" ht="13.5" customHeight="1">
      <c r="A93" s="43" t="s">
        <v>49</v>
      </c>
      <c r="B93" s="29"/>
      <c r="C93" s="29"/>
      <c r="D93" s="44" t="s">
        <v>140</v>
      </c>
      <c r="E93" s="30">
        <v>1800</v>
      </c>
      <c r="F93" s="31">
        <v>1800</v>
      </c>
      <c r="G93" s="65">
        <v>893</v>
      </c>
      <c r="H93" s="191">
        <f t="shared" si="1"/>
        <v>0.4961111111111111</v>
      </c>
      <c r="I93" s="51"/>
      <c r="J93" s="69"/>
    </row>
    <row r="94" spans="1:10" ht="13.5" customHeight="1">
      <c r="A94" s="28" t="s">
        <v>12</v>
      </c>
      <c r="B94" s="29"/>
      <c r="C94" s="29"/>
      <c r="D94" s="29">
        <v>4300</v>
      </c>
      <c r="E94" s="30">
        <v>80000</v>
      </c>
      <c r="F94" s="31">
        <v>80000</v>
      </c>
      <c r="G94" s="65">
        <v>46279.47</v>
      </c>
      <c r="H94" s="191">
        <f t="shared" si="1"/>
        <v>0.578493375</v>
      </c>
      <c r="I94" s="51"/>
      <c r="J94" s="69"/>
    </row>
    <row r="95" spans="1:10" ht="13.5" customHeight="1">
      <c r="A95" s="117" t="s">
        <v>412</v>
      </c>
      <c r="B95" s="29"/>
      <c r="C95" s="29"/>
      <c r="D95" s="44" t="s">
        <v>173</v>
      </c>
      <c r="E95" s="30">
        <v>2600</v>
      </c>
      <c r="F95" s="31">
        <v>3800</v>
      </c>
      <c r="G95" s="65">
        <v>1800</v>
      </c>
      <c r="H95" s="191">
        <f t="shared" si="1"/>
        <v>0.47368421052631576</v>
      </c>
      <c r="I95" s="51"/>
      <c r="J95" s="69"/>
    </row>
    <row r="96" spans="1:10" ht="25.5" customHeight="1">
      <c r="A96" s="47" t="s">
        <v>447</v>
      </c>
      <c r="B96" s="29"/>
      <c r="C96" s="29"/>
      <c r="D96" s="44" t="s">
        <v>216</v>
      </c>
      <c r="E96" s="30">
        <v>6000</v>
      </c>
      <c r="F96" s="31">
        <v>6000</v>
      </c>
      <c r="G96" s="65">
        <v>3070.35</v>
      </c>
      <c r="H96" s="191">
        <f t="shared" si="1"/>
        <v>0.511725</v>
      </c>
      <c r="I96" s="51"/>
      <c r="J96" s="69"/>
    </row>
    <row r="97" spans="1:10" ht="36.75" customHeight="1">
      <c r="A97" s="52" t="s">
        <v>401</v>
      </c>
      <c r="B97" s="29"/>
      <c r="C97" s="29"/>
      <c r="D97" s="44" t="s">
        <v>218</v>
      </c>
      <c r="E97" s="30">
        <v>8000</v>
      </c>
      <c r="F97" s="31">
        <v>8000</v>
      </c>
      <c r="G97" s="65">
        <v>2640.48</v>
      </c>
      <c r="H97" s="191">
        <f t="shared" si="1"/>
        <v>0.33006</v>
      </c>
      <c r="I97" s="51"/>
      <c r="J97" s="69"/>
    </row>
    <row r="98" spans="1:10" ht="24.75" customHeight="1">
      <c r="A98" s="80" t="s">
        <v>229</v>
      </c>
      <c r="B98" s="29"/>
      <c r="C98" s="29"/>
      <c r="D98" s="44" t="s">
        <v>230</v>
      </c>
      <c r="E98" s="30">
        <v>500</v>
      </c>
      <c r="F98" s="31">
        <v>500</v>
      </c>
      <c r="G98" s="65">
        <v>0</v>
      </c>
      <c r="H98" s="191">
        <f t="shared" si="1"/>
        <v>0</v>
      </c>
      <c r="I98" s="51"/>
      <c r="J98" s="69"/>
    </row>
    <row r="99" spans="1:10" ht="15" customHeight="1">
      <c r="A99" s="28" t="s">
        <v>26</v>
      </c>
      <c r="B99" s="29"/>
      <c r="C99" s="29"/>
      <c r="D99" s="29">
        <v>4410</v>
      </c>
      <c r="E99" s="30">
        <v>7500</v>
      </c>
      <c r="F99" s="31">
        <v>7500</v>
      </c>
      <c r="G99" s="65">
        <v>2725.39</v>
      </c>
      <c r="H99" s="191">
        <f t="shared" si="1"/>
        <v>0.36338533333333334</v>
      </c>
      <c r="I99" s="51"/>
      <c r="J99" s="69"/>
    </row>
    <row r="100" spans="1:10" ht="15" customHeight="1">
      <c r="A100" s="28" t="s">
        <v>27</v>
      </c>
      <c r="B100" s="29"/>
      <c r="C100" s="29"/>
      <c r="D100" s="29">
        <v>4430</v>
      </c>
      <c r="E100" s="30">
        <v>18000</v>
      </c>
      <c r="F100" s="31">
        <v>18000</v>
      </c>
      <c r="G100" s="65">
        <v>8491.8</v>
      </c>
      <c r="H100" s="191">
        <f t="shared" si="1"/>
        <v>0.4717666666666666</v>
      </c>
      <c r="I100" s="51"/>
      <c r="J100" s="69"/>
    </row>
    <row r="101" spans="1:10" ht="14.25" customHeight="1">
      <c r="A101" s="52" t="s">
        <v>402</v>
      </c>
      <c r="B101" s="29"/>
      <c r="C101" s="29"/>
      <c r="D101" s="29">
        <v>4440</v>
      </c>
      <c r="E101" s="30">
        <v>32340</v>
      </c>
      <c r="F101" s="31">
        <v>32640</v>
      </c>
      <c r="G101" s="65">
        <v>25228.51</v>
      </c>
      <c r="H101" s="191">
        <f t="shared" si="1"/>
        <v>0.7729322916666667</v>
      </c>
      <c r="I101" s="51"/>
      <c r="J101" s="69"/>
    </row>
    <row r="102" spans="1:10" ht="14.25" customHeight="1">
      <c r="A102" s="43" t="s">
        <v>32</v>
      </c>
      <c r="B102" s="29"/>
      <c r="C102" s="29"/>
      <c r="D102" s="44" t="s">
        <v>174</v>
      </c>
      <c r="E102" s="30">
        <v>52174</v>
      </c>
      <c r="F102" s="31">
        <v>51579</v>
      </c>
      <c r="G102" s="65">
        <v>25625</v>
      </c>
      <c r="H102" s="191">
        <f t="shared" si="1"/>
        <v>0.49681071754008416</v>
      </c>
      <c r="I102" s="51"/>
      <c r="J102" s="69"/>
    </row>
    <row r="103" spans="1:10" ht="25.5">
      <c r="A103" s="52" t="s">
        <v>403</v>
      </c>
      <c r="B103" s="29"/>
      <c r="C103" s="29"/>
      <c r="D103" s="44" t="s">
        <v>175</v>
      </c>
      <c r="E103" s="30">
        <v>550</v>
      </c>
      <c r="F103" s="31">
        <v>1465</v>
      </c>
      <c r="G103" s="65">
        <v>756</v>
      </c>
      <c r="H103" s="191">
        <f t="shared" si="1"/>
        <v>0.5160409556313993</v>
      </c>
      <c r="I103" s="51"/>
      <c r="J103" s="69"/>
    </row>
    <row r="104" spans="1:12" ht="15" customHeight="1">
      <c r="A104" s="80" t="s">
        <v>232</v>
      </c>
      <c r="B104" s="29"/>
      <c r="C104" s="29"/>
      <c r="D104" s="44" t="s">
        <v>233</v>
      </c>
      <c r="E104" s="30">
        <v>300</v>
      </c>
      <c r="F104" s="31">
        <v>300</v>
      </c>
      <c r="G104" s="65">
        <v>0</v>
      </c>
      <c r="H104" s="191">
        <f t="shared" si="1"/>
        <v>0</v>
      </c>
      <c r="I104" s="51"/>
      <c r="J104" s="69"/>
      <c r="L104" s="145"/>
    </row>
    <row r="105" spans="1:12" ht="15" customHeight="1">
      <c r="A105" s="28" t="s">
        <v>97</v>
      </c>
      <c r="B105" s="29"/>
      <c r="C105" s="29"/>
      <c r="D105" s="29" t="s">
        <v>98</v>
      </c>
      <c r="E105" s="30">
        <v>5000</v>
      </c>
      <c r="F105" s="31">
        <v>4680</v>
      </c>
      <c r="G105" s="65">
        <v>0</v>
      </c>
      <c r="H105" s="191">
        <f t="shared" si="1"/>
        <v>0</v>
      </c>
      <c r="I105" s="51"/>
      <c r="J105" s="69"/>
      <c r="L105" s="145"/>
    </row>
    <row r="106" spans="1:12" ht="15" customHeight="1">
      <c r="A106" s="28" t="s">
        <v>16</v>
      </c>
      <c r="B106" s="29"/>
      <c r="C106" s="29"/>
      <c r="D106" s="29">
        <v>4580</v>
      </c>
      <c r="E106" s="30">
        <v>10</v>
      </c>
      <c r="F106" s="31">
        <v>10</v>
      </c>
      <c r="G106" s="65">
        <v>0</v>
      </c>
      <c r="H106" s="191">
        <f t="shared" si="1"/>
        <v>0</v>
      </c>
      <c r="I106" s="51"/>
      <c r="J106" s="69"/>
      <c r="L106" s="145"/>
    </row>
    <row r="107" spans="1:12" ht="15" customHeight="1">
      <c r="A107" s="28" t="s">
        <v>95</v>
      </c>
      <c r="B107" s="29"/>
      <c r="C107" s="29"/>
      <c r="D107" s="29" t="s">
        <v>96</v>
      </c>
      <c r="E107" s="30">
        <v>500</v>
      </c>
      <c r="F107" s="31">
        <v>500</v>
      </c>
      <c r="G107" s="65">
        <v>0</v>
      </c>
      <c r="H107" s="191">
        <f t="shared" si="1"/>
        <v>0</v>
      </c>
      <c r="I107" s="51"/>
      <c r="J107" s="69"/>
      <c r="L107" s="145"/>
    </row>
    <row r="108" spans="1:12" ht="27" customHeight="1">
      <c r="A108" s="47" t="s">
        <v>231</v>
      </c>
      <c r="B108" s="29"/>
      <c r="C108" s="29"/>
      <c r="D108" s="44" t="s">
        <v>212</v>
      </c>
      <c r="E108" s="30">
        <v>7000</v>
      </c>
      <c r="F108" s="31">
        <v>7000</v>
      </c>
      <c r="G108" s="65">
        <v>2294.9</v>
      </c>
      <c r="H108" s="191">
        <f t="shared" si="1"/>
        <v>0.32784285714285716</v>
      </c>
      <c r="I108" s="51"/>
      <c r="J108" s="69"/>
      <c r="L108" s="145"/>
    </row>
    <row r="109" spans="1:14" ht="13.5" customHeight="1">
      <c r="A109" s="43" t="s">
        <v>265</v>
      </c>
      <c r="B109" s="29"/>
      <c r="C109" s="29"/>
      <c r="D109" s="44" t="s">
        <v>90</v>
      </c>
      <c r="E109" s="30">
        <v>0</v>
      </c>
      <c r="F109" s="31">
        <v>10000</v>
      </c>
      <c r="G109" s="65">
        <v>0</v>
      </c>
      <c r="H109" s="191">
        <f t="shared" si="1"/>
        <v>0</v>
      </c>
      <c r="I109" s="191"/>
      <c r="J109" s="69"/>
      <c r="L109" s="145"/>
      <c r="N109" s="122"/>
    </row>
    <row r="110" spans="1:14" ht="13.5" customHeight="1" hidden="1">
      <c r="A110" s="43" t="s">
        <v>266</v>
      </c>
      <c r="B110" s="29"/>
      <c r="C110" s="29"/>
      <c r="D110" s="44" t="s">
        <v>155</v>
      </c>
      <c r="E110" s="30">
        <v>0</v>
      </c>
      <c r="F110" s="31">
        <v>0</v>
      </c>
      <c r="G110" s="65">
        <v>0</v>
      </c>
      <c r="H110" s="191" t="e">
        <f t="shared" si="1"/>
        <v>#DIV/0!</v>
      </c>
      <c r="I110" s="191">
        <f>G110/8163419.33</f>
        <v>0</v>
      </c>
      <c r="J110" s="69"/>
      <c r="L110" s="145"/>
      <c r="N110" s="122"/>
    </row>
    <row r="111" spans="1:14" s="130" customFormat="1" ht="15" customHeight="1">
      <c r="A111" s="192" t="s">
        <v>428</v>
      </c>
      <c r="B111" s="193"/>
      <c r="C111" s="193" t="s">
        <v>429</v>
      </c>
      <c r="D111" s="193"/>
      <c r="E111" s="194">
        <v>0</v>
      </c>
      <c r="F111" s="195">
        <f>SUM(F112:F116)</f>
        <v>10305</v>
      </c>
      <c r="G111" s="196">
        <f>SUM(G112:G116)</f>
        <v>8544.15</v>
      </c>
      <c r="H111" s="132">
        <f t="shared" si="1"/>
        <v>0.8291266375545852</v>
      </c>
      <c r="I111" s="132">
        <f>G111/8163419.33</f>
        <v>0.0010466386271008818</v>
      </c>
      <c r="J111" s="197"/>
      <c r="L111" s="203"/>
      <c r="N111" s="204"/>
    </row>
    <row r="112" spans="1:14" ht="15" customHeight="1">
      <c r="A112" s="117" t="s">
        <v>399</v>
      </c>
      <c r="B112" s="29"/>
      <c r="C112" s="29"/>
      <c r="D112" s="53" t="s">
        <v>100</v>
      </c>
      <c r="E112" s="30">
        <v>0</v>
      </c>
      <c r="F112" s="31">
        <v>6400</v>
      </c>
      <c r="G112" s="65">
        <v>5357.19</v>
      </c>
      <c r="H112" s="191">
        <f t="shared" si="1"/>
        <v>0.8370609375</v>
      </c>
      <c r="I112" s="51"/>
      <c r="J112" s="69"/>
      <c r="L112" s="145"/>
      <c r="N112" s="122"/>
    </row>
    <row r="113" spans="1:14" ht="15" customHeight="1">
      <c r="A113" s="117" t="s">
        <v>21</v>
      </c>
      <c r="B113" s="29"/>
      <c r="C113" s="29"/>
      <c r="D113" s="53" t="s">
        <v>82</v>
      </c>
      <c r="E113" s="30">
        <v>0</v>
      </c>
      <c r="F113" s="31">
        <v>1227</v>
      </c>
      <c r="G113" s="65">
        <v>979.92</v>
      </c>
      <c r="H113" s="191">
        <f t="shared" si="1"/>
        <v>0.7986308068459658</v>
      </c>
      <c r="I113" s="51"/>
      <c r="J113" s="69"/>
      <c r="L113" s="145"/>
      <c r="N113" s="122"/>
    </row>
    <row r="114" spans="1:14" ht="15" customHeight="1">
      <c r="A114" s="117" t="s">
        <v>22</v>
      </c>
      <c r="B114" s="29"/>
      <c r="C114" s="29"/>
      <c r="D114" s="53" t="s">
        <v>83</v>
      </c>
      <c r="E114" s="30">
        <v>0</v>
      </c>
      <c r="F114" s="31">
        <v>198</v>
      </c>
      <c r="G114" s="65">
        <v>158.76</v>
      </c>
      <c r="H114" s="191">
        <f t="shared" si="1"/>
        <v>0.8018181818181818</v>
      </c>
      <c r="I114" s="51"/>
      <c r="J114" s="69"/>
      <c r="L114" s="145"/>
      <c r="N114" s="122"/>
    </row>
    <row r="115" spans="1:14" ht="15" customHeight="1">
      <c r="A115" s="117" t="s">
        <v>171</v>
      </c>
      <c r="B115" s="29"/>
      <c r="C115" s="29"/>
      <c r="D115" s="53" t="s">
        <v>172</v>
      </c>
      <c r="E115" s="30">
        <v>0</v>
      </c>
      <c r="F115" s="31">
        <v>1680</v>
      </c>
      <c r="G115" s="65">
        <v>1680</v>
      </c>
      <c r="H115" s="191">
        <f t="shared" si="1"/>
        <v>1</v>
      </c>
      <c r="I115" s="51"/>
      <c r="J115" s="69"/>
      <c r="L115" s="145"/>
      <c r="N115" s="122"/>
    </row>
    <row r="116" spans="1:14" ht="15" customHeight="1">
      <c r="A116" s="117" t="s">
        <v>9</v>
      </c>
      <c r="B116" s="29"/>
      <c r="C116" s="29"/>
      <c r="D116" s="53" t="s">
        <v>84</v>
      </c>
      <c r="E116" s="30">
        <v>0</v>
      </c>
      <c r="F116" s="31">
        <v>800</v>
      </c>
      <c r="G116" s="65">
        <v>368.28</v>
      </c>
      <c r="H116" s="191">
        <f t="shared" si="1"/>
        <v>0.46035</v>
      </c>
      <c r="I116" s="51"/>
      <c r="J116" s="69"/>
      <c r="L116" s="145"/>
      <c r="N116" s="122"/>
    </row>
    <row r="117" spans="1:14" s="130" customFormat="1" ht="12.75">
      <c r="A117" s="192" t="s">
        <v>210</v>
      </c>
      <c r="B117" s="193"/>
      <c r="C117" s="193" t="s">
        <v>206</v>
      </c>
      <c r="D117" s="193"/>
      <c r="E117" s="194">
        <f>SUM(E119:E120)</f>
        <v>26000</v>
      </c>
      <c r="F117" s="195">
        <f>SUM(F118:F120)</f>
        <v>40000</v>
      </c>
      <c r="G117" s="196">
        <f>SUM(G118:G120)</f>
        <v>26665.41</v>
      </c>
      <c r="H117" s="132">
        <f t="shared" si="1"/>
        <v>0.66663525</v>
      </c>
      <c r="I117" s="132">
        <f>G117/8163419.33</f>
        <v>0.003266451093845745</v>
      </c>
      <c r="J117" s="197"/>
      <c r="L117" s="203"/>
      <c r="N117" s="204"/>
    </row>
    <row r="118" spans="1:14" ht="12.75" hidden="1">
      <c r="A118" s="28" t="s">
        <v>24</v>
      </c>
      <c r="B118" s="29"/>
      <c r="C118" s="44"/>
      <c r="D118" s="44" t="s">
        <v>100</v>
      </c>
      <c r="E118" s="30">
        <v>0</v>
      </c>
      <c r="F118" s="31">
        <v>0</v>
      </c>
      <c r="G118" s="65">
        <v>0</v>
      </c>
      <c r="H118" s="51" t="e">
        <f t="shared" si="1"/>
        <v>#DIV/0!</v>
      </c>
      <c r="I118" s="51">
        <f>G118/8163419.33</f>
        <v>0</v>
      </c>
      <c r="J118" s="69"/>
      <c r="L118" s="145"/>
      <c r="N118" s="122"/>
    </row>
    <row r="119" spans="1:14" ht="12.75">
      <c r="A119" s="28" t="s">
        <v>9</v>
      </c>
      <c r="B119" s="29"/>
      <c r="C119" s="44"/>
      <c r="D119" s="44" t="s">
        <v>84</v>
      </c>
      <c r="E119" s="30">
        <v>12000</v>
      </c>
      <c r="F119" s="31">
        <v>22000</v>
      </c>
      <c r="G119" s="65">
        <v>13471.21</v>
      </c>
      <c r="H119" s="191">
        <f t="shared" si="1"/>
        <v>0.6123277272727272</v>
      </c>
      <c r="I119" s="51"/>
      <c r="J119" s="69"/>
      <c r="L119" s="145"/>
      <c r="N119" s="122"/>
    </row>
    <row r="120" spans="1:14" ht="15" customHeight="1">
      <c r="A120" s="43" t="s">
        <v>12</v>
      </c>
      <c r="B120" s="29"/>
      <c r="C120" s="44"/>
      <c r="D120" s="44" t="s">
        <v>80</v>
      </c>
      <c r="E120" s="30">
        <v>14000</v>
      </c>
      <c r="F120" s="31">
        <v>18000</v>
      </c>
      <c r="G120" s="65">
        <v>13194.2</v>
      </c>
      <c r="H120" s="191">
        <f t="shared" si="1"/>
        <v>0.7330111111111112</v>
      </c>
      <c r="I120" s="51"/>
      <c r="J120" s="69"/>
      <c r="L120" s="145"/>
      <c r="N120" s="122"/>
    </row>
    <row r="121" spans="1:14" ht="15" customHeight="1" hidden="1">
      <c r="A121" s="117" t="s">
        <v>335</v>
      </c>
      <c r="B121" s="29"/>
      <c r="C121" s="53" t="s">
        <v>336</v>
      </c>
      <c r="D121" s="44"/>
      <c r="E121" s="30">
        <v>0</v>
      </c>
      <c r="F121" s="31">
        <f>F122</f>
        <v>0</v>
      </c>
      <c r="G121" s="65">
        <f>SUM(G122)</f>
        <v>0</v>
      </c>
      <c r="H121" s="51" t="e">
        <f t="shared" si="1"/>
        <v>#DIV/0!</v>
      </c>
      <c r="I121" s="51">
        <f>G121/8163419.33</f>
        <v>0</v>
      </c>
      <c r="J121" s="69"/>
      <c r="L121" s="145"/>
      <c r="N121" s="122"/>
    </row>
    <row r="122" spans="1:14" ht="15" customHeight="1" hidden="1">
      <c r="A122" s="52" t="s">
        <v>338</v>
      </c>
      <c r="B122" s="29"/>
      <c r="C122" s="44"/>
      <c r="D122" s="53" t="s">
        <v>337</v>
      </c>
      <c r="E122" s="30">
        <v>0</v>
      </c>
      <c r="F122" s="31">
        <v>0</v>
      </c>
      <c r="G122" s="65">
        <v>0</v>
      </c>
      <c r="H122" s="51" t="e">
        <f t="shared" si="1"/>
        <v>#DIV/0!</v>
      </c>
      <c r="I122" s="51">
        <f>G122/8163419.33</f>
        <v>0</v>
      </c>
      <c r="J122" s="69"/>
      <c r="L122" s="145"/>
      <c r="N122" s="122"/>
    </row>
    <row r="123" spans="1:14" s="130" customFormat="1" ht="15" customHeight="1">
      <c r="A123" s="192" t="s">
        <v>15</v>
      </c>
      <c r="B123" s="193"/>
      <c r="C123" s="193">
        <v>75095</v>
      </c>
      <c r="D123" s="193"/>
      <c r="E123" s="194">
        <f>SUM(E124:E126)</f>
        <v>16500</v>
      </c>
      <c r="F123" s="194">
        <f>SUM(F124:F126)</f>
        <v>19890</v>
      </c>
      <c r="G123" s="198">
        <f>SUM(G124:G126)</f>
        <v>10831.75</v>
      </c>
      <c r="H123" s="132">
        <f aca="true" t="shared" si="2" ref="H123:H185">G123/F123</f>
        <v>0.5445827048768225</v>
      </c>
      <c r="I123" s="132">
        <f aca="true" t="shared" si="3" ref="I123:I185">G123/8163419.33</f>
        <v>0.001326864339823151</v>
      </c>
      <c r="J123" s="197"/>
      <c r="L123" s="203"/>
      <c r="N123" s="204"/>
    </row>
    <row r="124" spans="1:14" ht="36.75" customHeight="1">
      <c r="A124" s="211" t="s">
        <v>404</v>
      </c>
      <c r="B124" s="29"/>
      <c r="C124" s="29"/>
      <c r="D124" s="44" t="s">
        <v>176</v>
      </c>
      <c r="E124" s="30">
        <v>1500</v>
      </c>
      <c r="F124" s="30">
        <v>4890</v>
      </c>
      <c r="G124" s="68">
        <v>2444.4</v>
      </c>
      <c r="H124" s="191">
        <f t="shared" si="2"/>
        <v>0.49987730061349694</v>
      </c>
      <c r="I124" s="51"/>
      <c r="J124" s="69"/>
      <c r="L124" s="145"/>
      <c r="N124" s="122"/>
    </row>
    <row r="125" spans="1:14" ht="15" customHeight="1">
      <c r="A125" s="28" t="s">
        <v>9</v>
      </c>
      <c r="B125" s="29"/>
      <c r="C125" s="29"/>
      <c r="D125" s="29">
        <v>4210</v>
      </c>
      <c r="E125" s="30">
        <v>9000</v>
      </c>
      <c r="F125" s="31">
        <v>9000</v>
      </c>
      <c r="G125" s="65">
        <v>4374.68</v>
      </c>
      <c r="H125" s="191">
        <f t="shared" si="2"/>
        <v>0.4860755555555556</v>
      </c>
      <c r="I125" s="51"/>
      <c r="J125" s="69"/>
      <c r="L125" s="145"/>
      <c r="N125" s="122"/>
    </row>
    <row r="126" spans="1:14" ht="15" customHeight="1">
      <c r="A126" s="28" t="s">
        <v>12</v>
      </c>
      <c r="B126" s="29"/>
      <c r="C126" s="29"/>
      <c r="D126" s="29" t="s">
        <v>80</v>
      </c>
      <c r="E126" s="30">
        <v>6000</v>
      </c>
      <c r="F126" s="31">
        <v>6000</v>
      </c>
      <c r="G126" s="65">
        <v>4012.67</v>
      </c>
      <c r="H126" s="191">
        <f t="shared" si="2"/>
        <v>0.6687783333333334</v>
      </c>
      <c r="I126" s="51"/>
      <c r="J126" s="69"/>
      <c r="L126" s="145"/>
      <c r="N126" s="122"/>
    </row>
    <row r="127" spans="1:14" ht="38.25">
      <c r="A127" s="34" t="s">
        <v>190</v>
      </c>
      <c r="B127" s="25">
        <v>751</v>
      </c>
      <c r="C127" s="25"/>
      <c r="D127" s="25"/>
      <c r="E127" s="26">
        <f>SUM(E128)</f>
        <v>1150</v>
      </c>
      <c r="F127" s="26">
        <f>SUM(F128,F143,F133)</f>
        <v>1150</v>
      </c>
      <c r="G127" s="66">
        <f>SUM(G128,G143,G133)</f>
        <v>517.36</v>
      </c>
      <c r="H127" s="51">
        <f t="shared" si="2"/>
        <v>0.4498782608695652</v>
      </c>
      <c r="I127" s="51">
        <f t="shared" si="3"/>
        <v>6.337540423762601E-05</v>
      </c>
      <c r="J127" s="124">
        <f>G127/7232332.21</f>
        <v>7.153432461034586E-05</v>
      </c>
      <c r="L127" s="145"/>
      <c r="N127" s="122"/>
    </row>
    <row r="128" spans="1:14" s="130" customFormat="1" ht="25.5">
      <c r="A128" s="128" t="s">
        <v>191</v>
      </c>
      <c r="B128" s="193"/>
      <c r="C128" s="193">
        <v>75101</v>
      </c>
      <c r="D128" s="193"/>
      <c r="E128" s="194">
        <f>SUM(E129:E132)</f>
        <v>1150</v>
      </c>
      <c r="F128" s="195">
        <f>SUM(F129:F132)</f>
        <v>1150</v>
      </c>
      <c r="G128" s="196">
        <f>SUM(G129:G132)</f>
        <v>517.36</v>
      </c>
      <c r="H128" s="132">
        <f t="shared" si="2"/>
        <v>0.4498782608695652</v>
      </c>
      <c r="I128" s="132">
        <f t="shared" si="3"/>
        <v>6.337540423762601E-05</v>
      </c>
      <c r="J128" s="197"/>
      <c r="L128" s="203"/>
      <c r="N128" s="204"/>
    </row>
    <row r="129" spans="1:14" ht="15" customHeight="1">
      <c r="A129" s="43" t="s">
        <v>19</v>
      </c>
      <c r="B129" s="29"/>
      <c r="C129" s="29"/>
      <c r="D129" s="44" t="s">
        <v>157</v>
      </c>
      <c r="E129" s="30">
        <v>960</v>
      </c>
      <c r="F129" s="31">
        <v>960</v>
      </c>
      <c r="G129" s="65">
        <v>456.82</v>
      </c>
      <c r="H129" s="191">
        <f t="shared" si="2"/>
        <v>0.47585416666666663</v>
      </c>
      <c r="I129" s="51"/>
      <c r="J129" s="69"/>
      <c r="L129" s="145"/>
      <c r="N129" s="122"/>
    </row>
    <row r="130" spans="1:14" ht="12.75">
      <c r="A130" s="28" t="s">
        <v>28</v>
      </c>
      <c r="B130" s="29"/>
      <c r="C130" s="29"/>
      <c r="D130" s="29">
        <v>4110</v>
      </c>
      <c r="E130" s="30">
        <v>146</v>
      </c>
      <c r="F130" s="31">
        <v>146</v>
      </c>
      <c r="G130" s="65">
        <v>60.54</v>
      </c>
      <c r="H130" s="191">
        <f t="shared" si="2"/>
        <v>0.4146575342465753</v>
      </c>
      <c r="I130" s="51"/>
      <c r="J130" s="69"/>
      <c r="L130" s="145"/>
      <c r="N130" s="122"/>
    </row>
    <row r="131" spans="1:14" ht="12.75" hidden="1">
      <c r="A131" s="28" t="s">
        <v>22</v>
      </c>
      <c r="B131" s="29"/>
      <c r="C131" s="29"/>
      <c r="D131" s="29">
        <v>4120</v>
      </c>
      <c r="E131" s="30">
        <v>0</v>
      </c>
      <c r="F131" s="31">
        <v>0</v>
      </c>
      <c r="G131" s="65">
        <v>0</v>
      </c>
      <c r="H131" s="191"/>
      <c r="I131" s="51"/>
      <c r="J131" s="69"/>
      <c r="L131" s="145"/>
      <c r="N131" s="122"/>
    </row>
    <row r="132" spans="1:14" ht="12.75">
      <c r="A132" s="43" t="s">
        <v>12</v>
      </c>
      <c r="B132" s="29"/>
      <c r="C132" s="29"/>
      <c r="D132" s="44" t="s">
        <v>80</v>
      </c>
      <c r="E132" s="30">
        <v>44</v>
      </c>
      <c r="F132" s="31">
        <v>44</v>
      </c>
      <c r="G132" s="65">
        <v>0</v>
      </c>
      <c r="H132" s="191">
        <f t="shared" si="2"/>
        <v>0</v>
      </c>
      <c r="I132" s="51"/>
      <c r="J132" s="69"/>
      <c r="L132" s="145"/>
      <c r="N132" s="122"/>
    </row>
    <row r="133" spans="1:14" ht="12.75" hidden="1">
      <c r="A133" s="117" t="s">
        <v>339</v>
      </c>
      <c r="B133" s="29"/>
      <c r="C133" s="53" t="s">
        <v>318</v>
      </c>
      <c r="D133" s="44"/>
      <c r="E133" s="30">
        <v>0</v>
      </c>
      <c r="F133" s="31">
        <f>SUM(F134:F142)</f>
        <v>0</v>
      </c>
      <c r="G133" s="65">
        <f>SUM(G134:G142)</f>
        <v>0</v>
      </c>
      <c r="H133" s="191" t="e">
        <f t="shared" si="2"/>
        <v>#DIV/0!</v>
      </c>
      <c r="I133" s="51">
        <f t="shared" si="3"/>
        <v>0</v>
      </c>
      <c r="J133" s="69"/>
      <c r="L133" s="145"/>
      <c r="N133" s="122"/>
    </row>
    <row r="134" spans="1:14" ht="15" customHeight="1" hidden="1">
      <c r="A134" s="117" t="s">
        <v>23</v>
      </c>
      <c r="B134" s="29"/>
      <c r="C134" s="53"/>
      <c r="D134" s="53" t="s">
        <v>81</v>
      </c>
      <c r="E134" s="30">
        <v>0</v>
      </c>
      <c r="F134" s="31">
        <v>0</v>
      </c>
      <c r="G134" s="65">
        <v>0</v>
      </c>
      <c r="H134" s="191" t="e">
        <f t="shared" si="2"/>
        <v>#DIV/0!</v>
      </c>
      <c r="I134" s="51">
        <f t="shared" si="3"/>
        <v>0</v>
      </c>
      <c r="J134" s="69"/>
      <c r="L134" s="145"/>
      <c r="N134" s="122"/>
    </row>
    <row r="135" spans="1:14" ht="15" customHeight="1" hidden="1">
      <c r="A135" s="117" t="s">
        <v>21</v>
      </c>
      <c r="B135" s="29"/>
      <c r="C135" s="53"/>
      <c r="D135" s="53" t="s">
        <v>82</v>
      </c>
      <c r="E135" s="30">
        <v>0</v>
      </c>
      <c r="F135" s="31">
        <v>0</v>
      </c>
      <c r="G135" s="65">
        <v>0</v>
      </c>
      <c r="H135" s="51" t="e">
        <f t="shared" si="2"/>
        <v>#DIV/0!</v>
      </c>
      <c r="I135" s="51">
        <f t="shared" si="3"/>
        <v>0</v>
      </c>
      <c r="J135" s="69"/>
      <c r="L135" s="145"/>
      <c r="N135" s="122"/>
    </row>
    <row r="136" spans="1:14" ht="15" customHeight="1" hidden="1">
      <c r="A136" s="117" t="s">
        <v>22</v>
      </c>
      <c r="B136" s="29"/>
      <c r="C136" s="53"/>
      <c r="D136" s="53" t="s">
        <v>83</v>
      </c>
      <c r="E136" s="30">
        <v>0</v>
      </c>
      <c r="F136" s="31">
        <v>0</v>
      </c>
      <c r="G136" s="65">
        <v>0</v>
      </c>
      <c r="H136" s="51" t="e">
        <f t="shared" si="2"/>
        <v>#DIV/0!</v>
      </c>
      <c r="I136" s="51">
        <f t="shared" si="3"/>
        <v>0</v>
      </c>
      <c r="J136" s="69"/>
      <c r="L136" s="145"/>
      <c r="N136" s="122"/>
    </row>
    <row r="137" spans="1:14" ht="15" customHeight="1" hidden="1">
      <c r="A137" s="117" t="s">
        <v>171</v>
      </c>
      <c r="B137" s="29"/>
      <c r="C137" s="53"/>
      <c r="D137" s="53" t="s">
        <v>172</v>
      </c>
      <c r="E137" s="30">
        <v>0</v>
      </c>
      <c r="F137" s="31">
        <v>0</v>
      </c>
      <c r="G137" s="65">
        <v>0</v>
      </c>
      <c r="H137" s="51" t="e">
        <f t="shared" si="2"/>
        <v>#DIV/0!</v>
      </c>
      <c r="I137" s="51">
        <f t="shared" si="3"/>
        <v>0</v>
      </c>
      <c r="J137" s="69"/>
      <c r="L137" s="145"/>
      <c r="N137" s="122"/>
    </row>
    <row r="138" spans="1:14" ht="15" customHeight="1" hidden="1">
      <c r="A138" s="117" t="s">
        <v>9</v>
      </c>
      <c r="B138" s="29"/>
      <c r="C138" s="53"/>
      <c r="D138" s="53" t="s">
        <v>84</v>
      </c>
      <c r="E138" s="30">
        <v>0</v>
      </c>
      <c r="F138" s="31">
        <v>0</v>
      </c>
      <c r="G138" s="65">
        <v>0</v>
      </c>
      <c r="H138" s="51" t="e">
        <f t="shared" si="2"/>
        <v>#DIV/0!</v>
      </c>
      <c r="I138" s="51">
        <f t="shared" si="3"/>
        <v>0</v>
      </c>
      <c r="J138" s="69"/>
      <c r="L138" s="145"/>
      <c r="N138" s="122"/>
    </row>
    <row r="139" spans="1:14" ht="15" customHeight="1" hidden="1">
      <c r="A139" s="117" t="s">
        <v>12</v>
      </c>
      <c r="B139" s="29"/>
      <c r="C139" s="53"/>
      <c r="D139" s="53" t="s">
        <v>80</v>
      </c>
      <c r="E139" s="30">
        <v>0</v>
      </c>
      <c r="F139" s="31">
        <v>0</v>
      </c>
      <c r="G139" s="65">
        <v>0</v>
      </c>
      <c r="H139" s="51" t="e">
        <f t="shared" si="2"/>
        <v>#DIV/0!</v>
      </c>
      <c r="I139" s="51">
        <f t="shared" si="3"/>
        <v>0</v>
      </c>
      <c r="J139" s="69"/>
      <c r="L139" s="145"/>
      <c r="N139" s="122"/>
    </row>
    <row r="140" spans="1:14" ht="15" customHeight="1" hidden="1">
      <c r="A140" s="117" t="s">
        <v>26</v>
      </c>
      <c r="B140" s="29"/>
      <c r="C140" s="53"/>
      <c r="D140" s="53" t="s">
        <v>85</v>
      </c>
      <c r="E140" s="30">
        <v>0</v>
      </c>
      <c r="F140" s="31">
        <v>0</v>
      </c>
      <c r="G140" s="65">
        <v>0</v>
      </c>
      <c r="H140" s="51" t="e">
        <f t="shared" si="2"/>
        <v>#DIV/0!</v>
      </c>
      <c r="I140" s="51">
        <f t="shared" si="3"/>
        <v>0</v>
      </c>
      <c r="J140" s="69"/>
      <c r="L140" s="145"/>
      <c r="N140" s="122"/>
    </row>
    <row r="141" spans="1:14" ht="15" customHeight="1" hidden="1">
      <c r="A141" s="52" t="s">
        <v>217</v>
      </c>
      <c r="B141" s="29"/>
      <c r="C141" s="53"/>
      <c r="D141" s="53" t="s">
        <v>213</v>
      </c>
      <c r="E141" s="30">
        <v>0</v>
      </c>
      <c r="F141" s="31">
        <v>0</v>
      </c>
      <c r="G141" s="65">
        <v>0</v>
      </c>
      <c r="H141" s="51" t="e">
        <f t="shared" si="2"/>
        <v>#DIV/0!</v>
      </c>
      <c r="I141" s="51">
        <f t="shared" si="3"/>
        <v>0</v>
      </c>
      <c r="J141" s="69"/>
      <c r="L141" s="145"/>
      <c r="N141" s="122"/>
    </row>
    <row r="142" spans="1:14" ht="15" customHeight="1" hidden="1">
      <c r="A142" s="52" t="s">
        <v>214</v>
      </c>
      <c r="B142" s="29"/>
      <c r="C142" s="53"/>
      <c r="D142" s="53" t="s">
        <v>215</v>
      </c>
      <c r="E142" s="30">
        <v>0</v>
      </c>
      <c r="F142" s="31">
        <v>0</v>
      </c>
      <c r="G142" s="65">
        <v>0</v>
      </c>
      <c r="H142" s="51" t="e">
        <f t="shared" si="2"/>
        <v>#DIV/0!</v>
      </c>
      <c r="I142" s="51">
        <f t="shared" si="3"/>
        <v>0</v>
      </c>
      <c r="J142" s="69"/>
      <c r="L142" s="145"/>
      <c r="N142" s="122"/>
    </row>
    <row r="143" spans="1:14" ht="15" customHeight="1" hidden="1">
      <c r="A143" s="108" t="s">
        <v>280</v>
      </c>
      <c r="B143" s="29"/>
      <c r="C143" s="44" t="s">
        <v>281</v>
      </c>
      <c r="D143" s="29"/>
      <c r="E143" s="30">
        <f>SUM(E144:E152)</f>
        <v>0</v>
      </c>
      <c r="F143" s="30">
        <f>SUM(F144:F152)</f>
        <v>0</v>
      </c>
      <c r="G143" s="72">
        <f>SUM(G144:G152)</f>
        <v>0</v>
      </c>
      <c r="H143" s="51" t="e">
        <f t="shared" si="2"/>
        <v>#DIV/0!</v>
      </c>
      <c r="I143" s="51">
        <f t="shared" si="3"/>
        <v>0</v>
      </c>
      <c r="J143" s="69"/>
      <c r="L143" s="145"/>
      <c r="N143" s="122"/>
    </row>
    <row r="144" spans="1:14" ht="15" customHeight="1" hidden="1">
      <c r="A144" s="108" t="s">
        <v>23</v>
      </c>
      <c r="B144" s="29"/>
      <c r="C144" s="29"/>
      <c r="D144" s="44" t="s">
        <v>81</v>
      </c>
      <c r="E144" s="30">
        <v>0</v>
      </c>
      <c r="F144" s="31">
        <v>0</v>
      </c>
      <c r="G144" s="65">
        <v>0</v>
      </c>
      <c r="H144" s="51" t="e">
        <f t="shared" si="2"/>
        <v>#DIV/0!</v>
      </c>
      <c r="I144" s="51">
        <f t="shared" si="3"/>
        <v>0</v>
      </c>
      <c r="J144" s="69"/>
      <c r="L144" s="145"/>
      <c r="N144" s="122"/>
    </row>
    <row r="145" spans="1:14" ht="15" customHeight="1" hidden="1">
      <c r="A145" s="108" t="s">
        <v>28</v>
      </c>
      <c r="B145" s="29"/>
      <c r="C145" s="29"/>
      <c r="D145" s="44" t="s">
        <v>82</v>
      </c>
      <c r="E145" s="30">
        <v>0</v>
      </c>
      <c r="F145" s="31">
        <v>0</v>
      </c>
      <c r="G145" s="65">
        <v>0</v>
      </c>
      <c r="H145" s="51" t="e">
        <f t="shared" si="2"/>
        <v>#DIV/0!</v>
      </c>
      <c r="I145" s="51">
        <f t="shared" si="3"/>
        <v>0</v>
      </c>
      <c r="J145" s="69"/>
      <c r="L145" s="145"/>
      <c r="N145" s="122"/>
    </row>
    <row r="146" spans="1:14" ht="12.75" hidden="1">
      <c r="A146" s="108" t="s">
        <v>22</v>
      </c>
      <c r="B146" s="29"/>
      <c r="C146" s="29"/>
      <c r="D146" s="44" t="s">
        <v>83</v>
      </c>
      <c r="E146" s="30">
        <v>0</v>
      </c>
      <c r="F146" s="31">
        <v>0</v>
      </c>
      <c r="G146" s="65">
        <v>0</v>
      </c>
      <c r="H146" s="51" t="e">
        <f t="shared" si="2"/>
        <v>#DIV/0!</v>
      </c>
      <c r="I146" s="51">
        <f t="shared" si="3"/>
        <v>0</v>
      </c>
      <c r="J146" s="69"/>
      <c r="L146" s="145"/>
      <c r="N146" s="122"/>
    </row>
    <row r="147" spans="1:14" ht="12.75" hidden="1">
      <c r="A147" s="108" t="s">
        <v>171</v>
      </c>
      <c r="B147" s="29"/>
      <c r="C147" s="29"/>
      <c r="D147" s="44" t="s">
        <v>172</v>
      </c>
      <c r="E147" s="30">
        <v>0</v>
      </c>
      <c r="F147" s="31">
        <v>0</v>
      </c>
      <c r="G147" s="65">
        <v>0</v>
      </c>
      <c r="H147" s="51" t="e">
        <f t="shared" si="2"/>
        <v>#DIV/0!</v>
      </c>
      <c r="I147" s="51">
        <f t="shared" si="3"/>
        <v>0</v>
      </c>
      <c r="J147" s="69"/>
      <c r="L147" s="145"/>
      <c r="N147" s="123"/>
    </row>
    <row r="148" spans="1:12" ht="15" customHeight="1" hidden="1">
      <c r="A148" s="108" t="s">
        <v>9</v>
      </c>
      <c r="B148" s="29"/>
      <c r="C148" s="29"/>
      <c r="D148" s="44" t="s">
        <v>84</v>
      </c>
      <c r="E148" s="30">
        <v>0</v>
      </c>
      <c r="F148" s="31">
        <v>0</v>
      </c>
      <c r="G148" s="65">
        <v>0</v>
      </c>
      <c r="H148" s="51" t="e">
        <f t="shared" si="2"/>
        <v>#DIV/0!</v>
      </c>
      <c r="I148" s="51">
        <f t="shared" si="3"/>
        <v>0</v>
      </c>
      <c r="J148" s="69"/>
      <c r="L148" s="145"/>
    </row>
    <row r="149" spans="1:12" ht="15" customHeight="1" hidden="1">
      <c r="A149" s="108" t="s">
        <v>12</v>
      </c>
      <c r="B149" s="29"/>
      <c r="C149" s="29"/>
      <c r="D149" s="44" t="s">
        <v>80</v>
      </c>
      <c r="E149" s="30">
        <v>0</v>
      </c>
      <c r="F149" s="31">
        <v>0</v>
      </c>
      <c r="G149" s="65">
        <v>0</v>
      </c>
      <c r="H149" s="51" t="e">
        <f t="shared" si="2"/>
        <v>#DIV/0!</v>
      </c>
      <c r="I149" s="51">
        <f t="shared" si="3"/>
        <v>0</v>
      </c>
      <c r="J149" s="69"/>
      <c r="L149" s="145"/>
    </row>
    <row r="150" spans="1:12" ht="15" customHeight="1" hidden="1">
      <c r="A150" s="108" t="s">
        <v>26</v>
      </c>
      <c r="B150" s="29"/>
      <c r="C150" s="29"/>
      <c r="D150" s="44" t="s">
        <v>85</v>
      </c>
      <c r="E150" s="30">
        <v>0</v>
      </c>
      <c r="F150" s="31">
        <v>0</v>
      </c>
      <c r="G150" s="65">
        <v>0</v>
      </c>
      <c r="H150" s="51" t="e">
        <f t="shared" si="2"/>
        <v>#DIV/0!</v>
      </c>
      <c r="I150" s="51">
        <f t="shared" si="3"/>
        <v>0</v>
      </c>
      <c r="J150" s="69"/>
      <c r="L150" s="145"/>
    </row>
    <row r="151" spans="1:12" ht="15" customHeight="1" hidden="1">
      <c r="A151" s="108" t="s">
        <v>284</v>
      </c>
      <c r="B151" s="29"/>
      <c r="C151" s="29"/>
      <c r="D151" s="44" t="s">
        <v>213</v>
      </c>
      <c r="E151" s="30">
        <v>0</v>
      </c>
      <c r="F151" s="31">
        <v>0</v>
      </c>
      <c r="G151" s="65">
        <v>0</v>
      </c>
      <c r="H151" s="51" t="e">
        <f t="shared" si="2"/>
        <v>#DIV/0!</v>
      </c>
      <c r="I151" s="51">
        <f t="shared" si="3"/>
        <v>0</v>
      </c>
      <c r="J151" s="69"/>
      <c r="L151" s="145"/>
    </row>
    <row r="152" spans="1:12" ht="15" customHeight="1" hidden="1">
      <c r="A152" s="108" t="s">
        <v>214</v>
      </c>
      <c r="B152" s="29"/>
      <c r="C152" s="29"/>
      <c r="D152" s="44" t="s">
        <v>215</v>
      </c>
      <c r="E152" s="30">
        <v>0</v>
      </c>
      <c r="F152" s="31">
        <v>0</v>
      </c>
      <c r="G152" s="65">
        <v>0</v>
      </c>
      <c r="H152" s="51" t="e">
        <f t="shared" si="2"/>
        <v>#DIV/0!</v>
      </c>
      <c r="I152" s="51">
        <f t="shared" si="3"/>
        <v>0</v>
      </c>
      <c r="J152" s="69"/>
      <c r="L152" s="145"/>
    </row>
    <row r="153" spans="1:12" ht="25.5" customHeight="1">
      <c r="A153" s="34" t="s">
        <v>29</v>
      </c>
      <c r="B153" s="25">
        <v>754</v>
      </c>
      <c r="C153" s="25"/>
      <c r="D153" s="25"/>
      <c r="E153" s="26">
        <f>SUM(E157,E167,E176)</f>
        <v>62542</v>
      </c>
      <c r="F153" s="27">
        <f>SUM(F157,F167,F154,F176)</f>
        <v>66542</v>
      </c>
      <c r="G153" s="64">
        <f>SUM(G157,G167,G154,G176)</f>
        <v>20827.370000000003</v>
      </c>
      <c r="H153" s="51">
        <f t="shared" si="2"/>
        <v>0.31299585224369575</v>
      </c>
      <c r="I153" s="51">
        <f t="shared" si="3"/>
        <v>0.0025513046871745103</v>
      </c>
      <c r="J153" s="124">
        <f>G153/7232332.21</f>
        <v>0.002879758478351204</v>
      </c>
      <c r="L153" s="145"/>
    </row>
    <row r="154" spans="1:12" ht="15" customHeight="1" hidden="1">
      <c r="A154" s="108" t="s">
        <v>293</v>
      </c>
      <c r="B154" s="25"/>
      <c r="C154" s="53" t="s">
        <v>285</v>
      </c>
      <c r="D154" s="25"/>
      <c r="E154" s="54">
        <v>0</v>
      </c>
      <c r="F154" s="50">
        <f>SUM(F155:F156)</f>
        <v>0</v>
      </c>
      <c r="G154" s="70">
        <v>0</v>
      </c>
      <c r="H154" s="51" t="e">
        <f t="shared" si="2"/>
        <v>#DIV/0!</v>
      </c>
      <c r="I154" s="51">
        <f t="shared" si="3"/>
        <v>0</v>
      </c>
      <c r="J154" s="69"/>
      <c r="L154" s="145"/>
    </row>
    <row r="155" spans="1:12" ht="15" customHeight="1" hidden="1">
      <c r="A155" s="108" t="s">
        <v>294</v>
      </c>
      <c r="B155" s="25"/>
      <c r="C155" s="25"/>
      <c r="D155" s="53" t="s">
        <v>286</v>
      </c>
      <c r="E155" s="54">
        <v>0</v>
      </c>
      <c r="F155" s="50">
        <v>0</v>
      </c>
      <c r="G155" s="70">
        <v>0</v>
      </c>
      <c r="H155" s="51" t="e">
        <f t="shared" si="2"/>
        <v>#DIV/0!</v>
      </c>
      <c r="I155" s="51">
        <f t="shared" si="3"/>
        <v>0</v>
      </c>
      <c r="J155" s="69"/>
      <c r="L155" s="145"/>
    </row>
    <row r="156" spans="1:12" ht="12.75" hidden="1">
      <c r="A156" s="108" t="s">
        <v>9</v>
      </c>
      <c r="B156" s="25"/>
      <c r="C156" s="25"/>
      <c r="D156" s="53" t="s">
        <v>84</v>
      </c>
      <c r="E156" s="26">
        <v>0</v>
      </c>
      <c r="F156" s="50">
        <v>0</v>
      </c>
      <c r="G156" s="70">
        <v>0</v>
      </c>
      <c r="H156" s="51" t="e">
        <f t="shared" si="2"/>
        <v>#DIV/0!</v>
      </c>
      <c r="I156" s="51">
        <f t="shared" si="3"/>
        <v>0</v>
      </c>
      <c r="J156" s="69"/>
      <c r="L156" s="145"/>
    </row>
    <row r="157" spans="1:12" s="130" customFormat="1" ht="15" customHeight="1">
      <c r="A157" s="192" t="s">
        <v>30</v>
      </c>
      <c r="B157" s="193"/>
      <c r="C157" s="193">
        <v>75412</v>
      </c>
      <c r="D157" s="193"/>
      <c r="E157" s="194">
        <f>SUM(E158:E166)</f>
        <v>40192</v>
      </c>
      <c r="F157" s="194">
        <f>SUM(F158:F166)</f>
        <v>44192</v>
      </c>
      <c r="G157" s="198">
        <f>SUM(G158:G166)</f>
        <v>16342.65</v>
      </c>
      <c r="H157" s="132">
        <f t="shared" si="2"/>
        <v>0.3698101466328747</v>
      </c>
      <c r="I157" s="132">
        <f t="shared" si="3"/>
        <v>0.0020019368526056104</v>
      </c>
      <c r="J157" s="197"/>
      <c r="L157" s="203"/>
    </row>
    <row r="158" spans="1:12" ht="15" customHeight="1">
      <c r="A158" s="43" t="s">
        <v>23</v>
      </c>
      <c r="B158" s="29"/>
      <c r="C158" s="29"/>
      <c r="D158" s="44" t="s">
        <v>81</v>
      </c>
      <c r="E158" s="30">
        <v>5000</v>
      </c>
      <c r="F158" s="30">
        <v>9000</v>
      </c>
      <c r="G158" s="72">
        <v>4243.27</v>
      </c>
      <c r="H158" s="191">
        <f t="shared" si="2"/>
        <v>0.4714744444444445</v>
      </c>
      <c r="I158" s="51"/>
      <c r="J158" s="69"/>
      <c r="L158" s="145"/>
    </row>
    <row r="159" spans="1:12" ht="15" customHeight="1">
      <c r="A159" s="38" t="s">
        <v>21</v>
      </c>
      <c r="B159" s="35"/>
      <c r="C159" s="35"/>
      <c r="D159" s="35" t="s">
        <v>82</v>
      </c>
      <c r="E159" s="36">
        <v>1292</v>
      </c>
      <c r="F159" s="33">
        <v>1292</v>
      </c>
      <c r="G159" s="69">
        <v>332.98</v>
      </c>
      <c r="H159" s="191">
        <f t="shared" si="2"/>
        <v>0.2577244582043344</v>
      </c>
      <c r="I159" s="51"/>
      <c r="J159" s="69"/>
      <c r="L159" s="145"/>
    </row>
    <row r="160" spans="1:12" ht="15" customHeight="1">
      <c r="A160" s="38" t="s">
        <v>171</v>
      </c>
      <c r="B160" s="35"/>
      <c r="C160" s="35"/>
      <c r="D160" s="35" t="s">
        <v>172</v>
      </c>
      <c r="E160" s="36">
        <v>8500</v>
      </c>
      <c r="F160" s="33">
        <v>8500</v>
      </c>
      <c r="G160" s="69">
        <v>4048.92</v>
      </c>
      <c r="H160" s="191">
        <f t="shared" si="2"/>
        <v>0.4763435294117647</v>
      </c>
      <c r="I160" s="51"/>
      <c r="J160" s="69"/>
      <c r="L160" s="145"/>
    </row>
    <row r="161" spans="1:12" ht="15" customHeight="1">
      <c r="A161" s="28" t="s">
        <v>9</v>
      </c>
      <c r="B161" s="29"/>
      <c r="C161" s="29"/>
      <c r="D161" s="29">
        <v>4210</v>
      </c>
      <c r="E161" s="30">
        <v>13000</v>
      </c>
      <c r="F161" s="31">
        <v>13000</v>
      </c>
      <c r="G161" s="65">
        <v>5127.17</v>
      </c>
      <c r="H161" s="191">
        <f t="shared" si="2"/>
        <v>0.39439769230769234</v>
      </c>
      <c r="I161" s="51"/>
      <c r="J161" s="69"/>
      <c r="L161" s="145"/>
    </row>
    <row r="162" spans="1:12" ht="15" customHeight="1">
      <c r="A162" s="28" t="s">
        <v>10</v>
      </c>
      <c r="B162" s="29"/>
      <c r="C162" s="29"/>
      <c r="D162" s="29">
        <v>4260</v>
      </c>
      <c r="E162" s="30">
        <v>500</v>
      </c>
      <c r="F162" s="31">
        <v>500</v>
      </c>
      <c r="G162" s="65">
        <v>109.22</v>
      </c>
      <c r="H162" s="191">
        <f t="shared" si="2"/>
        <v>0.21844</v>
      </c>
      <c r="I162" s="51"/>
      <c r="J162" s="69"/>
      <c r="L162" s="145"/>
    </row>
    <row r="163" spans="1:12" ht="15" customHeight="1">
      <c r="A163" s="43" t="s">
        <v>11</v>
      </c>
      <c r="B163" s="29"/>
      <c r="C163" s="29"/>
      <c r="D163" s="44" t="s">
        <v>138</v>
      </c>
      <c r="E163" s="30">
        <v>3000</v>
      </c>
      <c r="F163" s="31">
        <v>3000</v>
      </c>
      <c r="G163" s="65">
        <v>720.11</v>
      </c>
      <c r="H163" s="191">
        <f t="shared" si="2"/>
        <v>0.24003666666666668</v>
      </c>
      <c r="I163" s="51"/>
      <c r="J163" s="69"/>
      <c r="L163" s="145"/>
    </row>
    <row r="164" spans="1:12" ht="15" customHeight="1">
      <c r="A164" s="43" t="s">
        <v>49</v>
      </c>
      <c r="B164" s="29"/>
      <c r="C164" s="29"/>
      <c r="D164" s="44" t="s">
        <v>140</v>
      </c>
      <c r="E164" s="30">
        <v>1800</v>
      </c>
      <c r="F164" s="31">
        <v>1800</v>
      </c>
      <c r="G164" s="65">
        <v>0</v>
      </c>
      <c r="H164" s="191">
        <f t="shared" si="2"/>
        <v>0</v>
      </c>
      <c r="I164" s="51"/>
      <c r="J164" s="69"/>
      <c r="L164" s="145"/>
    </row>
    <row r="165" spans="1:12" ht="15" customHeight="1">
      <c r="A165" s="28" t="s">
        <v>12</v>
      </c>
      <c r="B165" s="29"/>
      <c r="C165" s="29"/>
      <c r="D165" s="29">
        <v>4300</v>
      </c>
      <c r="E165" s="30">
        <v>2600</v>
      </c>
      <c r="F165" s="31">
        <v>2600</v>
      </c>
      <c r="G165" s="65">
        <v>372.34</v>
      </c>
      <c r="H165" s="191">
        <f t="shared" si="2"/>
        <v>0.14320769230769229</v>
      </c>
      <c r="I165" s="51"/>
      <c r="J165" s="69"/>
      <c r="L165" s="145"/>
    </row>
    <row r="166" spans="1:12" ht="15" customHeight="1">
      <c r="A166" s="28" t="s">
        <v>27</v>
      </c>
      <c r="B166" s="29"/>
      <c r="C166" s="29"/>
      <c r="D166" s="29">
        <v>4430</v>
      </c>
      <c r="E166" s="30">
        <v>4500</v>
      </c>
      <c r="F166" s="31">
        <v>4500</v>
      </c>
      <c r="G166" s="65">
        <v>1388.64</v>
      </c>
      <c r="H166" s="191">
        <f t="shared" si="2"/>
        <v>0.3085866666666667</v>
      </c>
      <c r="I166" s="51"/>
      <c r="J166" s="69"/>
      <c r="L166" s="145"/>
    </row>
    <row r="167" spans="1:12" s="130" customFormat="1" ht="15" customHeight="1">
      <c r="A167" s="192" t="s">
        <v>31</v>
      </c>
      <c r="B167" s="193"/>
      <c r="C167" s="193">
        <v>75414</v>
      </c>
      <c r="D167" s="193"/>
      <c r="E167" s="194">
        <f>SUM(E168:E175)</f>
        <v>2350</v>
      </c>
      <c r="F167" s="194">
        <f>SUM(F168:F175)</f>
        <v>2350</v>
      </c>
      <c r="G167" s="198">
        <f>SUM(G168:G175)</f>
        <v>81.32</v>
      </c>
      <c r="H167" s="132">
        <f t="shared" si="2"/>
        <v>0.03460425531914893</v>
      </c>
      <c r="I167" s="132">
        <f t="shared" si="3"/>
        <v>9.961512046937811E-06</v>
      </c>
      <c r="J167" s="197"/>
      <c r="L167" s="203"/>
    </row>
    <row r="168" spans="1:12" ht="15" customHeight="1">
      <c r="A168" s="43" t="s">
        <v>23</v>
      </c>
      <c r="B168" s="29"/>
      <c r="C168" s="29"/>
      <c r="D168" s="44" t="s">
        <v>81</v>
      </c>
      <c r="E168" s="30">
        <v>300</v>
      </c>
      <c r="F168" s="30">
        <v>300</v>
      </c>
      <c r="G168" s="68">
        <v>0</v>
      </c>
      <c r="H168" s="191">
        <f t="shared" si="2"/>
        <v>0</v>
      </c>
      <c r="I168" s="51"/>
      <c r="J168" s="69"/>
      <c r="L168" s="145"/>
    </row>
    <row r="169" spans="1:12" ht="15" customHeight="1">
      <c r="A169" s="43" t="s">
        <v>219</v>
      </c>
      <c r="B169" s="29"/>
      <c r="C169" s="29"/>
      <c r="D169" s="44" t="s">
        <v>172</v>
      </c>
      <c r="E169" s="30">
        <v>200</v>
      </c>
      <c r="F169" s="30">
        <v>0</v>
      </c>
      <c r="G169" s="68">
        <v>0</v>
      </c>
      <c r="H169" s="191"/>
      <c r="I169" s="51"/>
      <c r="J169" s="69"/>
      <c r="L169" s="145"/>
    </row>
    <row r="170" spans="1:12" ht="15" customHeight="1">
      <c r="A170" s="28" t="s">
        <v>9</v>
      </c>
      <c r="B170" s="29"/>
      <c r="C170" s="29"/>
      <c r="D170" s="29">
        <v>4210</v>
      </c>
      <c r="E170" s="30">
        <v>200</v>
      </c>
      <c r="F170" s="31">
        <v>200</v>
      </c>
      <c r="G170" s="65">
        <v>38.22</v>
      </c>
      <c r="H170" s="191">
        <f t="shared" si="2"/>
        <v>0.1911</v>
      </c>
      <c r="I170" s="51"/>
      <c r="J170" s="69"/>
      <c r="L170" s="145"/>
    </row>
    <row r="171" spans="1:12" ht="15" customHeight="1">
      <c r="A171" s="28" t="s">
        <v>10</v>
      </c>
      <c r="B171" s="29"/>
      <c r="C171" s="29"/>
      <c r="D171" s="29" t="s">
        <v>160</v>
      </c>
      <c r="E171" s="30">
        <v>500</v>
      </c>
      <c r="F171" s="31">
        <v>1400</v>
      </c>
      <c r="G171" s="65">
        <v>0</v>
      </c>
      <c r="H171" s="191">
        <f t="shared" si="2"/>
        <v>0</v>
      </c>
      <c r="I171" s="51"/>
      <c r="J171" s="69"/>
      <c r="L171" s="145"/>
    </row>
    <row r="172" spans="1:12" ht="15" customHeight="1">
      <c r="A172" s="43" t="s">
        <v>11</v>
      </c>
      <c r="B172" s="29"/>
      <c r="C172" s="29"/>
      <c r="D172" s="44" t="s">
        <v>138</v>
      </c>
      <c r="E172" s="30">
        <v>200</v>
      </c>
      <c r="F172" s="31">
        <v>200</v>
      </c>
      <c r="G172" s="65">
        <v>0</v>
      </c>
      <c r="H172" s="191">
        <f t="shared" si="2"/>
        <v>0</v>
      </c>
      <c r="I172" s="51"/>
      <c r="J172" s="69"/>
      <c r="L172" s="145"/>
    </row>
    <row r="173" spans="1:12" ht="15" customHeight="1">
      <c r="A173" s="28" t="s">
        <v>12</v>
      </c>
      <c r="B173" s="29"/>
      <c r="C173" s="29"/>
      <c r="D173" s="29">
        <v>4300</v>
      </c>
      <c r="E173" s="30">
        <v>250</v>
      </c>
      <c r="F173" s="31">
        <v>250</v>
      </c>
      <c r="G173" s="65">
        <v>43.1</v>
      </c>
      <c r="H173" s="191">
        <f t="shared" si="2"/>
        <v>0.1724</v>
      </c>
      <c r="I173" s="51"/>
      <c r="J173" s="69"/>
      <c r="L173" s="145"/>
    </row>
    <row r="174" spans="1:12" ht="15" customHeight="1">
      <c r="A174" s="28" t="s">
        <v>26</v>
      </c>
      <c r="B174" s="29"/>
      <c r="C174" s="29"/>
      <c r="D174" s="29" t="s">
        <v>85</v>
      </c>
      <c r="E174" s="30">
        <v>300</v>
      </c>
      <c r="F174" s="31">
        <v>0</v>
      </c>
      <c r="G174" s="65">
        <v>0</v>
      </c>
      <c r="H174" s="191"/>
      <c r="I174" s="51"/>
      <c r="J174" s="69"/>
      <c r="L174" s="145"/>
    </row>
    <row r="175" spans="1:12" ht="15" customHeight="1">
      <c r="A175" s="47" t="s">
        <v>220</v>
      </c>
      <c r="B175" s="29"/>
      <c r="C175" s="29"/>
      <c r="D175" s="44" t="s">
        <v>212</v>
      </c>
      <c r="E175" s="30">
        <v>400</v>
      </c>
      <c r="F175" s="31">
        <v>0</v>
      </c>
      <c r="G175" s="65">
        <v>0</v>
      </c>
      <c r="H175" s="191"/>
      <c r="I175" s="51"/>
      <c r="J175" s="69"/>
      <c r="L175" s="145"/>
    </row>
    <row r="176" spans="1:12" s="130" customFormat="1" ht="15" customHeight="1">
      <c r="A176" s="128" t="s">
        <v>15</v>
      </c>
      <c r="B176" s="193"/>
      <c r="C176" s="193" t="s">
        <v>306</v>
      </c>
      <c r="D176" s="193"/>
      <c r="E176" s="194">
        <v>20000</v>
      </c>
      <c r="F176" s="195">
        <f>SUM(F177)</f>
        <v>20000</v>
      </c>
      <c r="G176" s="196">
        <f>G177</f>
        <v>4403.4</v>
      </c>
      <c r="H176" s="132">
        <f t="shared" si="2"/>
        <v>0.22016999999999998</v>
      </c>
      <c r="I176" s="132">
        <f t="shared" si="3"/>
        <v>0.0005394063225219621</v>
      </c>
      <c r="J176" s="197"/>
      <c r="L176" s="203"/>
    </row>
    <row r="177" spans="1:12" ht="15" customHeight="1">
      <c r="A177" s="47" t="s">
        <v>307</v>
      </c>
      <c r="B177" s="29"/>
      <c r="C177" s="29"/>
      <c r="D177" s="44" t="s">
        <v>155</v>
      </c>
      <c r="E177" s="30">
        <v>20000</v>
      </c>
      <c r="F177" s="31">
        <v>20000</v>
      </c>
      <c r="G177" s="65">
        <v>4403.4</v>
      </c>
      <c r="H177" s="191">
        <f t="shared" si="2"/>
        <v>0.22016999999999998</v>
      </c>
      <c r="I177" s="51"/>
      <c r="J177" s="69"/>
      <c r="L177" s="145"/>
    </row>
    <row r="178" spans="1:12" ht="48" customHeight="1">
      <c r="A178" s="46" t="s">
        <v>405</v>
      </c>
      <c r="B178" s="25" t="s">
        <v>141</v>
      </c>
      <c r="C178" s="25"/>
      <c r="D178" s="25"/>
      <c r="E178" s="26">
        <f>SUM(E179)</f>
        <v>13100</v>
      </c>
      <c r="F178" s="27">
        <f>SUM(F179)</f>
        <v>13100</v>
      </c>
      <c r="G178" s="64">
        <f>SUM(G179)</f>
        <v>5276.040000000001</v>
      </c>
      <c r="H178" s="51">
        <f t="shared" si="2"/>
        <v>0.402751145038168</v>
      </c>
      <c r="I178" s="51">
        <f t="shared" si="3"/>
        <v>0.0006463027056090233</v>
      </c>
      <c r="J178" s="124">
        <f>G178/7232332.21</f>
        <v>0.0007295074184652257</v>
      </c>
      <c r="L178" s="145"/>
    </row>
    <row r="179" spans="1:12" s="130" customFormat="1" ht="24.75" customHeight="1">
      <c r="A179" s="205" t="s">
        <v>142</v>
      </c>
      <c r="B179" s="200"/>
      <c r="C179" s="200" t="s">
        <v>143</v>
      </c>
      <c r="D179" s="200"/>
      <c r="E179" s="201">
        <f>SUM(E180:E184)</f>
        <v>13100</v>
      </c>
      <c r="F179" s="201">
        <f>SUM(F180:F184)</f>
        <v>13100</v>
      </c>
      <c r="G179" s="202">
        <f>SUM(G180:G184)</f>
        <v>5276.040000000001</v>
      </c>
      <c r="H179" s="132">
        <f t="shared" si="2"/>
        <v>0.402751145038168</v>
      </c>
      <c r="I179" s="132">
        <f t="shared" si="3"/>
        <v>0.0006463027056090233</v>
      </c>
      <c r="J179" s="197"/>
      <c r="L179" s="203"/>
    </row>
    <row r="180" spans="1:12" ht="13.5" customHeight="1">
      <c r="A180" s="43" t="s">
        <v>9</v>
      </c>
      <c r="B180" s="29"/>
      <c r="C180" s="29"/>
      <c r="D180" s="44" t="s">
        <v>84</v>
      </c>
      <c r="E180" s="30">
        <v>4000</v>
      </c>
      <c r="F180" s="31">
        <v>4000</v>
      </c>
      <c r="G180" s="65">
        <v>1890.9</v>
      </c>
      <c r="H180" s="191">
        <f t="shared" si="2"/>
        <v>0.472725</v>
      </c>
      <c r="I180" s="51"/>
      <c r="J180" s="69"/>
      <c r="L180" s="145"/>
    </row>
    <row r="181" spans="1:12" ht="13.5" customHeight="1">
      <c r="A181" s="45" t="s">
        <v>12</v>
      </c>
      <c r="B181" s="29"/>
      <c r="C181" s="29"/>
      <c r="D181" s="44" t="s">
        <v>80</v>
      </c>
      <c r="E181" s="30">
        <v>5500</v>
      </c>
      <c r="F181" s="31">
        <v>5500</v>
      </c>
      <c r="G181" s="65">
        <v>2764.62</v>
      </c>
      <c r="H181" s="191">
        <f t="shared" si="2"/>
        <v>0.5026581818181818</v>
      </c>
      <c r="I181" s="51"/>
      <c r="J181" s="69"/>
      <c r="L181" s="145"/>
    </row>
    <row r="182" spans="1:12" ht="24.75" customHeight="1">
      <c r="A182" s="80" t="s">
        <v>229</v>
      </c>
      <c r="B182" s="29"/>
      <c r="C182" s="29"/>
      <c r="D182" s="44" t="s">
        <v>230</v>
      </c>
      <c r="E182" s="30">
        <v>500</v>
      </c>
      <c r="F182" s="31">
        <v>500</v>
      </c>
      <c r="G182" s="65">
        <v>0</v>
      </c>
      <c r="H182" s="191">
        <f t="shared" si="2"/>
        <v>0</v>
      </c>
      <c r="I182" s="51"/>
      <c r="J182" s="69"/>
      <c r="L182" s="145"/>
    </row>
    <row r="183" spans="1:12" ht="13.5" customHeight="1">
      <c r="A183" s="45" t="s">
        <v>27</v>
      </c>
      <c r="B183" s="29"/>
      <c r="C183" s="29"/>
      <c r="D183" s="44" t="s">
        <v>93</v>
      </c>
      <c r="E183" s="30">
        <v>100</v>
      </c>
      <c r="F183" s="31">
        <v>100</v>
      </c>
      <c r="G183" s="65">
        <v>0</v>
      </c>
      <c r="H183" s="191">
        <f t="shared" si="2"/>
        <v>0</v>
      </c>
      <c r="I183" s="51"/>
      <c r="J183" s="69"/>
      <c r="L183" s="145"/>
    </row>
    <row r="184" spans="1:12" ht="13.5" customHeight="1">
      <c r="A184" s="45" t="s">
        <v>95</v>
      </c>
      <c r="B184" s="29"/>
      <c r="C184" s="29"/>
      <c r="D184" s="44" t="s">
        <v>96</v>
      </c>
      <c r="E184" s="30">
        <v>3000</v>
      </c>
      <c r="F184" s="31">
        <v>3000</v>
      </c>
      <c r="G184" s="70">
        <v>620.52</v>
      </c>
      <c r="H184" s="191">
        <f t="shared" si="2"/>
        <v>0.20684</v>
      </c>
      <c r="I184" s="51"/>
      <c r="J184" s="69"/>
      <c r="L184" s="145"/>
    </row>
    <row r="185" spans="1:12" ht="21" customHeight="1">
      <c r="A185" s="34" t="s">
        <v>42</v>
      </c>
      <c r="B185" s="25">
        <v>757</v>
      </c>
      <c r="C185" s="25"/>
      <c r="D185" s="25"/>
      <c r="E185" s="26">
        <f>SUM(E186,E189)</f>
        <v>113736</v>
      </c>
      <c r="F185" s="26">
        <f>SUM(F186,F189)</f>
        <v>90667</v>
      </c>
      <c r="G185" s="66">
        <f>SUM(G186,G189)</f>
        <v>29314.65</v>
      </c>
      <c r="H185" s="51">
        <f t="shared" si="2"/>
        <v>0.3233221569038349</v>
      </c>
      <c r="I185" s="51">
        <f t="shared" si="3"/>
        <v>0.0035909768707177267</v>
      </c>
      <c r="J185" s="124">
        <f>G185/7232332.21</f>
        <v>0.004053277580289692</v>
      </c>
      <c r="L185" s="145"/>
    </row>
    <row r="186" spans="1:12" s="130" customFormat="1" ht="25.5">
      <c r="A186" s="128" t="s">
        <v>406</v>
      </c>
      <c r="B186" s="193"/>
      <c r="C186" s="193">
        <v>75702</v>
      </c>
      <c r="D186" s="193"/>
      <c r="E186" s="194">
        <f>SUM(E187:E188)</f>
        <v>85813</v>
      </c>
      <c r="F186" s="195">
        <f>SUM(F187:F188)</f>
        <v>69736</v>
      </c>
      <c r="G186" s="196">
        <f>SUM(G187:G188)</f>
        <v>29314.65</v>
      </c>
      <c r="H186" s="132">
        <f aca="true" t="shared" si="4" ref="H186:H243">G186/F186</f>
        <v>0.4203660949868074</v>
      </c>
      <c r="I186" s="132">
        <f>G186/8163419.33</f>
        <v>0.0035909768707177267</v>
      </c>
      <c r="J186" s="197"/>
      <c r="L186" s="203"/>
    </row>
    <row r="187" spans="1:12" ht="15" customHeight="1">
      <c r="A187" s="47" t="s">
        <v>177</v>
      </c>
      <c r="B187" s="29"/>
      <c r="C187" s="29"/>
      <c r="D187" s="29">
        <v>8010</v>
      </c>
      <c r="E187" s="30">
        <v>10000</v>
      </c>
      <c r="F187" s="31">
        <v>10000</v>
      </c>
      <c r="G187" s="65">
        <v>0</v>
      </c>
      <c r="H187" s="191">
        <f t="shared" si="4"/>
        <v>0</v>
      </c>
      <c r="I187" s="51"/>
      <c r="J187" s="69"/>
      <c r="L187" s="145"/>
    </row>
    <row r="188" spans="1:12" ht="15" customHeight="1">
      <c r="A188" s="52" t="s">
        <v>407</v>
      </c>
      <c r="B188" s="29"/>
      <c r="C188" s="29"/>
      <c r="D188" s="44" t="s">
        <v>178</v>
      </c>
      <c r="E188" s="30">
        <v>75813</v>
      </c>
      <c r="F188" s="31">
        <v>59736</v>
      </c>
      <c r="G188" s="65">
        <v>29314.65</v>
      </c>
      <c r="H188" s="191">
        <f t="shared" si="4"/>
        <v>0.4907367416633186</v>
      </c>
      <c r="I188" s="51"/>
      <c r="J188" s="69"/>
      <c r="L188" s="145"/>
    </row>
    <row r="189" spans="1:12" s="130" customFormat="1" ht="38.25">
      <c r="A189" s="128" t="s">
        <v>408</v>
      </c>
      <c r="B189" s="193"/>
      <c r="C189" s="193">
        <v>75704</v>
      </c>
      <c r="D189" s="193"/>
      <c r="E189" s="194">
        <f>SUM(E190)</f>
        <v>27923</v>
      </c>
      <c r="F189" s="195">
        <f>SUM(F190)</f>
        <v>20931</v>
      </c>
      <c r="G189" s="196">
        <v>0</v>
      </c>
      <c r="H189" s="132">
        <f t="shared" si="4"/>
        <v>0</v>
      </c>
      <c r="I189" s="132">
        <f>G189/8163419.33</f>
        <v>0</v>
      </c>
      <c r="J189" s="197"/>
      <c r="L189" s="203"/>
    </row>
    <row r="190" spans="1:12" ht="14.25" customHeight="1">
      <c r="A190" s="47" t="s">
        <v>195</v>
      </c>
      <c r="B190" s="29"/>
      <c r="C190" s="29"/>
      <c r="D190" s="29">
        <v>8020</v>
      </c>
      <c r="E190" s="30">
        <v>27923</v>
      </c>
      <c r="F190" s="31">
        <v>20931</v>
      </c>
      <c r="G190" s="65">
        <v>0</v>
      </c>
      <c r="H190" s="191">
        <f t="shared" si="4"/>
        <v>0</v>
      </c>
      <c r="I190" s="51"/>
      <c r="J190" s="69"/>
      <c r="L190" s="148"/>
    </row>
    <row r="191" spans="1:12" ht="21" customHeight="1">
      <c r="A191" s="34" t="s">
        <v>43</v>
      </c>
      <c r="B191" s="25">
        <v>758</v>
      </c>
      <c r="C191" s="25"/>
      <c r="D191" s="25"/>
      <c r="E191" s="26">
        <f>SUM(E193)</f>
        <v>113000</v>
      </c>
      <c r="F191" s="27">
        <f>SUM(F193)</f>
        <v>107656</v>
      </c>
      <c r="G191" s="64">
        <f>SUM(G193)</f>
        <v>0</v>
      </c>
      <c r="H191" s="51">
        <f t="shared" si="4"/>
        <v>0</v>
      </c>
      <c r="I191" s="51">
        <f>G191/8163419.33</f>
        <v>0</v>
      </c>
      <c r="J191" s="69"/>
      <c r="L191" s="148"/>
    </row>
    <row r="192" spans="1:12" s="130" customFormat="1" ht="13.5" customHeight="1">
      <c r="A192" s="128" t="s">
        <v>45</v>
      </c>
      <c r="B192" s="193"/>
      <c r="C192" s="193" t="s">
        <v>86</v>
      </c>
      <c r="D192" s="193"/>
      <c r="E192" s="194">
        <v>113000</v>
      </c>
      <c r="F192" s="195">
        <f>SUM(F193)</f>
        <v>107656</v>
      </c>
      <c r="G192" s="196">
        <f>SUM(G193)</f>
        <v>0</v>
      </c>
      <c r="H192" s="132">
        <f t="shared" si="4"/>
        <v>0</v>
      </c>
      <c r="I192" s="132">
        <f>G192/8163419.33</f>
        <v>0</v>
      </c>
      <c r="J192" s="197"/>
      <c r="L192" s="206"/>
    </row>
    <row r="193" spans="1:12" ht="13.5" customHeight="1">
      <c r="A193" s="32" t="s">
        <v>46</v>
      </c>
      <c r="B193" s="29"/>
      <c r="C193" s="29"/>
      <c r="D193" s="29" t="s">
        <v>87</v>
      </c>
      <c r="E193" s="30">
        <v>113000</v>
      </c>
      <c r="F193" s="31">
        <v>107656</v>
      </c>
      <c r="G193" s="65">
        <v>0</v>
      </c>
      <c r="H193" s="191">
        <f t="shared" si="4"/>
        <v>0</v>
      </c>
      <c r="I193" s="51"/>
      <c r="J193" s="69"/>
      <c r="L193" s="148"/>
    </row>
    <row r="194" spans="1:12" ht="21" customHeight="1">
      <c r="A194" s="34" t="s">
        <v>47</v>
      </c>
      <c r="B194" s="25">
        <v>801</v>
      </c>
      <c r="C194" s="25"/>
      <c r="D194" s="25"/>
      <c r="E194" s="26">
        <f>SUM(E195,E217,E231,E256,E281,E283,E303,E319,E305)</f>
        <v>5699217</v>
      </c>
      <c r="F194" s="26">
        <f>SUM(F195,F217,F256,F281,F283,F303,F305,F319,F231)</f>
        <v>5833217</v>
      </c>
      <c r="G194" s="66">
        <f>SUM(G195,G217,G231,G256,G281,G283,G303,G319,G305)</f>
        <v>2956625.2700000005</v>
      </c>
      <c r="H194" s="51">
        <f t="shared" si="4"/>
        <v>0.5068601545253675</v>
      </c>
      <c r="I194" s="51">
        <f>G194/8163419.33</f>
        <v>0.3621797619944142</v>
      </c>
      <c r="J194" s="124">
        <v>0</v>
      </c>
      <c r="L194" s="148"/>
    </row>
    <row r="195" spans="1:12" s="130" customFormat="1" ht="15" customHeight="1">
      <c r="A195" s="128" t="s">
        <v>48</v>
      </c>
      <c r="B195" s="193"/>
      <c r="C195" s="193">
        <v>80101</v>
      </c>
      <c r="D195" s="193"/>
      <c r="E195" s="194">
        <f>SUM(E196:E216)</f>
        <v>2394501</v>
      </c>
      <c r="F195" s="194">
        <f>SUM(F196:F216)</f>
        <v>2393978</v>
      </c>
      <c r="G195" s="198">
        <f>SUM(G196:G216)</f>
        <v>1249214.5700000005</v>
      </c>
      <c r="H195" s="132">
        <f t="shared" si="4"/>
        <v>0.5218153926226559</v>
      </c>
      <c r="I195" s="132">
        <f>G195/8163419.33</f>
        <v>0.15302589754384216</v>
      </c>
      <c r="J195" s="197"/>
      <c r="L195" s="206"/>
    </row>
    <row r="196" spans="1:12" ht="13.5" customHeight="1">
      <c r="A196" s="52" t="s">
        <v>399</v>
      </c>
      <c r="B196" s="29"/>
      <c r="C196" s="29"/>
      <c r="D196" s="29">
        <v>3020</v>
      </c>
      <c r="E196" s="30">
        <v>4900</v>
      </c>
      <c r="F196" s="31">
        <v>4900</v>
      </c>
      <c r="G196" s="65">
        <v>1550.75</v>
      </c>
      <c r="H196" s="191">
        <f t="shared" si="4"/>
        <v>0.3164795918367347</v>
      </c>
      <c r="I196" s="51"/>
      <c r="J196" s="69"/>
      <c r="L196" s="148"/>
    </row>
    <row r="197" spans="1:12" ht="13.5" customHeight="1">
      <c r="A197" s="32" t="s">
        <v>19</v>
      </c>
      <c r="B197" s="29"/>
      <c r="C197" s="29"/>
      <c r="D197" s="29">
        <v>4010</v>
      </c>
      <c r="E197" s="30">
        <v>1666033</v>
      </c>
      <c r="F197" s="31">
        <v>1666033</v>
      </c>
      <c r="G197" s="65">
        <v>776724.39</v>
      </c>
      <c r="H197" s="191">
        <f t="shared" si="4"/>
        <v>0.4662118877597263</v>
      </c>
      <c r="I197" s="51"/>
      <c r="J197" s="69"/>
      <c r="L197" s="148"/>
    </row>
    <row r="198" spans="1:12" ht="13.5" customHeight="1">
      <c r="A198" s="32" t="s">
        <v>20</v>
      </c>
      <c r="B198" s="29"/>
      <c r="C198" s="29"/>
      <c r="D198" s="29">
        <v>4040</v>
      </c>
      <c r="E198" s="30">
        <v>125000</v>
      </c>
      <c r="F198" s="31">
        <v>124554</v>
      </c>
      <c r="G198" s="65">
        <v>123509.99</v>
      </c>
      <c r="H198" s="191">
        <f t="shared" si="4"/>
        <v>0.991618013070636</v>
      </c>
      <c r="I198" s="51"/>
      <c r="J198" s="69"/>
      <c r="L198" s="148"/>
    </row>
    <row r="199" spans="1:12" ht="13.5" customHeight="1">
      <c r="A199" s="32" t="s">
        <v>21</v>
      </c>
      <c r="B199" s="29"/>
      <c r="C199" s="29"/>
      <c r="D199" s="29">
        <v>4110</v>
      </c>
      <c r="E199" s="30">
        <v>266332</v>
      </c>
      <c r="F199" s="31">
        <v>266332</v>
      </c>
      <c r="G199" s="65">
        <v>139495.58</v>
      </c>
      <c r="H199" s="191">
        <f t="shared" si="4"/>
        <v>0.523765751017527</v>
      </c>
      <c r="I199" s="51"/>
      <c r="J199" s="69"/>
      <c r="L199" s="148"/>
    </row>
    <row r="200" spans="1:12" ht="13.5" customHeight="1">
      <c r="A200" s="32" t="s">
        <v>22</v>
      </c>
      <c r="B200" s="29"/>
      <c r="C200" s="29"/>
      <c r="D200" s="29">
        <v>4120</v>
      </c>
      <c r="E200" s="30">
        <v>42962</v>
      </c>
      <c r="F200" s="31">
        <v>42962</v>
      </c>
      <c r="G200" s="65">
        <v>18956.8</v>
      </c>
      <c r="H200" s="191">
        <f t="shared" si="4"/>
        <v>0.44124575205996</v>
      </c>
      <c r="I200" s="51"/>
      <c r="J200" s="69"/>
      <c r="L200" s="148"/>
    </row>
    <row r="201" spans="1:12" ht="13.5" customHeight="1">
      <c r="A201" s="47" t="s">
        <v>171</v>
      </c>
      <c r="B201" s="29"/>
      <c r="C201" s="29"/>
      <c r="D201" s="44" t="s">
        <v>172</v>
      </c>
      <c r="E201" s="30">
        <v>500</v>
      </c>
      <c r="F201" s="31">
        <v>500</v>
      </c>
      <c r="G201" s="65">
        <v>0</v>
      </c>
      <c r="H201" s="191">
        <f t="shared" si="4"/>
        <v>0</v>
      </c>
      <c r="I201" s="51"/>
      <c r="J201" s="69"/>
      <c r="L201" s="148"/>
    </row>
    <row r="202" spans="1:12" ht="13.5" customHeight="1">
      <c r="A202" s="32" t="s">
        <v>9</v>
      </c>
      <c r="B202" s="29"/>
      <c r="C202" s="29"/>
      <c r="D202" s="29">
        <v>4210</v>
      </c>
      <c r="E202" s="30">
        <v>76510</v>
      </c>
      <c r="F202" s="31">
        <v>76510</v>
      </c>
      <c r="G202" s="65">
        <v>49703</v>
      </c>
      <c r="H202" s="191">
        <f t="shared" si="4"/>
        <v>0.6496274996732453</v>
      </c>
      <c r="I202" s="51"/>
      <c r="J202" s="69"/>
      <c r="L202" s="148"/>
    </row>
    <row r="203" spans="1:12" ht="25.5" customHeight="1">
      <c r="A203" s="47" t="s">
        <v>409</v>
      </c>
      <c r="B203" s="29"/>
      <c r="C203" s="29"/>
      <c r="D203" s="44" t="s">
        <v>179</v>
      </c>
      <c r="E203" s="30">
        <v>300</v>
      </c>
      <c r="F203" s="31">
        <v>300</v>
      </c>
      <c r="G203" s="65">
        <v>296.51</v>
      </c>
      <c r="H203" s="191">
        <f t="shared" si="4"/>
        <v>0.9883666666666666</v>
      </c>
      <c r="I203" s="51"/>
      <c r="J203" s="69"/>
      <c r="L203" s="148"/>
    </row>
    <row r="204" spans="1:12" ht="14.25" customHeight="1">
      <c r="A204" s="47" t="s">
        <v>152</v>
      </c>
      <c r="B204" s="29"/>
      <c r="C204" s="29"/>
      <c r="D204" s="29">
        <v>4240</v>
      </c>
      <c r="E204" s="30">
        <v>2100</v>
      </c>
      <c r="F204" s="31">
        <v>2100</v>
      </c>
      <c r="G204" s="65">
        <v>2048.36</v>
      </c>
      <c r="H204" s="191">
        <f t="shared" si="4"/>
        <v>0.9754095238095238</v>
      </c>
      <c r="I204" s="51"/>
      <c r="J204" s="69"/>
      <c r="L204" s="148"/>
    </row>
    <row r="205" spans="1:12" ht="13.5" customHeight="1">
      <c r="A205" s="32" t="s">
        <v>10</v>
      </c>
      <c r="B205" s="29"/>
      <c r="C205" s="29"/>
      <c r="D205" s="29">
        <v>4260</v>
      </c>
      <c r="E205" s="30">
        <v>32300</v>
      </c>
      <c r="F205" s="31">
        <v>32300</v>
      </c>
      <c r="G205" s="65">
        <v>18619.02</v>
      </c>
      <c r="H205" s="191">
        <f t="shared" si="4"/>
        <v>0.5764402476780186</v>
      </c>
      <c r="I205" s="51"/>
      <c r="J205" s="69"/>
      <c r="L205" s="148"/>
    </row>
    <row r="206" spans="1:12" ht="13.5" customHeight="1">
      <c r="A206" s="32" t="s">
        <v>11</v>
      </c>
      <c r="B206" s="29"/>
      <c r="C206" s="29"/>
      <c r="D206" s="29">
        <v>4270</v>
      </c>
      <c r="E206" s="30">
        <v>4000</v>
      </c>
      <c r="F206" s="31">
        <v>4000</v>
      </c>
      <c r="G206" s="65">
        <v>1012.82</v>
      </c>
      <c r="H206" s="191">
        <f t="shared" si="4"/>
        <v>0.253205</v>
      </c>
      <c r="I206" s="51"/>
      <c r="J206" s="69"/>
      <c r="L206" s="148"/>
    </row>
    <row r="207" spans="1:12" ht="13.5" customHeight="1">
      <c r="A207" s="32" t="s">
        <v>49</v>
      </c>
      <c r="B207" s="29"/>
      <c r="C207" s="29"/>
      <c r="D207" s="29">
        <v>4280</v>
      </c>
      <c r="E207" s="30">
        <v>350</v>
      </c>
      <c r="F207" s="31">
        <v>350</v>
      </c>
      <c r="G207" s="65">
        <v>125</v>
      </c>
      <c r="H207" s="191">
        <f t="shared" si="4"/>
        <v>0.35714285714285715</v>
      </c>
      <c r="I207" s="51"/>
      <c r="J207" s="69"/>
      <c r="L207" s="148"/>
    </row>
    <row r="208" spans="1:12" ht="13.5" customHeight="1">
      <c r="A208" s="32" t="s">
        <v>12</v>
      </c>
      <c r="B208" s="29"/>
      <c r="C208" s="29"/>
      <c r="D208" s="29">
        <v>4300</v>
      </c>
      <c r="E208" s="30">
        <v>10800</v>
      </c>
      <c r="F208" s="31">
        <v>10800</v>
      </c>
      <c r="G208" s="65">
        <v>6860.11</v>
      </c>
      <c r="H208" s="191">
        <f t="shared" si="4"/>
        <v>0.6351953703703703</v>
      </c>
      <c r="I208" s="51"/>
      <c r="J208" s="69"/>
      <c r="L208" s="148"/>
    </row>
    <row r="209" spans="1:12" ht="13.5" customHeight="1">
      <c r="A209" s="47" t="s">
        <v>410</v>
      </c>
      <c r="B209" s="29"/>
      <c r="C209" s="29"/>
      <c r="D209" s="44" t="s">
        <v>173</v>
      </c>
      <c r="E209" s="30">
        <v>1666</v>
      </c>
      <c r="F209" s="31">
        <v>1666</v>
      </c>
      <c r="G209" s="65">
        <v>935.04</v>
      </c>
      <c r="H209" s="191">
        <f t="shared" si="4"/>
        <v>0.5612484993997598</v>
      </c>
      <c r="I209" s="51"/>
      <c r="J209" s="69"/>
      <c r="L209" s="148"/>
    </row>
    <row r="210" spans="1:12" ht="25.5" customHeight="1">
      <c r="A210" s="47" t="s">
        <v>447</v>
      </c>
      <c r="B210" s="29"/>
      <c r="C210" s="29"/>
      <c r="D210" s="44" t="s">
        <v>216</v>
      </c>
      <c r="E210" s="30">
        <v>2440</v>
      </c>
      <c r="F210" s="31">
        <v>2440</v>
      </c>
      <c r="G210" s="65">
        <v>1168.16</v>
      </c>
      <c r="H210" s="191">
        <f t="shared" si="4"/>
        <v>0.47875409836065574</v>
      </c>
      <c r="I210" s="51"/>
      <c r="J210" s="69"/>
      <c r="L210" s="148"/>
    </row>
    <row r="211" spans="1:12" ht="37.5" customHeight="1">
      <c r="A211" s="52" t="s">
        <v>401</v>
      </c>
      <c r="B211" s="29"/>
      <c r="C211" s="29"/>
      <c r="D211" s="44" t="s">
        <v>218</v>
      </c>
      <c r="E211" s="30">
        <v>1645</v>
      </c>
      <c r="F211" s="31">
        <v>1645</v>
      </c>
      <c r="G211" s="65">
        <v>460.32</v>
      </c>
      <c r="H211" s="191">
        <f t="shared" si="4"/>
        <v>0.27982978723404256</v>
      </c>
      <c r="I211" s="51"/>
      <c r="J211" s="69"/>
      <c r="L211" s="148"/>
    </row>
    <row r="212" spans="1:12" ht="13.5" customHeight="1">
      <c r="A212" s="32" t="s">
        <v>26</v>
      </c>
      <c r="B212" s="29"/>
      <c r="C212" s="29"/>
      <c r="D212" s="29">
        <v>4410</v>
      </c>
      <c r="E212" s="30">
        <v>5850</v>
      </c>
      <c r="F212" s="31">
        <v>5850</v>
      </c>
      <c r="G212" s="65">
        <v>3114.55</v>
      </c>
      <c r="H212" s="191">
        <f t="shared" si="4"/>
        <v>0.5324017094017094</v>
      </c>
      <c r="I212" s="51"/>
      <c r="J212" s="69"/>
      <c r="L212" s="148"/>
    </row>
    <row r="213" spans="1:12" ht="13.5" customHeight="1">
      <c r="A213" s="32" t="s">
        <v>27</v>
      </c>
      <c r="B213" s="29"/>
      <c r="C213" s="29"/>
      <c r="D213" s="29">
        <v>4430</v>
      </c>
      <c r="E213" s="30">
        <v>7100</v>
      </c>
      <c r="F213" s="31">
        <v>7100</v>
      </c>
      <c r="G213" s="65">
        <v>5489.82</v>
      </c>
      <c r="H213" s="191">
        <f t="shared" si="4"/>
        <v>0.7732140845070422</v>
      </c>
      <c r="I213" s="51"/>
      <c r="J213" s="69"/>
      <c r="L213" s="148"/>
    </row>
    <row r="214" spans="1:12" ht="13.5" customHeight="1">
      <c r="A214" s="32" t="s">
        <v>402</v>
      </c>
      <c r="B214" s="29"/>
      <c r="C214" s="29"/>
      <c r="D214" s="29">
        <v>4440</v>
      </c>
      <c r="E214" s="30">
        <v>133013</v>
      </c>
      <c r="F214" s="31">
        <v>132936</v>
      </c>
      <c r="G214" s="65">
        <v>99144.35</v>
      </c>
      <c r="H214" s="191">
        <f t="shared" si="4"/>
        <v>0.7458051242703256</v>
      </c>
      <c r="I214" s="51"/>
      <c r="J214" s="69"/>
      <c r="L214" s="148"/>
    </row>
    <row r="215" spans="1:12" ht="25.5">
      <c r="A215" s="47" t="s">
        <v>231</v>
      </c>
      <c r="B215" s="29"/>
      <c r="C215" s="29"/>
      <c r="D215" s="44" t="s">
        <v>212</v>
      </c>
      <c r="E215" s="30">
        <v>700</v>
      </c>
      <c r="F215" s="31">
        <v>700</v>
      </c>
      <c r="G215" s="65">
        <v>0</v>
      </c>
      <c r="H215" s="191">
        <f t="shared" si="4"/>
        <v>0</v>
      </c>
      <c r="I215" s="51"/>
      <c r="J215" s="69"/>
      <c r="L215" s="148"/>
    </row>
    <row r="216" spans="1:12" ht="15" customHeight="1">
      <c r="A216" s="47" t="s">
        <v>91</v>
      </c>
      <c r="B216" s="29"/>
      <c r="C216" s="29"/>
      <c r="D216" s="44" t="s">
        <v>90</v>
      </c>
      <c r="E216" s="30">
        <v>10000</v>
      </c>
      <c r="F216" s="31">
        <v>10000</v>
      </c>
      <c r="G216" s="65">
        <v>0</v>
      </c>
      <c r="H216" s="191">
        <f t="shared" si="4"/>
        <v>0</v>
      </c>
      <c r="I216" s="51"/>
      <c r="J216" s="69"/>
      <c r="L216" s="148"/>
    </row>
    <row r="217" spans="1:12" s="130" customFormat="1" ht="25.5" customHeight="1">
      <c r="A217" s="128" t="s">
        <v>411</v>
      </c>
      <c r="B217" s="193"/>
      <c r="C217" s="193" t="s">
        <v>196</v>
      </c>
      <c r="D217" s="193"/>
      <c r="E217" s="194">
        <f>SUM(E218:E230)</f>
        <v>352396</v>
      </c>
      <c r="F217" s="195">
        <f>SUM(F218:F230)</f>
        <v>352880</v>
      </c>
      <c r="G217" s="196">
        <f>SUM(G218:G230)</f>
        <v>172499.82</v>
      </c>
      <c r="H217" s="132">
        <f t="shared" si="4"/>
        <v>0.4888342212650193</v>
      </c>
      <c r="I217" s="132">
        <f>G217/8163419.33</f>
        <v>0.02113082925509843</v>
      </c>
      <c r="J217" s="197">
        <f>G217/7232332.21</f>
        <v>0.023851202487834833</v>
      </c>
      <c r="L217" s="206"/>
    </row>
    <row r="218" spans="1:12" ht="15" customHeight="1">
      <c r="A218" s="32" t="s">
        <v>399</v>
      </c>
      <c r="B218" s="29"/>
      <c r="C218" s="29"/>
      <c r="D218" s="29">
        <v>3020</v>
      </c>
      <c r="E218" s="30">
        <v>1300</v>
      </c>
      <c r="F218" s="31">
        <v>1300</v>
      </c>
      <c r="G218" s="65">
        <v>428.06</v>
      </c>
      <c r="H218" s="191">
        <f t="shared" si="4"/>
        <v>0.3292769230769231</v>
      </c>
      <c r="I218" s="51"/>
      <c r="J218" s="69"/>
      <c r="L218" s="148"/>
    </row>
    <row r="219" spans="1:12" ht="15" customHeight="1">
      <c r="A219" s="32" t="s">
        <v>19</v>
      </c>
      <c r="B219" s="29"/>
      <c r="C219" s="29"/>
      <c r="D219" s="29">
        <v>4010</v>
      </c>
      <c r="E219" s="30">
        <v>225816</v>
      </c>
      <c r="F219" s="31">
        <v>225816</v>
      </c>
      <c r="G219" s="65">
        <v>96957.61</v>
      </c>
      <c r="H219" s="191">
        <f t="shared" si="4"/>
        <v>0.42936554539979455</v>
      </c>
      <c r="I219" s="51"/>
      <c r="J219" s="69"/>
      <c r="L219" s="148"/>
    </row>
    <row r="220" spans="1:12" ht="15" customHeight="1">
      <c r="A220" s="32" t="s">
        <v>20</v>
      </c>
      <c r="B220" s="29"/>
      <c r="C220" s="29"/>
      <c r="D220" s="29">
        <v>4040</v>
      </c>
      <c r="E220" s="30">
        <v>15300</v>
      </c>
      <c r="F220" s="31">
        <v>15746</v>
      </c>
      <c r="G220" s="65">
        <v>15528.3</v>
      </c>
      <c r="H220" s="191">
        <f t="shared" si="4"/>
        <v>0.9861742664803759</v>
      </c>
      <c r="I220" s="51"/>
      <c r="J220" s="69"/>
      <c r="L220" s="148"/>
    </row>
    <row r="221" spans="1:12" ht="15" customHeight="1">
      <c r="A221" s="32" t="s">
        <v>21</v>
      </c>
      <c r="B221" s="29"/>
      <c r="C221" s="29"/>
      <c r="D221" s="29">
        <v>4110</v>
      </c>
      <c r="E221" s="30">
        <v>36626</v>
      </c>
      <c r="F221" s="31">
        <v>36626</v>
      </c>
      <c r="G221" s="65">
        <v>16799.33</v>
      </c>
      <c r="H221" s="191">
        <f t="shared" si="4"/>
        <v>0.45867225468246603</v>
      </c>
      <c r="I221" s="51"/>
      <c r="J221" s="69"/>
      <c r="L221" s="148"/>
    </row>
    <row r="222" spans="1:12" ht="14.25" customHeight="1">
      <c r="A222" s="32" t="s">
        <v>22</v>
      </c>
      <c r="B222" s="29"/>
      <c r="C222" s="29"/>
      <c r="D222" s="29">
        <v>4120</v>
      </c>
      <c r="E222" s="30">
        <v>5907</v>
      </c>
      <c r="F222" s="31">
        <v>5907</v>
      </c>
      <c r="G222" s="65">
        <v>2654.68</v>
      </c>
      <c r="H222" s="191">
        <f t="shared" si="4"/>
        <v>0.4494125613678686</v>
      </c>
      <c r="I222" s="51"/>
      <c r="J222" s="69"/>
      <c r="L222" s="148"/>
    </row>
    <row r="223" spans="1:12" ht="15" customHeight="1">
      <c r="A223" s="32" t="s">
        <v>9</v>
      </c>
      <c r="B223" s="29"/>
      <c r="C223" s="29"/>
      <c r="D223" s="29">
        <v>4210</v>
      </c>
      <c r="E223" s="30">
        <v>32600</v>
      </c>
      <c r="F223" s="31">
        <v>32600</v>
      </c>
      <c r="G223" s="65">
        <v>19220.1</v>
      </c>
      <c r="H223" s="191">
        <f t="shared" si="4"/>
        <v>0.5895736196319018</v>
      </c>
      <c r="I223" s="51"/>
      <c r="J223" s="69"/>
      <c r="L223" s="148"/>
    </row>
    <row r="224" spans="1:12" ht="24.75" customHeight="1">
      <c r="A224" s="47" t="s">
        <v>409</v>
      </c>
      <c r="B224" s="29"/>
      <c r="C224" s="29"/>
      <c r="D224" s="44" t="s">
        <v>179</v>
      </c>
      <c r="E224" s="30">
        <v>200</v>
      </c>
      <c r="F224" s="31">
        <v>200</v>
      </c>
      <c r="G224" s="65">
        <v>196.8</v>
      </c>
      <c r="H224" s="191">
        <f t="shared" si="4"/>
        <v>0.9840000000000001</v>
      </c>
      <c r="I224" s="51"/>
      <c r="J224" s="69"/>
      <c r="L224" s="148"/>
    </row>
    <row r="225" spans="1:12" ht="15" customHeight="1">
      <c r="A225" s="47" t="s">
        <v>152</v>
      </c>
      <c r="B225" s="29"/>
      <c r="C225" s="29"/>
      <c r="D225" s="29">
        <v>4240</v>
      </c>
      <c r="E225" s="30">
        <v>1000</v>
      </c>
      <c r="F225" s="31">
        <v>1000</v>
      </c>
      <c r="G225" s="65">
        <v>0</v>
      </c>
      <c r="H225" s="191">
        <f t="shared" si="4"/>
        <v>0</v>
      </c>
      <c r="I225" s="51"/>
      <c r="J225" s="69"/>
      <c r="L225" s="148"/>
    </row>
    <row r="226" spans="1:12" ht="15" customHeight="1">
      <c r="A226" s="32" t="s">
        <v>10</v>
      </c>
      <c r="B226" s="29"/>
      <c r="C226" s="29"/>
      <c r="D226" s="29">
        <v>4260</v>
      </c>
      <c r="E226" s="30">
        <v>17590</v>
      </c>
      <c r="F226" s="31">
        <v>17590</v>
      </c>
      <c r="G226" s="65">
        <v>8666.91</v>
      </c>
      <c r="H226" s="191">
        <f t="shared" si="4"/>
        <v>0.4927180216031836</v>
      </c>
      <c r="I226" s="51"/>
      <c r="J226" s="69"/>
      <c r="L226" s="148"/>
    </row>
    <row r="227" spans="1:12" ht="15" customHeight="1">
      <c r="A227" s="47" t="s">
        <v>11</v>
      </c>
      <c r="B227" s="29"/>
      <c r="C227" s="29"/>
      <c r="D227" s="44" t="s">
        <v>138</v>
      </c>
      <c r="E227" s="30">
        <v>200</v>
      </c>
      <c r="F227" s="31">
        <v>200</v>
      </c>
      <c r="G227" s="65">
        <v>0</v>
      </c>
      <c r="H227" s="191">
        <f t="shared" si="4"/>
        <v>0</v>
      </c>
      <c r="I227" s="51"/>
      <c r="J227" s="69"/>
      <c r="L227" s="148"/>
    </row>
    <row r="228" spans="1:12" ht="15" customHeight="1">
      <c r="A228" s="32" t="s">
        <v>49</v>
      </c>
      <c r="B228" s="29"/>
      <c r="C228" s="29"/>
      <c r="D228" s="29">
        <v>4280</v>
      </c>
      <c r="E228" s="30">
        <v>70</v>
      </c>
      <c r="F228" s="31">
        <v>70</v>
      </c>
      <c r="G228" s="65">
        <v>55</v>
      </c>
      <c r="H228" s="191">
        <f t="shared" si="4"/>
        <v>0.7857142857142857</v>
      </c>
      <c r="I228" s="51"/>
      <c r="J228" s="69"/>
      <c r="L228" s="148"/>
    </row>
    <row r="229" spans="1:12" ht="15" customHeight="1">
      <c r="A229" s="32" t="s">
        <v>12</v>
      </c>
      <c r="B229" s="29"/>
      <c r="C229" s="29"/>
      <c r="D229" s="29">
        <v>4300</v>
      </c>
      <c r="E229" s="30">
        <v>500</v>
      </c>
      <c r="F229" s="31">
        <v>500</v>
      </c>
      <c r="G229" s="65">
        <v>500</v>
      </c>
      <c r="H229" s="191">
        <f t="shared" si="4"/>
        <v>1</v>
      </c>
      <c r="I229" s="51"/>
      <c r="J229" s="69"/>
      <c r="L229" s="148"/>
    </row>
    <row r="230" spans="1:12" ht="15" customHeight="1">
      <c r="A230" s="32" t="s">
        <v>402</v>
      </c>
      <c r="B230" s="29"/>
      <c r="C230" s="29"/>
      <c r="D230" s="29">
        <v>4440</v>
      </c>
      <c r="E230" s="30">
        <v>15287</v>
      </c>
      <c r="F230" s="31">
        <v>15325</v>
      </c>
      <c r="G230" s="65">
        <v>11493.03</v>
      </c>
      <c r="H230" s="191">
        <f t="shared" si="4"/>
        <v>0.7499530179445351</v>
      </c>
      <c r="I230" s="51"/>
      <c r="J230" s="69"/>
      <c r="L230" s="148"/>
    </row>
    <row r="231" spans="1:12" s="130" customFormat="1" ht="15" customHeight="1">
      <c r="A231" s="128" t="s">
        <v>197</v>
      </c>
      <c r="B231" s="193"/>
      <c r="C231" s="193" t="s">
        <v>126</v>
      </c>
      <c r="D231" s="193"/>
      <c r="E231" s="194">
        <f>SUM(E232:E254)</f>
        <v>965193</v>
      </c>
      <c r="F231" s="195">
        <f>SUM(F232:F255)</f>
        <v>979193</v>
      </c>
      <c r="G231" s="196">
        <f>SUM(G232:G255)</f>
        <v>510676.45999999996</v>
      </c>
      <c r="H231" s="132">
        <f t="shared" si="4"/>
        <v>0.5215278908243829</v>
      </c>
      <c r="I231" s="132">
        <f>G231/8163419.33</f>
        <v>0.06255668603513964</v>
      </c>
      <c r="J231" s="197">
        <f>G231/7232332.21</f>
        <v>0.07061020500329035</v>
      </c>
      <c r="L231" s="206"/>
    </row>
    <row r="232" spans="1:12" ht="15" customHeight="1">
      <c r="A232" s="52" t="s">
        <v>399</v>
      </c>
      <c r="B232" s="29"/>
      <c r="C232" s="29"/>
      <c r="D232" s="44" t="s">
        <v>100</v>
      </c>
      <c r="E232" s="30">
        <v>2680</v>
      </c>
      <c r="F232" s="31">
        <v>2680</v>
      </c>
      <c r="G232" s="65">
        <v>768.35</v>
      </c>
      <c r="H232" s="191">
        <f t="shared" si="4"/>
        <v>0.28669776119402984</v>
      </c>
      <c r="I232" s="51"/>
      <c r="J232" s="69"/>
      <c r="L232" s="148"/>
    </row>
    <row r="233" spans="1:12" ht="15" customHeight="1">
      <c r="A233" s="32" t="s">
        <v>19</v>
      </c>
      <c r="B233" s="29"/>
      <c r="C233" s="29"/>
      <c r="D233" s="29">
        <v>4010</v>
      </c>
      <c r="E233" s="30">
        <v>571536</v>
      </c>
      <c r="F233" s="31">
        <v>571536</v>
      </c>
      <c r="G233" s="65">
        <v>264938</v>
      </c>
      <c r="H233" s="191">
        <f t="shared" si="4"/>
        <v>0.463554351781865</v>
      </c>
      <c r="I233" s="51"/>
      <c r="J233" s="69"/>
      <c r="L233" s="148"/>
    </row>
    <row r="234" spans="1:12" ht="15" customHeight="1">
      <c r="A234" s="32" t="s">
        <v>20</v>
      </c>
      <c r="B234" s="29"/>
      <c r="C234" s="29"/>
      <c r="D234" s="29">
        <v>4040</v>
      </c>
      <c r="E234" s="30">
        <v>43000</v>
      </c>
      <c r="F234" s="31">
        <v>43000</v>
      </c>
      <c r="G234" s="65">
        <v>42302.56</v>
      </c>
      <c r="H234" s="191">
        <f t="shared" si="4"/>
        <v>0.983780465116279</v>
      </c>
      <c r="I234" s="51"/>
      <c r="J234" s="69"/>
      <c r="L234" s="148"/>
    </row>
    <row r="235" spans="1:12" ht="15" customHeight="1">
      <c r="A235" s="32" t="s">
        <v>21</v>
      </c>
      <c r="B235" s="29"/>
      <c r="C235" s="29"/>
      <c r="D235" s="29">
        <v>4110</v>
      </c>
      <c r="E235" s="30">
        <v>92073</v>
      </c>
      <c r="F235" s="31">
        <v>92073</v>
      </c>
      <c r="G235" s="65">
        <v>47062.34</v>
      </c>
      <c r="H235" s="191">
        <f t="shared" si="4"/>
        <v>0.5111415941698435</v>
      </c>
      <c r="I235" s="51"/>
      <c r="J235" s="69"/>
      <c r="L235" s="148"/>
    </row>
    <row r="236" spans="1:12" ht="15" customHeight="1">
      <c r="A236" s="32" t="s">
        <v>22</v>
      </c>
      <c r="B236" s="29"/>
      <c r="C236" s="29"/>
      <c r="D236" s="29">
        <v>4120</v>
      </c>
      <c r="E236" s="30">
        <v>14851</v>
      </c>
      <c r="F236" s="31">
        <v>14851</v>
      </c>
      <c r="G236" s="65">
        <v>7463.75</v>
      </c>
      <c r="H236" s="191">
        <f t="shared" si="4"/>
        <v>0.5025755841357484</v>
      </c>
      <c r="I236" s="51"/>
      <c r="J236" s="69"/>
      <c r="L236" s="148"/>
    </row>
    <row r="237" spans="1:12" ht="15" customHeight="1" hidden="1">
      <c r="A237" s="47" t="s">
        <v>171</v>
      </c>
      <c r="B237" s="29"/>
      <c r="C237" s="29"/>
      <c r="D237" s="44" t="s">
        <v>172</v>
      </c>
      <c r="E237" s="30">
        <v>0</v>
      </c>
      <c r="F237" s="31">
        <v>0</v>
      </c>
      <c r="G237" s="65">
        <v>0</v>
      </c>
      <c r="H237" s="191"/>
      <c r="I237" s="51"/>
      <c r="J237" s="69"/>
      <c r="L237" s="148"/>
    </row>
    <row r="238" spans="1:12" ht="15" customHeight="1">
      <c r="A238" s="32" t="s">
        <v>9</v>
      </c>
      <c r="B238" s="29"/>
      <c r="C238" s="29"/>
      <c r="D238" s="29">
        <v>4210</v>
      </c>
      <c r="E238" s="30">
        <v>74500</v>
      </c>
      <c r="F238" s="31">
        <v>74300</v>
      </c>
      <c r="G238" s="65">
        <v>44299.37</v>
      </c>
      <c r="H238" s="191">
        <f t="shared" si="4"/>
        <v>0.5962230148048453</v>
      </c>
      <c r="I238" s="51"/>
      <c r="J238" s="69"/>
      <c r="L238" s="148"/>
    </row>
    <row r="239" spans="1:12" ht="15" customHeight="1">
      <c r="A239" s="47" t="s">
        <v>61</v>
      </c>
      <c r="B239" s="29"/>
      <c r="C239" s="29"/>
      <c r="D239" s="44" t="s">
        <v>144</v>
      </c>
      <c r="E239" s="30">
        <v>72000</v>
      </c>
      <c r="F239" s="31">
        <v>72000</v>
      </c>
      <c r="G239" s="65">
        <v>43426.26</v>
      </c>
      <c r="H239" s="191">
        <f t="shared" si="4"/>
        <v>0.6031425</v>
      </c>
      <c r="I239" s="51"/>
      <c r="J239" s="69"/>
      <c r="L239" s="148"/>
    </row>
    <row r="240" spans="1:12" ht="24" customHeight="1">
      <c r="A240" s="47" t="s">
        <v>409</v>
      </c>
      <c r="B240" s="29"/>
      <c r="C240" s="29"/>
      <c r="D240" s="44" t="s">
        <v>179</v>
      </c>
      <c r="E240" s="30">
        <v>350</v>
      </c>
      <c r="F240" s="31">
        <v>350</v>
      </c>
      <c r="G240" s="65">
        <v>0</v>
      </c>
      <c r="H240" s="191">
        <f t="shared" si="4"/>
        <v>0</v>
      </c>
      <c r="I240" s="51"/>
      <c r="J240" s="69"/>
      <c r="L240" s="148"/>
    </row>
    <row r="241" spans="1:12" ht="14.25" customHeight="1">
      <c r="A241" s="47" t="s">
        <v>152</v>
      </c>
      <c r="B241" s="29"/>
      <c r="C241" s="29"/>
      <c r="D241" s="29">
        <v>4240</v>
      </c>
      <c r="E241" s="30">
        <v>5000</v>
      </c>
      <c r="F241" s="31">
        <v>5000</v>
      </c>
      <c r="G241" s="65">
        <v>2627.9</v>
      </c>
      <c r="H241" s="191">
        <f t="shared" si="4"/>
        <v>0.52558</v>
      </c>
      <c r="I241" s="51"/>
      <c r="J241" s="69"/>
      <c r="L241" s="148"/>
    </row>
    <row r="242" spans="1:12" ht="15" customHeight="1">
      <c r="A242" s="47" t="s">
        <v>10</v>
      </c>
      <c r="B242" s="29"/>
      <c r="C242" s="29"/>
      <c r="D242" s="44" t="s">
        <v>160</v>
      </c>
      <c r="E242" s="30">
        <v>28150</v>
      </c>
      <c r="F242" s="31">
        <v>28150</v>
      </c>
      <c r="G242" s="65">
        <v>12408.5</v>
      </c>
      <c r="H242" s="191">
        <f t="shared" si="4"/>
        <v>0.4407992895204263</v>
      </c>
      <c r="I242" s="51"/>
      <c r="J242" s="69"/>
      <c r="L242" s="148"/>
    </row>
    <row r="243" spans="1:12" ht="15" customHeight="1">
      <c r="A243" s="32" t="s">
        <v>11</v>
      </c>
      <c r="B243" s="29"/>
      <c r="C243" s="29"/>
      <c r="D243" s="29">
        <v>4270</v>
      </c>
      <c r="E243" s="30">
        <v>2250</v>
      </c>
      <c r="F243" s="31">
        <v>2250</v>
      </c>
      <c r="G243" s="65">
        <v>1553.7</v>
      </c>
      <c r="H243" s="191">
        <f t="shared" si="4"/>
        <v>0.6905333333333333</v>
      </c>
      <c r="I243" s="51"/>
      <c r="J243" s="69"/>
      <c r="L243" s="148"/>
    </row>
    <row r="244" spans="1:12" ht="15" customHeight="1">
      <c r="A244" s="32" t="s">
        <v>49</v>
      </c>
      <c r="B244" s="29"/>
      <c r="C244" s="29"/>
      <c r="D244" s="29">
        <v>4280</v>
      </c>
      <c r="E244" s="30">
        <v>840</v>
      </c>
      <c r="F244" s="31">
        <v>840</v>
      </c>
      <c r="G244" s="65">
        <v>0</v>
      </c>
      <c r="H244" s="191">
        <f aca="true" t="shared" si="5" ref="H244:H294">G244/F244</f>
        <v>0</v>
      </c>
      <c r="I244" s="51"/>
      <c r="J244" s="69"/>
      <c r="L244" s="148"/>
    </row>
    <row r="245" spans="1:12" ht="15" customHeight="1">
      <c r="A245" s="32" t="s">
        <v>12</v>
      </c>
      <c r="B245" s="29"/>
      <c r="C245" s="29"/>
      <c r="D245" s="29">
        <v>4300</v>
      </c>
      <c r="E245" s="30">
        <v>5400</v>
      </c>
      <c r="F245" s="31">
        <v>5400</v>
      </c>
      <c r="G245" s="65">
        <v>1918.1</v>
      </c>
      <c r="H245" s="191">
        <f t="shared" si="5"/>
        <v>0.3552037037037037</v>
      </c>
      <c r="I245" s="51"/>
      <c r="J245" s="69"/>
      <c r="L245" s="148"/>
    </row>
    <row r="246" spans="1:12" ht="15" customHeight="1">
      <c r="A246" s="47" t="s">
        <v>412</v>
      </c>
      <c r="B246" s="29"/>
      <c r="C246" s="29"/>
      <c r="D246" s="44" t="s">
        <v>173</v>
      </c>
      <c r="E246" s="30">
        <v>700</v>
      </c>
      <c r="F246" s="31">
        <v>700</v>
      </c>
      <c r="G246" s="65">
        <v>394.68</v>
      </c>
      <c r="H246" s="191">
        <f t="shared" si="5"/>
        <v>0.5638285714285715</v>
      </c>
      <c r="I246" s="51"/>
      <c r="J246" s="69"/>
      <c r="L246" s="148"/>
    </row>
    <row r="247" spans="1:12" ht="25.5" customHeight="1">
      <c r="A247" s="47" t="s">
        <v>447</v>
      </c>
      <c r="B247" s="29"/>
      <c r="C247" s="29"/>
      <c r="D247" s="44" t="s">
        <v>216</v>
      </c>
      <c r="E247" s="30">
        <v>770</v>
      </c>
      <c r="F247" s="31">
        <v>770</v>
      </c>
      <c r="G247" s="65">
        <v>450</v>
      </c>
      <c r="H247" s="191">
        <f t="shared" si="5"/>
        <v>0.5844155844155844</v>
      </c>
      <c r="I247" s="51"/>
      <c r="J247" s="69"/>
      <c r="L247" s="148"/>
    </row>
    <row r="248" spans="1:12" ht="15" customHeight="1" hidden="1">
      <c r="A248" s="47" t="s">
        <v>229</v>
      </c>
      <c r="B248" s="29"/>
      <c r="C248" s="29"/>
      <c r="D248" s="44" t="s">
        <v>230</v>
      </c>
      <c r="E248" s="30">
        <v>0</v>
      </c>
      <c r="F248" s="31">
        <v>0</v>
      </c>
      <c r="G248" s="65">
        <v>0</v>
      </c>
      <c r="H248" s="191" t="e">
        <f t="shared" si="5"/>
        <v>#DIV/0!</v>
      </c>
      <c r="I248" s="51"/>
      <c r="J248" s="69"/>
      <c r="L248" s="148"/>
    </row>
    <row r="249" spans="1:12" ht="36.75" customHeight="1">
      <c r="A249" s="47" t="s">
        <v>401</v>
      </c>
      <c r="B249" s="29"/>
      <c r="C249" s="29"/>
      <c r="D249" s="44" t="s">
        <v>218</v>
      </c>
      <c r="E249" s="30">
        <v>1300</v>
      </c>
      <c r="F249" s="31">
        <v>1300</v>
      </c>
      <c r="G249" s="65">
        <v>474.19</v>
      </c>
      <c r="H249" s="191">
        <f t="shared" si="5"/>
        <v>0.36476153846153847</v>
      </c>
      <c r="I249" s="51"/>
      <c r="J249" s="69"/>
      <c r="L249" s="148"/>
    </row>
    <row r="250" spans="1:12" ht="15" customHeight="1">
      <c r="A250" s="32" t="s">
        <v>26</v>
      </c>
      <c r="B250" s="29"/>
      <c r="C250" s="29"/>
      <c r="D250" s="29">
        <v>4410</v>
      </c>
      <c r="E250" s="30">
        <v>200</v>
      </c>
      <c r="F250" s="31">
        <v>400</v>
      </c>
      <c r="G250" s="65">
        <v>240.3</v>
      </c>
      <c r="H250" s="191">
        <f t="shared" si="5"/>
        <v>0.60075</v>
      </c>
      <c r="I250" s="51"/>
      <c r="J250" s="69"/>
      <c r="L250" s="148"/>
    </row>
    <row r="251" spans="1:12" ht="12.75">
      <c r="A251" s="32" t="s">
        <v>27</v>
      </c>
      <c r="B251" s="29"/>
      <c r="C251" s="29"/>
      <c r="D251" s="29">
        <v>4430</v>
      </c>
      <c r="E251" s="30">
        <v>5450</v>
      </c>
      <c r="F251" s="31">
        <v>5450</v>
      </c>
      <c r="G251" s="65">
        <v>906</v>
      </c>
      <c r="H251" s="191">
        <f t="shared" si="5"/>
        <v>0.16623853211009174</v>
      </c>
      <c r="I251" s="51"/>
      <c r="J251" s="69"/>
      <c r="L251" s="148"/>
    </row>
    <row r="252" spans="1:12" ht="14.25" customHeight="1">
      <c r="A252" s="32" t="s">
        <v>402</v>
      </c>
      <c r="B252" s="29"/>
      <c r="C252" s="29"/>
      <c r="D252" s="29">
        <v>4440</v>
      </c>
      <c r="E252" s="30">
        <v>43843</v>
      </c>
      <c r="F252" s="31">
        <v>43843</v>
      </c>
      <c r="G252" s="65">
        <v>32166.92</v>
      </c>
      <c r="H252" s="191">
        <f t="shared" si="5"/>
        <v>0.7336842825536574</v>
      </c>
      <c r="I252" s="51"/>
      <c r="J252" s="69"/>
      <c r="L252" s="148"/>
    </row>
    <row r="253" spans="1:12" ht="25.5">
      <c r="A253" s="47" t="s">
        <v>236</v>
      </c>
      <c r="B253" s="29"/>
      <c r="C253" s="29"/>
      <c r="D253" s="44" t="s">
        <v>212</v>
      </c>
      <c r="E253" s="30">
        <v>300</v>
      </c>
      <c r="F253" s="31">
        <v>300</v>
      </c>
      <c r="G253" s="65">
        <v>0</v>
      </c>
      <c r="H253" s="191">
        <f t="shared" si="5"/>
        <v>0</v>
      </c>
      <c r="I253" s="51"/>
      <c r="J253" s="69"/>
      <c r="L253" s="148"/>
    </row>
    <row r="254" spans="1:12" ht="15" customHeight="1">
      <c r="A254" s="47" t="s">
        <v>91</v>
      </c>
      <c r="B254" s="29"/>
      <c r="C254" s="29"/>
      <c r="D254" s="53" t="s">
        <v>90</v>
      </c>
      <c r="E254" s="30">
        <v>0</v>
      </c>
      <c r="F254" s="31">
        <v>14000</v>
      </c>
      <c r="G254" s="65">
        <v>7275.54</v>
      </c>
      <c r="H254" s="191">
        <f t="shared" si="5"/>
        <v>0.5196814285714285</v>
      </c>
      <c r="I254" s="51"/>
      <c r="J254" s="69"/>
      <c r="L254" s="148"/>
    </row>
    <row r="255" spans="1:12" ht="15" customHeight="1" hidden="1">
      <c r="A255" s="47" t="s">
        <v>91</v>
      </c>
      <c r="B255" s="29"/>
      <c r="C255" s="29"/>
      <c r="D255" s="53" t="s">
        <v>275</v>
      </c>
      <c r="E255" s="30">
        <v>0</v>
      </c>
      <c r="F255" s="31">
        <v>0</v>
      </c>
      <c r="G255" s="65">
        <v>0</v>
      </c>
      <c r="H255" s="191" t="e">
        <f t="shared" si="5"/>
        <v>#DIV/0!</v>
      </c>
      <c r="I255" s="51"/>
      <c r="J255" s="69"/>
      <c r="L255" s="148"/>
    </row>
    <row r="256" spans="1:12" s="130" customFormat="1" ht="15" customHeight="1">
      <c r="A256" s="128" t="s">
        <v>50</v>
      </c>
      <c r="B256" s="193"/>
      <c r="C256" s="193" t="s">
        <v>198</v>
      </c>
      <c r="D256" s="193"/>
      <c r="E256" s="194">
        <f>SUM(E257:E280)</f>
        <v>1414229</v>
      </c>
      <c r="F256" s="195">
        <f>SUM(F257:F280)</f>
        <v>1534229</v>
      </c>
      <c r="G256" s="196">
        <f>SUM(G257:G280)</f>
        <v>744326.4199999998</v>
      </c>
      <c r="H256" s="132">
        <f t="shared" si="5"/>
        <v>0.48514688485226115</v>
      </c>
      <c r="I256" s="132">
        <f>G256/8163419.33</f>
        <v>0.09117826610531347</v>
      </c>
      <c r="J256" s="197">
        <v>0</v>
      </c>
      <c r="L256" s="206"/>
    </row>
    <row r="257" spans="1:12" ht="13.5" customHeight="1">
      <c r="A257" s="47" t="s">
        <v>399</v>
      </c>
      <c r="B257" s="29"/>
      <c r="C257" s="44"/>
      <c r="D257" s="44" t="s">
        <v>100</v>
      </c>
      <c r="E257" s="30">
        <v>3500</v>
      </c>
      <c r="F257" s="31">
        <v>3500</v>
      </c>
      <c r="G257" s="65">
        <v>1199.8</v>
      </c>
      <c r="H257" s="191">
        <f t="shared" si="5"/>
        <v>0.3428</v>
      </c>
      <c r="I257" s="191"/>
      <c r="J257" s="69"/>
      <c r="L257" s="148"/>
    </row>
    <row r="258" spans="1:12" ht="13.5" customHeight="1">
      <c r="A258" s="32" t="s">
        <v>19</v>
      </c>
      <c r="B258" s="29"/>
      <c r="C258" s="29"/>
      <c r="D258" s="29">
        <v>4010</v>
      </c>
      <c r="E258" s="30">
        <v>995610</v>
      </c>
      <c r="F258" s="31">
        <v>995610</v>
      </c>
      <c r="G258" s="65">
        <v>469964.04</v>
      </c>
      <c r="H258" s="191">
        <f t="shared" si="5"/>
        <v>0.47203627926597763</v>
      </c>
      <c r="I258" s="191"/>
      <c r="J258" s="69"/>
      <c r="L258" s="148"/>
    </row>
    <row r="259" spans="1:12" ht="13.5" customHeight="1">
      <c r="A259" s="47" t="s">
        <v>20</v>
      </c>
      <c r="B259" s="29"/>
      <c r="C259" s="29"/>
      <c r="D259" s="44" t="s">
        <v>180</v>
      </c>
      <c r="E259" s="30">
        <v>76600</v>
      </c>
      <c r="F259" s="31">
        <v>76600</v>
      </c>
      <c r="G259" s="65">
        <v>74999.34</v>
      </c>
      <c r="H259" s="191">
        <f t="shared" si="5"/>
        <v>0.9791036553524803</v>
      </c>
      <c r="I259" s="191"/>
      <c r="J259" s="69"/>
      <c r="L259" s="148"/>
    </row>
    <row r="260" spans="1:12" ht="13.5" customHeight="1">
      <c r="A260" s="32" t="s">
        <v>21</v>
      </c>
      <c r="B260" s="29"/>
      <c r="C260" s="29"/>
      <c r="D260" s="29">
        <v>4110</v>
      </c>
      <c r="E260" s="30">
        <v>160646</v>
      </c>
      <c r="F260" s="31">
        <v>160646</v>
      </c>
      <c r="G260" s="65">
        <v>78907.4</v>
      </c>
      <c r="H260" s="191">
        <f t="shared" si="5"/>
        <v>0.4911880781345318</v>
      </c>
      <c r="I260" s="191"/>
      <c r="J260" s="69"/>
      <c r="L260" s="148"/>
    </row>
    <row r="261" spans="1:12" ht="13.5" customHeight="1">
      <c r="A261" s="32" t="s">
        <v>21</v>
      </c>
      <c r="B261" s="29"/>
      <c r="C261" s="29"/>
      <c r="D261" s="29" t="s">
        <v>418</v>
      </c>
      <c r="E261" s="30">
        <v>555</v>
      </c>
      <c r="F261" s="31">
        <v>555</v>
      </c>
      <c r="G261" s="65">
        <v>554.44</v>
      </c>
      <c r="H261" s="191">
        <f t="shared" si="5"/>
        <v>0.9989909909909911</v>
      </c>
      <c r="I261" s="191"/>
      <c r="J261" s="69"/>
      <c r="L261" s="148"/>
    </row>
    <row r="262" spans="1:12" ht="13.5" customHeight="1">
      <c r="A262" s="32" t="s">
        <v>22</v>
      </c>
      <c r="B262" s="29"/>
      <c r="C262" s="29"/>
      <c r="D262" s="29">
        <v>4120</v>
      </c>
      <c r="E262" s="30">
        <v>25908</v>
      </c>
      <c r="F262" s="31">
        <v>25908</v>
      </c>
      <c r="G262" s="65">
        <v>12990.58</v>
      </c>
      <c r="H262" s="191">
        <f t="shared" si="5"/>
        <v>0.501411919098348</v>
      </c>
      <c r="I262" s="191"/>
      <c r="J262" s="69"/>
      <c r="L262" s="148"/>
    </row>
    <row r="263" spans="1:12" ht="13.5" customHeight="1">
      <c r="A263" s="32" t="s">
        <v>22</v>
      </c>
      <c r="B263" s="29"/>
      <c r="C263" s="29"/>
      <c r="D263" s="29" t="s">
        <v>413</v>
      </c>
      <c r="E263" s="30">
        <v>90</v>
      </c>
      <c r="F263" s="31">
        <v>90</v>
      </c>
      <c r="G263" s="65">
        <v>89.43</v>
      </c>
      <c r="H263" s="191">
        <f t="shared" si="5"/>
        <v>0.9936666666666667</v>
      </c>
      <c r="I263" s="191"/>
      <c r="J263" s="69"/>
      <c r="L263" s="148"/>
    </row>
    <row r="264" spans="1:12" ht="13.5" customHeight="1" hidden="1">
      <c r="A264" s="47" t="s">
        <v>171</v>
      </c>
      <c r="B264" s="29"/>
      <c r="C264" s="29"/>
      <c r="D264" s="44" t="s">
        <v>172</v>
      </c>
      <c r="E264" s="30">
        <v>0</v>
      </c>
      <c r="F264" s="31">
        <v>0</v>
      </c>
      <c r="G264" s="65">
        <v>0</v>
      </c>
      <c r="H264" s="191" t="e">
        <f t="shared" si="5"/>
        <v>#DIV/0!</v>
      </c>
      <c r="I264" s="191"/>
      <c r="J264" s="69"/>
      <c r="L264" s="148"/>
    </row>
    <row r="265" spans="1:12" ht="13.5" customHeight="1">
      <c r="A265" s="47" t="s">
        <v>171</v>
      </c>
      <c r="B265" s="29"/>
      <c r="C265" s="29"/>
      <c r="D265" s="44" t="s">
        <v>439</v>
      </c>
      <c r="E265" s="30">
        <v>3650</v>
      </c>
      <c r="F265" s="31">
        <v>3650</v>
      </c>
      <c r="G265" s="65">
        <v>3650</v>
      </c>
      <c r="H265" s="191">
        <f t="shared" si="5"/>
        <v>1</v>
      </c>
      <c r="I265" s="191"/>
      <c r="J265" s="69"/>
      <c r="L265" s="148"/>
    </row>
    <row r="266" spans="1:12" ht="13.5" customHeight="1">
      <c r="A266" s="32" t="s">
        <v>9</v>
      </c>
      <c r="B266" s="29"/>
      <c r="C266" s="29"/>
      <c r="D266" s="29">
        <v>4210</v>
      </c>
      <c r="E266" s="30">
        <v>38860</v>
      </c>
      <c r="F266" s="31">
        <v>38851</v>
      </c>
      <c r="G266" s="65">
        <v>20561.41</v>
      </c>
      <c r="H266" s="191">
        <f t="shared" si="5"/>
        <v>0.5292376000617744</v>
      </c>
      <c r="I266" s="191"/>
      <c r="J266" s="69"/>
      <c r="L266" s="148"/>
    </row>
    <row r="267" spans="1:12" ht="26.25" customHeight="1">
      <c r="A267" s="47" t="s">
        <v>409</v>
      </c>
      <c r="B267" s="29"/>
      <c r="C267" s="29"/>
      <c r="D267" s="44" t="s">
        <v>179</v>
      </c>
      <c r="E267" s="30">
        <v>500</v>
      </c>
      <c r="F267" s="31">
        <v>500</v>
      </c>
      <c r="G267" s="65">
        <v>203.9</v>
      </c>
      <c r="H267" s="191">
        <f t="shared" si="5"/>
        <v>0.4078</v>
      </c>
      <c r="I267" s="191"/>
      <c r="J267" s="69"/>
      <c r="L267" s="148"/>
    </row>
    <row r="268" spans="1:12" ht="14.25" customHeight="1">
      <c r="A268" s="47" t="s">
        <v>414</v>
      </c>
      <c r="B268" s="29"/>
      <c r="C268" s="29"/>
      <c r="D268" s="29">
        <v>4240</v>
      </c>
      <c r="E268" s="30">
        <v>1570</v>
      </c>
      <c r="F268" s="31">
        <v>1570</v>
      </c>
      <c r="G268" s="65">
        <v>236.9</v>
      </c>
      <c r="H268" s="191">
        <f t="shared" si="5"/>
        <v>0.15089171974522295</v>
      </c>
      <c r="I268" s="191"/>
      <c r="J268" s="69"/>
      <c r="L268" s="148"/>
    </row>
    <row r="269" spans="1:12" ht="13.5" customHeight="1">
      <c r="A269" s="47" t="s">
        <v>10</v>
      </c>
      <c r="B269" s="29"/>
      <c r="C269" s="29"/>
      <c r="D269" s="44" t="s">
        <v>160</v>
      </c>
      <c r="E269" s="30">
        <v>16650</v>
      </c>
      <c r="F269" s="31">
        <v>16650</v>
      </c>
      <c r="G269" s="65">
        <v>11240.19</v>
      </c>
      <c r="H269" s="191">
        <f t="shared" si="5"/>
        <v>0.6750864864864865</v>
      </c>
      <c r="I269" s="191"/>
      <c r="J269" s="69"/>
      <c r="L269" s="148"/>
    </row>
    <row r="270" spans="1:12" ht="13.5" customHeight="1">
      <c r="A270" s="32" t="s">
        <v>11</v>
      </c>
      <c r="B270" s="29"/>
      <c r="C270" s="29"/>
      <c r="D270" s="29">
        <v>4270</v>
      </c>
      <c r="E270" s="30">
        <v>2000</v>
      </c>
      <c r="F270" s="31">
        <v>122000</v>
      </c>
      <c r="G270" s="65">
        <v>86.59</v>
      </c>
      <c r="H270" s="191">
        <f t="shared" si="5"/>
        <v>0.0007097540983606557</v>
      </c>
      <c r="I270" s="191"/>
      <c r="J270" s="69"/>
      <c r="L270" s="148"/>
    </row>
    <row r="271" spans="1:12" ht="13.5" customHeight="1">
      <c r="A271" s="32" t="s">
        <v>49</v>
      </c>
      <c r="B271" s="29"/>
      <c r="C271" s="29"/>
      <c r="D271" s="29">
        <v>4280</v>
      </c>
      <c r="E271" s="30">
        <v>490</v>
      </c>
      <c r="F271" s="31">
        <v>490</v>
      </c>
      <c r="G271" s="65">
        <v>70</v>
      </c>
      <c r="H271" s="191">
        <f t="shared" si="5"/>
        <v>0.14285714285714285</v>
      </c>
      <c r="I271" s="191"/>
      <c r="J271" s="69"/>
      <c r="L271" s="148"/>
    </row>
    <row r="272" spans="1:12" ht="13.5" customHeight="1">
      <c r="A272" s="32" t="s">
        <v>12</v>
      </c>
      <c r="B272" s="29"/>
      <c r="C272" s="29"/>
      <c r="D272" s="29">
        <v>4300</v>
      </c>
      <c r="E272" s="30">
        <v>6130</v>
      </c>
      <c r="F272" s="31">
        <v>6130</v>
      </c>
      <c r="G272" s="65">
        <v>3589.59</v>
      </c>
      <c r="H272" s="191">
        <f t="shared" si="5"/>
        <v>0.5855774877650898</v>
      </c>
      <c r="I272" s="191"/>
      <c r="J272" s="69"/>
      <c r="L272" s="148"/>
    </row>
    <row r="273" spans="1:12" ht="13.5" customHeight="1">
      <c r="A273" s="32" t="s">
        <v>12</v>
      </c>
      <c r="B273" s="29"/>
      <c r="C273" s="29"/>
      <c r="D273" s="29" t="s">
        <v>415</v>
      </c>
      <c r="E273" s="30">
        <v>920</v>
      </c>
      <c r="F273" s="31">
        <v>920</v>
      </c>
      <c r="G273" s="65">
        <v>900</v>
      </c>
      <c r="H273" s="191">
        <f t="shared" si="5"/>
        <v>0.9782608695652174</v>
      </c>
      <c r="I273" s="191"/>
      <c r="J273" s="69"/>
      <c r="L273" s="148"/>
    </row>
    <row r="274" spans="1:12" ht="25.5" customHeight="1">
      <c r="A274" s="47" t="s">
        <v>447</v>
      </c>
      <c r="B274" s="29"/>
      <c r="C274" s="29"/>
      <c r="D274" s="44" t="s">
        <v>216</v>
      </c>
      <c r="E274" s="30">
        <v>1950</v>
      </c>
      <c r="F274" s="31">
        <v>1950</v>
      </c>
      <c r="G274" s="65">
        <v>625.19</v>
      </c>
      <c r="H274" s="191">
        <f t="shared" si="5"/>
        <v>0.3206102564102564</v>
      </c>
      <c r="I274" s="191"/>
      <c r="J274" s="69"/>
      <c r="L274" s="148"/>
    </row>
    <row r="275" spans="1:12" ht="36.75" customHeight="1">
      <c r="A275" s="47" t="s">
        <v>416</v>
      </c>
      <c r="B275" s="29"/>
      <c r="C275" s="29"/>
      <c r="D275" s="44" t="s">
        <v>218</v>
      </c>
      <c r="E275" s="30">
        <v>2000</v>
      </c>
      <c r="F275" s="31">
        <v>2000</v>
      </c>
      <c r="G275" s="65">
        <v>1157.84</v>
      </c>
      <c r="H275" s="191">
        <f t="shared" si="5"/>
        <v>0.57892</v>
      </c>
      <c r="I275" s="191"/>
      <c r="J275" s="69"/>
      <c r="L275" s="148"/>
    </row>
    <row r="276" spans="1:12" ht="13.5" customHeight="1">
      <c r="A276" s="32" t="s">
        <v>26</v>
      </c>
      <c r="B276" s="29"/>
      <c r="C276" s="29"/>
      <c r="D276" s="29">
        <v>4410</v>
      </c>
      <c r="E276" s="30">
        <v>2500</v>
      </c>
      <c r="F276" s="31">
        <v>2500</v>
      </c>
      <c r="G276" s="65">
        <v>770.44</v>
      </c>
      <c r="H276" s="191">
        <f t="shared" si="5"/>
        <v>0.308176</v>
      </c>
      <c r="I276" s="191"/>
      <c r="J276" s="69"/>
      <c r="L276" s="148"/>
    </row>
    <row r="277" spans="1:12" ht="13.5" customHeight="1">
      <c r="A277" s="32" t="s">
        <v>311</v>
      </c>
      <c r="B277" s="29"/>
      <c r="C277" s="29"/>
      <c r="D277" s="29" t="s">
        <v>417</v>
      </c>
      <c r="E277" s="30">
        <v>14462</v>
      </c>
      <c r="F277" s="31">
        <v>14462</v>
      </c>
      <c r="G277" s="65">
        <v>14402.92</v>
      </c>
      <c r="H277" s="191">
        <f t="shared" si="5"/>
        <v>0.9959148112294288</v>
      </c>
      <c r="I277" s="191"/>
      <c r="J277" s="69"/>
      <c r="L277" s="148"/>
    </row>
    <row r="278" spans="1:12" ht="13.5" customHeight="1">
      <c r="A278" s="32" t="s">
        <v>27</v>
      </c>
      <c r="B278" s="29"/>
      <c r="C278" s="29"/>
      <c r="D278" s="29">
        <v>4430</v>
      </c>
      <c r="E278" s="30">
        <v>2800</v>
      </c>
      <c r="F278" s="31">
        <v>2800</v>
      </c>
      <c r="G278" s="65">
        <v>1969.18</v>
      </c>
      <c r="H278" s="191">
        <f t="shared" si="5"/>
        <v>0.7032785714285714</v>
      </c>
      <c r="I278" s="51"/>
      <c r="J278" s="69"/>
      <c r="L278" s="148"/>
    </row>
    <row r="279" spans="1:12" ht="14.25" customHeight="1">
      <c r="A279" s="32" t="s">
        <v>402</v>
      </c>
      <c r="B279" s="29"/>
      <c r="C279" s="29"/>
      <c r="D279" s="29">
        <v>4440</v>
      </c>
      <c r="E279" s="30">
        <v>56538</v>
      </c>
      <c r="F279" s="31">
        <v>56547</v>
      </c>
      <c r="G279" s="65">
        <v>46157.24</v>
      </c>
      <c r="H279" s="191">
        <f t="shared" si="5"/>
        <v>0.8162632854085982</v>
      </c>
      <c r="I279" s="51"/>
      <c r="J279" s="69"/>
      <c r="L279" s="148"/>
    </row>
    <row r="280" spans="1:12" ht="26.25" customHeight="1">
      <c r="A280" s="47" t="s">
        <v>231</v>
      </c>
      <c r="B280" s="29"/>
      <c r="C280" s="29"/>
      <c r="D280" s="44" t="s">
        <v>212</v>
      </c>
      <c r="E280" s="30">
        <v>300</v>
      </c>
      <c r="F280" s="31">
        <v>300</v>
      </c>
      <c r="G280" s="65">
        <v>0</v>
      </c>
      <c r="H280" s="191">
        <f t="shared" si="5"/>
        <v>0</v>
      </c>
      <c r="I280" s="191">
        <f>G280/8163419.33</f>
        <v>0</v>
      </c>
      <c r="J280" s="69"/>
      <c r="L280" s="148"/>
    </row>
    <row r="281" spans="1:12" s="130" customFormat="1" ht="15.75" customHeight="1">
      <c r="A281" s="128" t="s">
        <v>51</v>
      </c>
      <c r="B281" s="193"/>
      <c r="C281" s="193" t="s">
        <v>199</v>
      </c>
      <c r="D281" s="193"/>
      <c r="E281" s="194">
        <f>(E282)</f>
        <v>95000</v>
      </c>
      <c r="F281" s="195">
        <f>SUM(F282)</f>
        <v>95000</v>
      </c>
      <c r="G281" s="196">
        <f>SUM(G282)</f>
        <v>45344.98</v>
      </c>
      <c r="H281" s="132">
        <f t="shared" si="5"/>
        <v>0.4773155789473685</v>
      </c>
      <c r="I281" s="132">
        <f>G281/8163419.33</f>
        <v>0.005554655245181434</v>
      </c>
      <c r="J281" s="197">
        <v>0</v>
      </c>
      <c r="L281" s="206"/>
    </row>
    <row r="282" spans="1:12" ht="12.75">
      <c r="A282" s="47" t="s">
        <v>12</v>
      </c>
      <c r="B282" s="29"/>
      <c r="C282" s="29"/>
      <c r="D282" s="44" t="s">
        <v>80</v>
      </c>
      <c r="E282" s="30">
        <v>95000</v>
      </c>
      <c r="F282" s="31">
        <v>95000</v>
      </c>
      <c r="G282" s="65">
        <v>45344.98</v>
      </c>
      <c r="H282" s="191">
        <f t="shared" si="5"/>
        <v>0.4773155789473685</v>
      </c>
      <c r="I282" s="51"/>
      <c r="J282" s="69"/>
      <c r="L282" s="148"/>
    </row>
    <row r="283" spans="1:12" s="130" customFormat="1" ht="25.5">
      <c r="A283" s="128" t="s">
        <v>200</v>
      </c>
      <c r="B283" s="193"/>
      <c r="C283" s="193" t="s">
        <v>145</v>
      </c>
      <c r="D283" s="193"/>
      <c r="E283" s="194">
        <f>SUM(E284:E302)</f>
        <v>193079</v>
      </c>
      <c r="F283" s="195">
        <f>SUM(F284:F302)</f>
        <v>193079</v>
      </c>
      <c r="G283" s="196">
        <f>SUM(G284:G302)</f>
        <v>93997.95000000001</v>
      </c>
      <c r="H283" s="132">
        <f t="shared" si="5"/>
        <v>0.4868367352223702</v>
      </c>
      <c r="I283" s="132">
        <f>G283/8163419.33</f>
        <v>0.01151453161968099</v>
      </c>
      <c r="J283" s="197">
        <v>0</v>
      </c>
      <c r="L283" s="206"/>
    </row>
    <row r="284" spans="1:12" ht="12.75">
      <c r="A284" s="47" t="s">
        <v>399</v>
      </c>
      <c r="B284" s="29"/>
      <c r="C284" s="44"/>
      <c r="D284" s="44" t="s">
        <v>100</v>
      </c>
      <c r="E284" s="30">
        <v>1462</v>
      </c>
      <c r="F284" s="31">
        <v>1462</v>
      </c>
      <c r="G284" s="65">
        <v>148.7</v>
      </c>
      <c r="H284" s="191">
        <f t="shared" si="5"/>
        <v>0.10170998632010943</v>
      </c>
      <c r="I284" s="51"/>
      <c r="J284" s="69"/>
      <c r="L284" s="148"/>
    </row>
    <row r="285" spans="1:12" ht="12.75">
      <c r="A285" s="47" t="s">
        <v>201</v>
      </c>
      <c r="B285" s="29"/>
      <c r="C285" s="44"/>
      <c r="D285" s="44" t="s">
        <v>157</v>
      </c>
      <c r="E285" s="30">
        <v>127400</v>
      </c>
      <c r="F285" s="31">
        <v>127400</v>
      </c>
      <c r="G285" s="65">
        <v>59269.54</v>
      </c>
      <c r="H285" s="191">
        <f t="shared" si="5"/>
        <v>0.46522401883830455</v>
      </c>
      <c r="I285" s="51"/>
      <c r="J285" s="69"/>
      <c r="L285" s="148"/>
    </row>
    <row r="286" spans="1:12" ht="15" customHeight="1">
      <c r="A286" s="47" t="s">
        <v>20</v>
      </c>
      <c r="B286" s="29"/>
      <c r="C286" s="44"/>
      <c r="D286" s="44" t="s">
        <v>180</v>
      </c>
      <c r="E286" s="30">
        <v>10500</v>
      </c>
      <c r="F286" s="31">
        <v>10500</v>
      </c>
      <c r="G286" s="65">
        <v>10115.11</v>
      </c>
      <c r="H286" s="191">
        <f t="shared" si="5"/>
        <v>0.9633438095238096</v>
      </c>
      <c r="I286" s="51"/>
      <c r="J286" s="69"/>
      <c r="L286" s="148"/>
    </row>
    <row r="287" spans="1:12" ht="15" customHeight="1">
      <c r="A287" s="47" t="s">
        <v>21</v>
      </c>
      <c r="B287" s="29"/>
      <c r="C287" s="29"/>
      <c r="D287" s="44" t="s">
        <v>82</v>
      </c>
      <c r="E287" s="30">
        <v>22126</v>
      </c>
      <c r="F287" s="31">
        <v>22126</v>
      </c>
      <c r="G287" s="65">
        <v>11252.68</v>
      </c>
      <c r="H287" s="191">
        <f t="shared" si="5"/>
        <v>0.5085727198770678</v>
      </c>
      <c r="I287" s="51"/>
      <c r="J287" s="69"/>
      <c r="L287" s="148"/>
    </row>
    <row r="288" spans="1:12" ht="15" customHeight="1">
      <c r="A288" s="47" t="s">
        <v>22</v>
      </c>
      <c r="B288" s="29"/>
      <c r="C288" s="29"/>
      <c r="D288" s="44" t="s">
        <v>83</v>
      </c>
      <c r="E288" s="30">
        <v>3403</v>
      </c>
      <c r="F288" s="31">
        <v>3403</v>
      </c>
      <c r="G288" s="65">
        <v>1433.33</v>
      </c>
      <c r="H288" s="191">
        <f t="shared" si="5"/>
        <v>0.4211960035263003</v>
      </c>
      <c r="I288" s="51"/>
      <c r="J288" s="69"/>
      <c r="L288" s="148"/>
    </row>
    <row r="289" spans="1:12" ht="12.75">
      <c r="A289" s="47" t="s">
        <v>171</v>
      </c>
      <c r="B289" s="29"/>
      <c r="C289" s="29"/>
      <c r="D289" s="44" t="s">
        <v>172</v>
      </c>
      <c r="E289" s="30">
        <v>500</v>
      </c>
      <c r="F289" s="31">
        <v>500</v>
      </c>
      <c r="G289" s="65">
        <v>0</v>
      </c>
      <c r="H289" s="191">
        <f t="shared" si="5"/>
        <v>0</v>
      </c>
      <c r="I289" s="51"/>
      <c r="J289" s="69"/>
      <c r="L289" s="148"/>
    </row>
    <row r="290" spans="1:12" ht="15" customHeight="1">
      <c r="A290" s="47" t="s">
        <v>9</v>
      </c>
      <c r="B290" s="29"/>
      <c r="C290" s="29"/>
      <c r="D290" s="44" t="s">
        <v>84</v>
      </c>
      <c r="E290" s="30">
        <v>10300</v>
      </c>
      <c r="F290" s="31">
        <v>10300</v>
      </c>
      <c r="G290" s="65">
        <v>5720.03</v>
      </c>
      <c r="H290" s="191">
        <f t="shared" si="5"/>
        <v>0.5553427184466019</v>
      </c>
      <c r="I290" s="51"/>
      <c r="J290" s="69"/>
      <c r="L290" s="148"/>
    </row>
    <row r="291" spans="1:12" ht="26.25" customHeight="1">
      <c r="A291" s="47" t="s">
        <v>409</v>
      </c>
      <c r="B291" s="29"/>
      <c r="C291" s="29"/>
      <c r="D291" s="44" t="s">
        <v>179</v>
      </c>
      <c r="E291" s="30">
        <v>50</v>
      </c>
      <c r="F291" s="31">
        <v>50</v>
      </c>
      <c r="G291" s="65">
        <v>0</v>
      </c>
      <c r="H291" s="191">
        <f t="shared" si="5"/>
        <v>0</v>
      </c>
      <c r="I291" s="51"/>
      <c r="J291" s="69"/>
      <c r="L291" s="148"/>
    </row>
    <row r="292" spans="1:12" ht="14.25" customHeight="1">
      <c r="A292" s="47" t="s">
        <v>152</v>
      </c>
      <c r="B292" s="29"/>
      <c r="C292" s="29"/>
      <c r="D292" s="44" t="s">
        <v>153</v>
      </c>
      <c r="E292" s="30">
        <v>300</v>
      </c>
      <c r="F292" s="31">
        <v>300</v>
      </c>
      <c r="G292" s="65">
        <v>59</v>
      </c>
      <c r="H292" s="191">
        <f t="shared" si="5"/>
        <v>0.19666666666666666</v>
      </c>
      <c r="I292" s="51"/>
      <c r="J292" s="69"/>
      <c r="L292" s="148"/>
    </row>
    <row r="293" spans="1:12" ht="15" customHeight="1">
      <c r="A293" s="47" t="s">
        <v>11</v>
      </c>
      <c r="B293" s="29"/>
      <c r="C293" s="29"/>
      <c r="D293" s="44" t="s">
        <v>138</v>
      </c>
      <c r="E293" s="30">
        <v>800</v>
      </c>
      <c r="F293" s="31">
        <v>800</v>
      </c>
      <c r="G293" s="65">
        <v>289.05</v>
      </c>
      <c r="H293" s="191">
        <f t="shared" si="5"/>
        <v>0.36131250000000004</v>
      </c>
      <c r="I293" s="51"/>
      <c r="J293" s="69"/>
      <c r="L293" s="148"/>
    </row>
    <row r="294" spans="1:12" ht="15" customHeight="1">
      <c r="A294" s="47" t="s">
        <v>49</v>
      </c>
      <c r="B294" s="29"/>
      <c r="C294" s="29"/>
      <c r="D294" s="44" t="s">
        <v>140</v>
      </c>
      <c r="E294" s="30">
        <v>280</v>
      </c>
      <c r="F294" s="31">
        <v>280</v>
      </c>
      <c r="G294" s="65">
        <v>0</v>
      </c>
      <c r="H294" s="191">
        <f t="shared" si="5"/>
        <v>0</v>
      </c>
      <c r="I294" s="51"/>
      <c r="J294" s="69"/>
      <c r="L294" s="148"/>
    </row>
    <row r="295" spans="1:12" ht="15" customHeight="1">
      <c r="A295" s="47" t="s">
        <v>12</v>
      </c>
      <c r="B295" s="29"/>
      <c r="C295" s="29"/>
      <c r="D295" s="44" t="s">
        <v>80</v>
      </c>
      <c r="E295" s="30">
        <v>3770</v>
      </c>
      <c r="F295" s="31">
        <v>3404</v>
      </c>
      <c r="G295" s="65">
        <v>312.95</v>
      </c>
      <c r="H295" s="191">
        <f aca="true" t="shared" si="6" ref="H295:H353">G295/F295</f>
        <v>0.09193595769682726</v>
      </c>
      <c r="I295" s="51"/>
      <c r="J295" s="69"/>
      <c r="L295" s="148"/>
    </row>
    <row r="296" spans="1:12" ht="15" customHeight="1">
      <c r="A296" s="47" t="s">
        <v>410</v>
      </c>
      <c r="B296" s="29"/>
      <c r="C296" s="29"/>
      <c r="D296" s="44" t="s">
        <v>173</v>
      </c>
      <c r="E296" s="30">
        <v>840</v>
      </c>
      <c r="F296" s="31">
        <v>840</v>
      </c>
      <c r="G296" s="65">
        <v>370.66</v>
      </c>
      <c r="H296" s="191">
        <f t="shared" si="6"/>
        <v>0.4412619047619048</v>
      </c>
      <c r="I296" s="51"/>
      <c r="J296" s="69"/>
      <c r="L296" s="148"/>
    </row>
    <row r="297" spans="1:12" ht="25.5" customHeight="1">
      <c r="A297" s="47" t="s">
        <v>447</v>
      </c>
      <c r="B297" s="29"/>
      <c r="C297" s="29"/>
      <c r="D297" s="44" t="s">
        <v>216</v>
      </c>
      <c r="E297" s="30">
        <v>765</v>
      </c>
      <c r="F297" s="31">
        <v>765</v>
      </c>
      <c r="G297" s="65">
        <v>332.33</v>
      </c>
      <c r="H297" s="191">
        <f t="shared" si="6"/>
        <v>0.43441830065359477</v>
      </c>
      <c r="I297" s="51"/>
      <c r="J297" s="69"/>
      <c r="L297" s="148"/>
    </row>
    <row r="298" spans="1:12" ht="36.75" customHeight="1">
      <c r="A298" s="52" t="s">
        <v>401</v>
      </c>
      <c r="B298" s="29"/>
      <c r="C298" s="29"/>
      <c r="D298" s="44" t="s">
        <v>218</v>
      </c>
      <c r="E298" s="30">
        <v>2300</v>
      </c>
      <c r="F298" s="31">
        <v>2300</v>
      </c>
      <c r="G298" s="65">
        <v>850.55</v>
      </c>
      <c r="H298" s="191">
        <f t="shared" si="6"/>
        <v>0.36980434782608695</v>
      </c>
      <c r="I298" s="51"/>
      <c r="J298" s="69"/>
      <c r="L298" s="148"/>
    </row>
    <row r="299" spans="1:12" ht="15" customHeight="1">
      <c r="A299" s="47" t="s">
        <v>26</v>
      </c>
      <c r="B299" s="29"/>
      <c r="C299" s="29"/>
      <c r="D299" s="44" t="s">
        <v>85</v>
      </c>
      <c r="E299" s="30">
        <v>1800</v>
      </c>
      <c r="F299" s="31">
        <v>1800</v>
      </c>
      <c r="G299" s="65">
        <v>250.74</v>
      </c>
      <c r="H299" s="191">
        <f t="shared" si="6"/>
        <v>0.1393</v>
      </c>
      <c r="I299" s="51"/>
      <c r="J299" s="69"/>
      <c r="L299" s="148"/>
    </row>
    <row r="300" spans="1:12" ht="15" customHeight="1">
      <c r="A300" s="47" t="s">
        <v>27</v>
      </c>
      <c r="B300" s="29"/>
      <c r="C300" s="29"/>
      <c r="D300" s="44" t="s">
        <v>93</v>
      </c>
      <c r="E300" s="30">
        <v>44</v>
      </c>
      <c r="F300" s="31">
        <v>246</v>
      </c>
      <c r="G300" s="65">
        <v>246</v>
      </c>
      <c r="H300" s="191">
        <f t="shared" si="6"/>
        <v>1</v>
      </c>
      <c r="I300" s="51"/>
      <c r="J300" s="69"/>
      <c r="L300" s="148"/>
    </row>
    <row r="301" spans="1:12" ht="15" customHeight="1">
      <c r="A301" s="47" t="s">
        <v>419</v>
      </c>
      <c r="B301" s="44"/>
      <c r="C301" s="44"/>
      <c r="D301" s="44" t="s">
        <v>149</v>
      </c>
      <c r="E301" s="48">
        <v>3939</v>
      </c>
      <c r="F301" s="49">
        <v>4103</v>
      </c>
      <c r="G301" s="65">
        <v>3076.68</v>
      </c>
      <c r="H301" s="191">
        <f t="shared" si="6"/>
        <v>0.7498610772605411</v>
      </c>
      <c r="I301" s="51"/>
      <c r="J301" s="69"/>
      <c r="L301" s="148"/>
    </row>
    <row r="302" spans="1:12" ht="25.5">
      <c r="A302" s="47" t="s">
        <v>220</v>
      </c>
      <c r="B302" s="44"/>
      <c r="C302" s="44"/>
      <c r="D302" s="44" t="s">
        <v>212</v>
      </c>
      <c r="E302" s="48">
        <v>2500</v>
      </c>
      <c r="F302" s="49">
        <v>2500</v>
      </c>
      <c r="G302" s="65">
        <v>270.6</v>
      </c>
      <c r="H302" s="191">
        <f t="shared" si="6"/>
        <v>0.10824</v>
      </c>
      <c r="I302" s="51"/>
      <c r="J302" s="69"/>
      <c r="L302" s="148"/>
    </row>
    <row r="303" spans="1:12" s="130" customFormat="1" ht="18" customHeight="1">
      <c r="A303" s="128" t="s">
        <v>146</v>
      </c>
      <c r="B303" s="193"/>
      <c r="C303" s="193" t="s">
        <v>147</v>
      </c>
      <c r="D303" s="193"/>
      <c r="E303" s="194">
        <f>SUM(E304:E304)</f>
        <v>30647</v>
      </c>
      <c r="F303" s="195">
        <f>SUM(F304:F304)</f>
        <v>30647</v>
      </c>
      <c r="G303" s="196">
        <f>SUM(G304:G304)</f>
        <v>14078.56</v>
      </c>
      <c r="H303" s="132">
        <f t="shared" si="6"/>
        <v>0.4593780794204979</v>
      </c>
      <c r="I303" s="132">
        <f>G303/8163419.33</f>
        <v>0.001724591060545214</v>
      </c>
      <c r="J303" s="197">
        <f>G303/7232332.21</f>
        <v>0.0019466141199285423</v>
      </c>
      <c r="L303" s="206"/>
    </row>
    <row r="304" spans="1:12" s="41" customFormat="1" ht="15" customHeight="1">
      <c r="A304" s="47" t="s">
        <v>12</v>
      </c>
      <c r="B304" s="44"/>
      <c r="C304" s="44"/>
      <c r="D304" s="44" t="s">
        <v>80</v>
      </c>
      <c r="E304" s="48">
        <v>30647</v>
      </c>
      <c r="F304" s="49">
        <v>30647</v>
      </c>
      <c r="G304" s="65">
        <v>14078.56</v>
      </c>
      <c r="H304" s="191">
        <f t="shared" si="6"/>
        <v>0.4593780794204979</v>
      </c>
      <c r="I304" s="51"/>
      <c r="J304" s="69"/>
      <c r="L304" s="148"/>
    </row>
    <row r="305" spans="1:12" s="130" customFormat="1" ht="15.75" customHeight="1">
      <c r="A305" s="128" t="s">
        <v>420</v>
      </c>
      <c r="B305" s="193"/>
      <c r="C305" s="193" t="s">
        <v>248</v>
      </c>
      <c r="D305" s="193"/>
      <c r="E305" s="194">
        <f>SUM(E306:E318)</f>
        <v>234977</v>
      </c>
      <c r="F305" s="194">
        <f>SUM(F306:F318)</f>
        <v>235016</v>
      </c>
      <c r="G305" s="198">
        <f>SUM(G306:G318)</f>
        <v>121536.51000000001</v>
      </c>
      <c r="H305" s="132">
        <f t="shared" si="6"/>
        <v>0.5171414286686864</v>
      </c>
      <c r="I305" s="132">
        <f>G305/8163419.33</f>
        <v>0.014887941570435046</v>
      </c>
      <c r="J305" s="197">
        <v>0</v>
      </c>
      <c r="L305" s="206"/>
    </row>
    <row r="306" spans="1:12" s="41" customFormat="1" ht="13.5" customHeight="1">
      <c r="A306" s="47" t="s">
        <v>399</v>
      </c>
      <c r="B306" s="44"/>
      <c r="C306" s="44"/>
      <c r="D306" s="44" t="s">
        <v>100</v>
      </c>
      <c r="E306" s="48">
        <v>1420</v>
      </c>
      <c r="F306" s="49">
        <v>1420</v>
      </c>
      <c r="G306" s="65">
        <v>270.99</v>
      </c>
      <c r="H306" s="191">
        <f t="shared" si="6"/>
        <v>0.1908380281690141</v>
      </c>
      <c r="I306" s="51"/>
      <c r="J306" s="69"/>
      <c r="L306" s="148"/>
    </row>
    <row r="307" spans="1:12" s="41" customFormat="1" ht="13.5" customHeight="1">
      <c r="A307" s="47" t="s">
        <v>19</v>
      </c>
      <c r="B307" s="44"/>
      <c r="C307" s="44"/>
      <c r="D307" s="44" t="s">
        <v>157</v>
      </c>
      <c r="E307" s="48">
        <v>80243</v>
      </c>
      <c r="F307" s="49">
        <v>80243</v>
      </c>
      <c r="G307" s="65">
        <v>39589.51</v>
      </c>
      <c r="H307" s="191">
        <f t="shared" si="6"/>
        <v>0.493370262826664</v>
      </c>
      <c r="I307" s="51"/>
      <c r="J307" s="69"/>
      <c r="L307" s="148"/>
    </row>
    <row r="308" spans="1:12" s="41" customFormat="1" ht="13.5" customHeight="1">
      <c r="A308" s="47" t="s">
        <v>20</v>
      </c>
      <c r="B308" s="44"/>
      <c r="C308" s="44"/>
      <c r="D308" s="44" t="s">
        <v>180</v>
      </c>
      <c r="E308" s="48">
        <v>6400</v>
      </c>
      <c r="F308" s="49">
        <v>6400</v>
      </c>
      <c r="G308" s="65">
        <v>6372.95</v>
      </c>
      <c r="H308" s="191">
        <f t="shared" si="6"/>
        <v>0.9957734375</v>
      </c>
      <c r="I308" s="51"/>
      <c r="J308" s="69"/>
      <c r="L308" s="148"/>
    </row>
    <row r="309" spans="1:12" s="41" customFormat="1" ht="13.5" customHeight="1">
      <c r="A309" s="47" t="s">
        <v>28</v>
      </c>
      <c r="B309" s="44"/>
      <c r="C309" s="44"/>
      <c r="D309" s="44" t="s">
        <v>82</v>
      </c>
      <c r="E309" s="48">
        <v>13162</v>
      </c>
      <c r="F309" s="49">
        <v>13162</v>
      </c>
      <c r="G309" s="65">
        <v>6982.06</v>
      </c>
      <c r="H309" s="191">
        <f t="shared" si="6"/>
        <v>0.5304710530314543</v>
      </c>
      <c r="I309" s="51"/>
      <c r="J309" s="69"/>
      <c r="L309" s="148"/>
    </row>
    <row r="310" spans="1:12" s="41" customFormat="1" ht="13.5" customHeight="1">
      <c r="A310" s="47" t="s">
        <v>22</v>
      </c>
      <c r="B310" s="44"/>
      <c r="C310" s="44"/>
      <c r="D310" s="44" t="s">
        <v>83</v>
      </c>
      <c r="E310" s="48">
        <v>2123</v>
      </c>
      <c r="F310" s="49">
        <v>2123</v>
      </c>
      <c r="G310" s="65">
        <v>861.3</v>
      </c>
      <c r="H310" s="191">
        <f t="shared" si="6"/>
        <v>0.4056994818652849</v>
      </c>
      <c r="I310" s="51"/>
      <c r="J310" s="69"/>
      <c r="L310" s="148"/>
    </row>
    <row r="311" spans="1:12" s="41" customFormat="1" ht="13.5" customHeight="1">
      <c r="A311" s="47" t="s">
        <v>9</v>
      </c>
      <c r="B311" s="44"/>
      <c r="C311" s="44"/>
      <c r="D311" s="44" t="s">
        <v>84</v>
      </c>
      <c r="E311" s="48">
        <v>5000</v>
      </c>
      <c r="F311" s="49">
        <v>6000</v>
      </c>
      <c r="G311" s="65">
        <v>4844.44</v>
      </c>
      <c r="H311" s="191">
        <f t="shared" si="6"/>
        <v>0.8074066666666666</v>
      </c>
      <c r="I311" s="51"/>
      <c r="J311" s="69"/>
      <c r="L311" s="148"/>
    </row>
    <row r="312" spans="1:12" s="41" customFormat="1" ht="13.5" customHeight="1">
      <c r="A312" s="47" t="s">
        <v>61</v>
      </c>
      <c r="B312" s="44"/>
      <c r="C312" s="44"/>
      <c r="D312" s="44" t="s">
        <v>144</v>
      </c>
      <c r="E312" s="48">
        <v>113000</v>
      </c>
      <c r="F312" s="49">
        <v>113000</v>
      </c>
      <c r="G312" s="65">
        <v>55187.6</v>
      </c>
      <c r="H312" s="191">
        <f t="shared" si="6"/>
        <v>0.4883858407079646</v>
      </c>
      <c r="I312" s="51"/>
      <c r="J312" s="69"/>
      <c r="L312" s="148"/>
    </row>
    <row r="313" spans="1:12" s="41" customFormat="1" ht="13.5" customHeight="1">
      <c r="A313" s="47" t="s">
        <v>10</v>
      </c>
      <c r="B313" s="44"/>
      <c r="C313" s="44"/>
      <c r="D313" s="44" t="s">
        <v>160</v>
      </c>
      <c r="E313" s="48">
        <v>7300</v>
      </c>
      <c r="F313" s="49">
        <v>7300</v>
      </c>
      <c r="G313" s="65">
        <v>3866.91</v>
      </c>
      <c r="H313" s="191">
        <f t="shared" si="6"/>
        <v>0.529713698630137</v>
      </c>
      <c r="I313" s="51"/>
      <c r="J313" s="69"/>
      <c r="L313" s="148"/>
    </row>
    <row r="314" spans="1:12" s="41" customFormat="1" ht="13.5" customHeight="1">
      <c r="A314" s="47" t="s">
        <v>11</v>
      </c>
      <c r="B314" s="44"/>
      <c r="C314" s="44"/>
      <c r="D314" s="44" t="s">
        <v>138</v>
      </c>
      <c r="E314" s="48">
        <v>500</v>
      </c>
      <c r="F314" s="49">
        <v>0</v>
      </c>
      <c r="G314" s="65">
        <v>0</v>
      </c>
      <c r="H314" s="191"/>
      <c r="I314" s="51"/>
      <c r="J314" s="69"/>
      <c r="L314" s="148"/>
    </row>
    <row r="315" spans="1:12" s="41" customFormat="1" ht="13.5" customHeight="1">
      <c r="A315" s="47" t="s">
        <v>49</v>
      </c>
      <c r="B315" s="44"/>
      <c r="C315" s="44"/>
      <c r="D315" s="44" t="s">
        <v>140</v>
      </c>
      <c r="E315" s="48">
        <v>120</v>
      </c>
      <c r="F315" s="49">
        <v>120</v>
      </c>
      <c r="G315" s="65">
        <v>0</v>
      </c>
      <c r="H315" s="191">
        <f t="shared" si="6"/>
        <v>0</v>
      </c>
      <c r="I315" s="51"/>
      <c r="J315" s="69"/>
      <c r="L315" s="148"/>
    </row>
    <row r="316" spans="1:12" s="41" customFormat="1" ht="13.5" customHeight="1">
      <c r="A316" s="47" t="s">
        <v>12</v>
      </c>
      <c r="B316" s="44"/>
      <c r="C316" s="44"/>
      <c r="D316" s="44" t="s">
        <v>80</v>
      </c>
      <c r="E316" s="48">
        <v>500</v>
      </c>
      <c r="F316" s="49">
        <v>0</v>
      </c>
      <c r="G316" s="65">
        <v>0</v>
      </c>
      <c r="H316" s="191"/>
      <c r="I316" s="51"/>
      <c r="J316" s="69"/>
      <c r="L316" s="148"/>
    </row>
    <row r="317" spans="1:12" s="41" customFormat="1" ht="14.25" customHeight="1">
      <c r="A317" s="47" t="s">
        <v>402</v>
      </c>
      <c r="B317" s="44"/>
      <c r="C317" s="44"/>
      <c r="D317" s="44" t="s">
        <v>149</v>
      </c>
      <c r="E317" s="48">
        <v>4709</v>
      </c>
      <c r="F317" s="49">
        <v>4748</v>
      </c>
      <c r="G317" s="65">
        <v>3560.75</v>
      </c>
      <c r="H317" s="191">
        <f t="shared" si="6"/>
        <v>0.7499473462510531</v>
      </c>
      <c r="I317" s="51"/>
      <c r="J317" s="69"/>
      <c r="L317" s="148"/>
    </row>
    <row r="318" spans="1:12" s="41" customFormat="1" ht="25.5" customHeight="1">
      <c r="A318" s="47" t="s">
        <v>231</v>
      </c>
      <c r="B318" s="44"/>
      <c r="C318" s="44"/>
      <c r="D318" s="44" t="s">
        <v>212</v>
      </c>
      <c r="E318" s="48">
        <v>500</v>
      </c>
      <c r="F318" s="49">
        <v>500</v>
      </c>
      <c r="G318" s="65">
        <v>0</v>
      </c>
      <c r="H318" s="191">
        <f t="shared" si="6"/>
        <v>0</v>
      </c>
      <c r="I318" s="51"/>
      <c r="J318" s="69"/>
      <c r="L318" s="148"/>
    </row>
    <row r="319" spans="1:12" s="130" customFormat="1" ht="15" customHeight="1">
      <c r="A319" s="128" t="s">
        <v>15</v>
      </c>
      <c r="B319" s="193"/>
      <c r="C319" s="193" t="s">
        <v>148</v>
      </c>
      <c r="D319" s="193"/>
      <c r="E319" s="194">
        <f>SUM(E320:E323)</f>
        <v>19195</v>
      </c>
      <c r="F319" s="195">
        <f>SUM(F320:F323)</f>
        <v>19195</v>
      </c>
      <c r="G319" s="196">
        <f>SUM(G320:G323)</f>
        <v>4950</v>
      </c>
      <c r="H319" s="132">
        <f t="shared" si="6"/>
        <v>0.25787965616045844</v>
      </c>
      <c r="I319" s="132">
        <f>G319/8163419.33</f>
        <v>0.0006063635591778427</v>
      </c>
      <c r="J319" s="197">
        <v>0</v>
      </c>
      <c r="L319" s="206"/>
    </row>
    <row r="320" spans="1:12" s="41" customFormat="1" ht="13.5" customHeight="1">
      <c r="A320" s="47" t="s">
        <v>399</v>
      </c>
      <c r="B320" s="44"/>
      <c r="C320" s="44"/>
      <c r="D320" s="44" t="s">
        <v>100</v>
      </c>
      <c r="E320" s="48">
        <v>9195</v>
      </c>
      <c r="F320" s="49">
        <v>9195</v>
      </c>
      <c r="G320" s="65">
        <v>4700</v>
      </c>
      <c r="H320" s="191">
        <f t="shared" si="6"/>
        <v>0.511147362697118</v>
      </c>
      <c r="I320" s="51"/>
      <c r="J320" s="69"/>
      <c r="L320" s="148"/>
    </row>
    <row r="321" spans="1:12" s="41" customFormat="1" ht="13.5" customHeight="1">
      <c r="A321" s="47" t="s">
        <v>219</v>
      </c>
      <c r="B321" s="44"/>
      <c r="C321" s="44"/>
      <c r="D321" s="44" t="s">
        <v>172</v>
      </c>
      <c r="E321" s="48">
        <v>500</v>
      </c>
      <c r="F321" s="49">
        <v>500</v>
      </c>
      <c r="G321" s="65">
        <v>0</v>
      </c>
      <c r="H321" s="191">
        <f t="shared" si="6"/>
        <v>0</v>
      </c>
      <c r="I321" s="51"/>
      <c r="J321" s="69"/>
      <c r="L321" s="148"/>
    </row>
    <row r="322" spans="1:12" s="41" customFormat="1" ht="13.5" customHeight="1">
      <c r="A322" s="47" t="s">
        <v>9</v>
      </c>
      <c r="B322" s="44"/>
      <c r="C322" s="44"/>
      <c r="D322" s="44" t="s">
        <v>84</v>
      </c>
      <c r="E322" s="48">
        <v>3000</v>
      </c>
      <c r="F322" s="49">
        <v>3000</v>
      </c>
      <c r="G322" s="65">
        <v>250</v>
      </c>
      <c r="H322" s="191">
        <f t="shared" si="6"/>
        <v>0.08333333333333333</v>
      </c>
      <c r="I322" s="51"/>
      <c r="J322" s="69"/>
      <c r="L322" s="148"/>
    </row>
    <row r="323" spans="1:12" s="41" customFormat="1" ht="13.5" customHeight="1">
      <c r="A323" s="47" t="s">
        <v>12</v>
      </c>
      <c r="B323" s="44"/>
      <c r="C323" s="44"/>
      <c r="D323" s="44" t="s">
        <v>80</v>
      </c>
      <c r="E323" s="48">
        <v>6500</v>
      </c>
      <c r="F323" s="48">
        <v>6500</v>
      </c>
      <c r="G323" s="68">
        <v>0</v>
      </c>
      <c r="H323" s="191">
        <f t="shared" si="6"/>
        <v>0</v>
      </c>
      <c r="I323" s="51"/>
      <c r="J323" s="69">
        <f>G323/7232332.21</f>
        <v>0</v>
      </c>
      <c r="L323" s="148"/>
    </row>
    <row r="324" spans="1:12" s="41" customFormat="1" ht="21" customHeight="1">
      <c r="A324" s="34" t="s">
        <v>52</v>
      </c>
      <c r="B324" s="25">
        <v>851</v>
      </c>
      <c r="C324" s="25"/>
      <c r="D324" s="25"/>
      <c r="E324" s="26">
        <f>SUM(E325,E328,E348)</f>
        <v>122000</v>
      </c>
      <c r="F324" s="121">
        <f>SUM(F325,F328,F348)</f>
        <v>123350</v>
      </c>
      <c r="G324" s="124">
        <f>SUM(G328,G325,G348)</f>
        <v>63217.51</v>
      </c>
      <c r="H324" s="51">
        <f t="shared" si="6"/>
        <v>0.5125051479529793</v>
      </c>
      <c r="I324" s="51">
        <f>G324/8163419.33</f>
        <v>0.007743998861810275</v>
      </c>
      <c r="J324" s="69"/>
      <c r="L324" s="148"/>
    </row>
    <row r="325" spans="1:12" s="130" customFormat="1" ht="15" customHeight="1">
      <c r="A325" s="207" t="s">
        <v>150</v>
      </c>
      <c r="B325" s="200"/>
      <c r="C325" s="200" t="s">
        <v>151</v>
      </c>
      <c r="D325" s="200"/>
      <c r="E325" s="201">
        <f>SUM(E327:E327)</f>
        <v>5000</v>
      </c>
      <c r="F325" s="195">
        <f>SUM(F326:F327)</f>
        <v>5000</v>
      </c>
      <c r="G325" s="196">
        <f>SUM(G326:G327)</f>
        <v>1680</v>
      </c>
      <c r="H325" s="132">
        <f t="shared" si="6"/>
        <v>0.336</v>
      </c>
      <c r="I325" s="132">
        <f>G325/8163419.33</f>
        <v>0.00020579611705429812</v>
      </c>
      <c r="J325" s="197"/>
      <c r="L325" s="206"/>
    </row>
    <row r="326" spans="1:12" s="41" customFormat="1" ht="12.75" hidden="1">
      <c r="A326" s="38" t="s">
        <v>9</v>
      </c>
      <c r="B326" s="35"/>
      <c r="C326" s="35"/>
      <c r="D326" s="35" t="s">
        <v>84</v>
      </c>
      <c r="E326" s="36">
        <v>0</v>
      </c>
      <c r="F326" s="49">
        <v>0</v>
      </c>
      <c r="G326" s="65">
        <v>0</v>
      </c>
      <c r="H326" s="51" t="e">
        <f t="shared" si="6"/>
        <v>#DIV/0!</v>
      </c>
      <c r="I326" s="51">
        <f>G326/8163419.33</f>
        <v>0</v>
      </c>
      <c r="J326" s="69"/>
      <c r="L326" s="148"/>
    </row>
    <row r="327" spans="1:12" s="41" customFormat="1" ht="12.75">
      <c r="A327" s="47" t="s">
        <v>12</v>
      </c>
      <c r="B327" s="35"/>
      <c r="C327" s="35"/>
      <c r="D327" s="35" t="s">
        <v>80</v>
      </c>
      <c r="E327" s="36">
        <v>5000</v>
      </c>
      <c r="F327" s="49">
        <v>5000</v>
      </c>
      <c r="G327" s="65">
        <v>1680</v>
      </c>
      <c r="H327" s="191">
        <f t="shared" si="6"/>
        <v>0.336</v>
      </c>
      <c r="I327" s="51"/>
      <c r="J327" s="69"/>
      <c r="L327" s="148"/>
    </row>
    <row r="328" spans="1:12" s="130" customFormat="1" ht="15" customHeight="1">
      <c r="A328" s="128" t="s">
        <v>53</v>
      </c>
      <c r="B328" s="193"/>
      <c r="C328" s="193">
        <v>85154</v>
      </c>
      <c r="D328" s="193"/>
      <c r="E328" s="194">
        <f>SUM(E329:E347)</f>
        <v>115000</v>
      </c>
      <c r="F328" s="194">
        <f>SUM(F329:F347)</f>
        <v>116350</v>
      </c>
      <c r="G328" s="196">
        <f>SUM(G329:G347)</f>
        <v>61537.51</v>
      </c>
      <c r="H328" s="132">
        <f t="shared" si="6"/>
        <v>0.5288999570262141</v>
      </c>
      <c r="I328" s="132">
        <f>G328/8163419.33</f>
        <v>0.007538202744755977</v>
      </c>
      <c r="J328" s="197"/>
      <c r="L328" s="206"/>
    </row>
    <row r="329" spans="1:12" s="41" customFormat="1" ht="35.25" customHeight="1">
      <c r="A329" s="211" t="s">
        <v>448</v>
      </c>
      <c r="B329" s="29"/>
      <c r="C329" s="29"/>
      <c r="D329" s="29" t="s">
        <v>312</v>
      </c>
      <c r="E329" s="30">
        <v>300</v>
      </c>
      <c r="F329" s="33">
        <v>300</v>
      </c>
      <c r="G329" s="146">
        <v>0</v>
      </c>
      <c r="H329" s="191">
        <f t="shared" si="6"/>
        <v>0</v>
      </c>
      <c r="I329" s="51"/>
      <c r="J329" s="124">
        <f>G329/7232332.21</f>
        <v>0</v>
      </c>
      <c r="L329" s="148"/>
    </row>
    <row r="330" spans="1:12" s="41" customFormat="1" ht="26.25" customHeight="1">
      <c r="A330" s="52" t="s">
        <v>431</v>
      </c>
      <c r="B330" s="29"/>
      <c r="C330" s="29"/>
      <c r="D330" s="53" t="s">
        <v>432</v>
      </c>
      <c r="E330" s="30"/>
      <c r="F330" s="33">
        <v>2800</v>
      </c>
      <c r="G330" s="69">
        <v>2800</v>
      </c>
      <c r="H330" s="191">
        <f t="shared" si="6"/>
        <v>1</v>
      </c>
      <c r="I330" s="51"/>
      <c r="J330" s="69"/>
      <c r="L330" s="145"/>
    </row>
    <row r="331" spans="1:12" s="41" customFormat="1" ht="13.5" customHeight="1">
      <c r="A331" s="32" t="s">
        <v>201</v>
      </c>
      <c r="B331" s="29"/>
      <c r="C331" s="29"/>
      <c r="D331" s="29" t="s">
        <v>157</v>
      </c>
      <c r="E331" s="30">
        <v>15000</v>
      </c>
      <c r="F331" s="33">
        <v>14156</v>
      </c>
      <c r="G331" s="69">
        <v>4372.73</v>
      </c>
      <c r="H331" s="191">
        <f t="shared" si="6"/>
        <v>0.30889587454083073</v>
      </c>
      <c r="I331" s="51"/>
      <c r="J331" s="69"/>
      <c r="L331" s="145"/>
    </row>
    <row r="332" spans="1:12" s="41" customFormat="1" ht="13.5" customHeight="1">
      <c r="A332" s="47" t="s">
        <v>21</v>
      </c>
      <c r="B332" s="29"/>
      <c r="C332" s="29"/>
      <c r="D332" s="44" t="s">
        <v>82</v>
      </c>
      <c r="E332" s="30">
        <v>3900</v>
      </c>
      <c r="F332" s="33">
        <v>3900</v>
      </c>
      <c r="G332" s="69">
        <v>1351.79</v>
      </c>
      <c r="H332" s="191">
        <f t="shared" si="6"/>
        <v>0.3466128205128205</v>
      </c>
      <c r="I332" s="51"/>
      <c r="J332" s="69"/>
      <c r="L332" s="145"/>
    </row>
    <row r="333" spans="1:12" s="41" customFormat="1" ht="13.5" customHeight="1">
      <c r="A333" s="32" t="s">
        <v>249</v>
      </c>
      <c r="B333" s="29"/>
      <c r="C333" s="29"/>
      <c r="D333" s="44" t="s">
        <v>83</v>
      </c>
      <c r="E333" s="30">
        <v>368</v>
      </c>
      <c r="F333" s="33">
        <v>368</v>
      </c>
      <c r="G333" s="69">
        <v>79.89</v>
      </c>
      <c r="H333" s="191">
        <f t="shared" si="6"/>
        <v>0.21709239130434782</v>
      </c>
      <c r="I333" s="51"/>
      <c r="J333" s="69"/>
      <c r="L333" s="145"/>
    </row>
    <row r="334" spans="1:12" ht="13.5" customHeight="1">
      <c r="A334" s="47" t="s">
        <v>171</v>
      </c>
      <c r="B334" s="29"/>
      <c r="C334" s="29"/>
      <c r="D334" s="44" t="s">
        <v>172</v>
      </c>
      <c r="E334" s="30">
        <v>12350</v>
      </c>
      <c r="F334" s="30">
        <v>30350</v>
      </c>
      <c r="G334" s="72">
        <v>18111.03</v>
      </c>
      <c r="H334" s="191">
        <f t="shared" si="6"/>
        <v>0.5967390444810543</v>
      </c>
      <c r="I334" s="51"/>
      <c r="J334" s="69"/>
      <c r="L334" s="145"/>
    </row>
    <row r="335" spans="1:12" s="41" customFormat="1" ht="13.5" customHeight="1">
      <c r="A335" s="47" t="s">
        <v>9</v>
      </c>
      <c r="B335" s="29"/>
      <c r="C335" s="29"/>
      <c r="D335" s="29">
        <v>4210</v>
      </c>
      <c r="E335" s="30">
        <v>41482</v>
      </c>
      <c r="F335" s="72">
        <v>30032</v>
      </c>
      <c r="G335" s="72">
        <v>18275.06</v>
      </c>
      <c r="H335" s="191">
        <f t="shared" si="6"/>
        <v>0.60851957911561</v>
      </c>
      <c r="I335" s="51"/>
      <c r="J335" s="69"/>
      <c r="L335" s="145"/>
    </row>
    <row r="336" spans="1:12" s="41" customFormat="1" ht="13.5" customHeight="1">
      <c r="A336" s="47" t="s">
        <v>61</v>
      </c>
      <c r="B336" s="29"/>
      <c r="C336" s="29"/>
      <c r="D336" s="44" t="s">
        <v>144</v>
      </c>
      <c r="E336" s="30">
        <v>8000</v>
      </c>
      <c r="F336" s="31">
        <v>8000</v>
      </c>
      <c r="G336" s="65">
        <v>1925.89</v>
      </c>
      <c r="H336" s="191">
        <f t="shared" si="6"/>
        <v>0.24073625</v>
      </c>
      <c r="I336" s="51"/>
      <c r="J336" s="69"/>
      <c r="L336" s="145"/>
    </row>
    <row r="337" spans="1:12" s="41" customFormat="1" ht="14.25" customHeight="1">
      <c r="A337" s="47" t="s">
        <v>152</v>
      </c>
      <c r="B337" s="29"/>
      <c r="C337" s="29"/>
      <c r="D337" s="44" t="s">
        <v>153</v>
      </c>
      <c r="E337" s="30">
        <v>800</v>
      </c>
      <c r="F337" s="31">
        <v>800</v>
      </c>
      <c r="G337" s="65">
        <v>677.23</v>
      </c>
      <c r="H337" s="191">
        <f t="shared" si="6"/>
        <v>0.8465375</v>
      </c>
      <c r="I337" s="51"/>
      <c r="J337" s="69"/>
      <c r="L337" s="145"/>
    </row>
    <row r="338" spans="1:12" s="41" customFormat="1" ht="15" customHeight="1">
      <c r="A338" s="47" t="s">
        <v>10</v>
      </c>
      <c r="B338" s="29"/>
      <c r="C338" s="29"/>
      <c r="D338" s="44" t="s">
        <v>160</v>
      </c>
      <c r="E338" s="30">
        <v>300</v>
      </c>
      <c r="F338" s="31">
        <v>300</v>
      </c>
      <c r="G338" s="65">
        <v>0</v>
      </c>
      <c r="H338" s="191">
        <f t="shared" si="6"/>
        <v>0</v>
      </c>
      <c r="I338" s="51"/>
      <c r="J338" s="69"/>
      <c r="L338" s="145"/>
    </row>
    <row r="339" spans="1:12" ht="15" customHeight="1">
      <c r="A339" s="47" t="s">
        <v>11</v>
      </c>
      <c r="B339" s="29"/>
      <c r="C339" s="29"/>
      <c r="D339" s="44" t="s">
        <v>138</v>
      </c>
      <c r="E339" s="30">
        <v>2000</v>
      </c>
      <c r="F339" s="31">
        <v>2000</v>
      </c>
      <c r="G339" s="65">
        <v>0</v>
      </c>
      <c r="H339" s="191">
        <f t="shared" si="6"/>
        <v>0</v>
      </c>
      <c r="I339" s="51"/>
      <c r="J339" s="69"/>
      <c r="L339" s="145"/>
    </row>
    <row r="340" spans="1:12" ht="12.75">
      <c r="A340" s="32" t="s">
        <v>12</v>
      </c>
      <c r="B340" s="29"/>
      <c r="C340" s="29"/>
      <c r="D340" s="29">
        <v>4300</v>
      </c>
      <c r="E340" s="30">
        <v>25000</v>
      </c>
      <c r="F340" s="31">
        <v>17000</v>
      </c>
      <c r="G340" s="65">
        <v>12187.45</v>
      </c>
      <c r="H340" s="191">
        <f t="shared" si="6"/>
        <v>0.7169088235294118</v>
      </c>
      <c r="I340" s="51"/>
      <c r="J340" s="69"/>
      <c r="L340" s="145"/>
    </row>
    <row r="341" spans="1:12" ht="40.5" customHeight="1">
      <c r="A341" s="52" t="s">
        <v>401</v>
      </c>
      <c r="B341" s="29"/>
      <c r="C341" s="29"/>
      <c r="D341" s="44" t="s">
        <v>218</v>
      </c>
      <c r="E341" s="30">
        <v>1600</v>
      </c>
      <c r="F341" s="31">
        <v>1600</v>
      </c>
      <c r="G341" s="65">
        <v>741.13</v>
      </c>
      <c r="H341" s="191">
        <f t="shared" si="6"/>
        <v>0.46320625</v>
      </c>
      <c r="I341" s="51"/>
      <c r="J341" s="69"/>
      <c r="L341" s="145"/>
    </row>
    <row r="342" spans="1:12" ht="25.5" customHeight="1">
      <c r="A342" s="80" t="s">
        <v>229</v>
      </c>
      <c r="B342" s="29"/>
      <c r="C342" s="29"/>
      <c r="D342" s="44" t="s">
        <v>230</v>
      </c>
      <c r="E342" s="30">
        <v>1000</v>
      </c>
      <c r="F342" s="31">
        <v>1000</v>
      </c>
      <c r="G342" s="65">
        <v>0</v>
      </c>
      <c r="H342" s="191">
        <f t="shared" si="6"/>
        <v>0</v>
      </c>
      <c r="I342" s="51"/>
      <c r="J342" s="69"/>
      <c r="L342" s="145"/>
    </row>
    <row r="343" spans="1:12" ht="13.5" customHeight="1">
      <c r="A343" s="32" t="s">
        <v>26</v>
      </c>
      <c r="B343" s="29"/>
      <c r="C343" s="29"/>
      <c r="D343" s="29">
        <v>4410</v>
      </c>
      <c r="E343" s="30">
        <v>500</v>
      </c>
      <c r="F343" s="31">
        <v>500</v>
      </c>
      <c r="G343" s="65">
        <v>105.31</v>
      </c>
      <c r="H343" s="191">
        <f t="shared" si="6"/>
        <v>0.21062</v>
      </c>
      <c r="I343" s="51"/>
      <c r="J343" s="69"/>
      <c r="L343" s="145"/>
    </row>
    <row r="344" spans="1:12" ht="13.5" customHeight="1">
      <c r="A344" s="47" t="s">
        <v>27</v>
      </c>
      <c r="B344" s="29"/>
      <c r="C344" s="29"/>
      <c r="D344" s="44" t="s">
        <v>93</v>
      </c>
      <c r="E344" s="30">
        <v>400</v>
      </c>
      <c r="F344" s="31">
        <v>400</v>
      </c>
      <c r="G344" s="65">
        <v>110</v>
      </c>
      <c r="H344" s="191">
        <f t="shared" si="6"/>
        <v>0.275</v>
      </c>
      <c r="I344" s="51"/>
      <c r="J344" s="69"/>
      <c r="L344" s="145"/>
    </row>
    <row r="345" spans="1:12" ht="14.25" customHeight="1">
      <c r="A345" s="52" t="s">
        <v>402</v>
      </c>
      <c r="B345" s="29"/>
      <c r="C345" s="29"/>
      <c r="D345" s="53" t="s">
        <v>149</v>
      </c>
      <c r="E345" s="30"/>
      <c r="F345" s="31">
        <v>844</v>
      </c>
      <c r="G345" s="65">
        <v>640</v>
      </c>
      <c r="H345" s="191">
        <f t="shared" si="6"/>
        <v>0.7582938388625592</v>
      </c>
      <c r="I345" s="51"/>
      <c r="J345" s="69"/>
      <c r="L345" s="145"/>
    </row>
    <row r="346" spans="1:12" ht="15" customHeight="1">
      <c r="A346" s="47" t="s">
        <v>95</v>
      </c>
      <c r="B346" s="29"/>
      <c r="C346" s="29"/>
      <c r="D346" s="44" t="s">
        <v>96</v>
      </c>
      <c r="E346" s="30">
        <v>1000</v>
      </c>
      <c r="F346" s="31">
        <v>1000</v>
      </c>
      <c r="G346" s="65">
        <v>160</v>
      </c>
      <c r="H346" s="191">
        <f t="shared" si="6"/>
        <v>0.16</v>
      </c>
      <c r="I346" s="51"/>
      <c r="J346" s="69"/>
      <c r="L346" s="145"/>
    </row>
    <row r="347" spans="1:12" ht="26.25" customHeight="1">
      <c r="A347" s="47" t="s">
        <v>231</v>
      </c>
      <c r="B347" s="29"/>
      <c r="C347" s="29"/>
      <c r="D347" s="44" t="s">
        <v>212</v>
      </c>
      <c r="E347" s="30">
        <v>1000</v>
      </c>
      <c r="F347" s="31">
        <v>1000</v>
      </c>
      <c r="G347" s="65">
        <v>0</v>
      </c>
      <c r="H347" s="191">
        <f t="shared" si="6"/>
        <v>0</v>
      </c>
      <c r="I347" s="51"/>
      <c r="J347" s="69"/>
      <c r="L347" s="145"/>
    </row>
    <row r="348" spans="1:12" s="130" customFormat="1" ht="17.25" customHeight="1">
      <c r="A348" s="128" t="s">
        <v>267</v>
      </c>
      <c r="B348" s="193"/>
      <c r="C348" s="193" t="s">
        <v>268</v>
      </c>
      <c r="D348" s="193"/>
      <c r="E348" s="194">
        <v>2000</v>
      </c>
      <c r="F348" s="195">
        <f>F349</f>
        <v>2000</v>
      </c>
      <c r="G348" s="196">
        <f>G349</f>
        <v>0</v>
      </c>
      <c r="H348" s="132">
        <f t="shared" si="6"/>
        <v>0</v>
      </c>
      <c r="I348" s="132">
        <f>G348/8163419.33</f>
        <v>0</v>
      </c>
      <c r="J348" s="197">
        <v>0</v>
      </c>
      <c r="L348" s="203"/>
    </row>
    <row r="349" spans="1:12" ht="39" customHeight="1">
      <c r="A349" s="37" t="s">
        <v>421</v>
      </c>
      <c r="B349" s="29"/>
      <c r="C349" s="29"/>
      <c r="D349" s="29" t="s">
        <v>99</v>
      </c>
      <c r="E349" s="30">
        <v>2000</v>
      </c>
      <c r="F349" s="31">
        <v>2000</v>
      </c>
      <c r="G349" s="65">
        <v>0</v>
      </c>
      <c r="H349" s="191">
        <f t="shared" si="6"/>
        <v>0</v>
      </c>
      <c r="I349" s="51"/>
      <c r="J349" s="69"/>
      <c r="L349" s="145"/>
    </row>
    <row r="350" spans="1:12" ht="21.75" customHeight="1">
      <c r="A350" s="34" t="s">
        <v>154</v>
      </c>
      <c r="B350" s="25" t="s">
        <v>129</v>
      </c>
      <c r="C350" s="25"/>
      <c r="D350" s="25"/>
      <c r="E350" s="26">
        <f>SUM(E351,E353,E371,E373,E376,E381,E399,E404,E415,E378)</f>
        <v>3986056</v>
      </c>
      <c r="F350" s="121">
        <f>SUM(F351,F353,F371,F373,F376,F378,F381,F399,F404,F415)</f>
        <v>4052637</v>
      </c>
      <c r="G350" s="124">
        <f>SUM(G351,G353,G371,G373,G376,G378,G381,G399,G404,G415)</f>
        <v>2105991.75</v>
      </c>
      <c r="H350" s="51">
        <f t="shared" si="6"/>
        <v>0.5196596068189675</v>
      </c>
      <c r="I350" s="51">
        <f>G350/8163419.33</f>
        <v>0.25797912184427746</v>
      </c>
      <c r="J350" s="124">
        <v>0</v>
      </c>
      <c r="L350" s="145"/>
    </row>
    <row r="351" spans="1:12" s="130" customFormat="1" ht="15" customHeight="1">
      <c r="A351" s="128" t="s">
        <v>186</v>
      </c>
      <c r="B351" s="200"/>
      <c r="C351" s="193" t="s">
        <v>187</v>
      </c>
      <c r="D351" s="193"/>
      <c r="E351" s="194">
        <f>SUM(E352)</f>
        <v>52021</v>
      </c>
      <c r="F351" s="195">
        <f>F352</f>
        <v>57021</v>
      </c>
      <c r="G351" s="196">
        <f>G352</f>
        <v>32785.36</v>
      </c>
      <c r="H351" s="132">
        <f t="shared" si="6"/>
        <v>0.5749699233615686</v>
      </c>
      <c r="I351" s="132">
        <f>G351/8163419.33</f>
        <v>0.0040161308239448235</v>
      </c>
      <c r="J351" s="197"/>
      <c r="L351" s="203"/>
    </row>
    <row r="352" spans="1:12" ht="25.5" customHeight="1">
      <c r="A352" s="211" t="s">
        <v>422</v>
      </c>
      <c r="B352" s="25"/>
      <c r="C352" s="25"/>
      <c r="D352" s="53" t="s">
        <v>188</v>
      </c>
      <c r="E352" s="54">
        <v>52021</v>
      </c>
      <c r="F352" s="31">
        <v>57021</v>
      </c>
      <c r="G352" s="83">
        <v>32785.36</v>
      </c>
      <c r="H352" s="191">
        <f t="shared" si="6"/>
        <v>0.5749699233615686</v>
      </c>
      <c r="I352" s="51"/>
      <c r="J352" s="69"/>
      <c r="L352" s="145"/>
    </row>
    <row r="353" spans="1:12" s="130" customFormat="1" ht="44.25" customHeight="1">
      <c r="A353" s="208" t="s">
        <v>295</v>
      </c>
      <c r="B353" s="200"/>
      <c r="C353" s="193" t="s">
        <v>137</v>
      </c>
      <c r="D353" s="193"/>
      <c r="E353" s="194">
        <f>SUM(E354:E370)</f>
        <v>2814060</v>
      </c>
      <c r="F353" s="195">
        <f>SUM(F354:F370)</f>
        <v>2863981</v>
      </c>
      <c r="G353" s="196">
        <f>SUM(G354:G370)</f>
        <v>1467010.39</v>
      </c>
      <c r="H353" s="132">
        <f t="shared" si="6"/>
        <v>0.5122276963429575</v>
      </c>
      <c r="I353" s="132">
        <f>G353/8163419.33</f>
        <v>0.17970538210732828</v>
      </c>
      <c r="J353" s="197">
        <v>0</v>
      </c>
      <c r="L353" s="203"/>
    </row>
    <row r="354" spans="1:12" ht="45.75" customHeight="1">
      <c r="A354" s="212" t="s">
        <v>423</v>
      </c>
      <c r="B354" s="25"/>
      <c r="C354" s="53"/>
      <c r="D354" s="53" t="s">
        <v>287</v>
      </c>
      <c r="E354" s="54">
        <v>3000</v>
      </c>
      <c r="F354" s="54">
        <v>3357</v>
      </c>
      <c r="G354" s="146">
        <v>2213.27</v>
      </c>
      <c r="H354" s="191">
        <f aca="true" t="shared" si="7" ref="H354:H412">G354/F354</f>
        <v>0.6592999702114983</v>
      </c>
      <c r="I354" s="191"/>
      <c r="J354" s="124"/>
      <c r="L354" s="145"/>
    </row>
    <row r="355" spans="1:12" ht="12.75">
      <c r="A355" s="111" t="s">
        <v>399</v>
      </c>
      <c r="B355" s="25"/>
      <c r="C355" s="53"/>
      <c r="D355" s="53" t="s">
        <v>100</v>
      </c>
      <c r="E355" s="54">
        <v>438</v>
      </c>
      <c r="F355" s="50">
        <v>438</v>
      </c>
      <c r="G355" s="70">
        <v>0</v>
      </c>
      <c r="H355" s="191">
        <f t="shared" si="7"/>
        <v>0</v>
      </c>
      <c r="I355" s="191"/>
      <c r="J355" s="69"/>
      <c r="L355" s="145"/>
    </row>
    <row r="356" spans="1:12" ht="12.75">
      <c r="A356" s="52" t="s">
        <v>54</v>
      </c>
      <c r="B356" s="25"/>
      <c r="C356" s="53"/>
      <c r="D356" s="53" t="s">
        <v>156</v>
      </c>
      <c r="E356" s="54">
        <v>2632476</v>
      </c>
      <c r="F356" s="50">
        <v>2680049</v>
      </c>
      <c r="G356" s="70">
        <v>1370116.4</v>
      </c>
      <c r="H356" s="191">
        <f t="shared" si="7"/>
        <v>0.511228115605349</v>
      </c>
      <c r="I356" s="191"/>
      <c r="J356" s="69"/>
      <c r="L356" s="145"/>
    </row>
    <row r="357" spans="1:12" ht="15" customHeight="1">
      <c r="A357" s="52" t="s">
        <v>19</v>
      </c>
      <c r="B357" s="25"/>
      <c r="C357" s="53"/>
      <c r="D357" s="53" t="s">
        <v>157</v>
      </c>
      <c r="E357" s="54">
        <v>65730</v>
      </c>
      <c r="F357" s="50">
        <v>65730</v>
      </c>
      <c r="G357" s="70">
        <v>34323.59</v>
      </c>
      <c r="H357" s="191">
        <f t="shared" si="7"/>
        <v>0.5221906283280084</v>
      </c>
      <c r="I357" s="191"/>
      <c r="J357" s="69"/>
      <c r="L357" s="145"/>
    </row>
    <row r="358" spans="1:12" ht="12.75">
      <c r="A358" s="52" t="s">
        <v>20</v>
      </c>
      <c r="B358" s="25"/>
      <c r="C358" s="53"/>
      <c r="D358" s="53" t="s">
        <v>180</v>
      </c>
      <c r="E358" s="54">
        <v>4960</v>
      </c>
      <c r="F358" s="70">
        <v>5023</v>
      </c>
      <c r="G358" s="70">
        <v>5022.67</v>
      </c>
      <c r="H358" s="191">
        <f t="shared" si="7"/>
        <v>0.9999343022098348</v>
      </c>
      <c r="I358" s="191"/>
      <c r="J358" s="69"/>
      <c r="L358" s="145"/>
    </row>
    <row r="359" spans="1:12" ht="15" customHeight="1">
      <c r="A359" s="52" t="s">
        <v>21</v>
      </c>
      <c r="B359" s="25"/>
      <c r="C359" s="53"/>
      <c r="D359" s="53" t="s">
        <v>82</v>
      </c>
      <c r="E359" s="54">
        <v>95123</v>
      </c>
      <c r="F359" s="70">
        <v>95123</v>
      </c>
      <c r="G359" s="70">
        <v>47818.21</v>
      </c>
      <c r="H359" s="191">
        <f t="shared" si="7"/>
        <v>0.502698716398768</v>
      </c>
      <c r="I359" s="191"/>
      <c r="J359" s="69"/>
      <c r="L359" s="145"/>
    </row>
    <row r="360" spans="1:12" ht="15" customHeight="1">
      <c r="A360" s="52" t="s">
        <v>22</v>
      </c>
      <c r="B360" s="25"/>
      <c r="C360" s="53"/>
      <c r="D360" s="53" t="s">
        <v>83</v>
      </c>
      <c r="E360" s="54">
        <v>1623</v>
      </c>
      <c r="F360" s="50">
        <v>1623</v>
      </c>
      <c r="G360" s="70">
        <v>431.42</v>
      </c>
      <c r="H360" s="191">
        <f t="shared" si="7"/>
        <v>0.26581638940234137</v>
      </c>
      <c r="I360" s="191"/>
      <c r="J360" s="69"/>
      <c r="L360" s="145"/>
    </row>
    <row r="361" spans="1:12" ht="15" customHeight="1">
      <c r="A361" s="52" t="s">
        <v>9</v>
      </c>
      <c r="B361" s="25"/>
      <c r="C361" s="53"/>
      <c r="D361" s="53" t="s">
        <v>84</v>
      </c>
      <c r="E361" s="54">
        <v>3000</v>
      </c>
      <c r="F361" s="50">
        <v>2845</v>
      </c>
      <c r="G361" s="70">
        <v>1448.39</v>
      </c>
      <c r="H361" s="191">
        <f t="shared" si="7"/>
        <v>0.5091001757469245</v>
      </c>
      <c r="I361" s="191"/>
      <c r="J361" s="69"/>
      <c r="L361" s="145"/>
    </row>
    <row r="362" spans="1:12" ht="15" customHeight="1">
      <c r="A362" s="52" t="s">
        <v>11</v>
      </c>
      <c r="B362" s="25"/>
      <c r="C362" s="53"/>
      <c r="D362" s="53" t="s">
        <v>138</v>
      </c>
      <c r="E362" s="54">
        <v>300</v>
      </c>
      <c r="F362" s="50">
        <v>300</v>
      </c>
      <c r="G362" s="70">
        <v>0</v>
      </c>
      <c r="H362" s="191">
        <f t="shared" si="7"/>
        <v>0</v>
      </c>
      <c r="I362" s="191"/>
      <c r="J362" s="69"/>
      <c r="L362" s="145"/>
    </row>
    <row r="363" spans="1:12" ht="15" customHeight="1">
      <c r="A363" s="52" t="s">
        <v>49</v>
      </c>
      <c r="B363" s="25"/>
      <c r="C363" s="53"/>
      <c r="D363" s="53" t="s">
        <v>140</v>
      </c>
      <c r="E363" s="54">
        <v>100</v>
      </c>
      <c r="F363" s="50">
        <v>100</v>
      </c>
      <c r="G363" s="70">
        <v>0</v>
      </c>
      <c r="H363" s="191">
        <f t="shared" si="7"/>
        <v>0</v>
      </c>
      <c r="I363" s="191"/>
      <c r="J363" s="69"/>
      <c r="L363" s="145"/>
    </row>
    <row r="364" spans="1:12" ht="15" customHeight="1">
      <c r="A364" s="52" t="s">
        <v>12</v>
      </c>
      <c r="B364" s="25"/>
      <c r="C364" s="53"/>
      <c r="D364" s="53" t="s">
        <v>80</v>
      </c>
      <c r="E364" s="54">
        <v>2300</v>
      </c>
      <c r="F364" s="50">
        <v>3664</v>
      </c>
      <c r="G364" s="70">
        <v>2712.93</v>
      </c>
      <c r="H364" s="191">
        <f t="shared" si="7"/>
        <v>0.7404284934497816</v>
      </c>
      <c r="I364" s="191"/>
      <c r="J364" s="69"/>
      <c r="L364" s="145"/>
    </row>
    <row r="365" spans="1:12" ht="39" customHeight="1">
      <c r="A365" s="52" t="s">
        <v>424</v>
      </c>
      <c r="B365" s="25"/>
      <c r="C365" s="53"/>
      <c r="D365" s="53" t="s">
        <v>218</v>
      </c>
      <c r="E365" s="54">
        <v>1560</v>
      </c>
      <c r="F365" s="50">
        <v>1560</v>
      </c>
      <c r="G365" s="70">
        <v>527.56</v>
      </c>
      <c r="H365" s="191">
        <f t="shared" si="7"/>
        <v>0.33817948717948715</v>
      </c>
      <c r="I365" s="191"/>
      <c r="J365" s="69"/>
      <c r="L365" s="145"/>
    </row>
    <row r="366" spans="1:12" ht="15" customHeight="1">
      <c r="A366" s="52" t="s">
        <v>26</v>
      </c>
      <c r="B366" s="25"/>
      <c r="C366" s="53"/>
      <c r="D366" s="53" t="s">
        <v>85</v>
      </c>
      <c r="E366" s="54">
        <v>400</v>
      </c>
      <c r="F366" s="50">
        <v>400</v>
      </c>
      <c r="G366" s="70">
        <v>0</v>
      </c>
      <c r="H366" s="191">
        <f t="shared" si="7"/>
        <v>0</v>
      </c>
      <c r="I366" s="191"/>
      <c r="J366" s="69"/>
      <c r="L366" s="145"/>
    </row>
    <row r="367" spans="1:12" ht="15" customHeight="1">
      <c r="A367" s="52" t="s">
        <v>419</v>
      </c>
      <c r="B367" s="25"/>
      <c r="C367" s="53"/>
      <c r="D367" s="53" t="s">
        <v>149</v>
      </c>
      <c r="E367" s="54">
        <v>2170</v>
      </c>
      <c r="F367" s="50">
        <v>2325</v>
      </c>
      <c r="G367" s="70">
        <v>1750</v>
      </c>
      <c r="H367" s="191">
        <f t="shared" si="7"/>
        <v>0.7526881720430108</v>
      </c>
      <c r="I367" s="191"/>
      <c r="J367" s="69"/>
      <c r="L367" s="145"/>
    </row>
    <row r="368" spans="1:12" ht="48.75" customHeight="1">
      <c r="A368" s="212" t="s">
        <v>433</v>
      </c>
      <c r="B368" s="25"/>
      <c r="C368" s="53"/>
      <c r="D368" s="53" t="s">
        <v>288</v>
      </c>
      <c r="E368" s="54">
        <v>60</v>
      </c>
      <c r="F368" s="50">
        <v>624</v>
      </c>
      <c r="G368" s="70">
        <v>562.85</v>
      </c>
      <c r="H368" s="191">
        <f t="shared" si="7"/>
        <v>0.9020032051282052</v>
      </c>
      <c r="I368" s="191"/>
      <c r="J368" s="69"/>
      <c r="L368" s="145"/>
    </row>
    <row r="369" spans="1:12" ht="15" customHeight="1">
      <c r="A369" s="111" t="s">
        <v>95</v>
      </c>
      <c r="B369" s="25"/>
      <c r="C369" s="53"/>
      <c r="D369" s="53" t="s">
        <v>96</v>
      </c>
      <c r="E369" s="54">
        <v>320</v>
      </c>
      <c r="F369" s="50">
        <v>320</v>
      </c>
      <c r="G369" s="70">
        <v>83.1</v>
      </c>
      <c r="H369" s="191">
        <f t="shared" si="7"/>
        <v>0.25968749999999996</v>
      </c>
      <c r="I369" s="191"/>
      <c r="J369" s="69"/>
      <c r="L369" s="145"/>
    </row>
    <row r="370" spans="1:12" ht="28.5" customHeight="1">
      <c r="A370" s="52" t="s">
        <v>220</v>
      </c>
      <c r="B370" s="25"/>
      <c r="C370" s="53"/>
      <c r="D370" s="53" t="s">
        <v>212</v>
      </c>
      <c r="E370" s="54">
        <v>500</v>
      </c>
      <c r="F370" s="50">
        <v>500</v>
      </c>
      <c r="G370" s="70">
        <v>0</v>
      </c>
      <c r="H370" s="191">
        <f t="shared" si="7"/>
        <v>0</v>
      </c>
      <c r="I370" s="191"/>
      <c r="J370" s="69"/>
      <c r="L370" s="145"/>
    </row>
    <row r="371" spans="1:12" s="130" customFormat="1" ht="66" customHeight="1">
      <c r="A371" s="128" t="s">
        <v>364</v>
      </c>
      <c r="B371" s="193"/>
      <c r="C371" s="193" t="s">
        <v>130</v>
      </c>
      <c r="D371" s="193"/>
      <c r="E371" s="194">
        <f>SUM(E372)</f>
        <v>29100</v>
      </c>
      <c r="F371" s="195">
        <f>F372</f>
        <v>32100</v>
      </c>
      <c r="G371" s="196">
        <f>G372</f>
        <v>17090.79</v>
      </c>
      <c r="H371" s="132">
        <f t="shared" si="7"/>
        <v>0.5324233644859814</v>
      </c>
      <c r="I371" s="132">
        <f>G371/8163419.33</f>
        <v>0.0020935822734466833</v>
      </c>
      <c r="J371" s="197"/>
      <c r="L371" s="203"/>
    </row>
    <row r="372" spans="1:12" ht="15" customHeight="1">
      <c r="A372" s="32" t="s">
        <v>55</v>
      </c>
      <c r="B372" s="29"/>
      <c r="C372" s="29"/>
      <c r="D372" s="29">
        <v>4130</v>
      </c>
      <c r="E372" s="30">
        <v>29100</v>
      </c>
      <c r="F372" s="50">
        <v>32100</v>
      </c>
      <c r="G372" s="70">
        <v>17090.79</v>
      </c>
      <c r="H372" s="191">
        <f t="shared" si="7"/>
        <v>0.5324233644859814</v>
      </c>
      <c r="I372" s="51"/>
      <c r="J372" s="69"/>
      <c r="L372" s="145"/>
    </row>
    <row r="373" spans="1:12" s="130" customFormat="1" ht="24.75" customHeight="1">
      <c r="A373" s="128" t="s">
        <v>256</v>
      </c>
      <c r="B373" s="193"/>
      <c r="C373" s="193" t="s">
        <v>131</v>
      </c>
      <c r="D373" s="193"/>
      <c r="E373" s="194">
        <f>SUM(E374,E375)</f>
        <v>165200</v>
      </c>
      <c r="F373" s="195">
        <f>F374+F375</f>
        <v>138141</v>
      </c>
      <c r="G373" s="196">
        <f>G374+G375</f>
        <v>104317.54</v>
      </c>
      <c r="H373" s="132">
        <f t="shared" si="7"/>
        <v>0.7551526339030411</v>
      </c>
      <c r="I373" s="132">
        <f>G373/8163419.33</f>
        <v>0.012778657543247873</v>
      </c>
      <c r="J373" s="197"/>
      <c r="L373" s="203"/>
    </row>
    <row r="374" spans="1:12" ht="15" customHeight="1">
      <c r="A374" s="32" t="s">
        <v>54</v>
      </c>
      <c r="B374" s="29"/>
      <c r="C374" s="29"/>
      <c r="D374" s="29">
        <v>3110</v>
      </c>
      <c r="E374" s="30">
        <v>160200</v>
      </c>
      <c r="F374" s="50">
        <v>133141</v>
      </c>
      <c r="G374" s="70">
        <v>104317.54</v>
      </c>
      <c r="H374" s="191">
        <f t="shared" si="7"/>
        <v>0.783511765722054</v>
      </c>
      <c r="I374" s="51"/>
      <c r="J374" s="69"/>
      <c r="L374" s="145"/>
    </row>
    <row r="375" spans="1:12" ht="15" customHeight="1">
      <c r="A375" s="47" t="s">
        <v>12</v>
      </c>
      <c r="B375" s="29"/>
      <c r="C375" s="29"/>
      <c r="D375" s="44" t="s">
        <v>80</v>
      </c>
      <c r="E375" s="30">
        <v>5000</v>
      </c>
      <c r="F375" s="31">
        <v>5000</v>
      </c>
      <c r="G375" s="83">
        <v>0</v>
      </c>
      <c r="H375" s="191">
        <f t="shared" si="7"/>
        <v>0</v>
      </c>
      <c r="I375" s="51"/>
      <c r="J375" s="69"/>
      <c r="L375" s="145"/>
    </row>
    <row r="376" spans="1:12" s="130" customFormat="1" ht="13.5" customHeight="1">
      <c r="A376" s="128" t="s">
        <v>56</v>
      </c>
      <c r="B376" s="193"/>
      <c r="C376" s="193" t="s">
        <v>158</v>
      </c>
      <c r="D376" s="193"/>
      <c r="E376" s="194">
        <f>SUM(E377)</f>
        <v>275000</v>
      </c>
      <c r="F376" s="195">
        <f>F377</f>
        <v>270000</v>
      </c>
      <c r="G376" s="196">
        <f>G377</f>
        <v>122344.89</v>
      </c>
      <c r="H376" s="132">
        <f t="shared" si="7"/>
        <v>0.45312922222222224</v>
      </c>
      <c r="I376" s="132">
        <f>G376/8163419.33</f>
        <v>0.014986966252044778</v>
      </c>
      <c r="J376" s="197"/>
      <c r="L376" s="203"/>
    </row>
    <row r="377" spans="1:12" ht="13.5" customHeight="1">
      <c r="A377" s="32" t="s">
        <v>54</v>
      </c>
      <c r="B377" s="29"/>
      <c r="C377" s="29"/>
      <c r="D377" s="29">
        <v>3110</v>
      </c>
      <c r="E377" s="30">
        <v>275000</v>
      </c>
      <c r="F377" s="30">
        <v>270000</v>
      </c>
      <c r="G377" s="72">
        <v>122344.89</v>
      </c>
      <c r="H377" s="191">
        <f t="shared" si="7"/>
        <v>0.45312922222222224</v>
      </c>
      <c r="I377" s="51"/>
      <c r="J377" s="69"/>
      <c r="L377" s="145"/>
    </row>
    <row r="378" spans="1:12" s="130" customFormat="1" ht="13.5" customHeight="1">
      <c r="A378" s="128" t="s">
        <v>300</v>
      </c>
      <c r="B378" s="193"/>
      <c r="C378" s="193" t="s">
        <v>301</v>
      </c>
      <c r="D378" s="193"/>
      <c r="E378" s="194">
        <f>SUM(E380)</f>
        <v>126000</v>
      </c>
      <c r="F378" s="195">
        <f>F380+F379</f>
        <v>159144</v>
      </c>
      <c r="G378" s="196">
        <f>G380+G379</f>
        <v>85142.01</v>
      </c>
      <c r="H378" s="132">
        <f t="shared" si="7"/>
        <v>0.5349998114914793</v>
      </c>
      <c r="I378" s="132">
        <f>G378/8163419.33</f>
        <v>0.010429699438213227</v>
      </c>
      <c r="J378" s="197"/>
      <c r="L378" s="203"/>
    </row>
    <row r="379" spans="1:12" ht="45">
      <c r="A379" s="212" t="s">
        <v>423</v>
      </c>
      <c r="B379" s="29"/>
      <c r="C379" s="29"/>
      <c r="D379" s="53" t="s">
        <v>287</v>
      </c>
      <c r="E379" s="30"/>
      <c r="F379" s="31">
        <v>344</v>
      </c>
      <c r="G379" s="83">
        <v>343.76</v>
      </c>
      <c r="H379" s="191">
        <f t="shared" si="7"/>
        <v>0.9993023255813953</v>
      </c>
      <c r="I379" s="191"/>
      <c r="J379" s="69"/>
      <c r="L379" s="145"/>
    </row>
    <row r="380" spans="1:12" ht="14.25" customHeight="1">
      <c r="A380" s="32" t="s">
        <v>54</v>
      </c>
      <c r="B380" s="29"/>
      <c r="C380" s="29"/>
      <c r="D380" s="29" t="s">
        <v>156</v>
      </c>
      <c r="E380" s="30">
        <v>126000</v>
      </c>
      <c r="F380" s="31">
        <v>158800</v>
      </c>
      <c r="G380" s="83">
        <v>84798.25</v>
      </c>
      <c r="H380" s="191">
        <f t="shared" si="7"/>
        <v>0.5339940176322419</v>
      </c>
      <c r="I380" s="191"/>
      <c r="J380" s="69"/>
      <c r="L380" s="145"/>
    </row>
    <row r="381" spans="1:13" s="130" customFormat="1" ht="15" customHeight="1">
      <c r="A381" s="128" t="s">
        <v>57</v>
      </c>
      <c r="B381" s="193"/>
      <c r="C381" s="193" t="s">
        <v>132</v>
      </c>
      <c r="D381" s="193"/>
      <c r="E381" s="194">
        <f>SUM(E382:E398)</f>
        <v>311515</v>
      </c>
      <c r="F381" s="195">
        <f>SUM(F382:F398)</f>
        <v>311515</v>
      </c>
      <c r="G381" s="196">
        <f>SUM(G382:G398)</f>
        <v>160907.4</v>
      </c>
      <c r="H381" s="132">
        <f t="shared" si="7"/>
        <v>0.516531788196395</v>
      </c>
      <c r="I381" s="132">
        <f>G381/8163419.33</f>
        <v>0.019710784598394506</v>
      </c>
      <c r="J381" s="197"/>
      <c r="L381" s="203"/>
      <c r="M381" s="203"/>
    </row>
    <row r="382" spans="1:12" ht="13.5" customHeight="1">
      <c r="A382" s="52" t="s">
        <v>399</v>
      </c>
      <c r="B382" s="29"/>
      <c r="C382" s="29"/>
      <c r="D382" s="29" t="s">
        <v>100</v>
      </c>
      <c r="E382" s="30">
        <v>2363</v>
      </c>
      <c r="F382" s="31">
        <v>2363</v>
      </c>
      <c r="G382" s="83">
        <v>830.96</v>
      </c>
      <c r="H382" s="191">
        <f t="shared" si="7"/>
        <v>0.3516546762589928</v>
      </c>
      <c r="I382" s="191"/>
      <c r="J382" s="69"/>
      <c r="L382" s="145"/>
    </row>
    <row r="383" spans="1:12" ht="13.5" customHeight="1">
      <c r="A383" s="32" t="s">
        <v>19</v>
      </c>
      <c r="B383" s="29"/>
      <c r="C383" s="29"/>
      <c r="D383" s="29">
        <v>4010</v>
      </c>
      <c r="E383" s="30">
        <v>215057</v>
      </c>
      <c r="F383" s="31">
        <v>215057</v>
      </c>
      <c r="G383" s="83">
        <v>105138.48</v>
      </c>
      <c r="H383" s="191">
        <f t="shared" si="7"/>
        <v>0.4888865742570574</v>
      </c>
      <c r="I383" s="191"/>
      <c r="J383" s="69"/>
      <c r="L383" s="145"/>
    </row>
    <row r="384" spans="1:12" ht="13.5" customHeight="1">
      <c r="A384" s="32" t="s">
        <v>20</v>
      </c>
      <c r="B384" s="29"/>
      <c r="C384" s="29"/>
      <c r="D384" s="29">
        <v>4040</v>
      </c>
      <c r="E384" s="30">
        <v>19089</v>
      </c>
      <c r="F384" s="31">
        <v>19089</v>
      </c>
      <c r="G384" s="83">
        <v>18961.53</v>
      </c>
      <c r="H384" s="191">
        <f t="shared" si="7"/>
        <v>0.9933223322332233</v>
      </c>
      <c r="I384" s="191"/>
      <c r="J384" s="69"/>
      <c r="L384" s="145"/>
    </row>
    <row r="385" spans="1:12" ht="13.5" customHeight="1">
      <c r="A385" s="32" t="s">
        <v>21</v>
      </c>
      <c r="B385" s="29"/>
      <c r="C385" s="29"/>
      <c r="D385" s="29">
        <v>4110</v>
      </c>
      <c r="E385" s="30">
        <v>35815</v>
      </c>
      <c r="F385" s="30">
        <v>35815</v>
      </c>
      <c r="G385" s="72">
        <v>16882.44</v>
      </c>
      <c r="H385" s="191">
        <f t="shared" si="7"/>
        <v>0.47137903113220714</v>
      </c>
      <c r="I385" s="191"/>
      <c r="J385" s="69"/>
      <c r="L385" s="145"/>
    </row>
    <row r="386" spans="1:12" ht="13.5" customHeight="1">
      <c r="A386" s="32" t="s">
        <v>22</v>
      </c>
      <c r="B386" s="29"/>
      <c r="C386" s="29"/>
      <c r="D386" s="29">
        <v>4120</v>
      </c>
      <c r="E386" s="30">
        <v>5740</v>
      </c>
      <c r="F386" s="31">
        <v>5740</v>
      </c>
      <c r="G386" s="83">
        <v>2705.2</v>
      </c>
      <c r="H386" s="191">
        <f t="shared" si="7"/>
        <v>0.4712891986062717</v>
      </c>
      <c r="I386" s="191"/>
      <c r="J386" s="69"/>
      <c r="L386" s="145"/>
    </row>
    <row r="387" spans="1:12" ht="13.5" customHeight="1" hidden="1">
      <c r="A387" s="47" t="s">
        <v>171</v>
      </c>
      <c r="B387" s="29"/>
      <c r="C387" s="29"/>
      <c r="D387" s="44" t="s">
        <v>172</v>
      </c>
      <c r="E387" s="30">
        <v>0</v>
      </c>
      <c r="F387" s="31">
        <v>0</v>
      </c>
      <c r="G387" s="83">
        <v>0</v>
      </c>
      <c r="H387" s="191" t="e">
        <f t="shared" si="7"/>
        <v>#DIV/0!</v>
      </c>
      <c r="I387" s="191"/>
      <c r="J387" s="69"/>
      <c r="L387" s="145"/>
    </row>
    <row r="388" spans="1:12" ht="13.5" customHeight="1">
      <c r="A388" s="47" t="s">
        <v>9</v>
      </c>
      <c r="B388" s="29"/>
      <c r="C388" s="29"/>
      <c r="D388" s="29">
        <v>4210</v>
      </c>
      <c r="E388" s="30">
        <v>9211</v>
      </c>
      <c r="F388" s="31">
        <v>8629</v>
      </c>
      <c r="G388" s="83">
        <v>3020.86</v>
      </c>
      <c r="H388" s="191">
        <f t="shared" si="7"/>
        <v>0.3500822806814231</v>
      </c>
      <c r="I388" s="191"/>
      <c r="J388" s="69"/>
      <c r="L388" s="145"/>
    </row>
    <row r="389" spans="1:12" ht="13.5" customHeight="1">
      <c r="A389" s="47" t="s">
        <v>11</v>
      </c>
      <c r="B389" s="29"/>
      <c r="C389" s="29"/>
      <c r="D389" s="44" t="s">
        <v>138</v>
      </c>
      <c r="E389" s="30">
        <v>1000</v>
      </c>
      <c r="F389" s="31">
        <v>1000</v>
      </c>
      <c r="G389" s="83">
        <v>0</v>
      </c>
      <c r="H389" s="191">
        <f t="shared" si="7"/>
        <v>0</v>
      </c>
      <c r="I389" s="191"/>
      <c r="J389" s="69"/>
      <c r="L389" s="145"/>
    </row>
    <row r="390" spans="1:12" ht="13.5" customHeight="1">
      <c r="A390" s="47" t="s">
        <v>49</v>
      </c>
      <c r="B390" s="29"/>
      <c r="C390" s="29"/>
      <c r="D390" s="44" t="s">
        <v>140</v>
      </c>
      <c r="E390" s="30">
        <v>500</v>
      </c>
      <c r="F390" s="31">
        <v>500</v>
      </c>
      <c r="G390" s="83">
        <v>160</v>
      </c>
      <c r="H390" s="191">
        <f t="shared" si="7"/>
        <v>0.32</v>
      </c>
      <c r="I390" s="191"/>
      <c r="J390" s="69"/>
      <c r="L390" s="145"/>
    </row>
    <row r="391" spans="1:12" ht="13.5" customHeight="1">
      <c r="A391" s="32" t="s">
        <v>12</v>
      </c>
      <c r="B391" s="29"/>
      <c r="C391" s="29"/>
      <c r="D391" s="29">
        <v>4300</v>
      </c>
      <c r="E391" s="30">
        <v>5360</v>
      </c>
      <c r="F391" s="31">
        <v>5360</v>
      </c>
      <c r="G391" s="83">
        <v>2595.91</v>
      </c>
      <c r="H391" s="191">
        <f t="shared" si="7"/>
        <v>0.48431156716417906</v>
      </c>
      <c r="I391" s="191"/>
      <c r="J391" s="69"/>
      <c r="L391" s="145"/>
    </row>
    <row r="392" spans="1:12" ht="13.5" customHeight="1">
      <c r="A392" s="47" t="s">
        <v>410</v>
      </c>
      <c r="B392" s="29"/>
      <c r="C392" s="29"/>
      <c r="D392" s="44" t="s">
        <v>173</v>
      </c>
      <c r="E392" s="30">
        <v>948</v>
      </c>
      <c r="F392" s="31">
        <v>948</v>
      </c>
      <c r="G392" s="83">
        <v>474</v>
      </c>
      <c r="H392" s="191">
        <f t="shared" si="7"/>
        <v>0.5</v>
      </c>
      <c r="I392" s="191"/>
      <c r="J392" s="69"/>
      <c r="L392" s="145"/>
    </row>
    <row r="393" spans="1:12" ht="39" customHeight="1">
      <c r="A393" s="52" t="s">
        <v>401</v>
      </c>
      <c r="B393" s="29"/>
      <c r="C393" s="29"/>
      <c r="D393" s="44" t="s">
        <v>218</v>
      </c>
      <c r="E393" s="30">
        <v>1560</v>
      </c>
      <c r="F393" s="31">
        <v>1560</v>
      </c>
      <c r="G393" s="83">
        <v>555.81</v>
      </c>
      <c r="H393" s="191">
        <f t="shared" si="7"/>
        <v>0.3562884615384615</v>
      </c>
      <c r="I393" s="191"/>
      <c r="J393" s="69"/>
      <c r="L393" s="145"/>
    </row>
    <row r="394" spans="1:12" ht="13.5" customHeight="1">
      <c r="A394" s="32" t="s">
        <v>26</v>
      </c>
      <c r="B394" s="29"/>
      <c r="C394" s="29"/>
      <c r="D394" s="29">
        <v>4410</v>
      </c>
      <c r="E394" s="30">
        <v>3125</v>
      </c>
      <c r="F394" s="31">
        <v>3125</v>
      </c>
      <c r="G394" s="83">
        <v>1152.91</v>
      </c>
      <c r="H394" s="191">
        <f t="shared" si="7"/>
        <v>0.3689312</v>
      </c>
      <c r="I394" s="191"/>
      <c r="J394" s="69"/>
      <c r="L394" s="145"/>
    </row>
    <row r="395" spans="1:12" ht="13.5" customHeight="1">
      <c r="A395" s="47" t="s">
        <v>27</v>
      </c>
      <c r="B395" s="29"/>
      <c r="C395" s="29"/>
      <c r="D395" s="44" t="s">
        <v>93</v>
      </c>
      <c r="E395" s="30">
        <v>500</v>
      </c>
      <c r="F395" s="31">
        <v>952</v>
      </c>
      <c r="G395" s="83">
        <v>952</v>
      </c>
      <c r="H395" s="191">
        <f t="shared" si="7"/>
        <v>1</v>
      </c>
      <c r="I395" s="191"/>
      <c r="J395" s="69"/>
      <c r="L395" s="145"/>
    </row>
    <row r="396" spans="1:12" ht="13.5" customHeight="1">
      <c r="A396" s="32" t="s">
        <v>402</v>
      </c>
      <c r="B396" s="29"/>
      <c r="C396" s="29"/>
      <c r="D396" s="29">
        <v>4440</v>
      </c>
      <c r="E396" s="30">
        <v>9110</v>
      </c>
      <c r="F396" s="31">
        <v>9240</v>
      </c>
      <c r="G396" s="83">
        <v>6266.3</v>
      </c>
      <c r="H396" s="191">
        <f t="shared" si="7"/>
        <v>0.6781709956709957</v>
      </c>
      <c r="I396" s="191"/>
      <c r="J396" s="69"/>
      <c r="L396" s="145"/>
    </row>
    <row r="397" spans="1:12" ht="13.5" customHeight="1">
      <c r="A397" s="32" t="s">
        <v>32</v>
      </c>
      <c r="B397" s="29"/>
      <c r="C397" s="29"/>
      <c r="D397" s="29" t="s">
        <v>174</v>
      </c>
      <c r="E397" s="30">
        <v>737</v>
      </c>
      <c r="F397" s="31">
        <v>737</v>
      </c>
      <c r="G397" s="83">
        <v>361</v>
      </c>
      <c r="H397" s="191">
        <f t="shared" si="7"/>
        <v>0.4898236092265943</v>
      </c>
      <c r="I397" s="191"/>
      <c r="J397" s="69"/>
      <c r="L397" s="145"/>
    </row>
    <row r="398" spans="1:12" ht="26.25" customHeight="1">
      <c r="A398" s="47" t="s">
        <v>220</v>
      </c>
      <c r="B398" s="29"/>
      <c r="C398" s="29"/>
      <c r="D398" s="44" t="s">
        <v>212</v>
      </c>
      <c r="E398" s="30">
        <v>1400</v>
      </c>
      <c r="F398" s="31">
        <v>1400</v>
      </c>
      <c r="G398" s="83">
        <v>850</v>
      </c>
      <c r="H398" s="191">
        <f t="shared" si="7"/>
        <v>0.6071428571428571</v>
      </c>
      <c r="I398" s="191"/>
      <c r="J398" s="69"/>
      <c r="L398" s="145"/>
    </row>
    <row r="399" spans="1:12" s="130" customFormat="1" ht="41.25" customHeight="1">
      <c r="A399" s="128" t="s">
        <v>211</v>
      </c>
      <c r="B399" s="193"/>
      <c r="C399" s="193" t="s">
        <v>207</v>
      </c>
      <c r="D399" s="193"/>
      <c r="E399" s="194">
        <f>SUM(E400:E403)</f>
        <v>9384</v>
      </c>
      <c r="F399" s="195">
        <f>SUM(F400:F403)</f>
        <v>9384</v>
      </c>
      <c r="G399" s="196">
        <f>SUM(G400:G403)</f>
        <v>2598.59</v>
      </c>
      <c r="H399" s="132">
        <f t="shared" si="7"/>
        <v>0.2769170929241262</v>
      </c>
      <c r="I399" s="132">
        <f>G399/8163419.33</f>
        <v>0.0003183212689381718</v>
      </c>
      <c r="J399" s="197"/>
      <c r="L399" s="203"/>
    </row>
    <row r="400" spans="1:12" ht="13.5" customHeight="1">
      <c r="A400" s="52" t="s">
        <v>9</v>
      </c>
      <c r="B400" s="29"/>
      <c r="C400" s="44"/>
      <c r="D400" s="44" t="s">
        <v>84</v>
      </c>
      <c r="E400" s="30">
        <v>3500</v>
      </c>
      <c r="F400" s="31">
        <v>3500</v>
      </c>
      <c r="G400" s="83">
        <v>76.23</v>
      </c>
      <c r="H400" s="191">
        <f t="shared" si="7"/>
        <v>0.02178</v>
      </c>
      <c r="I400" s="51"/>
      <c r="J400" s="69"/>
      <c r="L400" s="145"/>
    </row>
    <row r="401" spans="1:12" ht="13.5" customHeight="1">
      <c r="A401" s="52" t="s">
        <v>10</v>
      </c>
      <c r="B401" s="29"/>
      <c r="C401" s="44"/>
      <c r="D401" s="44" t="s">
        <v>160</v>
      </c>
      <c r="E401" s="30">
        <v>5054</v>
      </c>
      <c r="F401" s="31">
        <v>5054</v>
      </c>
      <c r="G401" s="83">
        <v>2182.54</v>
      </c>
      <c r="H401" s="191">
        <f t="shared" si="7"/>
        <v>0.4318440838939454</v>
      </c>
      <c r="I401" s="51"/>
      <c r="J401" s="69"/>
      <c r="L401" s="145"/>
    </row>
    <row r="402" spans="1:12" ht="13.5" customHeight="1">
      <c r="A402" s="52" t="s">
        <v>12</v>
      </c>
      <c r="B402" s="29"/>
      <c r="C402" s="44"/>
      <c r="D402" s="44" t="s">
        <v>80</v>
      </c>
      <c r="E402" s="30">
        <v>350</v>
      </c>
      <c r="F402" s="30">
        <v>350</v>
      </c>
      <c r="G402" s="72">
        <v>152.81</v>
      </c>
      <c r="H402" s="191">
        <f t="shared" si="7"/>
        <v>0.4366</v>
      </c>
      <c r="I402" s="51"/>
      <c r="J402" s="69"/>
      <c r="L402" s="145"/>
    </row>
    <row r="403" spans="1:12" ht="38.25">
      <c r="A403" s="52" t="s">
        <v>401</v>
      </c>
      <c r="B403" s="29"/>
      <c r="C403" s="44"/>
      <c r="D403" s="44" t="s">
        <v>218</v>
      </c>
      <c r="E403" s="30">
        <v>480</v>
      </c>
      <c r="F403" s="31">
        <v>480</v>
      </c>
      <c r="G403" s="83">
        <v>187.01</v>
      </c>
      <c r="H403" s="191">
        <f t="shared" si="7"/>
        <v>0.38960416666666664</v>
      </c>
      <c r="I403" s="51"/>
      <c r="J403" s="69"/>
      <c r="L403" s="145"/>
    </row>
    <row r="404" spans="1:12" s="130" customFormat="1" ht="25.5">
      <c r="A404" s="128" t="s">
        <v>133</v>
      </c>
      <c r="B404" s="193"/>
      <c r="C404" s="193" t="s">
        <v>134</v>
      </c>
      <c r="D404" s="193"/>
      <c r="E404" s="194">
        <f>SUM(E405:E414)</f>
        <v>70976</v>
      </c>
      <c r="F404" s="195">
        <f>SUM(F405:F414)</f>
        <v>75976</v>
      </c>
      <c r="G404" s="196">
        <f>SUM(G405:G414)</f>
        <v>39395.81</v>
      </c>
      <c r="H404" s="132">
        <f t="shared" si="7"/>
        <v>0.5185296672633463</v>
      </c>
      <c r="I404" s="132">
        <f>G404/8163419.33</f>
        <v>0.004825895670362433</v>
      </c>
      <c r="J404" s="197"/>
      <c r="L404" s="203"/>
    </row>
    <row r="405" spans="1:12" ht="13.5" customHeight="1">
      <c r="A405" s="47" t="s">
        <v>399</v>
      </c>
      <c r="B405" s="29"/>
      <c r="C405" s="44"/>
      <c r="D405" s="44" t="s">
        <v>100</v>
      </c>
      <c r="E405" s="30">
        <v>525</v>
      </c>
      <c r="F405" s="31">
        <v>525</v>
      </c>
      <c r="G405" s="83">
        <v>0</v>
      </c>
      <c r="H405" s="191">
        <f t="shared" si="7"/>
        <v>0</v>
      </c>
      <c r="I405" s="51"/>
      <c r="J405" s="69"/>
      <c r="L405" s="145"/>
    </row>
    <row r="406" spans="1:12" ht="13.5" customHeight="1">
      <c r="A406" s="32" t="s">
        <v>19</v>
      </c>
      <c r="B406" s="29"/>
      <c r="C406" s="29"/>
      <c r="D406" s="29">
        <v>4010</v>
      </c>
      <c r="E406" s="30">
        <v>36279</v>
      </c>
      <c r="F406" s="31">
        <v>36279</v>
      </c>
      <c r="G406" s="83">
        <v>17608.93</v>
      </c>
      <c r="H406" s="191">
        <f t="shared" si="7"/>
        <v>0.4853752859781141</v>
      </c>
      <c r="I406" s="51"/>
      <c r="J406" s="69"/>
      <c r="L406" s="145"/>
    </row>
    <row r="407" spans="1:12" ht="13.5" customHeight="1">
      <c r="A407" s="32" t="s">
        <v>20</v>
      </c>
      <c r="B407" s="29"/>
      <c r="C407" s="29"/>
      <c r="D407" s="29" t="s">
        <v>180</v>
      </c>
      <c r="E407" s="30">
        <v>2950</v>
      </c>
      <c r="F407" s="31">
        <v>2880</v>
      </c>
      <c r="G407" s="83">
        <v>2879.74</v>
      </c>
      <c r="H407" s="191">
        <f t="shared" si="7"/>
        <v>0.9999097222222222</v>
      </c>
      <c r="I407" s="51"/>
      <c r="J407" s="69"/>
      <c r="L407" s="145"/>
    </row>
    <row r="408" spans="1:12" ht="13.5" customHeight="1">
      <c r="A408" s="32" t="s">
        <v>21</v>
      </c>
      <c r="B408" s="29"/>
      <c r="C408" s="29"/>
      <c r="D408" s="29">
        <v>4110</v>
      </c>
      <c r="E408" s="30">
        <v>5969</v>
      </c>
      <c r="F408" s="30">
        <v>5969</v>
      </c>
      <c r="G408" s="72">
        <v>3799.8</v>
      </c>
      <c r="H408" s="191">
        <f t="shared" si="7"/>
        <v>0.6365890433908528</v>
      </c>
      <c r="I408" s="51"/>
      <c r="J408" s="69"/>
      <c r="L408" s="145"/>
    </row>
    <row r="409" spans="1:12" ht="13.5" customHeight="1">
      <c r="A409" s="32" t="s">
        <v>22</v>
      </c>
      <c r="B409" s="29"/>
      <c r="C409" s="29"/>
      <c r="D409" s="29">
        <v>4120</v>
      </c>
      <c r="E409" s="30">
        <v>962</v>
      </c>
      <c r="F409" s="30">
        <v>962</v>
      </c>
      <c r="G409" s="72">
        <v>218.65</v>
      </c>
      <c r="H409" s="191">
        <f t="shared" si="7"/>
        <v>0.2272869022869023</v>
      </c>
      <c r="I409" s="51"/>
      <c r="J409" s="69"/>
      <c r="L409" s="145"/>
    </row>
    <row r="410" spans="1:12" ht="13.5" customHeight="1">
      <c r="A410" s="47" t="s">
        <v>171</v>
      </c>
      <c r="B410" s="29"/>
      <c r="C410" s="29"/>
      <c r="D410" s="44" t="s">
        <v>172</v>
      </c>
      <c r="E410" s="30">
        <v>21500</v>
      </c>
      <c r="F410" s="31">
        <v>26500</v>
      </c>
      <c r="G410" s="83">
        <v>13002.89</v>
      </c>
      <c r="H410" s="191">
        <f t="shared" si="7"/>
        <v>0.49067509433962264</v>
      </c>
      <c r="I410" s="51"/>
      <c r="J410" s="69"/>
      <c r="L410" s="145"/>
    </row>
    <row r="411" spans="1:12" ht="13.5" customHeight="1">
      <c r="A411" s="32" t="s">
        <v>9</v>
      </c>
      <c r="B411" s="29"/>
      <c r="C411" s="29"/>
      <c r="D411" s="29">
        <v>4210</v>
      </c>
      <c r="E411" s="30">
        <v>280</v>
      </c>
      <c r="F411" s="31">
        <v>330</v>
      </c>
      <c r="G411" s="83">
        <v>85.8</v>
      </c>
      <c r="H411" s="191">
        <f t="shared" si="7"/>
        <v>0.26</v>
      </c>
      <c r="I411" s="51"/>
      <c r="J411" s="69"/>
      <c r="L411" s="145"/>
    </row>
    <row r="412" spans="1:12" ht="13.5" customHeight="1">
      <c r="A412" s="47" t="s">
        <v>49</v>
      </c>
      <c r="B412" s="29"/>
      <c r="C412" s="29"/>
      <c r="D412" s="44" t="s">
        <v>140</v>
      </c>
      <c r="E412" s="30">
        <v>160</v>
      </c>
      <c r="F412" s="31">
        <v>160</v>
      </c>
      <c r="G412" s="83">
        <v>0</v>
      </c>
      <c r="H412" s="191">
        <f t="shared" si="7"/>
        <v>0</v>
      </c>
      <c r="I412" s="51"/>
      <c r="J412" s="69"/>
      <c r="L412" s="145"/>
    </row>
    <row r="413" spans="1:12" ht="12.75" hidden="1">
      <c r="A413" s="47" t="s">
        <v>12</v>
      </c>
      <c r="B413" s="29"/>
      <c r="C413" s="29"/>
      <c r="D413" s="44" t="s">
        <v>80</v>
      </c>
      <c r="E413" s="30">
        <v>0</v>
      </c>
      <c r="F413" s="31">
        <v>0</v>
      </c>
      <c r="G413" s="83">
        <v>0</v>
      </c>
      <c r="H413" s="191" t="e">
        <f aca="true" t="shared" si="8" ref="H413:H461">G413/F413</f>
        <v>#DIV/0!</v>
      </c>
      <c r="I413" s="51"/>
      <c r="J413" s="69"/>
      <c r="L413" s="145"/>
    </row>
    <row r="414" spans="1:12" ht="14.25" customHeight="1">
      <c r="A414" s="32" t="s">
        <v>402</v>
      </c>
      <c r="B414" s="29"/>
      <c r="C414" s="29"/>
      <c r="D414" s="29">
        <v>4440</v>
      </c>
      <c r="E414" s="30">
        <v>2351</v>
      </c>
      <c r="F414" s="31">
        <v>2371</v>
      </c>
      <c r="G414" s="83">
        <v>1800</v>
      </c>
      <c r="H414" s="191">
        <f t="shared" si="8"/>
        <v>0.7591733445803458</v>
      </c>
      <c r="I414" s="51"/>
      <c r="J414" s="69"/>
      <c r="L414" s="145"/>
    </row>
    <row r="415" spans="1:12" s="130" customFormat="1" ht="15" customHeight="1">
      <c r="A415" s="128" t="s">
        <v>15</v>
      </c>
      <c r="B415" s="193"/>
      <c r="C415" s="193" t="s">
        <v>159</v>
      </c>
      <c r="D415" s="193"/>
      <c r="E415" s="194">
        <f>SUM(E416:E418)</f>
        <v>132800</v>
      </c>
      <c r="F415" s="195">
        <f>SUM(F416:F418)</f>
        <v>135375</v>
      </c>
      <c r="G415" s="196">
        <f>SUM(G416:G418)</f>
        <v>74398.97</v>
      </c>
      <c r="H415" s="132">
        <f t="shared" si="8"/>
        <v>0.5495768790397045</v>
      </c>
      <c r="I415" s="132">
        <f>G415/8163419.33</f>
        <v>0.009113701868356675</v>
      </c>
      <c r="J415" s="197"/>
      <c r="L415" s="203"/>
    </row>
    <row r="416" spans="1:12" ht="13.5" customHeight="1">
      <c r="A416" s="32" t="s">
        <v>54</v>
      </c>
      <c r="B416" s="29"/>
      <c r="C416" s="29"/>
      <c r="D416" s="29">
        <v>3110</v>
      </c>
      <c r="E416" s="30">
        <v>132800</v>
      </c>
      <c r="F416" s="31">
        <v>127375</v>
      </c>
      <c r="G416" s="83">
        <v>74398.97</v>
      </c>
      <c r="H416" s="191">
        <f t="shared" si="8"/>
        <v>0.5840939744847891</v>
      </c>
      <c r="I416" s="51"/>
      <c r="J416" s="69"/>
      <c r="L416" s="145"/>
    </row>
    <row r="417" spans="1:12" ht="13.5" customHeight="1">
      <c r="A417" s="32" t="s">
        <v>9</v>
      </c>
      <c r="B417" s="29"/>
      <c r="C417" s="29"/>
      <c r="D417" s="29" t="s">
        <v>84</v>
      </c>
      <c r="E417" s="30">
        <v>0</v>
      </c>
      <c r="F417" s="31">
        <v>8000</v>
      </c>
      <c r="G417" s="83">
        <v>0</v>
      </c>
      <c r="H417" s="191">
        <f t="shared" si="8"/>
        <v>0</v>
      </c>
      <c r="I417" s="51"/>
      <c r="J417" s="69"/>
      <c r="L417" s="145"/>
    </row>
    <row r="418" spans="1:12" ht="13.5" customHeight="1" hidden="1">
      <c r="A418" s="32" t="s">
        <v>12</v>
      </c>
      <c r="B418" s="29"/>
      <c r="C418" s="29"/>
      <c r="D418" s="29" t="s">
        <v>80</v>
      </c>
      <c r="E418" s="30">
        <v>0</v>
      </c>
      <c r="F418" s="31">
        <v>0</v>
      </c>
      <c r="G418" s="83">
        <v>0</v>
      </c>
      <c r="H418" s="191" t="e">
        <f t="shared" si="8"/>
        <v>#DIV/0!</v>
      </c>
      <c r="I418" s="51"/>
      <c r="J418" s="69"/>
      <c r="L418" s="145"/>
    </row>
    <row r="419" spans="1:12" ht="30" customHeight="1">
      <c r="A419" s="99" t="s">
        <v>261</v>
      </c>
      <c r="B419" s="74" t="s">
        <v>262</v>
      </c>
      <c r="C419" s="74"/>
      <c r="D419" s="74"/>
      <c r="E419" s="75">
        <f>SUM(E420)</f>
        <v>0</v>
      </c>
      <c r="F419" s="75">
        <f>SUM(F420)</f>
        <v>196560</v>
      </c>
      <c r="G419" s="106">
        <f>SUM(G420)</f>
        <v>62548.56999999999</v>
      </c>
      <c r="H419" s="51">
        <f t="shared" si="8"/>
        <v>0.31821616809116804</v>
      </c>
      <c r="I419" s="51">
        <f>G419/8163419.33</f>
        <v>0.007662055257916047</v>
      </c>
      <c r="J419" s="125">
        <v>0</v>
      </c>
      <c r="L419" s="140"/>
    </row>
    <row r="420" spans="1:12" s="130" customFormat="1" ht="15" customHeight="1">
      <c r="A420" s="128" t="s">
        <v>15</v>
      </c>
      <c r="B420" s="193"/>
      <c r="C420" s="193" t="s">
        <v>263</v>
      </c>
      <c r="D420" s="193"/>
      <c r="E420" s="194">
        <f>SUM(E428:E451)</f>
        <v>0</v>
      </c>
      <c r="F420" s="194">
        <f>SUM(F421:F451)</f>
        <v>196560</v>
      </c>
      <c r="G420" s="198">
        <f>SUM(G421:G451)</f>
        <v>62548.56999999999</v>
      </c>
      <c r="H420" s="132">
        <f t="shared" si="8"/>
        <v>0.31821616809116804</v>
      </c>
      <c r="I420" s="132">
        <f>G420/8163419.33</f>
        <v>0.007662055257916047</v>
      </c>
      <c r="J420" s="197"/>
      <c r="L420" s="203"/>
    </row>
    <row r="421" spans="1:12" ht="50.25" customHeight="1">
      <c r="A421" s="210" t="s">
        <v>423</v>
      </c>
      <c r="B421" s="29"/>
      <c r="C421" s="44"/>
      <c r="D421" s="29" t="s">
        <v>340</v>
      </c>
      <c r="E421" s="30">
        <v>0</v>
      </c>
      <c r="F421" s="30">
        <v>60</v>
      </c>
      <c r="G421" s="72">
        <v>59.65</v>
      </c>
      <c r="H421" s="191">
        <f t="shared" si="8"/>
        <v>0.9941666666666666</v>
      </c>
      <c r="I421" s="51"/>
      <c r="J421" s="69"/>
      <c r="L421" s="140"/>
    </row>
    <row r="422" spans="1:12" ht="47.25" customHeight="1">
      <c r="A422" s="210" t="s">
        <v>423</v>
      </c>
      <c r="B422" s="29"/>
      <c r="C422" s="44"/>
      <c r="D422" s="29" t="s">
        <v>341</v>
      </c>
      <c r="E422" s="30">
        <v>0</v>
      </c>
      <c r="F422" s="30">
        <v>11</v>
      </c>
      <c r="G422" s="72">
        <v>10.53</v>
      </c>
      <c r="H422" s="191">
        <f t="shared" si="8"/>
        <v>0.9572727272727272</v>
      </c>
      <c r="I422" s="51"/>
      <c r="J422" s="69"/>
      <c r="L422" s="140"/>
    </row>
    <row r="423" spans="1:12" ht="13.5" customHeight="1">
      <c r="A423" s="52" t="s">
        <v>54</v>
      </c>
      <c r="B423" s="29"/>
      <c r="C423" s="44"/>
      <c r="D423" s="53" t="s">
        <v>289</v>
      </c>
      <c r="E423" s="30">
        <v>0</v>
      </c>
      <c r="F423" s="30">
        <v>15379</v>
      </c>
      <c r="G423" s="72">
        <v>3550</v>
      </c>
      <c r="H423" s="191">
        <f t="shared" si="8"/>
        <v>0.23083425450289355</v>
      </c>
      <c r="I423" s="51"/>
      <c r="J423" s="69"/>
      <c r="L423" s="140"/>
    </row>
    <row r="424" spans="1:12" ht="13.5" customHeight="1">
      <c r="A424" s="52" t="s">
        <v>201</v>
      </c>
      <c r="B424" s="29"/>
      <c r="C424" s="44"/>
      <c r="D424" s="53" t="s">
        <v>157</v>
      </c>
      <c r="E424" s="30"/>
      <c r="F424" s="30">
        <v>8</v>
      </c>
      <c r="G424" s="72">
        <v>0</v>
      </c>
      <c r="H424" s="191">
        <f t="shared" si="8"/>
        <v>0</v>
      </c>
      <c r="I424" s="51"/>
      <c r="J424" s="69"/>
      <c r="L424" s="140"/>
    </row>
    <row r="425" spans="1:12" ht="13.5" customHeight="1">
      <c r="A425" s="52" t="s">
        <v>19</v>
      </c>
      <c r="B425" s="29"/>
      <c r="C425" s="44"/>
      <c r="D425" s="53" t="s">
        <v>342</v>
      </c>
      <c r="E425" s="30">
        <v>0</v>
      </c>
      <c r="F425" s="30">
        <v>42977</v>
      </c>
      <c r="G425" s="72">
        <v>14616.37</v>
      </c>
      <c r="H425" s="191">
        <f t="shared" si="8"/>
        <v>0.34009749400842315</v>
      </c>
      <c r="I425" s="51"/>
      <c r="J425" s="69"/>
      <c r="L425" s="140"/>
    </row>
    <row r="426" spans="1:12" ht="13.5" customHeight="1">
      <c r="A426" s="52" t="s">
        <v>19</v>
      </c>
      <c r="B426" s="29"/>
      <c r="C426" s="44"/>
      <c r="D426" s="53" t="s">
        <v>290</v>
      </c>
      <c r="E426" s="30">
        <v>0</v>
      </c>
      <c r="F426" s="30">
        <v>2864</v>
      </c>
      <c r="G426" s="72">
        <v>1121.97</v>
      </c>
      <c r="H426" s="191">
        <f t="shared" si="8"/>
        <v>0.39174930167597766</v>
      </c>
      <c r="I426" s="51"/>
      <c r="J426" s="69"/>
      <c r="L426" s="140"/>
    </row>
    <row r="427" spans="1:12" ht="13.5" customHeight="1">
      <c r="A427" s="52" t="s">
        <v>21</v>
      </c>
      <c r="B427" s="29"/>
      <c r="C427" s="44"/>
      <c r="D427" s="53" t="s">
        <v>343</v>
      </c>
      <c r="E427" s="30">
        <v>0</v>
      </c>
      <c r="F427" s="30">
        <v>7120</v>
      </c>
      <c r="G427" s="72">
        <v>1246.02</v>
      </c>
      <c r="H427" s="191">
        <f t="shared" si="8"/>
        <v>0.17500280898876405</v>
      </c>
      <c r="I427" s="51"/>
      <c r="J427" s="69"/>
      <c r="L427" s="140"/>
    </row>
    <row r="428" spans="1:12" ht="13.5" customHeight="1">
      <c r="A428" s="47" t="s">
        <v>21</v>
      </c>
      <c r="B428" s="29"/>
      <c r="C428" s="29"/>
      <c r="D428" s="44" t="s">
        <v>269</v>
      </c>
      <c r="E428" s="30">
        <v>0</v>
      </c>
      <c r="F428" s="30">
        <v>514</v>
      </c>
      <c r="G428" s="72">
        <v>152.42</v>
      </c>
      <c r="H428" s="191">
        <f t="shared" si="8"/>
        <v>0.2965369649805447</v>
      </c>
      <c r="I428" s="51"/>
      <c r="J428" s="69"/>
      <c r="L428" s="140"/>
    </row>
    <row r="429" spans="1:12" ht="13.5" customHeight="1">
      <c r="A429" s="47" t="s">
        <v>22</v>
      </c>
      <c r="B429" s="29"/>
      <c r="C429" s="29"/>
      <c r="D429" s="44" t="s">
        <v>344</v>
      </c>
      <c r="E429" s="30">
        <v>0</v>
      </c>
      <c r="F429" s="30">
        <v>1123</v>
      </c>
      <c r="G429" s="72">
        <v>199.61</v>
      </c>
      <c r="H429" s="191">
        <f t="shared" si="8"/>
        <v>0.17774710596616208</v>
      </c>
      <c r="I429" s="51"/>
      <c r="J429" s="69"/>
      <c r="L429" s="140"/>
    </row>
    <row r="430" spans="1:12" ht="13.5" customHeight="1">
      <c r="A430" s="47" t="s">
        <v>22</v>
      </c>
      <c r="B430" s="29"/>
      <c r="C430" s="29"/>
      <c r="D430" s="44" t="s">
        <v>270</v>
      </c>
      <c r="E430" s="30">
        <v>0</v>
      </c>
      <c r="F430" s="30">
        <v>80</v>
      </c>
      <c r="G430" s="72">
        <v>24.46</v>
      </c>
      <c r="H430" s="191">
        <f t="shared" si="8"/>
        <v>0.30575</v>
      </c>
      <c r="I430" s="51"/>
      <c r="J430" s="69"/>
      <c r="L430" s="140"/>
    </row>
    <row r="431" spans="1:12" ht="13.5" customHeight="1">
      <c r="A431" s="47" t="s">
        <v>171</v>
      </c>
      <c r="B431" s="29"/>
      <c r="C431" s="29"/>
      <c r="D431" s="44" t="s">
        <v>172</v>
      </c>
      <c r="E431" s="30"/>
      <c r="F431" s="30">
        <v>5</v>
      </c>
      <c r="G431" s="72">
        <v>0</v>
      </c>
      <c r="H431" s="191">
        <f t="shared" si="8"/>
        <v>0</v>
      </c>
      <c r="I431" s="51"/>
      <c r="J431" s="69"/>
      <c r="L431" s="140"/>
    </row>
    <row r="432" spans="1:12" ht="13.5" customHeight="1">
      <c r="A432" s="47" t="s">
        <v>171</v>
      </c>
      <c r="B432" s="29"/>
      <c r="C432" s="29"/>
      <c r="D432" s="44" t="s">
        <v>345</v>
      </c>
      <c r="E432" s="30">
        <v>0</v>
      </c>
      <c r="F432" s="30">
        <v>10553</v>
      </c>
      <c r="G432" s="72">
        <v>3748.28</v>
      </c>
      <c r="H432" s="191">
        <f t="shared" si="8"/>
        <v>0.3551862029754572</v>
      </c>
      <c r="I432" s="51"/>
      <c r="J432" s="69"/>
      <c r="L432" s="140"/>
    </row>
    <row r="433" spans="1:12" ht="13.5" customHeight="1">
      <c r="A433" s="47" t="s">
        <v>171</v>
      </c>
      <c r="B433" s="29"/>
      <c r="C433" s="29"/>
      <c r="D433" s="44" t="s">
        <v>271</v>
      </c>
      <c r="E433" s="30">
        <v>0</v>
      </c>
      <c r="F433" s="30">
        <v>1393</v>
      </c>
      <c r="G433" s="72">
        <v>681.82</v>
      </c>
      <c r="H433" s="191">
        <f t="shared" si="8"/>
        <v>0.48946159368269926</v>
      </c>
      <c r="I433" s="51"/>
      <c r="J433" s="69"/>
      <c r="L433" s="140"/>
    </row>
    <row r="434" spans="1:12" ht="13.5" customHeight="1">
      <c r="A434" s="52" t="s">
        <v>9</v>
      </c>
      <c r="B434" s="29"/>
      <c r="C434" s="29"/>
      <c r="D434" s="53" t="s">
        <v>346</v>
      </c>
      <c r="E434" s="30">
        <v>0</v>
      </c>
      <c r="F434" s="30">
        <v>21380</v>
      </c>
      <c r="G434" s="72">
        <v>12711.24</v>
      </c>
      <c r="H434" s="191">
        <f t="shared" si="8"/>
        <v>0.5945388213283442</v>
      </c>
      <c r="I434" s="51"/>
      <c r="J434" s="69"/>
      <c r="L434" s="140"/>
    </row>
    <row r="435" spans="1:12" ht="13.5" customHeight="1">
      <c r="A435" s="47" t="s">
        <v>221</v>
      </c>
      <c r="B435" s="29"/>
      <c r="C435" s="29"/>
      <c r="D435" s="44" t="s">
        <v>272</v>
      </c>
      <c r="E435" s="30">
        <v>0</v>
      </c>
      <c r="F435" s="30">
        <v>2015</v>
      </c>
      <c r="G435" s="72">
        <v>991.31</v>
      </c>
      <c r="H435" s="191">
        <f t="shared" si="8"/>
        <v>0.49196526054590567</v>
      </c>
      <c r="I435" s="51"/>
      <c r="J435" s="69"/>
      <c r="L435" s="140"/>
    </row>
    <row r="436" spans="1:12" ht="13.5" customHeight="1">
      <c r="A436" s="47" t="s">
        <v>61</v>
      </c>
      <c r="B436" s="29"/>
      <c r="C436" s="29"/>
      <c r="D436" s="44" t="s">
        <v>144</v>
      </c>
      <c r="E436" s="30"/>
      <c r="F436" s="30">
        <v>3</v>
      </c>
      <c r="G436" s="72">
        <v>0</v>
      </c>
      <c r="H436" s="191">
        <f t="shared" si="8"/>
        <v>0</v>
      </c>
      <c r="I436" s="51"/>
      <c r="J436" s="69"/>
      <c r="L436" s="140"/>
    </row>
    <row r="437" spans="1:12" ht="13.5" customHeight="1">
      <c r="A437" s="47" t="s">
        <v>61</v>
      </c>
      <c r="B437" s="29"/>
      <c r="C437" s="29"/>
      <c r="D437" s="44" t="s">
        <v>308</v>
      </c>
      <c r="E437" s="30">
        <v>0</v>
      </c>
      <c r="F437" s="30">
        <v>3778</v>
      </c>
      <c r="G437" s="72">
        <v>613.15</v>
      </c>
      <c r="H437" s="191">
        <f t="shared" si="8"/>
        <v>0.16229486500794071</v>
      </c>
      <c r="I437" s="51"/>
      <c r="J437" s="69"/>
      <c r="L437" s="140"/>
    </row>
    <row r="438" spans="1:12" ht="13.5" customHeight="1">
      <c r="A438" s="52" t="s">
        <v>61</v>
      </c>
      <c r="B438" s="29"/>
      <c r="C438" s="29"/>
      <c r="D438" s="53" t="s">
        <v>291</v>
      </c>
      <c r="E438" s="30">
        <v>0</v>
      </c>
      <c r="F438" s="30">
        <v>276</v>
      </c>
      <c r="G438" s="72">
        <v>63.14</v>
      </c>
      <c r="H438" s="191">
        <f t="shared" si="8"/>
        <v>0.22876811594202898</v>
      </c>
      <c r="I438" s="51"/>
      <c r="J438" s="69"/>
      <c r="L438" s="140"/>
    </row>
    <row r="439" spans="1:12" ht="13.5" customHeight="1" hidden="1">
      <c r="A439" s="47" t="s">
        <v>49</v>
      </c>
      <c r="B439" s="29"/>
      <c r="C439" s="29"/>
      <c r="D439" s="44" t="s">
        <v>347</v>
      </c>
      <c r="E439" s="30">
        <v>0</v>
      </c>
      <c r="F439" s="30">
        <v>0</v>
      </c>
      <c r="G439" s="72">
        <v>0</v>
      </c>
      <c r="H439" s="191" t="e">
        <f t="shared" si="8"/>
        <v>#DIV/0!</v>
      </c>
      <c r="I439" s="51"/>
      <c r="J439" s="69"/>
      <c r="L439" s="140"/>
    </row>
    <row r="440" spans="1:12" ht="13.5" customHeight="1" hidden="1">
      <c r="A440" s="52" t="s">
        <v>49</v>
      </c>
      <c r="B440" s="29"/>
      <c r="C440" s="29"/>
      <c r="D440" s="53" t="s">
        <v>292</v>
      </c>
      <c r="E440" s="30">
        <v>0</v>
      </c>
      <c r="F440" s="30">
        <v>0</v>
      </c>
      <c r="G440" s="72">
        <v>0</v>
      </c>
      <c r="H440" s="191" t="e">
        <f t="shared" si="8"/>
        <v>#DIV/0!</v>
      </c>
      <c r="I440" s="51"/>
      <c r="J440" s="69"/>
      <c r="L440" s="140"/>
    </row>
    <row r="441" spans="1:12" ht="13.5" customHeight="1">
      <c r="A441" s="52" t="s">
        <v>12</v>
      </c>
      <c r="B441" s="29"/>
      <c r="C441" s="29"/>
      <c r="D441" s="53" t="s">
        <v>309</v>
      </c>
      <c r="E441" s="30">
        <v>0</v>
      </c>
      <c r="F441" s="30">
        <v>76764</v>
      </c>
      <c r="G441" s="72">
        <v>18681.07</v>
      </c>
      <c r="H441" s="191">
        <f t="shared" si="8"/>
        <v>0.24335717263300505</v>
      </c>
      <c r="I441" s="51"/>
      <c r="J441" s="69"/>
      <c r="L441" s="140"/>
    </row>
    <row r="442" spans="1:12" ht="13.5" customHeight="1">
      <c r="A442" s="47" t="s">
        <v>12</v>
      </c>
      <c r="B442" s="29"/>
      <c r="C442" s="29"/>
      <c r="D442" s="44" t="s">
        <v>273</v>
      </c>
      <c r="E442" s="30">
        <v>0</v>
      </c>
      <c r="F442" s="30">
        <v>6680</v>
      </c>
      <c r="G442" s="72">
        <v>2124.67</v>
      </c>
      <c r="H442" s="191">
        <f t="shared" si="8"/>
        <v>0.31806437125748505</v>
      </c>
      <c r="I442" s="51"/>
      <c r="J442" s="69"/>
      <c r="L442" s="140"/>
    </row>
    <row r="443" spans="1:12" ht="37.5" customHeight="1">
      <c r="A443" s="47" t="s">
        <v>396</v>
      </c>
      <c r="B443" s="29"/>
      <c r="C443" s="29"/>
      <c r="D443" s="44" t="s">
        <v>434</v>
      </c>
      <c r="E443" s="30"/>
      <c r="F443" s="30">
        <v>855</v>
      </c>
      <c r="G443" s="72">
        <v>222.19</v>
      </c>
      <c r="H443" s="191">
        <f t="shared" si="8"/>
        <v>0.25987134502923975</v>
      </c>
      <c r="I443" s="51"/>
      <c r="J443" s="69"/>
      <c r="L443" s="140"/>
    </row>
    <row r="444" spans="1:12" ht="39.75" customHeight="1">
      <c r="A444" s="47" t="s">
        <v>401</v>
      </c>
      <c r="B444" s="29"/>
      <c r="C444" s="29"/>
      <c r="D444" s="44" t="s">
        <v>435</v>
      </c>
      <c r="E444" s="30"/>
      <c r="F444" s="30">
        <v>45</v>
      </c>
      <c r="G444" s="72">
        <v>11.77</v>
      </c>
      <c r="H444" s="191">
        <f t="shared" si="8"/>
        <v>0.26155555555555554</v>
      </c>
      <c r="I444" s="51"/>
      <c r="J444" s="69"/>
      <c r="L444" s="140"/>
    </row>
    <row r="445" spans="1:12" ht="13.5" customHeight="1">
      <c r="A445" s="47" t="s">
        <v>26</v>
      </c>
      <c r="B445" s="29"/>
      <c r="C445" s="29"/>
      <c r="D445" s="44" t="s">
        <v>310</v>
      </c>
      <c r="E445" s="30">
        <v>0</v>
      </c>
      <c r="F445" s="30">
        <v>662</v>
      </c>
      <c r="G445" s="72">
        <v>381.01</v>
      </c>
      <c r="H445" s="191">
        <f t="shared" si="8"/>
        <v>0.5755438066465257</v>
      </c>
      <c r="I445" s="51"/>
      <c r="J445" s="69"/>
      <c r="L445" s="140"/>
    </row>
    <row r="446" spans="1:12" ht="13.5" customHeight="1">
      <c r="A446" s="47" t="s">
        <v>26</v>
      </c>
      <c r="B446" s="29"/>
      <c r="C446" s="29"/>
      <c r="D446" s="44" t="s">
        <v>274</v>
      </c>
      <c r="E446" s="30">
        <v>0</v>
      </c>
      <c r="F446" s="30">
        <v>35</v>
      </c>
      <c r="G446" s="72">
        <v>20.19</v>
      </c>
      <c r="H446" s="191">
        <f t="shared" si="8"/>
        <v>0.5768571428571428</v>
      </c>
      <c r="I446" s="51"/>
      <c r="J446" s="69"/>
      <c r="L446" s="140"/>
    </row>
    <row r="447" spans="1:12" ht="13.5" customHeight="1">
      <c r="A447" s="47" t="s">
        <v>27</v>
      </c>
      <c r="B447" s="29"/>
      <c r="C447" s="29"/>
      <c r="D447" s="44" t="s">
        <v>348</v>
      </c>
      <c r="E447" s="30">
        <v>0</v>
      </c>
      <c r="F447" s="30">
        <v>753</v>
      </c>
      <c r="G447" s="72">
        <v>532.1</v>
      </c>
      <c r="H447" s="191">
        <f t="shared" si="8"/>
        <v>0.7066401062416999</v>
      </c>
      <c r="I447" s="51"/>
      <c r="J447" s="69"/>
      <c r="L447" s="140"/>
    </row>
    <row r="448" spans="1:12" ht="13.5" customHeight="1">
      <c r="A448" s="47" t="s">
        <v>27</v>
      </c>
      <c r="B448" s="29"/>
      <c r="C448" s="29"/>
      <c r="D448" s="44" t="s">
        <v>349</v>
      </c>
      <c r="E448" s="30">
        <v>0</v>
      </c>
      <c r="F448" s="30">
        <v>133</v>
      </c>
      <c r="G448" s="72">
        <v>93.9</v>
      </c>
      <c r="H448" s="191">
        <f t="shared" si="8"/>
        <v>0.706015037593985</v>
      </c>
      <c r="I448" s="51"/>
      <c r="J448" s="69"/>
      <c r="L448" s="140"/>
    </row>
    <row r="449" spans="1:12" ht="14.25" customHeight="1">
      <c r="A449" s="47" t="s">
        <v>402</v>
      </c>
      <c r="B449" s="29"/>
      <c r="C449" s="29"/>
      <c r="D449" s="44" t="s">
        <v>436</v>
      </c>
      <c r="E449" s="30"/>
      <c r="F449" s="30">
        <v>1031</v>
      </c>
      <c r="G449" s="72">
        <v>649.32</v>
      </c>
      <c r="H449" s="191">
        <f t="shared" si="8"/>
        <v>0.629796314258002</v>
      </c>
      <c r="I449" s="51"/>
      <c r="J449" s="69"/>
      <c r="L449" s="140"/>
    </row>
    <row r="450" spans="1:12" ht="14.25" customHeight="1">
      <c r="A450" s="47" t="s">
        <v>402</v>
      </c>
      <c r="B450" s="29"/>
      <c r="C450" s="29"/>
      <c r="D450" s="44" t="s">
        <v>437</v>
      </c>
      <c r="E450" s="30"/>
      <c r="F450" s="30">
        <v>55</v>
      </c>
      <c r="G450" s="72">
        <v>34.38</v>
      </c>
      <c r="H450" s="191">
        <f t="shared" si="8"/>
        <v>0.6250909090909091</v>
      </c>
      <c r="I450" s="51"/>
      <c r="J450" s="69"/>
      <c r="L450" s="140"/>
    </row>
    <row r="451" spans="1:12" ht="48" customHeight="1">
      <c r="A451" s="210" t="s">
        <v>433</v>
      </c>
      <c r="B451" s="29"/>
      <c r="C451" s="29"/>
      <c r="D451" s="44" t="s">
        <v>288</v>
      </c>
      <c r="E451" s="30">
        <v>0</v>
      </c>
      <c r="F451" s="30">
        <v>8</v>
      </c>
      <c r="G451" s="72">
        <v>8</v>
      </c>
      <c r="H451" s="191">
        <f t="shared" si="8"/>
        <v>1</v>
      </c>
      <c r="I451" s="51"/>
      <c r="J451" s="69"/>
      <c r="L451" s="140"/>
    </row>
    <row r="452" spans="1:14" ht="21" customHeight="1">
      <c r="A452" s="34" t="s">
        <v>58</v>
      </c>
      <c r="B452" s="25">
        <v>854</v>
      </c>
      <c r="C452" s="25"/>
      <c r="D452" s="25"/>
      <c r="E452" s="26">
        <f>SUM(E453,E473,E476,E467)</f>
        <v>172679</v>
      </c>
      <c r="F452" s="26">
        <f>SUM(F453,F473,F476,F467)</f>
        <v>229646</v>
      </c>
      <c r="G452" s="66">
        <f>SUM(G453,G473,G476,G467)</f>
        <v>122075.83</v>
      </c>
      <c r="H452" s="51">
        <f t="shared" si="8"/>
        <v>0.5315826533011679</v>
      </c>
      <c r="I452" s="51">
        <f>G452/8163419.33</f>
        <v>0.014954007023917023</v>
      </c>
      <c r="J452" s="124">
        <v>0</v>
      </c>
      <c r="L452" s="145"/>
      <c r="M452" s="141"/>
      <c r="N452" s="141"/>
    </row>
    <row r="453" spans="1:12" s="130" customFormat="1" ht="12.75">
      <c r="A453" s="128" t="s">
        <v>59</v>
      </c>
      <c r="B453" s="193"/>
      <c r="C453" s="193">
        <v>85401</v>
      </c>
      <c r="D453" s="193"/>
      <c r="E453" s="194">
        <f>SUM(E454:E466)</f>
        <v>131993</v>
      </c>
      <c r="F453" s="194">
        <f>SUM(F454:F466)</f>
        <v>131946</v>
      </c>
      <c r="G453" s="198">
        <f>SUM(G454:G466)</f>
        <v>67697.53</v>
      </c>
      <c r="H453" s="132">
        <f t="shared" si="8"/>
        <v>0.5130699680172192</v>
      </c>
      <c r="I453" s="132">
        <f>G453/8163419.33</f>
        <v>0.008292790957242177</v>
      </c>
      <c r="J453" s="197"/>
      <c r="L453" s="203"/>
    </row>
    <row r="454" spans="1:14" ht="13.5" customHeight="1">
      <c r="A454" s="32" t="s">
        <v>399</v>
      </c>
      <c r="B454" s="29"/>
      <c r="C454" s="29"/>
      <c r="D454" s="29">
        <v>3020</v>
      </c>
      <c r="E454" s="30">
        <v>435</v>
      </c>
      <c r="F454" s="30">
        <v>435</v>
      </c>
      <c r="G454" s="72">
        <v>21.9</v>
      </c>
      <c r="H454" s="191">
        <f t="shared" si="8"/>
        <v>0.05034482758620689</v>
      </c>
      <c r="I454" s="51"/>
      <c r="J454" s="69"/>
      <c r="L454" s="145"/>
      <c r="M454" s="141"/>
      <c r="N454" s="141"/>
    </row>
    <row r="455" spans="1:14" ht="13.5" customHeight="1">
      <c r="A455" s="32" t="s">
        <v>19</v>
      </c>
      <c r="B455" s="29"/>
      <c r="C455" s="29"/>
      <c r="D455" s="29">
        <v>4010</v>
      </c>
      <c r="E455" s="30">
        <v>93826</v>
      </c>
      <c r="F455" s="30">
        <v>93826</v>
      </c>
      <c r="G455" s="72">
        <v>45013.34</v>
      </c>
      <c r="H455" s="191">
        <f t="shared" si="8"/>
        <v>0.4797533732654061</v>
      </c>
      <c r="I455" s="51"/>
      <c r="J455" s="69"/>
      <c r="L455" s="145"/>
      <c r="M455" s="141"/>
      <c r="N455" s="141"/>
    </row>
    <row r="456" spans="1:14" ht="13.5" customHeight="1">
      <c r="A456" s="32" t="s">
        <v>20</v>
      </c>
      <c r="B456" s="29"/>
      <c r="C456" s="29"/>
      <c r="D456" s="29">
        <v>4040</v>
      </c>
      <c r="E456" s="30">
        <v>7500</v>
      </c>
      <c r="F456" s="30">
        <v>7450</v>
      </c>
      <c r="G456" s="72">
        <v>7358.44</v>
      </c>
      <c r="H456" s="191">
        <f t="shared" si="8"/>
        <v>0.9877100671140939</v>
      </c>
      <c r="I456" s="51"/>
      <c r="J456" s="69"/>
      <c r="L456" s="145"/>
      <c r="M456" s="141"/>
      <c r="N456" s="141"/>
    </row>
    <row r="457" spans="1:14" ht="13.5" customHeight="1">
      <c r="A457" s="32" t="s">
        <v>21</v>
      </c>
      <c r="B457" s="29"/>
      <c r="C457" s="29"/>
      <c r="D457" s="29">
        <v>4110</v>
      </c>
      <c r="E457" s="30">
        <v>15392</v>
      </c>
      <c r="F457" s="30">
        <v>15392</v>
      </c>
      <c r="G457" s="72">
        <v>7880.33</v>
      </c>
      <c r="H457" s="191">
        <f t="shared" si="8"/>
        <v>0.5119757016632016</v>
      </c>
      <c r="I457" s="51"/>
      <c r="J457" s="69"/>
      <c r="L457" s="145"/>
      <c r="M457" s="141"/>
      <c r="N457" s="141"/>
    </row>
    <row r="458" spans="1:14" ht="13.5" customHeight="1">
      <c r="A458" s="32" t="s">
        <v>22</v>
      </c>
      <c r="B458" s="29"/>
      <c r="C458" s="29"/>
      <c r="D458" s="29">
        <v>4120</v>
      </c>
      <c r="E458" s="30">
        <v>2483</v>
      </c>
      <c r="F458" s="30">
        <v>2483</v>
      </c>
      <c r="G458" s="72">
        <v>586.7</v>
      </c>
      <c r="H458" s="191">
        <f t="shared" si="8"/>
        <v>0.23628674989931536</v>
      </c>
      <c r="I458" s="51"/>
      <c r="J458" s="69"/>
      <c r="L458" s="145"/>
      <c r="M458" s="141"/>
      <c r="N458" s="141"/>
    </row>
    <row r="459" spans="1:14" ht="13.5" customHeight="1">
      <c r="A459" s="47" t="s">
        <v>171</v>
      </c>
      <c r="B459" s="29"/>
      <c r="C459" s="29"/>
      <c r="D459" s="44" t="s">
        <v>172</v>
      </c>
      <c r="E459" s="30">
        <v>0</v>
      </c>
      <c r="F459" s="30">
        <v>0</v>
      </c>
      <c r="G459" s="72">
        <v>0</v>
      </c>
      <c r="H459" s="191"/>
      <c r="I459" s="51"/>
      <c r="J459" s="69"/>
      <c r="L459" s="145"/>
      <c r="M459" s="141"/>
      <c r="N459" s="141"/>
    </row>
    <row r="460" spans="1:14" ht="13.5" customHeight="1">
      <c r="A460" s="32" t="s">
        <v>9</v>
      </c>
      <c r="B460" s="29"/>
      <c r="C460" s="29"/>
      <c r="D460" s="29">
        <v>4210</v>
      </c>
      <c r="E460" s="30">
        <v>2100</v>
      </c>
      <c r="F460" s="30">
        <v>2100</v>
      </c>
      <c r="G460" s="72">
        <v>209.65</v>
      </c>
      <c r="H460" s="191">
        <f t="shared" si="8"/>
        <v>0.09983333333333333</v>
      </c>
      <c r="I460" s="51"/>
      <c r="J460" s="69"/>
      <c r="L460" s="145"/>
      <c r="M460" s="141"/>
      <c r="N460" s="141"/>
    </row>
    <row r="461" spans="1:14" ht="24.75" customHeight="1">
      <c r="A461" s="47" t="s">
        <v>409</v>
      </c>
      <c r="B461" s="29"/>
      <c r="C461" s="29"/>
      <c r="D461" s="44" t="s">
        <v>179</v>
      </c>
      <c r="E461" s="30">
        <v>200</v>
      </c>
      <c r="F461" s="30">
        <v>200</v>
      </c>
      <c r="G461" s="72">
        <v>200</v>
      </c>
      <c r="H461" s="191">
        <f t="shared" si="8"/>
        <v>1</v>
      </c>
      <c r="I461" s="51"/>
      <c r="J461" s="69"/>
      <c r="L461" s="145"/>
      <c r="M461" s="141"/>
      <c r="N461" s="141"/>
    </row>
    <row r="462" spans="1:14" ht="14.25" customHeight="1">
      <c r="A462" s="47" t="s">
        <v>152</v>
      </c>
      <c r="B462" s="29"/>
      <c r="C462" s="29"/>
      <c r="D462" s="29">
        <v>4240</v>
      </c>
      <c r="E462" s="30">
        <v>1000</v>
      </c>
      <c r="F462" s="30">
        <v>1000</v>
      </c>
      <c r="G462" s="72">
        <v>97.81</v>
      </c>
      <c r="H462" s="191">
        <f aca="true" t="shared" si="9" ref="H462:H524">G462/F462</f>
        <v>0.09781000000000001</v>
      </c>
      <c r="I462" s="51"/>
      <c r="J462" s="69"/>
      <c r="L462" s="145"/>
      <c r="M462" s="141"/>
      <c r="N462" s="141"/>
    </row>
    <row r="463" spans="1:14" ht="15" customHeight="1">
      <c r="A463" s="47" t="s">
        <v>11</v>
      </c>
      <c r="B463" s="29"/>
      <c r="C463" s="29"/>
      <c r="D463" s="44" t="s">
        <v>138</v>
      </c>
      <c r="E463" s="30">
        <v>500</v>
      </c>
      <c r="F463" s="30">
        <v>500</v>
      </c>
      <c r="G463" s="72">
        <v>0</v>
      </c>
      <c r="H463" s="191">
        <f t="shared" si="9"/>
        <v>0</v>
      </c>
      <c r="I463" s="51"/>
      <c r="J463" s="69"/>
      <c r="L463" s="145"/>
      <c r="M463" s="141"/>
      <c r="N463" s="141"/>
    </row>
    <row r="464" spans="1:14" ht="15" customHeight="1">
      <c r="A464" s="47" t="s">
        <v>49</v>
      </c>
      <c r="B464" s="29"/>
      <c r="C464" s="29"/>
      <c r="D464" s="44" t="s">
        <v>140</v>
      </c>
      <c r="E464" s="30">
        <v>70</v>
      </c>
      <c r="F464" s="30">
        <v>70</v>
      </c>
      <c r="G464" s="72">
        <v>0</v>
      </c>
      <c r="H464" s="191">
        <f t="shared" si="9"/>
        <v>0</v>
      </c>
      <c r="I464" s="51"/>
      <c r="J464" s="69"/>
      <c r="L464" s="145"/>
      <c r="M464" s="141"/>
      <c r="N464" s="141"/>
    </row>
    <row r="465" spans="1:14" ht="15" customHeight="1">
      <c r="A465" s="32" t="s">
        <v>402</v>
      </c>
      <c r="B465" s="29"/>
      <c r="C465" s="29"/>
      <c r="D465" s="29">
        <v>4440</v>
      </c>
      <c r="E465" s="30">
        <v>8437</v>
      </c>
      <c r="F465" s="30">
        <v>8440</v>
      </c>
      <c r="G465" s="72">
        <v>6329.36</v>
      </c>
      <c r="H465" s="191">
        <f t="shared" si="9"/>
        <v>0.7499241706161137</v>
      </c>
      <c r="I465" s="51"/>
      <c r="J465" s="69"/>
      <c r="L465" s="145"/>
      <c r="M465" s="141"/>
      <c r="N465" s="141"/>
    </row>
    <row r="466" spans="1:14" ht="26.25" customHeight="1">
      <c r="A466" s="32" t="s">
        <v>220</v>
      </c>
      <c r="B466" s="29"/>
      <c r="C466" s="29"/>
      <c r="D466" s="29" t="s">
        <v>212</v>
      </c>
      <c r="E466" s="30">
        <v>50</v>
      </c>
      <c r="F466" s="30">
        <v>50</v>
      </c>
      <c r="G466" s="72">
        <v>0</v>
      </c>
      <c r="H466" s="191">
        <f t="shared" si="9"/>
        <v>0</v>
      </c>
      <c r="I466" s="51"/>
      <c r="J466" s="69"/>
      <c r="L466" s="145"/>
      <c r="M466" s="141"/>
      <c r="N466" s="141"/>
    </row>
    <row r="467" spans="1:12" s="130" customFormat="1" ht="15" customHeight="1">
      <c r="A467" s="209" t="s">
        <v>234</v>
      </c>
      <c r="B467" s="193"/>
      <c r="C467" s="193" t="s">
        <v>235</v>
      </c>
      <c r="D467" s="193"/>
      <c r="E467" s="194">
        <f>SUM(E468:E472)</f>
        <v>12186</v>
      </c>
      <c r="F467" s="194">
        <f>SUM(F468:F472)</f>
        <v>12233</v>
      </c>
      <c r="G467" s="198">
        <f>SUM(G468:G472)</f>
        <v>3765.2999999999997</v>
      </c>
      <c r="H467" s="132">
        <f t="shared" si="9"/>
        <v>0.30779857761791873</v>
      </c>
      <c r="I467" s="132">
        <f>G467/8163419.33</f>
        <v>0.00046124054734794564</v>
      </c>
      <c r="J467" s="197"/>
      <c r="L467" s="203"/>
    </row>
    <row r="468" spans="1:14" ht="15" customHeight="1">
      <c r="A468" s="80" t="s">
        <v>19</v>
      </c>
      <c r="B468" s="29"/>
      <c r="C468" s="29"/>
      <c r="D468" s="44" t="s">
        <v>157</v>
      </c>
      <c r="E468" s="30">
        <v>7298</v>
      </c>
      <c r="F468" s="30">
        <v>7298</v>
      </c>
      <c r="G468" s="72">
        <v>2250.69</v>
      </c>
      <c r="H468" s="191">
        <f t="shared" si="9"/>
        <v>0.3083981912852837</v>
      </c>
      <c r="I468" s="51"/>
      <c r="J468" s="69"/>
      <c r="L468" s="145"/>
      <c r="M468" s="141"/>
      <c r="N468" s="141"/>
    </row>
    <row r="469" spans="1:14" ht="15" customHeight="1">
      <c r="A469" s="80" t="s">
        <v>20</v>
      </c>
      <c r="B469" s="29"/>
      <c r="C469" s="29"/>
      <c r="D469" s="44" t="s">
        <v>180</v>
      </c>
      <c r="E469" s="30">
        <v>424</v>
      </c>
      <c r="F469" s="30">
        <v>471</v>
      </c>
      <c r="G469" s="72">
        <v>452.51</v>
      </c>
      <c r="H469" s="191">
        <f t="shared" si="9"/>
        <v>0.9607430997876858</v>
      </c>
      <c r="I469" s="51"/>
      <c r="J469" s="69"/>
      <c r="L469" s="145"/>
      <c r="M469" s="141"/>
      <c r="N469" s="141"/>
    </row>
    <row r="470" spans="1:14" ht="15" customHeight="1">
      <c r="A470" s="80" t="s">
        <v>21</v>
      </c>
      <c r="B470" s="29"/>
      <c r="C470" s="29"/>
      <c r="D470" s="44" t="s">
        <v>82</v>
      </c>
      <c r="E470" s="30">
        <v>1174</v>
      </c>
      <c r="F470" s="30">
        <v>1174</v>
      </c>
      <c r="G470" s="72">
        <v>538.77</v>
      </c>
      <c r="H470" s="191">
        <f t="shared" si="9"/>
        <v>0.4589182282793867</v>
      </c>
      <c r="I470" s="51"/>
      <c r="J470" s="69"/>
      <c r="L470" s="145"/>
      <c r="M470" s="141"/>
      <c r="N470" s="141"/>
    </row>
    <row r="471" spans="1:14" ht="15" customHeight="1">
      <c r="A471" s="80" t="s">
        <v>22</v>
      </c>
      <c r="B471" s="29"/>
      <c r="C471" s="29"/>
      <c r="D471" s="44" t="s">
        <v>83</v>
      </c>
      <c r="E471" s="30">
        <v>190</v>
      </c>
      <c r="F471" s="30">
        <v>190</v>
      </c>
      <c r="G471" s="72">
        <v>68.23</v>
      </c>
      <c r="H471" s="191">
        <f t="shared" si="9"/>
        <v>0.35910526315789476</v>
      </c>
      <c r="I471" s="51"/>
      <c r="J471" s="69"/>
      <c r="L471" s="145"/>
      <c r="M471" s="141"/>
      <c r="N471" s="141"/>
    </row>
    <row r="472" spans="1:14" ht="15" customHeight="1">
      <c r="A472" s="80" t="s">
        <v>152</v>
      </c>
      <c r="B472" s="29"/>
      <c r="C472" s="29"/>
      <c r="D472" s="44" t="s">
        <v>153</v>
      </c>
      <c r="E472" s="30">
        <v>3100</v>
      </c>
      <c r="F472" s="30">
        <v>3100</v>
      </c>
      <c r="G472" s="72">
        <v>455.1</v>
      </c>
      <c r="H472" s="191">
        <f t="shared" si="9"/>
        <v>0.14680645161290323</v>
      </c>
      <c r="I472" s="51"/>
      <c r="J472" s="69"/>
      <c r="L472" s="145"/>
      <c r="M472" s="141"/>
      <c r="N472" s="141"/>
    </row>
    <row r="473" spans="1:12" s="130" customFormat="1" ht="15" customHeight="1">
      <c r="A473" s="128" t="s">
        <v>169</v>
      </c>
      <c r="B473" s="193"/>
      <c r="C473" s="193" t="s">
        <v>170</v>
      </c>
      <c r="D473" s="193"/>
      <c r="E473" s="194">
        <f>SUM(E474:E475)</f>
        <v>24800</v>
      </c>
      <c r="F473" s="194">
        <f>SUM(F474:F475)</f>
        <v>81767</v>
      </c>
      <c r="G473" s="198">
        <f>SUM(G474:G475)</f>
        <v>50613</v>
      </c>
      <c r="H473" s="132">
        <f t="shared" si="9"/>
        <v>0.6189905463084129</v>
      </c>
      <c r="I473" s="132">
        <f>G473/8163419.33</f>
        <v>0.006199975519326899</v>
      </c>
      <c r="J473" s="197"/>
      <c r="L473" s="203"/>
    </row>
    <row r="474" spans="1:14" ht="15" customHeight="1">
      <c r="A474" s="47" t="s">
        <v>182</v>
      </c>
      <c r="B474" s="29"/>
      <c r="C474" s="44"/>
      <c r="D474" s="44" t="s">
        <v>183</v>
      </c>
      <c r="E474" s="30">
        <v>12800</v>
      </c>
      <c r="F474" s="30">
        <v>12800</v>
      </c>
      <c r="G474" s="72">
        <v>12333</v>
      </c>
      <c r="H474" s="191">
        <f t="shared" si="9"/>
        <v>0.963515625</v>
      </c>
      <c r="I474" s="51"/>
      <c r="J474" s="69"/>
      <c r="L474" s="145"/>
      <c r="M474" s="141"/>
      <c r="N474" s="141"/>
    </row>
    <row r="475" spans="1:14" ht="12.75">
      <c r="A475" s="47" t="s">
        <v>184</v>
      </c>
      <c r="B475" s="29"/>
      <c r="C475" s="29"/>
      <c r="D475" s="44" t="s">
        <v>185</v>
      </c>
      <c r="E475" s="30">
        <v>12000</v>
      </c>
      <c r="F475" s="30">
        <v>68967</v>
      </c>
      <c r="G475" s="72">
        <v>38280</v>
      </c>
      <c r="H475" s="191">
        <f t="shared" si="9"/>
        <v>0.555048066466571</v>
      </c>
      <c r="I475" s="51"/>
      <c r="J475" s="69"/>
      <c r="L475" s="145"/>
      <c r="M475" s="141"/>
      <c r="N475" s="141"/>
    </row>
    <row r="476" spans="1:12" s="130" customFormat="1" ht="15" customHeight="1">
      <c r="A476" s="128" t="s">
        <v>15</v>
      </c>
      <c r="B476" s="193"/>
      <c r="C476" s="193" t="s">
        <v>203</v>
      </c>
      <c r="D476" s="193"/>
      <c r="E476" s="194">
        <f>SUM(E477:E479)</f>
        <v>3700</v>
      </c>
      <c r="F476" s="194">
        <f>SUM(F477:F479)</f>
        <v>3700</v>
      </c>
      <c r="G476" s="198">
        <f>SUM(G477:G479)</f>
        <v>0</v>
      </c>
      <c r="H476" s="132">
        <f t="shared" si="9"/>
        <v>0</v>
      </c>
      <c r="I476" s="132">
        <f>G476/8163419.33</f>
        <v>0</v>
      </c>
      <c r="J476" s="197"/>
      <c r="L476" s="203"/>
    </row>
    <row r="477" spans="1:14" ht="14.25" customHeight="1">
      <c r="A477" s="47" t="s">
        <v>9</v>
      </c>
      <c r="B477" s="29"/>
      <c r="C477" s="44"/>
      <c r="D477" s="44" t="s">
        <v>84</v>
      </c>
      <c r="E477" s="30">
        <v>2000</v>
      </c>
      <c r="F477" s="30">
        <v>2000</v>
      </c>
      <c r="G477" s="72">
        <v>0</v>
      </c>
      <c r="H477" s="191">
        <f t="shared" si="9"/>
        <v>0</v>
      </c>
      <c r="I477" s="51"/>
      <c r="J477" s="69"/>
      <c r="L477" s="145"/>
      <c r="M477" s="141"/>
      <c r="N477" s="141"/>
    </row>
    <row r="478" spans="1:14" ht="15" customHeight="1">
      <c r="A478" s="47" t="s">
        <v>12</v>
      </c>
      <c r="B478" s="29"/>
      <c r="C478" s="44"/>
      <c r="D478" s="44" t="s">
        <v>80</v>
      </c>
      <c r="E478" s="30">
        <v>1500</v>
      </c>
      <c r="F478" s="30">
        <v>1500</v>
      </c>
      <c r="G478" s="72">
        <v>0</v>
      </c>
      <c r="H478" s="191">
        <f t="shared" si="9"/>
        <v>0</v>
      </c>
      <c r="I478" s="51"/>
      <c r="J478" s="69"/>
      <c r="L478" s="145"/>
      <c r="M478" s="141"/>
      <c r="N478" s="141"/>
    </row>
    <row r="479" spans="1:14" ht="15" customHeight="1">
      <c r="A479" s="47" t="s">
        <v>27</v>
      </c>
      <c r="B479" s="29"/>
      <c r="C479" s="44"/>
      <c r="D479" s="44" t="s">
        <v>93</v>
      </c>
      <c r="E479" s="30">
        <v>200</v>
      </c>
      <c r="F479" s="30">
        <v>200</v>
      </c>
      <c r="G479" s="72">
        <v>0</v>
      </c>
      <c r="H479" s="191">
        <f t="shared" si="9"/>
        <v>0</v>
      </c>
      <c r="I479" s="51"/>
      <c r="J479" s="69"/>
      <c r="L479" s="145"/>
      <c r="M479" s="141"/>
      <c r="N479" s="141"/>
    </row>
    <row r="480" spans="1:14" ht="21" customHeight="1">
      <c r="A480" s="34" t="s">
        <v>62</v>
      </c>
      <c r="B480" s="25">
        <v>900</v>
      </c>
      <c r="C480" s="25"/>
      <c r="D480" s="25"/>
      <c r="E480" s="26">
        <f>SUM(E481,E490,E500,E508,E516,E514,E506)</f>
        <v>1591554</v>
      </c>
      <c r="F480" s="26">
        <f>SUM(F481,F490,F500,F508,F516,F514,F506)</f>
        <v>1658961</v>
      </c>
      <c r="G480" s="66">
        <f>SUM(G481,G490,G500,G508,G516,G514,G506)</f>
        <v>470073.61</v>
      </c>
      <c r="H480" s="51">
        <f t="shared" si="9"/>
        <v>0.28335422592815623</v>
      </c>
      <c r="I480" s="51">
        <f>G480/8163419.33</f>
        <v>0.05758293075458124</v>
      </c>
      <c r="J480" s="124">
        <v>0</v>
      </c>
      <c r="L480" s="141"/>
      <c r="M480" s="141"/>
      <c r="N480" s="141"/>
    </row>
    <row r="481" spans="1:10" s="130" customFormat="1" ht="15" customHeight="1">
      <c r="A481" s="207" t="s">
        <v>88</v>
      </c>
      <c r="B481" s="200"/>
      <c r="C481" s="200" t="s">
        <v>89</v>
      </c>
      <c r="D481" s="200"/>
      <c r="E481" s="201">
        <f>SUM(E482:E489)</f>
        <v>765951</v>
      </c>
      <c r="F481" s="201">
        <f>SUM(F482:F489)</f>
        <v>830267</v>
      </c>
      <c r="G481" s="202">
        <f>SUM(G482:G489)</f>
        <v>50773.219999999994</v>
      </c>
      <c r="H481" s="132">
        <f t="shared" si="9"/>
        <v>0.06115288214514125</v>
      </c>
      <c r="I481" s="132">
        <f>G481/8163419.33</f>
        <v>0.0062196020990140655</v>
      </c>
      <c r="J481" s="197"/>
    </row>
    <row r="482" spans="1:14" ht="15" customHeight="1" hidden="1">
      <c r="A482" s="38" t="s">
        <v>23</v>
      </c>
      <c r="B482" s="35"/>
      <c r="C482" s="35"/>
      <c r="D482" s="35" t="s">
        <v>81</v>
      </c>
      <c r="E482" s="36">
        <v>0</v>
      </c>
      <c r="F482" s="36">
        <v>0</v>
      </c>
      <c r="G482" s="67">
        <v>0</v>
      </c>
      <c r="H482" s="51" t="e">
        <f t="shared" si="9"/>
        <v>#DIV/0!</v>
      </c>
      <c r="I482" s="51">
        <f>G482/8163419.33</f>
        <v>0</v>
      </c>
      <c r="J482" s="69"/>
      <c r="L482" s="141"/>
      <c r="M482" s="141"/>
      <c r="N482" s="141"/>
    </row>
    <row r="483" spans="1:14" ht="15" customHeight="1">
      <c r="A483" s="38" t="s">
        <v>171</v>
      </c>
      <c r="B483" s="35"/>
      <c r="C483" s="35"/>
      <c r="D483" s="35" t="s">
        <v>172</v>
      </c>
      <c r="E483" s="36">
        <v>0</v>
      </c>
      <c r="F483" s="36">
        <v>2800</v>
      </c>
      <c r="G483" s="67">
        <v>0</v>
      </c>
      <c r="H483" s="191">
        <f t="shared" si="9"/>
        <v>0</v>
      </c>
      <c r="I483" s="51"/>
      <c r="J483" s="69"/>
      <c r="L483" s="141"/>
      <c r="M483" s="141"/>
      <c r="N483" s="141"/>
    </row>
    <row r="484" spans="1:14" ht="15" customHeight="1">
      <c r="A484" s="38" t="s">
        <v>9</v>
      </c>
      <c r="B484" s="35"/>
      <c r="C484" s="35"/>
      <c r="D484" s="35" t="s">
        <v>84</v>
      </c>
      <c r="E484" s="36">
        <v>6000</v>
      </c>
      <c r="F484" s="36">
        <v>2355</v>
      </c>
      <c r="G484" s="67">
        <v>981.31</v>
      </c>
      <c r="H484" s="191">
        <f t="shared" si="9"/>
        <v>0.416692144373673</v>
      </c>
      <c r="I484" s="51"/>
      <c r="J484" s="69"/>
      <c r="L484" s="141"/>
      <c r="M484" s="141"/>
      <c r="N484" s="141"/>
    </row>
    <row r="485" spans="1:14" ht="15" customHeight="1">
      <c r="A485" s="38" t="s">
        <v>11</v>
      </c>
      <c r="B485" s="35"/>
      <c r="C485" s="35"/>
      <c r="D485" s="35" t="s">
        <v>138</v>
      </c>
      <c r="E485" s="36"/>
      <c r="F485" s="36">
        <v>1845</v>
      </c>
      <c r="G485" s="67">
        <v>1845</v>
      </c>
      <c r="H485" s="191">
        <f t="shared" si="9"/>
        <v>1</v>
      </c>
      <c r="I485" s="51"/>
      <c r="J485" s="69"/>
      <c r="L485" s="141"/>
      <c r="M485" s="141"/>
      <c r="N485" s="141"/>
    </row>
    <row r="486" spans="1:14" ht="15" customHeight="1">
      <c r="A486" s="38" t="s">
        <v>12</v>
      </c>
      <c r="B486" s="35"/>
      <c r="C486" s="35"/>
      <c r="D486" s="35" t="s">
        <v>80</v>
      </c>
      <c r="E486" s="36">
        <v>7000</v>
      </c>
      <c r="F486" s="36">
        <v>6000</v>
      </c>
      <c r="G486" s="67">
        <v>49.5</v>
      </c>
      <c r="H486" s="191">
        <f t="shared" si="9"/>
        <v>0.00825</v>
      </c>
      <c r="I486" s="51"/>
      <c r="J486" s="69"/>
      <c r="L486" s="141"/>
      <c r="M486" s="141"/>
      <c r="N486" s="141"/>
    </row>
    <row r="487" spans="1:14" ht="15" customHeight="1">
      <c r="A487" s="38" t="s">
        <v>91</v>
      </c>
      <c r="B487" s="35"/>
      <c r="C487" s="35"/>
      <c r="D487" s="35" t="s">
        <v>90</v>
      </c>
      <c r="E487" s="36">
        <v>154547</v>
      </c>
      <c r="F487" s="36">
        <v>218863</v>
      </c>
      <c r="G487" s="67">
        <v>33111.7</v>
      </c>
      <c r="H487" s="191">
        <f t="shared" si="9"/>
        <v>0.15128961953368086</v>
      </c>
      <c r="I487" s="51"/>
      <c r="J487" s="69"/>
      <c r="L487" s="141"/>
      <c r="M487" s="141"/>
      <c r="N487" s="141"/>
    </row>
    <row r="488" spans="1:14" ht="15" customHeight="1">
      <c r="A488" s="38" t="s">
        <v>91</v>
      </c>
      <c r="B488" s="35"/>
      <c r="C488" s="35"/>
      <c r="D488" s="35" t="s">
        <v>313</v>
      </c>
      <c r="E488" s="36">
        <v>387611</v>
      </c>
      <c r="F488" s="36">
        <v>387611</v>
      </c>
      <c r="G488" s="67">
        <v>8421.2</v>
      </c>
      <c r="H488" s="191">
        <f t="shared" si="9"/>
        <v>0.021725905611553853</v>
      </c>
      <c r="I488" s="51"/>
      <c r="J488" s="69"/>
      <c r="L488" s="141"/>
      <c r="M488" s="141"/>
      <c r="N488" s="141"/>
    </row>
    <row r="489" spans="1:14" ht="15" customHeight="1">
      <c r="A489" s="38" t="s">
        <v>91</v>
      </c>
      <c r="B489" s="35"/>
      <c r="C489" s="35"/>
      <c r="D489" s="35" t="s">
        <v>275</v>
      </c>
      <c r="E489" s="36">
        <v>210793</v>
      </c>
      <c r="F489" s="36">
        <v>210793</v>
      </c>
      <c r="G489" s="67">
        <v>6364.51</v>
      </c>
      <c r="H489" s="191">
        <f t="shared" si="9"/>
        <v>0.030193175295194812</v>
      </c>
      <c r="I489" s="51"/>
      <c r="J489" s="69"/>
      <c r="L489" s="141"/>
      <c r="M489" s="141"/>
      <c r="N489" s="141"/>
    </row>
    <row r="490" spans="1:10" s="130" customFormat="1" ht="15" customHeight="1">
      <c r="A490" s="128" t="s">
        <v>63</v>
      </c>
      <c r="B490" s="193"/>
      <c r="C490" s="193">
        <v>90003</v>
      </c>
      <c r="D490" s="193"/>
      <c r="E490" s="194">
        <f>SUM(E491:E498)</f>
        <v>116605</v>
      </c>
      <c r="F490" s="194">
        <f>SUM(F491:F498)</f>
        <v>127605</v>
      </c>
      <c r="G490" s="198">
        <f>SUM(G491:G498)</f>
        <v>78090.28</v>
      </c>
      <c r="H490" s="132">
        <f t="shared" si="9"/>
        <v>0.6119688099996081</v>
      </c>
      <c r="I490" s="132">
        <f>G490/8163419.33</f>
        <v>0.00956587881171602</v>
      </c>
      <c r="J490" s="197"/>
    </row>
    <row r="491" spans="1:14" ht="13.5" customHeight="1">
      <c r="A491" s="47" t="s">
        <v>21</v>
      </c>
      <c r="B491" s="29"/>
      <c r="C491" s="29"/>
      <c r="D491" s="44" t="s">
        <v>82</v>
      </c>
      <c r="E491" s="30">
        <v>1811</v>
      </c>
      <c r="F491" s="30">
        <v>1811</v>
      </c>
      <c r="G491" s="72">
        <v>421.06</v>
      </c>
      <c r="H491" s="191">
        <f t="shared" si="9"/>
        <v>0.2325013804527885</v>
      </c>
      <c r="I491" s="51"/>
      <c r="J491" s="69"/>
      <c r="L491" s="141"/>
      <c r="M491" s="141"/>
      <c r="N491" s="141"/>
    </row>
    <row r="492" spans="1:14" ht="13.5" customHeight="1">
      <c r="A492" s="47" t="s">
        <v>22</v>
      </c>
      <c r="B492" s="29"/>
      <c r="C492" s="29"/>
      <c r="D492" s="44" t="s">
        <v>83</v>
      </c>
      <c r="E492" s="30">
        <v>294</v>
      </c>
      <c r="F492" s="30">
        <v>294</v>
      </c>
      <c r="G492" s="72">
        <v>67.92</v>
      </c>
      <c r="H492" s="191">
        <f t="shared" si="9"/>
        <v>0.2310204081632653</v>
      </c>
      <c r="I492" s="51"/>
      <c r="J492" s="69"/>
      <c r="L492" s="141"/>
      <c r="M492" s="141"/>
      <c r="N492" s="141"/>
    </row>
    <row r="493" spans="1:14" ht="13.5" customHeight="1">
      <c r="A493" s="47" t="s">
        <v>171</v>
      </c>
      <c r="B493" s="29"/>
      <c r="C493" s="29"/>
      <c r="D493" s="44" t="s">
        <v>172</v>
      </c>
      <c r="E493" s="30">
        <v>12000</v>
      </c>
      <c r="F493" s="30">
        <v>12000</v>
      </c>
      <c r="G493" s="72">
        <v>4130.34</v>
      </c>
      <c r="H493" s="191">
        <f t="shared" si="9"/>
        <v>0.34419500000000003</v>
      </c>
      <c r="I493" s="51"/>
      <c r="J493" s="69"/>
      <c r="L493" s="141"/>
      <c r="M493" s="141"/>
      <c r="N493" s="141"/>
    </row>
    <row r="494" spans="1:14" ht="13.5" customHeight="1">
      <c r="A494" s="32" t="s">
        <v>9</v>
      </c>
      <c r="B494" s="29"/>
      <c r="C494" s="29"/>
      <c r="D494" s="29">
        <v>4210</v>
      </c>
      <c r="E494" s="30">
        <v>57000</v>
      </c>
      <c r="F494" s="30">
        <v>63000</v>
      </c>
      <c r="G494" s="72">
        <v>33957.94</v>
      </c>
      <c r="H494" s="191">
        <f t="shared" si="9"/>
        <v>0.5390149206349206</v>
      </c>
      <c r="I494" s="51"/>
      <c r="J494" s="69"/>
      <c r="L494" s="141"/>
      <c r="M494" s="141"/>
      <c r="N494" s="141"/>
    </row>
    <row r="495" spans="1:14" ht="13.5" customHeight="1">
      <c r="A495" s="32" t="s">
        <v>10</v>
      </c>
      <c r="B495" s="29"/>
      <c r="C495" s="29"/>
      <c r="D495" s="29">
        <v>4260</v>
      </c>
      <c r="E495" s="30">
        <v>2000</v>
      </c>
      <c r="F495" s="30">
        <v>2500</v>
      </c>
      <c r="G495" s="72">
        <v>1732.64</v>
      </c>
      <c r="H495" s="191">
        <f t="shared" si="9"/>
        <v>0.693056</v>
      </c>
      <c r="I495" s="51"/>
      <c r="J495" s="69"/>
      <c r="L495" s="141"/>
      <c r="M495" s="141"/>
      <c r="N495" s="141"/>
    </row>
    <row r="496" spans="1:14" ht="13.5" customHeight="1">
      <c r="A496" s="47" t="s">
        <v>11</v>
      </c>
      <c r="B496" s="29"/>
      <c r="C496" s="29"/>
      <c r="D496" s="44" t="s">
        <v>138</v>
      </c>
      <c r="E496" s="30">
        <v>2500</v>
      </c>
      <c r="F496" s="30">
        <v>2400</v>
      </c>
      <c r="G496" s="72">
        <v>849</v>
      </c>
      <c r="H496" s="191">
        <f t="shared" si="9"/>
        <v>0.35375</v>
      </c>
      <c r="I496" s="51"/>
      <c r="J496" s="69"/>
      <c r="L496" s="145"/>
      <c r="M496" s="141"/>
      <c r="N496" s="141"/>
    </row>
    <row r="497" spans="1:14" ht="13.5" customHeight="1">
      <c r="A497" s="32" t="s">
        <v>12</v>
      </c>
      <c r="B497" s="29"/>
      <c r="C497" s="29"/>
      <c r="D497" s="29">
        <v>4300</v>
      </c>
      <c r="E497" s="30">
        <v>40000</v>
      </c>
      <c r="F497" s="30">
        <v>45000</v>
      </c>
      <c r="G497" s="72">
        <v>36930.38</v>
      </c>
      <c r="H497" s="191">
        <f t="shared" si="9"/>
        <v>0.820675111111111</v>
      </c>
      <c r="I497" s="51"/>
      <c r="J497" s="69"/>
      <c r="L497" s="145"/>
      <c r="M497" s="141"/>
      <c r="N497" s="141"/>
    </row>
    <row r="498" spans="1:14" ht="13.5" customHeight="1">
      <c r="A498" s="47" t="s">
        <v>27</v>
      </c>
      <c r="B498" s="29"/>
      <c r="C498" s="29"/>
      <c r="D498" s="44" t="s">
        <v>93</v>
      </c>
      <c r="E498" s="30">
        <v>1000</v>
      </c>
      <c r="F498" s="30">
        <v>600</v>
      </c>
      <c r="G498" s="72">
        <v>1</v>
      </c>
      <c r="H498" s="191">
        <f t="shared" si="9"/>
        <v>0.0016666666666666668</v>
      </c>
      <c r="I498" s="51"/>
      <c r="J498" s="69"/>
      <c r="L498" s="145"/>
      <c r="M498" s="141"/>
      <c r="N498" s="141"/>
    </row>
    <row r="499" spans="1:14" ht="13.5" customHeight="1" hidden="1">
      <c r="A499" s="47" t="s">
        <v>232</v>
      </c>
      <c r="B499" s="29"/>
      <c r="C499" s="29"/>
      <c r="D499" s="44" t="s">
        <v>233</v>
      </c>
      <c r="E499" s="30"/>
      <c r="F499" s="30"/>
      <c r="G499" s="72">
        <v>0</v>
      </c>
      <c r="H499" s="191" t="e">
        <f t="shared" si="9"/>
        <v>#DIV/0!</v>
      </c>
      <c r="I499" s="51"/>
      <c r="J499" s="69"/>
      <c r="L499" s="141"/>
      <c r="M499" s="141"/>
      <c r="N499" s="141"/>
    </row>
    <row r="500" spans="1:10" s="130" customFormat="1" ht="15" customHeight="1">
      <c r="A500" s="128" t="s">
        <v>257</v>
      </c>
      <c r="B500" s="193"/>
      <c r="C500" s="193">
        <v>90004</v>
      </c>
      <c r="D500" s="193"/>
      <c r="E500" s="194">
        <f>SUM(E501:E505)</f>
        <v>54600</v>
      </c>
      <c r="F500" s="194">
        <f>SUM(F501:F505)</f>
        <v>84691</v>
      </c>
      <c r="G500" s="198">
        <f>SUM(G501:G505)</f>
        <v>28912.97</v>
      </c>
      <c r="H500" s="132">
        <f t="shared" si="9"/>
        <v>0.34139365457958937</v>
      </c>
      <c r="I500" s="132">
        <f>G500/8163419.33</f>
        <v>0.003541771999111554</v>
      </c>
      <c r="J500" s="197"/>
    </row>
    <row r="501" spans="1:14" ht="15" customHeight="1">
      <c r="A501" s="47" t="s">
        <v>171</v>
      </c>
      <c r="B501" s="29"/>
      <c r="C501" s="29"/>
      <c r="D501" s="44" t="s">
        <v>172</v>
      </c>
      <c r="E501" s="30">
        <v>1500</v>
      </c>
      <c r="F501" s="30">
        <v>1500</v>
      </c>
      <c r="G501" s="72">
        <v>899</v>
      </c>
      <c r="H501" s="191">
        <f t="shared" si="9"/>
        <v>0.5993333333333334</v>
      </c>
      <c r="I501" s="51"/>
      <c r="J501" s="69"/>
      <c r="L501" s="141"/>
      <c r="M501" s="141"/>
      <c r="N501" s="141"/>
    </row>
    <row r="502" spans="1:14" ht="15" customHeight="1">
      <c r="A502" s="32" t="s">
        <v>9</v>
      </c>
      <c r="B502" s="29"/>
      <c r="C502" s="29"/>
      <c r="D502" s="29">
        <v>4210</v>
      </c>
      <c r="E502" s="30">
        <v>40000</v>
      </c>
      <c r="F502" s="30">
        <v>66091</v>
      </c>
      <c r="G502" s="72">
        <v>23316.11</v>
      </c>
      <c r="H502" s="191">
        <f t="shared" si="9"/>
        <v>0.3527879741568444</v>
      </c>
      <c r="I502" s="51"/>
      <c r="J502" s="69"/>
      <c r="L502" s="141"/>
      <c r="M502" s="141"/>
      <c r="N502" s="141"/>
    </row>
    <row r="503" spans="1:14" ht="15" customHeight="1">
      <c r="A503" s="32" t="s">
        <v>10</v>
      </c>
      <c r="B503" s="29"/>
      <c r="C503" s="29"/>
      <c r="D503" s="29" t="s">
        <v>160</v>
      </c>
      <c r="E503" s="30">
        <v>600</v>
      </c>
      <c r="F503" s="30">
        <v>600</v>
      </c>
      <c r="G503" s="72">
        <v>68.9</v>
      </c>
      <c r="H503" s="191">
        <f t="shared" si="9"/>
        <v>0.11483333333333334</v>
      </c>
      <c r="I503" s="51"/>
      <c r="J503" s="69"/>
      <c r="L503" s="141"/>
      <c r="M503" s="141"/>
      <c r="N503" s="141"/>
    </row>
    <row r="504" spans="1:14" ht="15" customHeight="1">
      <c r="A504" s="47" t="s">
        <v>11</v>
      </c>
      <c r="B504" s="29"/>
      <c r="C504" s="29"/>
      <c r="D504" s="44" t="s">
        <v>138</v>
      </c>
      <c r="E504" s="30">
        <v>500</v>
      </c>
      <c r="F504" s="30">
        <v>500</v>
      </c>
      <c r="G504" s="72">
        <v>100.1</v>
      </c>
      <c r="H504" s="191">
        <f t="shared" si="9"/>
        <v>0.2002</v>
      </c>
      <c r="I504" s="51"/>
      <c r="J504" s="69"/>
      <c r="L504" s="141"/>
      <c r="M504" s="141"/>
      <c r="N504" s="141"/>
    </row>
    <row r="505" spans="1:10" ht="15" customHeight="1">
      <c r="A505" s="32" t="s">
        <v>12</v>
      </c>
      <c r="B505" s="29"/>
      <c r="C505" s="29"/>
      <c r="D505" s="29">
        <v>4300</v>
      </c>
      <c r="E505" s="30">
        <v>12000</v>
      </c>
      <c r="F505" s="30">
        <v>16000</v>
      </c>
      <c r="G505" s="72">
        <v>4528.86</v>
      </c>
      <c r="H505" s="191">
        <f t="shared" si="9"/>
        <v>0.28305375</v>
      </c>
      <c r="I505" s="51"/>
      <c r="J505" s="69"/>
    </row>
    <row r="506" spans="1:10" s="130" customFormat="1" ht="27" customHeight="1">
      <c r="A506" s="128" t="s">
        <v>365</v>
      </c>
      <c r="B506" s="193"/>
      <c r="C506" s="193" t="s">
        <v>350</v>
      </c>
      <c r="D506" s="193"/>
      <c r="E506" s="194">
        <f>SUM(E507)</f>
        <v>4000</v>
      </c>
      <c r="F506" s="194">
        <f>SUM(F507)</f>
        <v>4000</v>
      </c>
      <c r="G506" s="198">
        <f>SUM(G507)</f>
        <v>0</v>
      </c>
      <c r="H506" s="132">
        <f t="shared" si="9"/>
        <v>0</v>
      </c>
      <c r="I506" s="132">
        <f>G506/8163419.33</f>
        <v>0</v>
      </c>
      <c r="J506" s="197"/>
    </row>
    <row r="507" spans="1:10" ht="15" customHeight="1">
      <c r="A507" s="32" t="s">
        <v>12</v>
      </c>
      <c r="B507" s="29"/>
      <c r="C507" s="29"/>
      <c r="D507" s="29" t="s">
        <v>80</v>
      </c>
      <c r="E507" s="30">
        <v>4000</v>
      </c>
      <c r="F507" s="30">
        <v>4000</v>
      </c>
      <c r="G507" s="72">
        <v>0</v>
      </c>
      <c r="H507" s="191">
        <f t="shared" si="9"/>
        <v>0</v>
      </c>
      <c r="I507" s="191"/>
      <c r="J507" s="69"/>
    </row>
    <row r="508" spans="1:10" s="130" customFormat="1" ht="15" customHeight="1">
      <c r="A508" s="128" t="s">
        <v>64</v>
      </c>
      <c r="B508" s="193"/>
      <c r="C508" s="193">
        <v>90015</v>
      </c>
      <c r="D508" s="193"/>
      <c r="E508" s="194">
        <f>SUM(E509:E513)</f>
        <v>289000</v>
      </c>
      <c r="F508" s="194">
        <f>SUM(F509:F513)</f>
        <v>301000</v>
      </c>
      <c r="G508" s="198">
        <f>SUM(G509:G513)</f>
        <v>144295.80000000002</v>
      </c>
      <c r="H508" s="132">
        <f t="shared" si="9"/>
        <v>0.4793880398671097</v>
      </c>
      <c r="I508" s="132">
        <f>G508/8163419.33</f>
        <v>0.0176759019924069</v>
      </c>
      <c r="J508" s="197"/>
    </row>
    <row r="509" spans="1:10" ht="15" customHeight="1">
      <c r="A509" s="47" t="s">
        <v>9</v>
      </c>
      <c r="B509" s="29"/>
      <c r="C509" s="29"/>
      <c r="D509" s="44" t="s">
        <v>84</v>
      </c>
      <c r="E509" s="30">
        <v>15000</v>
      </c>
      <c r="F509" s="30">
        <v>15000</v>
      </c>
      <c r="G509" s="72">
        <v>0</v>
      </c>
      <c r="H509" s="191">
        <f t="shared" si="9"/>
        <v>0</v>
      </c>
      <c r="I509" s="51"/>
      <c r="J509" s="69"/>
    </row>
    <row r="510" spans="1:10" ht="15" customHeight="1">
      <c r="A510" s="32" t="s">
        <v>10</v>
      </c>
      <c r="B510" s="29"/>
      <c r="C510" s="29"/>
      <c r="D510" s="29">
        <v>4260</v>
      </c>
      <c r="E510" s="30">
        <v>200000</v>
      </c>
      <c r="F510" s="30">
        <v>200000</v>
      </c>
      <c r="G510" s="146">
        <v>120774.1</v>
      </c>
      <c r="H510" s="191">
        <f t="shared" si="9"/>
        <v>0.6038705</v>
      </c>
      <c r="I510" s="51"/>
      <c r="J510" s="69"/>
    </row>
    <row r="511" spans="1:10" ht="15" customHeight="1">
      <c r="A511" s="32" t="s">
        <v>11</v>
      </c>
      <c r="B511" s="29"/>
      <c r="C511" s="29"/>
      <c r="D511" s="29">
        <v>4270</v>
      </c>
      <c r="E511" s="30">
        <v>60000</v>
      </c>
      <c r="F511" s="30">
        <v>60000</v>
      </c>
      <c r="G511" s="72">
        <v>23305</v>
      </c>
      <c r="H511" s="191">
        <f t="shared" si="9"/>
        <v>0.3884166666666667</v>
      </c>
      <c r="I511" s="51"/>
      <c r="J511" s="69"/>
    </row>
    <row r="512" spans="1:10" ht="15" customHeight="1">
      <c r="A512" s="32" t="s">
        <v>12</v>
      </c>
      <c r="B512" s="29"/>
      <c r="C512" s="29"/>
      <c r="D512" s="29">
        <v>4300</v>
      </c>
      <c r="E512" s="30">
        <v>14000</v>
      </c>
      <c r="F512" s="30">
        <v>14000</v>
      </c>
      <c r="G512" s="72">
        <v>0</v>
      </c>
      <c r="H512" s="191">
        <f t="shared" si="9"/>
        <v>0</v>
      </c>
      <c r="I512" s="51"/>
      <c r="J512" s="69"/>
    </row>
    <row r="513" spans="1:10" ht="15" customHeight="1">
      <c r="A513" s="32" t="s">
        <v>91</v>
      </c>
      <c r="B513" s="29"/>
      <c r="C513" s="29"/>
      <c r="D513" s="29" t="s">
        <v>90</v>
      </c>
      <c r="E513" s="30">
        <v>0</v>
      </c>
      <c r="F513" s="30">
        <v>12000</v>
      </c>
      <c r="G513" s="72">
        <v>216.7</v>
      </c>
      <c r="H513" s="191">
        <f t="shared" si="9"/>
        <v>0.018058333333333332</v>
      </c>
      <c r="I513" s="51"/>
      <c r="J513" s="69"/>
    </row>
    <row r="514" spans="1:10" s="130" customFormat="1" ht="25.5" customHeight="1">
      <c r="A514" s="128" t="s">
        <v>242</v>
      </c>
      <c r="B514" s="193"/>
      <c r="C514" s="193" t="s">
        <v>243</v>
      </c>
      <c r="D514" s="193"/>
      <c r="E514" s="194">
        <v>200</v>
      </c>
      <c r="F514" s="194">
        <v>200</v>
      </c>
      <c r="G514" s="198">
        <v>0</v>
      </c>
      <c r="H514" s="132">
        <f t="shared" si="9"/>
        <v>0</v>
      </c>
      <c r="I514" s="132">
        <f>G514/8163419.33</f>
        <v>0</v>
      </c>
      <c r="J514" s="197"/>
    </row>
    <row r="515" spans="1:10" ht="15" customHeight="1">
      <c r="A515" s="32" t="s">
        <v>9</v>
      </c>
      <c r="B515" s="29"/>
      <c r="C515" s="29"/>
      <c r="D515" s="29" t="s">
        <v>84</v>
      </c>
      <c r="E515" s="30">
        <v>200</v>
      </c>
      <c r="F515" s="30">
        <v>200</v>
      </c>
      <c r="G515" s="72">
        <v>0</v>
      </c>
      <c r="H515" s="191">
        <f t="shared" si="9"/>
        <v>0</v>
      </c>
      <c r="I515" s="51"/>
      <c r="J515" s="69"/>
    </row>
    <row r="516" spans="1:10" s="130" customFormat="1" ht="15" customHeight="1">
      <c r="A516" s="128" t="s">
        <v>15</v>
      </c>
      <c r="B516" s="193"/>
      <c r="C516" s="193" t="s">
        <v>92</v>
      </c>
      <c r="D516" s="193"/>
      <c r="E516" s="194">
        <f>SUM(E517:E529)</f>
        <v>361198</v>
      </c>
      <c r="F516" s="194">
        <f>SUM(F517:F529)</f>
        <v>311198</v>
      </c>
      <c r="G516" s="198">
        <f>SUM(G517:G529)</f>
        <v>168001.34</v>
      </c>
      <c r="H516" s="132">
        <f t="shared" si="9"/>
        <v>0.5398535337630704</v>
      </c>
      <c r="I516" s="132">
        <f>G516/8163419.33</f>
        <v>0.020579775852332702</v>
      </c>
      <c r="J516" s="197"/>
    </row>
    <row r="517" spans="1:10" ht="15" customHeight="1">
      <c r="A517" s="47" t="s">
        <v>399</v>
      </c>
      <c r="B517" s="29"/>
      <c r="C517" s="29"/>
      <c r="D517" s="44" t="s">
        <v>100</v>
      </c>
      <c r="E517" s="30">
        <v>9800</v>
      </c>
      <c r="F517" s="30">
        <v>9800</v>
      </c>
      <c r="G517" s="72">
        <v>3875.51</v>
      </c>
      <c r="H517" s="191">
        <f t="shared" si="9"/>
        <v>0.3954602040816327</v>
      </c>
      <c r="I517" s="51"/>
      <c r="J517" s="69"/>
    </row>
    <row r="518" spans="1:10" ht="15" customHeight="1">
      <c r="A518" s="47" t="s">
        <v>19</v>
      </c>
      <c r="B518" s="29"/>
      <c r="C518" s="29"/>
      <c r="D518" s="44" t="s">
        <v>157</v>
      </c>
      <c r="E518" s="30">
        <v>207506</v>
      </c>
      <c r="F518" s="30">
        <v>207506</v>
      </c>
      <c r="G518" s="72">
        <v>109397.79</v>
      </c>
      <c r="H518" s="191">
        <f t="shared" si="9"/>
        <v>0.5272030206355478</v>
      </c>
      <c r="I518" s="51"/>
      <c r="J518" s="69"/>
    </row>
    <row r="519" spans="1:10" ht="14.25" customHeight="1">
      <c r="A519" s="47" t="s">
        <v>20</v>
      </c>
      <c r="B519" s="29"/>
      <c r="C519" s="29"/>
      <c r="D519" s="44" t="s">
        <v>180</v>
      </c>
      <c r="E519" s="30">
        <v>20980</v>
      </c>
      <c r="F519" s="30">
        <v>20980</v>
      </c>
      <c r="G519" s="72">
        <v>20932.5</v>
      </c>
      <c r="H519" s="191">
        <f t="shared" si="9"/>
        <v>0.9977359389895138</v>
      </c>
      <c r="I519" s="51"/>
      <c r="J519" s="69"/>
    </row>
    <row r="520" spans="1:10" ht="15" customHeight="1">
      <c r="A520" s="47" t="s">
        <v>21</v>
      </c>
      <c r="B520" s="29"/>
      <c r="C520" s="29"/>
      <c r="D520" s="44" t="s">
        <v>82</v>
      </c>
      <c r="E520" s="30">
        <v>34502</v>
      </c>
      <c r="F520" s="30">
        <v>34502</v>
      </c>
      <c r="G520" s="72">
        <v>16920.76</v>
      </c>
      <c r="H520" s="191">
        <f t="shared" si="9"/>
        <v>0.49042838096342234</v>
      </c>
      <c r="I520" s="51"/>
      <c r="J520" s="69"/>
    </row>
    <row r="521" spans="1:10" ht="15" customHeight="1">
      <c r="A521" s="47" t="s">
        <v>22</v>
      </c>
      <c r="B521" s="29"/>
      <c r="C521" s="29"/>
      <c r="D521" s="44" t="s">
        <v>83</v>
      </c>
      <c r="E521" s="30">
        <v>5600</v>
      </c>
      <c r="F521" s="30">
        <v>5600</v>
      </c>
      <c r="G521" s="72">
        <v>1980.46</v>
      </c>
      <c r="H521" s="191">
        <f t="shared" si="9"/>
        <v>0.35365357142857146</v>
      </c>
      <c r="I521" s="51"/>
      <c r="J521" s="69"/>
    </row>
    <row r="522" spans="1:10" ht="15" customHeight="1">
      <c r="A522" s="47" t="s">
        <v>171</v>
      </c>
      <c r="B522" s="29"/>
      <c r="C522" s="29"/>
      <c r="D522" s="44" t="s">
        <v>172</v>
      </c>
      <c r="E522" s="30">
        <v>650</v>
      </c>
      <c r="F522" s="30">
        <v>650</v>
      </c>
      <c r="G522" s="72">
        <v>0</v>
      </c>
      <c r="H522" s="191">
        <f t="shared" si="9"/>
        <v>0</v>
      </c>
      <c r="I522" s="51"/>
      <c r="J522" s="69"/>
    </row>
    <row r="523" spans="1:10" ht="12.75">
      <c r="A523" s="47" t="s">
        <v>9</v>
      </c>
      <c r="B523" s="29"/>
      <c r="C523" s="29"/>
      <c r="D523" s="44" t="s">
        <v>84</v>
      </c>
      <c r="E523" s="30">
        <v>5000</v>
      </c>
      <c r="F523" s="30">
        <v>5000</v>
      </c>
      <c r="G523" s="72">
        <v>206.24</v>
      </c>
      <c r="H523" s="191">
        <f t="shared" si="9"/>
        <v>0.041248</v>
      </c>
      <c r="I523" s="51"/>
      <c r="J523" s="69"/>
    </row>
    <row r="524" spans="1:10" ht="15" customHeight="1">
      <c r="A524" s="47" t="s">
        <v>11</v>
      </c>
      <c r="B524" s="29"/>
      <c r="C524" s="29"/>
      <c r="D524" s="44" t="s">
        <v>138</v>
      </c>
      <c r="E524" s="30">
        <v>500</v>
      </c>
      <c r="F524" s="30">
        <v>500</v>
      </c>
      <c r="G524" s="72">
        <v>0</v>
      </c>
      <c r="H524" s="191">
        <f t="shared" si="9"/>
        <v>0</v>
      </c>
      <c r="I524" s="51"/>
      <c r="J524" s="69"/>
    </row>
    <row r="525" spans="1:10" ht="15" customHeight="1">
      <c r="A525" s="47" t="s">
        <v>49</v>
      </c>
      <c r="B525" s="29"/>
      <c r="C525" s="29"/>
      <c r="D525" s="44" t="s">
        <v>140</v>
      </c>
      <c r="E525" s="30">
        <v>1800</v>
      </c>
      <c r="F525" s="30">
        <v>1800</v>
      </c>
      <c r="G525" s="72">
        <v>300</v>
      </c>
      <c r="H525" s="191">
        <f aca="true" t="shared" si="10" ref="H525:H579">G525/F525</f>
        <v>0.16666666666666666</v>
      </c>
      <c r="I525" s="51"/>
      <c r="J525" s="69"/>
    </row>
    <row r="526" spans="1:10" ht="12.75">
      <c r="A526" s="32" t="s">
        <v>12</v>
      </c>
      <c r="B526" s="29"/>
      <c r="C526" s="29"/>
      <c r="D526" s="29" t="s">
        <v>80</v>
      </c>
      <c r="E526" s="30">
        <v>7000</v>
      </c>
      <c r="F526" s="30">
        <v>7000</v>
      </c>
      <c r="G526" s="72">
        <v>660</v>
      </c>
      <c r="H526" s="191">
        <f t="shared" si="10"/>
        <v>0.09428571428571429</v>
      </c>
      <c r="I526" s="51"/>
      <c r="J526" s="69"/>
    </row>
    <row r="527" spans="1:10" ht="25.5" customHeight="1">
      <c r="A527" s="47" t="s">
        <v>447</v>
      </c>
      <c r="B527" s="29"/>
      <c r="C527" s="29"/>
      <c r="D527" s="44" t="s">
        <v>216</v>
      </c>
      <c r="E527" s="30">
        <v>500</v>
      </c>
      <c r="F527" s="30">
        <v>500</v>
      </c>
      <c r="G527" s="72">
        <v>98.82</v>
      </c>
      <c r="H527" s="191">
        <f t="shared" si="10"/>
        <v>0.19763999999999998</v>
      </c>
      <c r="I527" s="51"/>
      <c r="J527" s="69"/>
    </row>
    <row r="528" spans="1:10" ht="15" customHeight="1">
      <c r="A528" s="47" t="s">
        <v>419</v>
      </c>
      <c r="B528" s="29"/>
      <c r="C528" s="29"/>
      <c r="D528" s="44" t="s">
        <v>149</v>
      </c>
      <c r="E528" s="30">
        <v>17360</v>
      </c>
      <c r="F528" s="30">
        <v>17360</v>
      </c>
      <c r="G528" s="72">
        <v>13629.26</v>
      </c>
      <c r="H528" s="191">
        <f t="shared" si="10"/>
        <v>0.7850956221198157</v>
      </c>
      <c r="I528" s="51"/>
      <c r="J528" s="69"/>
    </row>
    <row r="529" spans="1:10" ht="15" customHeight="1">
      <c r="A529" s="47" t="s">
        <v>91</v>
      </c>
      <c r="B529" s="29"/>
      <c r="C529" s="29"/>
      <c r="D529" s="44" t="s">
        <v>90</v>
      </c>
      <c r="E529" s="30">
        <v>50000</v>
      </c>
      <c r="F529" s="30">
        <v>0</v>
      </c>
      <c r="G529" s="72">
        <v>0</v>
      </c>
      <c r="H529" s="191"/>
      <c r="I529" s="51"/>
      <c r="J529" s="69"/>
    </row>
    <row r="530" spans="1:10" ht="21" customHeight="1">
      <c r="A530" s="34" t="s">
        <v>65</v>
      </c>
      <c r="B530" s="25">
        <v>921</v>
      </c>
      <c r="C530" s="25"/>
      <c r="D530" s="25"/>
      <c r="E530" s="26">
        <f>SUM(E531,E537,E539)</f>
        <v>545750</v>
      </c>
      <c r="F530" s="26">
        <f>SUM(F531,F537,F539)</f>
        <v>567950</v>
      </c>
      <c r="G530" s="66">
        <f>SUM(G531,G537,G539)</f>
        <v>309702.03</v>
      </c>
      <c r="H530" s="51">
        <f t="shared" si="10"/>
        <v>0.5452980544061978</v>
      </c>
      <c r="I530" s="132">
        <f>G530/8163419.33</f>
        <v>0.03793778286775819</v>
      </c>
      <c r="J530" s="26">
        <f>SUM(J531,J537,J539)</f>
        <v>0</v>
      </c>
    </row>
    <row r="531" spans="1:10" s="130" customFormat="1" ht="17.25" customHeight="1">
      <c r="A531" s="128" t="s">
        <v>66</v>
      </c>
      <c r="B531" s="193"/>
      <c r="C531" s="193">
        <v>92105</v>
      </c>
      <c r="D531" s="193"/>
      <c r="E531" s="194">
        <f>SUM(E532:E536)</f>
        <v>31000</v>
      </c>
      <c r="F531" s="194">
        <f>SUM(F532:F536)</f>
        <v>31000</v>
      </c>
      <c r="G531" s="198">
        <f>SUM(G532:G536)</f>
        <v>14702.029999999999</v>
      </c>
      <c r="H531" s="132">
        <f t="shared" si="10"/>
        <v>0.4742590322580645</v>
      </c>
      <c r="I531" s="132">
        <f>G531/8163419.33</f>
        <v>0.0018009646945332158</v>
      </c>
      <c r="J531" s="197"/>
    </row>
    <row r="532" spans="1:10" ht="13.5" customHeight="1">
      <c r="A532" s="47" t="s">
        <v>171</v>
      </c>
      <c r="B532" s="29"/>
      <c r="C532" s="29"/>
      <c r="D532" s="44" t="s">
        <v>172</v>
      </c>
      <c r="E532" s="30">
        <v>7000</v>
      </c>
      <c r="F532" s="30">
        <v>7000</v>
      </c>
      <c r="G532" s="72">
        <v>3000</v>
      </c>
      <c r="H532" s="191">
        <f t="shared" si="10"/>
        <v>0.42857142857142855</v>
      </c>
      <c r="I532" s="51"/>
      <c r="J532" s="69"/>
    </row>
    <row r="533" spans="1:10" ht="13.5" customHeight="1">
      <c r="A533" s="32" t="s">
        <v>9</v>
      </c>
      <c r="B533" s="29"/>
      <c r="C533" s="29"/>
      <c r="D533" s="29" t="s">
        <v>84</v>
      </c>
      <c r="E533" s="30">
        <v>9500</v>
      </c>
      <c r="F533" s="30">
        <v>9500</v>
      </c>
      <c r="G533" s="72">
        <v>301.03</v>
      </c>
      <c r="H533" s="191">
        <f t="shared" si="10"/>
        <v>0.03168736842105263</v>
      </c>
      <c r="I533" s="51"/>
      <c r="J533" s="69"/>
    </row>
    <row r="534" spans="1:10" ht="13.5" customHeight="1">
      <c r="A534" s="47" t="s">
        <v>10</v>
      </c>
      <c r="B534" s="29"/>
      <c r="C534" s="29"/>
      <c r="D534" s="44" t="s">
        <v>160</v>
      </c>
      <c r="E534" s="30">
        <v>1000</v>
      </c>
      <c r="F534" s="30">
        <v>1000</v>
      </c>
      <c r="G534" s="72">
        <v>0</v>
      </c>
      <c r="H534" s="191">
        <f t="shared" si="10"/>
        <v>0</v>
      </c>
      <c r="I534" s="51"/>
      <c r="J534" s="69"/>
    </row>
    <row r="535" spans="1:10" ht="13.5" customHeight="1">
      <c r="A535" s="32" t="s">
        <v>12</v>
      </c>
      <c r="B535" s="29"/>
      <c r="C535" s="29"/>
      <c r="D535" s="29">
        <v>4300</v>
      </c>
      <c r="E535" s="30">
        <v>12000</v>
      </c>
      <c r="F535" s="30">
        <v>12000</v>
      </c>
      <c r="G535" s="72">
        <v>11401</v>
      </c>
      <c r="H535" s="191">
        <f t="shared" si="10"/>
        <v>0.9500833333333333</v>
      </c>
      <c r="I535" s="51"/>
      <c r="J535" s="69"/>
    </row>
    <row r="536" spans="1:10" ht="13.5" customHeight="1">
      <c r="A536" s="47" t="s">
        <v>27</v>
      </c>
      <c r="B536" s="29"/>
      <c r="C536" s="29"/>
      <c r="D536" s="29" t="s">
        <v>93</v>
      </c>
      <c r="E536" s="30">
        <v>1500</v>
      </c>
      <c r="F536" s="30">
        <v>1500</v>
      </c>
      <c r="G536" s="72">
        <v>0</v>
      </c>
      <c r="H536" s="191">
        <f t="shared" si="10"/>
        <v>0</v>
      </c>
      <c r="I536" s="51"/>
      <c r="J536" s="69"/>
    </row>
    <row r="537" spans="1:10" s="130" customFormat="1" ht="15" customHeight="1">
      <c r="A537" s="128" t="s">
        <v>67</v>
      </c>
      <c r="B537" s="193"/>
      <c r="C537" s="193">
        <v>92109</v>
      </c>
      <c r="D537" s="193"/>
      <c r="E537" s="194">
        <f>SUM(E538:E538)</f>
        <v>246750</v>
      </c>
      <c r="F537" s="194">
        <f>SUM(F538:F538)</f>
        <v>246750</v>
      </c>
      <c r="G537" s="198">
        <f>SUM(G538:G538)</f>
        <v>135000</v>
      </c>
      <c r="H537" s="132">
        <f t="shared" si="10"/>
        <v>0.547112462006079</v>
      </c>
      <c r="I537" s="132">
        <f>G537/8163419.33</f>
        <v>0.016537187977577528</v>
      </c>
      <c r="J537" s="197"/>
    </row>
    <row r="538" spans="1:10" ht="27.75" customHeight="1">
      <c r="A538" s="47" t="s">
        <v>204</v>
      </c>
      <c r="B538" s="29"/>
      <c r="C538" s="29"/>
      <c r="D538" s="44" t="s">
        <v>181</v>
      </c>
      <c r="E538" s="30">
        <v>246750</v>
      </c>
      <c r="F538" s="30">
        <v>246750</v>
      </c>
      <c r="G538" s="72">
        <v>135000</v>
      </c>
      <c r="H538" s="191">
        <f t="shared" si="10"/>
        <v>0.547112462006079</v>
      </c>
      <c r="I538" s="51"/>
      <c r="J538" s="69"/>
    </row>
    <row r="539" spans="1:10" s="130" customFormat="1" ht="15.75" customHeight="1">
      <c r="A539" s="128" t="s">
        <v>68</v>
      </c>
      <c r="B539" s="193"/>
      <c r="C539" s="193">
        <v>92116</v>
      </c>
      <c r="D539" s="193"/>
      <c r="E539" s="194">
        <f>SUM(E540:E540)</f>
        <v>268000</v>
      </c>
      <c r="F539" s="194">
        <f>SUM(F540:F540)</f>
        <v>290200</v>
      </c>
      <c r="G539" s="198">
        <f>SUM(G540:G540)</f>
        <v>160000</v>
      </c>
      <c r="H539" s="132">
        <f t="shared" si="10"/>
        <v>0.5513439007580979</v>
      </c>
      <c r="I539" s="132">
        <f>G539/8163419.33</f>
        <v>0.01959963019564744</v>
      </c>
      <c r="J539" s="197"/>
    </row>
    <row r="540" spans="1:10" ht="25.5" customHeight="1">
      <c r="A540" s="47" t="s">
        <v>204</v>
      </c>
      <c r="B540" s="29"/>
      <c r="C540" s="29"/>
      <c r="D540" s="44" t="s">
        <v>181</v>
      </c>
      <c r="E540" s="30">
        <v>268000</v>
      </c>
      <c r="F540" s="30">
        <v>290200</v>
      </c>
      <c r="G540" s="72">
        <v>160000</v>
      </c>
      <c r="H540" s="191">
        <f t="shared" si="10"/>
        <v>0.5513439007580979</v>
      </c>
      <c r="I540" s="51"/>
      <c r="J540" s="69"/>
    </row>
    <row r="541" spans="1:10" ht="21" customHeight="1">
      <c r="A541" s="34" t="s">
        <v>438</v>
      </c>
      <c r="B541" s="25">
        <v>926</v>
      </c>
      <c r="C541" s="25"/>
      <c r="D541" s="25"/>
      <c r="E541" s="26">
        <f>SUM(E542,E559,E561)</f>
        <v>261655</v>
      </c>
      <c r="F541" s="26">
        <f>SUM(F542,F559,F561)</f>
        <v>320293</v>
      </c>
      <c r="G541" s="66">
        <f>SUM(G542,G559,G561)</f>
        <v>133693.03000000003</v>
      </c>
      <c r="H541" s="51">
        <f t="shared" si="10"/>
        <v>0.4174085290655744</v>
      </c>
      <c r="I541" s="51">
        <f>G541/8163419.33</f>
        <v>0.016377087173347498</v>
      </c>
      <c r="J541" s="124">
        <v>0</v>
      </c>
    </row>
    <row r="542" spans="1:10" s="130" customFormat="1" ht="15" customHeight="1">
      <c r="A542" s="207" t="s">
        <v>276</v>
      </c>
      <c r="B542" s="200"/>
      <c r="C542" s="200" t="s">
        <v>277</v>
      </c>
      <c r="D542" s="200"/>
      <c r="E542" s="201">
        <f>SUM(E543:E557)</f>
        <v>136655</v>
      </c>
      <c r="F542" s="201">
        <f>SUM(F543:F558)</f>
        <v>150293</v>
      </c>
      <c r="G542" s="202">
        <f>SUM(G543:G558)</f>
        <v>73693.03000000001</v>
      </c>
      <c r="H542" s="132">
        <f t="shared" si="10"/>
        <v>0.49032909050987084</v>
      </c>
      <c r="I542" s="132">
        <f>G542/8163419.33</f>
        <v>0.009027225849979706</v>
      </c>
      <c r="J542" s="197"/>
    </row>
    <row r="543" spans="1:10" ht="15" customHeight="1">
      <c r="A543" s="38" t="s">
        <v>399</v>
      </c>
      <c r="B543" s="35"/>
      <c r="C543" s="35"/>
      <c r="D543" s="35" t="s">
        <v>100</v>
      </c>
      <c r="E543" s="36">
        <v>500</v>
      </c>
      <c r="F543" s="36">
        <v>500</v>
      </c>
      <c r="G543" s="67">
        <v>211.29</v>
      </c>
      <c r="H543" s="191">
        <f t="shared" si="10"/>
        <v>0.42258</v>
      </c>
      <c r="I543" s="51"/>
      <c r="J543" s="69"/>
    </row>
    <row r="544" spans="1:10" ht="15" customHeight="1">
      <c r="A544" s="38" t="s">
        <v>19</v>
      </c>
      <c r="B544" s="35"/>
      <c r="C544" s="35"/>
      <c r="D544" s="35" t="s">
        <v>157</v>
      </c>
      <c r="E544" s="36">
        <v>46510</v>
      </c>
      <c r="F544" s="36">
        <v>44510</v>
      </c>
      <c r="G544" s="67">
        <v>20275.6</v>
      </c>
      <c r="H544" s="191">
        <f t="shared" si="10"/>
        <v>0.45552909458548635</v>
      </c>
      <c r="I544" s="51"/>
      <c r="J544" s="69"/>
    </row>
    <row r="545" spans="1:10" ht="12.75">
      <c r="A545" s="38" t="s">
        <v>20</v>
      </c>
      <c r="B545" s="35"/>
      <c r="C545" s="35"/>
      <c r="D545" s="35" t="s">
        <v>180</v>
      </c>
      <c r="E545" s="36">
        <v>3515</v>
      </c>
      <c r="F545" s="36">
        <v>3515</v>
      </c>
      <c r="G545" s="67">
        <v>3513.81</v>
      </c>
      <c r="H545" s="191">
        <f t="shared" si="10"/>
        <v>0.9996614509246088</v>
      </c>
      <c r="I545" s="51"/>
      <c r="J545" s="69"/>
    </row>
    <row r="546" spans="1:10" ht="14.25" customHeight="1">
      <c r="A546" s="38" t="s">
        <v>21</v>
      </c>
      <c r="B546" s="35"/>
      <c r="C546" s="35"/>
      <c r="D546" s="35" t="s">
        <v>82</v>
      </c>
      <c r="E546" s="36">
        <v>8310</v>
      </c>
      <c r="F546" s="36">
        <v>8310</v>
      </c>
      <c r="G546" s="67">
        <v>3206.59</v>
      </c>
      <c r="H546" s="191">
        <f t="shared" si="10"/>
        <v>0.3858712394705175</v>
      </c>
      <c r="I546" s="51"/>
      <c r="J546" s="69"/>
    </row>
    <row r="547" spans="1:10" ht="15" customHeight="1">
      <c r="A547" s="38" t="s">
        <v>22</v>
      </c>
      <c r="B547" s="35"/>
      <c r="C547" s="35"/>
      <c r="D547" s="35" t="s">
        <v>83</v>
      </c>
      <c r="E547" s="36">
        <v>1350</v>
      </c>
      <c r="F547" s="36">
        <v>1350</v>
      </c>
      <c r="G547" s="67">
        <v>519.24</v>
      </c>
      <c r="H547" s="191">
        <f t="shared" si="10"/>
        <v>0.38462222222222225</v>
      </c>
      <c r="I547" s="51"/>
      <c r="J547" s="69"/>
    </row>
    <row r="548" spans="1:10" ht="15" customHeight="1">
      <c r="A548" s="38" t="s">
        <v>171</v>
      </c>
      <c r="B548" s="35"/>
      <c r="C548" s="35"/>
      <c r="D548" s="35" t="s">
        <v>172</v>
      </c>
      <c r="E548" s="36">
        <v>5000</v>
      </c>
      <c r="F548" s="36">
        <v>7000</v>
      </c>
      <c r="G548" s="67">
        <v>2697.5</v>
      </c>
      <c r="H548" s="191">
        <f t="shared" si="10"/>
        <v>0.38535714285714284</v>
      </c>
      <c r="I548" s="51"/>
      <c r="J548" s="69"/>
    </row>
    <row r="549" spans="1:10" ht="15" customHeight="1">
      <c r="A549" s="38" t="s">
        <v>9</v>
      </c>
      <c r="B549" s="35"/>
      <c r="C549" s="35"/>
      <c r="D549" s="35" t="s">
        <v>84</v>
      </c>
      <c r="E549" s="36">
        <v>31000</v>
      </c>
      <c r="F549" s="36">
        <v>32638</v>
      </c>
      <c r="G549" s="67">
        <v>17241.53</v>
      </c>
      <c r="H549" s="191">
        <f t="shared" si="10"/>
        <v>0.5282655187205098</v>
      </c>
      <c r="I549" s="51"/>
      <c r="J549" s="69"/>
    </row>
    <row r="550" spans="1:10" ht="24.75" customHeight="1">
      <c r="A550" s="38" t="s">
        <v>409</v>
      </c>
      <c r="B550" s="35"/>
      <c r="C550" s="35"/>
      <c r="D550" s="35" t="s">
        <v>179</v>
      </c>
      <c r="E550" s="36">
        <v>1000</v>
      </c>
      <c r="F550" s="36">
        <v>1000</v>
      </c>
      <c r="G550" s="67">
        <v>382.65</v>
      </c>
      <c r="H550" s="191">
        <f t="shared" si="10"/>
        <v>0.38265</v>
      </c>
      <c r="I550" s="51"/>
      <c r="J550" s="69"/>
    </row>
    <row r="551" spans="1:10" s="41" customFormat="1" ht="15" customHeight="1">
      <c r="A551" s="38" t="s">
        <v>10</v>
      </c>
      <c r="B551" s="35"/>
      <c r="C551" s="35"/>
      <c r="D551" s="35" t="s">
        <v>160</v>
      </c>
      <c r="E551" s="36">
        <v>19000</v>
      </c>
      <c r="F551" s="36">
        <v>19000</v>
      </c>
      <c r="G551" s="67">
        <v>11501.87</v>
      </c>
      <c r="H551" s="191">
        <f t="shared" si="10"/>
        <v>0.6053615789473684</v>
      </c>
      <c r="I551" s="51"/>
      <c r="J551" s="69"/>
    </row>
    <row r="552" spans="1:10" s="41" customFormat="1" ht="15" customHeight="1">
      <c r="A552" s="38" t="s">
        <v>11</v>
      </c>
      <c r="B552" s="35"/>
      <c r="C552" s="35"/>
      <c r="D552" s="35" t="s">
        <v>138</v>
      </c>
      <c r="E552" s="36">
        <v>3500</v>
      </c>
      <c r="F552" s="36">
        <v>3500</v>
      </c>
      <c r="G552" s="67">
        <v>0</v>
      </c>
      <c r="H552" s="191">
        <f t="shared" si="10"/>
        <v>0</v>
      </c>
      <c r="I552" s="51"/>
      <c r="J552" s="69"/>
    </row>
    <row r="553" spans="1:10" s="41" customFormat="1" ht="15" customHeight="1">
      <c r="A553" s="38" t="s">
        <v>49</v>
      </c>
      <c r="B553" s="35"/>
      <c r="C553" s="35"/>
      <c r="D553" s="35" t="s">
        <v>140</v>
      </c>
      <c r="E553" s="36">
        <v>0</v>
      </c>
      <c r="F553" s="36">
        <v>108</v>
      </c>
      <c r="G553" s="67">
        <v>108</v>
      </c>
      <c r="H553" s="191">
        <f t="shared" si="10"/>
        <v>1</v>
      </c>
      <c r="I553" s="51"/>
      <c r="J553" s="69"/>
    </row>
    <row r="554" spans="1:10" s="41" customFormat="1" ht="15" customHeight="1">
      <c r="A554" s="38" t="s">
        <v>12</v>
      </c>
      <c r="B554" s="35"/>
      <c r="C554" s="35"/>
      <c r="D554" s="35" t="s">
        <v>80</v>
      </c>
      <c r="E554" s="36">
        <v>12000</v>
      </c>
      <c r="F554" s="36">
        <v>14000</v>
      </c>
      <c r="G554" s="67">
        <v>10943.91</v>
      </c>
      <c r="H554" s="191">
        <f t="shared" si="10"/>
        <v>0.7817078571428572</v>
      </c>
      <c r="I554" s="51"/>
      <c r="J554" s="69"/>
    </row>
    <row r="555" spans="1:10" s="41" customFormat="1" ht="39.75" customHeight="1">
      <c r="A555" s="38" t="s">
        <v>401</v>
      </c>
      <c r="B555" s="35"/>
      <c r="C555" s="35"/>
      <c r="D555" s="35" t="s">
        <v>218</v>
      </c>
      <c r="E555" s="36">
        <v>1800</v>
      </c>
      <c r="F555" s="36">
        <v>1674</v>
      </c>
      <c r="G555" s="67">
        <v>648.41</v>
      </c>
      <c r="H555" s="191">
        <f t="shared" si="10"/>
        <v>0.3873416965352449</v>
      </c>
      <c r="I555" s="51"/>
      <c r="J555" s="69"/>
    </row>
    <row r="556" spans="1:10" s="41" customFormat="1" ht="15" customHeight="1">
      <c r="A556" s="38" t="s">
        <v>27</v>
      </c>
      <c r="B556" s="35"/>
      <c r="C556" s="35"/>
      <c r="D556" s="35" t="s">
        <v>93</v>
      </c>
      <c r="E556" s="36">
        <v>1000</v>
      </c>
      <c r="F556" s="36">
        <v>1000</v>
      </c>
      <c r="G556" s="67">
        <v>254.77</v>
      </c>
      <c r="H556" s="191">
        <f t="shared" si="10"/>
        <v>0.25477</v>
      </c>
      <c r="I556" s="51"/>
      <c r="J556" s="69"/>
    </row>
    <row r="557" spans="1:10" s="41" customFormat="1" ht="15" customHeight="1">
      <c r="A557" s="38" t="s">
        <v>419</v>
      </c>
      <c r="B557" s="35"/>
      <c r="C557" s="35"/>
      <c r="D557" s="35" t="s">
        <v>149</v>
      </c>
      <c r="E557" s="36">
        <v>2170</v>
      </c>
      <c r="F557" s="36">
        <v>2188</v>
      </c>
      <c r="G557" s="67">
        <v>2187.86</v>
      </c>
      <c r="H557" s="191">
        <f t="shared" si="10"/>
        <v>0.9999360146252286</v>
      </c>
      <c r="I557" s="51"/>
      <c r="J557" s="69"/>
    </row>
    <row r="558" spans="1:10" s="41" customFormat="1" ht="15" customHeight="1">
      <c r="A558" s="38" t="s">
        <v>91</v>
      </c>
      <c r="B558" s="35"/>
      <c r="C558" s="35"/>
      <c r="D558" s="35" t="s">
        <v>90</v>
      </c>
      <c r="E558" s="36">
        <v>0</v>
      </c>
      <c r="F558" s="36">
        <v>10000</v>
      </c>
      <c r="G558" s="67">
        <v>0</v>
      </c>
      <c r="H558" s="191">
        <f t="shared" si="10"/>
        <v>0</v>
      </c>
      <c r="I558" s="51"/>
      <c r="J558" s="69"/>
    </row>
    <row r="559" spans="1:10" s="130" customFormat="1" ht="15" customHeight="1">
      <c r="A559" s="128" t="s">
        <v>425</v>
      </c>
      <c r="B559" s="193"/>
      <c r="C559" s="193" t="s">
        <v>205</v>
      </c>
      <c r="D559" s="193"/>
      <c r="E559" s="194">
        <f>SUM(E560)</f>
        <v>125000</v>
      </c>
      <c r="F559" s="194">
        <f>SUM(F560)</f>
        <v>125000</v>
      </c>
      <c r="G559" s="198">
        <f>SUM(G560)</f>
        <v>60000</v>
      </c>
      <c r="H559" s="132">
        <f t="shared" si="10"/>
        <v>0.48</v>
      </c>
      <c r="I559" s="132">
        <f>G559/8163419.33</f>
        <v>0.00734986132336779</v>
      </c>
      <c r="J559" s="197"/>
    </row>
    <row r="560" spans="1:10" s="41" customFormat="1" ht="15" customHeight="1">
      <c r="A560" s="47" t="s">
        <v>202</v>
      </c>
      <c r="B560" s="29"/>
      <c r="C560" s="29"/>
      <c r="D560" s="29">
        <v>2820</v>
      </c>
      <c r="E560" s="30">
        <v>125000</v>
      </c>
      <c r="F560" s="30">
        <v>125000</v>
      </c>
      <c r="G560" s="72">
        <v>60000</v>
      </c>
      <c r="H560" s="191">
        <f t="shared" si="10"/>
        <v>0.48</v>
      </c>
      <c r="I560" s="51"/>
      <c r="J560" s="69"/>
    </row>
    <row r="561" spans="1:10" s="130" customFormat="1" ht="15" customHeight="1">
      <c r="A561" s="128" t="s">
        <v>15</v>
      </c>
      <c r="B561" s="193"/>
      <c r="C561" s="193">
        <v>92695</v>
      </c>
      <c r="D561" s="193"/>
      <c r="E561" s="194">
        <f>SUM(E562:E562)</f>
        <v>0</v>
      </c>
      <c r="F561" s="194">
        <f>SUM(F562:F562)</f>
        <v>45000</v>
      </c>
      <c r="G561" s="198">
        <f>SUM(G562:G562)</f>
        <v>0</v>
      </c>
      <c r="H561" s="132">
        <f t="shared" si="10"/>
        <v>0</v>
      </c>
      <c r="I561" s="132">
        <f>G561/8163419.33</f>
        <v>0</v>
      </c>
      <c r="J561" s="197"/>
    </row>
    <row r="562" spans="1:10" s="41" customFormat="1" ht="15" customHeight="1">
      <c r="A562" s="52" t="s">
        <v>366</v>
      </c>
      <c r="B562" s="29"/>
      <c r="C562" s="29"/>
      <c r="D562" s="53" t="s">
        <v>90</v>
      </c>
      <c r="E562" s="30">
        <v>0</v>
      </c>
      <c r="F562" s="30">
        <v>45000</v>
      </c>
      <c r="G562" s="72">
        <v>0</v>
      </c>
      <c r="H562" s="191">
        <f t="shared" si="10"/>
        <v>0</v>
      </c>
      <c r="I562" s="51"/>
      <c r="J562" s="69"/>
    </row>
    <row r="563" spans="1:10" s="41" customFormat="1" ht="24" customHeight="1">
      <c r="A563" s="39" t="s">
        <v>69</v>
      </c>
      <c r="B563" s="40"/>
      <c r="C563" s="40"/>
      <c r="D563" s="40"/>
      <c r="E563" s="82">
        <f>SUM(E3,E14,E30,E59,E127,E153,E178,E185,E191,E194,E324,E350,E452,E480,E530,E541,E53,E419,E10,E56)</f>
        <v>16836426</v>
      </c>
      <c r="F563" s="82">
        <f>SUM(F3,F14,F30,F59,F127,F153,F178,F185,F191,F194,F324,F350,F452,F480,F530,F541,F53,F419,F10,F56)</f>
        <v>18016918</v>
      </c>
      <c r="G563" s="147">
        <f>SUM(G3,G14,G30,G59,G127,G153,G178,G185,G191,G194,G324,G350,G452,G480,G530,G541,G53,G419,G10,G56,)</f>
        <v>8163419.330000002</v>
      </c>
      <c r="H563" s="51">
        <f t="shared" si="10"/>
        <v>0.4530974348664961</v>
      </c>
      <c r="I563" s="51">
        <f>G563/8163419.33</f>
        <v>1.0000000000000002</v>
      </c>
      <c r="J563" s="124">
        <v>0</v>
      </c>
    </row>
    <row r="564" spans="1:10" s="41" customFormat="1" ht="15" customHeight="1">
      <c r="A564" s="52" t="s">
        <v>351</v>
      </c>
      <c r="B564" s="112"/>
      <c r="C564" s="112"/>
      <c r="D564" s="112"/>
      <c r="E564" s="112"/>
      <c r="F564" s="112"/>
      <c r="G564" s="114"/>
      <c r="H564" s="51"/>
      <c r="I564" s="51"/>
      <c r="J564" s="127"/>
    </row>
    <row r="565" spans="1:10" s="41" customFormat="1" ht="39" customHeight="1">
      <c r="A565" s="128" t="s">
        <v>352</v>
      </c>
      <c r="B565" s="129"/>
      <c r="C565" s="129"/>
      <c r="D565" s="129"/>
      <c r="E565" s="136">
        <v>14184649</v>
      </c>
      <c r="F565" s="136">
        <v>14924974</v>
      </c>
      <c r="G565" s="137">
        <v>7353433.79</v>
      </c>
      <c r="H565" s="51">
        <f t="shared" si="10"/>
        <v>0.49269323953261157</v>
      </c>
      <c r="I565" s="51">
        <f>G565/8163419.33</f>
        <v>0.9007786434511138</v>
      </c>
      <c r="J565" s="225" t="s">
        <v>367</v>
      </c>
    </row>
    <row r="566" spans="1:10" s="41" customFormat="1" ht="15" customHeight="1">
      <c r="A566" s="52" t="s">
        <v>354</v>
      </c>
      <c r="B566" s="112"/>
      <c r="C566" s="112"/>
      <c r="D566" s="112"/>
      <c r="E566" s="115"/>
      <c r="F566" s="115"/>
      <c r="G566" s="131"/>
      <c r="H566" s="51"/>
      <c r="I566" s="51"/>
      <c r="J566" s="226"/>
    </row>
    <row r="567" spans="1:10" s="41" customFormat="1" ht="15" customHeight="1">
      <c r="A567" s="52" t="s">
        <v>355</v>
      </c>
      <c r="B567" s="112"/>
      <c r="C567" s="112"/>
      <c r="D567" s="112"/>
      <c r="E567" s="133">
        <v>6883936</v>
      </c>
      <c r="F567" s="133">
        <v>6958787</v>
      </c>
      <c r="G567" s="134">
        <v>3453705.13</v>
      </c>
      <c r="H567" s="191">
        <f>G567/F567</f>
        <v>0.49630849888062384</v>
      </c>
      <c r="I567" s="191">
        <f aca="true" t="shared" si="11" ref="I567:I574">G567/8163419.33</f>
        <v>0.4230708959550654</v>
      </c>
      <c r="J567" s="135">
        <f>G567/7353433.79</f>
        <v>0.46967243176877777</v>
      </c>
    </row>
    <row r="568" spans="1:10" ht="15" customHeight="1">
      <c r="A568" s="52" t="s">
        <v>356</v>
      </c>
      <c r="B568" s="112"/>
      <c r="C568" s="112"/>
      <c r="D568" s="112"/>
      <c r="E568" s="133">
        <v>3062412</v>
      </c>
      <c r="F568" s="133">
        <v>3419163</v>
      </c>
      <c r="G568" s="134">
        <v>1558726.99</v>
      </c>
      <c r="H568" s="191">
        <f t="shared" si="10"/>
        <v>0.45587969628824365</v>
      </c>
      <c r="I568" s="191">
        <f t="shared" si="11"/>
        <v>0.19094045362484155</v>
      </c>
      <c r="J568" s="135">
        <f aca="true" t="shared" si="12" ref="J568:J573">G568/7353433.79</f>
        <v>0.21197266943774304</v>
      </c>
    </row>
    <row r="569" spans="1:10" ht="12.75">
      <c r="A569" s="52" t="s">
        <v>357</v>
      </c>
      <c r="B569" s="112"/>
      <c r="C569" s="112"/>
      <c r="D569" s="112"/>
      <c r="E569" s="133">
        <v>642050</v>
      </c>
      <c r="F569" s="133">
        <v>664250</v>
      </c>
      <c r="G569" s="134">
        <v>355000</v>
      </c>
      <c r="H569" s="191">
        <f t="shared" si="10"/>
        <v>0.5344373353406097</v>
      </c>
      <c r="I569" s="191">
        <f t="shared" si="11"/>
        <v>0.04348667949659276</v>
      </c>
      <c r="J569" s="135">
        <f t="shared" si="12"/>
        <v>0.0482767656768417</v>
      </c>
    </row>
    <row r="570" spans="1:10" ht="15" customHeight="1">
      <c r="A570" s="52" t="s">
        <v>358</v>
      </c>
      <c r="B570" s="112"/>
      <c r="C570" s="112"/>
      <c r="D570" s="112"/>
      <c r="E570" s="133">
        <v>3462838</v>
      </c>
      <c r="F570" s="133">
        <v>3575894</v>
      </c>
      <c r="G570" s="134">
        <v>1874549.66</v>
      </c>
      <c r="H570" s="191">
        <f t="shared" si="10"/>
        <v>0.5242184639701288</v>
      </c>
      <c r="I570" s="191">
        <f t="shared" si="11"/>
        <v>0.229628000746104</v>
      </c>
      <c r="J570" s="135">
        <f t="shared" si="12"/>
        <v>0.2549216751702064</v>
      </c>
    </row>
    <row r="571" spans="1:10" ht="25.5" customHeight="1">
      <c r="A571" s="47" t="s">
        <v>445</v>
      </c>
      <c r="B571" s="112"/>
      <c r="C571" s="112"/>
      <c r="D571" s="112"/>
      <c r="E571" s="133">
        <v>19677</v>
      </c>
      <c r="F571" s="133">
        <v>216213</v>
      </c>
      <c r="G571" s="134">
        <v>82137.36</v>
      </c>
      <c r="H571" s="191">
        <f t="shared" si="10"/>
        <v>0.37989094087774555</v>
      </c>
      <c r="I571" s="191">
        <f t="shared" si="11"/>
        <v>0.010061636757792277</v>
      </c>
      <c r="J571" s="135">
        <f t="shared" si="12"/>
        <v>0.011169932625448988</v>
      </c>
    </row>
    <row r="572" spans="1:10" ht="15" customHeight="1">
      <c r="A572" s="52" t="s">
        <v>360</v>
      </c>
      <c r="B572" s="112"/>
      <c r="C572" s="112"/>
      <c r="D572" s="112"/>
      <c r="E572" s="133">
        <v>27923</v>
      </c>
      <c r="F572" s="133">
        <v>20931</v>
      </c>
      <c r="G572" s="134">
        <v>0</v>
      </c>
      <c r="H572" s="191">
        <f t="shared" si="10"/>
        <v>0</v>
      </c>
      <c r="I572" s="191">
        <f t="shared" si="11"/>
        <v>0</v>
      </c>
      <c r="J572" s="135">
        <f t="shared" si="12"/>
        <v>0</v>
      </c>
    </row>
    <row r="573" spans="1:10" ht="12.75">
      <c r="A573" s="52" t="s">
        <v>361</v>
      </c>
      <c r="B573" s="112"/>
      <c r="C573" s="112"/>
      <c r="D573" s="112"/>
      <c r="E573" s="133">
        <v>85813</v>
      </c>
      <c r="F573" s="133">
        <v>69736</v>
      </c>
      <c r="G573" s="134">
        <v>29314.65</v>
      </c>
      <c r="H573" s="191">
        <f t="shared" si="10"/>
        <v>0.4203660949868074</v>
      </c>
      <c r="I573" s="191">
        <f t="shared" si="11"/>
        <v>0.0035909768707177267</v>
      </c>
      <c r="J573" s="135">
        <f t="shared" si="12"/>
        <v>0.003986525320982049</v>
      </c>
    </row>
    <row r="574" spans="1:10" s="130" customFormat="1" ht="25.5" customHeight="1">
      <c r="A574" s="128" t="s">
        <v>353</v>
      </c>
      <c r="B574" s="129"/>
      <c r="C574" s="129"/>
      <c r="D574" s="129"/>
      <c r="E574" s="136">
        <v>2651777</v>
      </c>
      <c r="F574" s="136">
        <v>3091944</v>
      </c>
      <c r="G574" s="137">
        <v>809985.54</v>
      </c>
      <c r="H574" s="51">
        <f t="shared" si="10"/>
        <v>0.26196643276851067</v>
      </c>
      <c r="I574" s="51">
        <f t="shared" si="11"/>
        <v>0.09922135654888624</v>
      </c>
      <c r="J574" s="225" t="s">
        <v>368</v>
      </c>
    </row>
    <row r="575" spans="1:10" ht="12.75">
      <c r="A575" s="52" t="s">
        <v>354</v>
      </c>
      <c r="B575" s="112"/>
      <c r="C575" s="112"/>
      <c r="D575" s="112"/>
      <c r="E575" s="133"/>
      <c r="F575" s="138"/>
      <c r="G575" s="139"/>
      <c r="H575" s="51"/>
      <c r="I575" s="51"/>
      <c r="J575" s="227"/>
    </row>
    <row r="576" spans="1:10" ht="18" customHeight="1">
      <c r="A576" s="52" t="s">
        <v>362</v>
      </c>
      <c r="B576" s="112"/>
      <c r="C576" s="112"/>
      <c r="D576" s="112"/>
      <c r="E576" s="133">
        <v>2651777</v>
      </c>
      <c r="F576" s="133">
        <v>3091944</v>
      </c>
      <c r="G576" s="139">
        <v>809985.54</v>
      </c>
      <c r="H576" s="191">
        <f t="shared" si="10"/>
        <v>0.26196643276851067</v>
      </c>
      <c r="I576" s="191">
        <f>G576/8163419.33</f>
        <v>0.09922135654888624</v>
      </c>
      <c r="J576" s="135">
        <f>G576/G574</f>
        <v>1</v>
      </c>
    </row>
    <row r="577" spans="1:10" ht="12.75">
      <c r="A577" s="52" t="s">
        <v>351</v>
      </c>
      <c r="B577" s="112"/>
      <c r="C577" s="112"/>
      <c r="D577" s="112"/>
      <c r="E577" s="133"/>
      <c r="F577" s="133"/>
      <c r="G577" s="139"/>
      <c r="H577" s="191"/>
      <c r="I577" s="191"/>
      <c r="J577" s="135"/>
    </row>
    <row r="578" spans="1:10" ht="25.5" customHeight="1">
      <c r="A578" s="52" t="s">
        <v>359</v>
      </c>
      <c r="B578" s="112"/>
      <c r="C578" s="112"/>
      <c r="D578" s="112"/>
      <c r="E578" s="133">
        <v>2089230</v>
      </c>
      <c r="F578" s="133">
        <v>2252481</v>
      </c>
      <c r="G578" s="139">
        <v>444804.04</v>
      </c>
      <c r="H578" s="191">
        <f t="shared" si="10"/>
        <v>0.1974729376185637</v>
      </c>
      <c r="I578" s="191">
        <f>G578/8163419.33</f>
        <v>0.05448746683456232</v>
      </c>
      <c r="J578" s="135">
        <f>G578/G576</f>
        <v>0.5491505934784958</v>
      </c>
    </row>
    <row r="579" spans="1:10" ht="18" customHeight="1" hidden="1">
      <c r="A579" s="52" t="s">
        <v>363</v>
      </c>
      <c r="B579" s="112"/>
      <c r="C579" s="112"/>
      <c r="D579" s="112"/>
      <c r="E579" s="133">
        <v>0</v>
      </c>
      <c r="F579" s="133">
        <v>0</v>
      </c>
      <c r="G579" s="139">
        <v>0</v>
      </c>
      <c r="H579" s="51" t="e">
        <f t="shared" si="10"/>
        <v>#DIV/0!</v>
      </c>
      <c r="I579" s="79">
        <f>G579/9077744.83</f>
        <v>0</v>
      </c>
      <c r="J579" s="135">
        <f>G579/G574</f>
        <v>0</v>
      </c>
    </row>
    <row r="581" ht="18" customHeight="1"/>
    <row r="582" ht="18" customHeight="1"/>
    <row r="583" spans="1:10" s="130" customFormat="1" ht="21.75" customHeight="1">
      <c r="A583"/>
      <c r="B583"/>
      <c r="C583"/>
      <c r="D583"/>
      <c r="E583"/>
      <c r="F583"/>
      <c r="G583" s="71"/>
      <c r="H583" s="41"/>
      <c r="I583" s="110"/>
      <c r="J583" s="126"/>
    </row>
    <row r="585" ht="18" customHeight="1"/>
  </sheetData>
  <sheetProtection/>
  <autoFilter ref="D1:D605"/>
  <mergeCells count="10">
    <mergeCell ref="J565:J566"/>
    <mergeCell ref="J574:J575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5905511811023623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informacji z przebiegu  wykonania  budżetu  Miasta Radziejów za I półrocze  2011 roku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2011-08-11T12:32:10Z</cp:lastPrinted>
  <dcterms:created xsi:type="dcterms:W3CDTF">2004-07-25T15:20:29Z</dcterms:created>
  <dcterms:modified xsi:type="dcterms:W3CDTF">2011-08-12T08:32:14Z</dcterms:modified>
  <cp:category/>
  <cp:version/>
  <cp:contentType/>
  <cp:contentStatus/>
</cp:coreProperties>
</file>