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Dochody" sheetId="1" r:id="rId1"/>
    <sheet name="Wydatki" sheetId="2" r:id="rId2"/>
    <sheet name="dochody wg §§" sheetId="3" r:id="rId3"/>
    <sheet name="wydatki wg §§" sheetId="4" r:id="rId4"/>
  </sheets>
  <definedNames>
    <definedName name="_xlnm._FilterDatabase" localSheetId="0" hidden="1">'Dochody'!$D$1:$D$198</definedName>
    <definedName name="_xlnm._FilterDatabase" localSheetId="1" hidden="1">'Wydatki'!$D$1:$D$645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43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25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57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3.xml><?xml version="1.0" encoding="utf-8"?>
<comments xmlns="http://schemas.openxmlformats.org/spreadsheetml/2006/main">
  <authors>
    <author>Wiktor Śniegowski</author>
  </authors>
  <commentList>
    <comment ref="A40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<sst xmlns="http://schemas.openxmlformats.org/spreadsheetml/2006/main" count="1884" uniqueCount="616">
  <si>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</si>
  <si>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</si>
  <si>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</si>
  <si>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</si>
  <si>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</si>
  <si>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</si>
  <si>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</si>
  <si>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</si>
  <si>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</si>
  <si>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</si>
  <si>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</si>
  <si>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</si>
  <si>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</si>
  <si>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</si>
  <si>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</si>
  <si>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</si>
  <si>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</si>
  <si>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</si>
  <si>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</si>
  <si>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</si>
  <si>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</si>
  <si>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</si>
  <si>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</si>
  <si>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</si>
  <si>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</si>
  <si>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</si>
  <si>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</si>
  <si>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</si>
  <si>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</si>
  <si>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</si>
  <si>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</si>
  <si>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</si>
  <si>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</si>
  <si>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</si>
  <si>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</si>
  <si>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</si>
  <si>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</si>
  <si>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</si>
  <si>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</si>
  <si>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</si>
  <si>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</si>
  <si>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</si>
  <si>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</si>
  <si>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</si>
  <si>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</si>
  <si>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</si>
  <si>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</si>
  <si>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</si>
  <si>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</si>
  <si>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</si>
  <si>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</si>
  <si>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</si>
  <si>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</si>
  <si>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</si>
  <si>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</si>
  <si>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</si>
  <si>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</si>
  <si>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</si>
  <si>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</si>
  <si>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</si>
  <si>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</si>
  <si>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</si>
  <si>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</si>
  <si>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</si>
  <si>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</si>
  <si>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</si>
  <si>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</si>
  <si>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</si>
  <si>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</si>
  <si>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</si>
  <si>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</si>
  <si>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</si>
  <si>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</si>
  <si>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</si>
  <si>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</si>
  <si>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</si>
  <si>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</si>
  <si>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</si>
  <si>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</si>
  <si>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</si>
  <si>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</si>
  <si>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</si>
  <si>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</si>
  <si>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</si>
  <si>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</si>
  <si>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</si>
  <si>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</si>
  <si>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</si>
  <si>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</si>
  <si>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</si>
  <si>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</si>
  <si>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</si>
  <si>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</si>
  <si>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</si>
  <si>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</si>
  <si>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</si>
  <si>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</si>
  <si>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</si>
  <si>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</si>
  <si>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</si>
  <si>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</si>
  <si>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</si>
  <si>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</si>
  <si>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</si>
  <si>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</si>
  <si>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</si>
  <si>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</si>
  <si>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</si>
  <si>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</si>
  <si>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</si>
  <si>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</si>
  <si>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</si>
  <si>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</si>
  <si>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</si>
  <si>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</si>
  <si>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</si>
  <si>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</si>
  <si>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</si>
  <si>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</si>
  <si>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</si>
  <si>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</si>
  <si>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</si>
  <si>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</si>
  <si>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</si>
  <si>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</si>
  <si>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</si>
  <si>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</si>
  <si>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</si>
  <si>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</si>
  <si>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</si>
  <si>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</si>
  <si>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</si>
  <si>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</si>
  <si>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</si>
  <si>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</si>
  <si>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</si>
  <si>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</si>
  <si>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</si>
  <si>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</si>
  <si>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</si>
  <si>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</si>
  <si>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</si>
  <si>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</si>
  <si>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</si>
  <si>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</si>
  <si>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</si>
  <si>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</si>
  <si>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</si>
  <si>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</si>
  <si>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</si>
  <si>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</si>
  <si>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</si>
  <si>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</si>
  <si>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</si>
  <si>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</si>
  <si>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</si>
  <si>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</si>
  <si>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</si>
  <si>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</si>
  <si>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</si>
  <si>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</si>
  <si>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</si>
  <si>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</si>
  <si>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</si>
  <si>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</si>
  <si>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</si>
  <si>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</si>
  <si>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</si>
  <si>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</si>
  <si>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</si>
  <si>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</si>
  <si>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Rozliczenia z bankami związane z obsługą długu publicznego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</si>
  <si>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</si>
  <si>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</si>
  <si>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</si>
  <si>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</si>
  <si>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</si>
  <si>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</si>
  <si>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</si>
  <si>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</si>
  <si>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</si>
  <si>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</si>
  <si>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</si>
  <si>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</si>
  <si>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</si>
  <si>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</si>
  <si>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</si>
  <si>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</si>
  <si>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</si>
  <si>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</si>
  <si>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</si>
  <si>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</si>
  <si>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</si>
  <si>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</si>
  <si>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</si>
  <si>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</si>
  <si>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</si>
  <si>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</si>
  <si>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</si>
  <si>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</si>
  <si>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</si>
  <si>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</si>
  <si>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</si>
  <si>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</si>
  <si>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4740</t>
  </si>
  <si>
    <t>Zakup akcesoriów komputerowych w tym programów i licencji</t>
  </si>
  <si>
    <t>4750</t>
  </si>
  <si>
    <t>4360</t>
  </si>
  <si>
    <t>Zakup materiałów papierniczych do sprzętu drukarskiego i urządzeń kserograficznych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</si>
  <si>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</si>
  <si>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</si>
  <si>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</si>
  <si>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</si>
  <si>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</si>
  <si>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</si>
  <si>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</si>
  <si>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</si>
  <si>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</si>
  <si>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</si>
  <si>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</si>
  <si>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</si>
  <si>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</si>
  <si>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</si>
  <si>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</si>
  <si>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</si>
  <si>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</si>
  <si>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</si>
  <si>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</si>
  <si>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</si>
  <si>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</si>
  <si>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</si>
  <si>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</si>
  <si>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</si>
  <si>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</si>
  <si>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</si>
  <si>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</si>
  <si>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</si>
  <si>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</si>
  <si>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</si>
  <si>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</si>
  <si>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</si>
  <si>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</si>
  <si>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</si>
  <si>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</si>
  <si>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</si>
  <si>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</si>
  <si>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</si>
  <si>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</si>
  <si>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</si>
  <si>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</si>
  <si>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</si>
  <si>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</si>
  <si>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</si>
  <si>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</si>
  <si>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</si>
  <si>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</si>
  <si>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</si>
  <si>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Izby wytrzeźwień</t>
  </si>
  <si>
    <t>85158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</si>
  <si>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</si>
  <si>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</si>
  <si>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</si>
  <si>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</si>
  <si>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</si>
  <si>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</si>
  <si>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</si>
  <si>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</si>
  <si>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</si>
  <si>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</si>
  <si>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</si>
  <si>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</si>
  <si>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</si>
  <si>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90015</t>
  </si>
  <si>
    <t>Zakup materiałów papierniczych do sprzętu drukarskiegoi urządzeń kserograficznych</t>
  </si>
  <si>
    <t>2910</t>
  </si>
  <si>
    <t>4560</t>
  </si>
  <si>
    <t>3119</t>
  </si>
  <si>
    <t>4019</t>
  </si>
  <si>
    <t>4229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</si>
  <si>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</si>
  <si>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</si>
  <si>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</si>
  <si>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</si>
  <si>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</si>
  <si>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</si>
  <si>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</si>
  <si>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</si>
  <si>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</si>
  <si>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</si>
  <si>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</si>
  <si>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4227</t>
  </si>
  <si>
    <t>4307</t>
  </si>
  <si>
    <t>4417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</si>
  <si>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</si>
  <si>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</si>
  <si>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</si>
  <si>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</si>
  <si>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</si>
  <si>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</si>
  <si>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</si>
  <si>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</si>
  <si>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</si>
  <si>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</si>
  <si>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</si>
  <si>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</si>
  <si>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</si>
  <si>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</si>
  <si>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</si>
  <si>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</si>
  <si>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</si>
  <si>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</si>
  <si>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</si>
  <si>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</si>
  <si>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</si>
  <si>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</si>
  <si>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</si>
  <si>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</si>
  <si>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</si>
  <si>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</si>
  <si>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</si>
  <si>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2917</t>
  </si>
  <si>
    <t>2919</t>
  </si>
  <si>
    <t>4017</t>
  </si>
  <si>
    <t>4117</t>
  </si>
  <si>
    <t>4127</t>
  </si>
  <si>
    <t>4177</t>
  </si>
  <si>
    <t>4217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</si>
  <si>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</si>
  <si>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</si>
  <si>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</si>
  <si>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</si>
  <si>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</si>
  <si>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</si>
  <si>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</si>
  <si>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</si>
  <si>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</si>
  <si>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</si>
  <si>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</si>
  <si>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</si>
  <si>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</si>
  <si>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</si>
  <si>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</si>
  <si>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</si>
  <si>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</si>
  <si>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</si>
  <si>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Udział % w wydatkach bieżących</t>
  </si>
  <si>
    <t>Wpływy z opłat za zarząd, użytkowanie i użytkowanie wieczyste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</si>
  <si>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</si>
  <si>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</si>
  <si>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</si>
  <si>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</si>
  <si>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</si>
  <si>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</si>
  <si>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</si>
  <si>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</si>
  <si>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</si>
  <si>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</si>
  <si>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</si>
  <si>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</si>
  <si>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</si>
  <si>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</si>
  <si>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</si>
  <si>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</si>
  <si>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</si>
  <si>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</si>
  <si>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</si>
  <si>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</si>
  <si>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</si>
  <si>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</si>
  <si>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</si>
  <si>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</si>
  <si>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</si>
  <si>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</si>
  <si>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Opłaty z tytułu zakup usług telekomunikacyjnych świadczonych w ruchomej publicznej sieci telefonicznej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</si>
  <si>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</si>
  <si>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</si>
  <si>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</si>
  <si>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</si>
  <si>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</si>
  <si>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</si>
  <si>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</si>
  <si>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</si>
  <si>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</si>
  <si>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</si>
  <si>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</si>
  <si>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</si>
  <si>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</si>
  <si>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</si>
  <si>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</si>
  <si>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</si>
  <si>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</si>
  <si>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</si>
  <si>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</si>
  <si>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</si>
  <si>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</si>
  <si>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Opłata z tytułu zakupu usług telekomunikacyjnych świadczonych w stacjonarnej publicznej sieci telefonicznej </t>
  </si>
  <si>
    <t xml:space="preserve">Zadania w zakresie kultury fizycznej </t>
  </si>
  <si>
    <t>Wpływy ze sprzedaży składników majątkowych</t>
  </si>
  <si>
    <t>0870</t>
  </si>
  <si>
    <t>0921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</si>
  <si>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</si>
  <si>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</si>
  <si>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</si>
  <si>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</si>
  <si>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</si>
  <si>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</si>
  <si>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</si>
  <si>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</si>
  <si>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</si>
  <si>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</si>
  <si>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</si>
  <si>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</si>
  <si>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</si>
  <si>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</si>
  <si>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</si>
  <si>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</si>
  <si>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</si>
  <si>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międzyJST </t>
  </si>
  <si>
    <t xml:space="preserve">Dotacje celowe otrzymane z gminy na zadania bieżące realizowane na podstawie porozumień (umów) między JST </t>
  </si>
  <si>
    <t>Opłaty z tytułu zakupu usług telekomunikacyjnych świadczonych w stacjonarnej publ. sieci telefonicznej</t>
  </si>
  <si>
    <t>Zakup usług przez jednostki samorządu terytorial- nego od innych jednostek samorządu terytorialnego</t>
  </si>
  <si>
    <t>Dotacje celowe przekazane gminie na zadania bieżące realizowane na podstawie zawartych porozumień</t>
  </si>
  <si>
    <t>4211</t>
  </si>
  <si>
    <t>Opłaty z tytułu zakupu usług telekomunikacyjnych świadczonych w stacjonarnej publicznej sieci telefonicznej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</si>
  <si>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</si>
  <si>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</si>
  <si>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</si>
  <si>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</si>
  <si>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</si>
  <si>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</si>
  <si>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4047</t>
  </si>
  <si>
    <t>4049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</si>
  <si>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</si>
  <si>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</si>
  <si>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</si>
  <si>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</si>
  <si>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</si>
  <si>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</si>
  <si>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75411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</si>
  <si>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</si>
  <si>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</si>
  <si>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</si>
  <si>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</si>
  <si>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</si>
  <si>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Plan wg uchwały         Nr XVIII/144/2012</t>
  </si>
  <si>
    <t>Dotacja celowa otrzymana z tytułu pomocy finansowej udzielanej między jednostkami samorządu terytorialnego na dofinansowanie własnych zadań inwestycyjnych i zakupów inwestycyjnych</t>
  </si>
  <si>
    <t>6300</t>
  </si>
  <si>
    <t>6309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</si>
  <si>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</si>
  <si>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</si>
  <si>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</si>
  <si>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</si>
  <si>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</si>
  <si>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</si>
  <si>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</si>
  <si>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</si>
  <si>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</si>
  <si>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</si>
  <si>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Jednostki specjalistycznego poradnictwa, mieszka- nia chronione i ośrodki interwencji kryzysowej</t>
  </si>
  <si>
    <t>4570</t>
  </si>
  <si>
    <t>4221</t>
  </si>
  <si>
    <t>4241</t>
  </si>
  <si>
    <t>4411</t>
  </si>
  <si>
    <t>4011</t>
  </si>
  <si>
    <t>Opłaty z tytułu zakupu usług telekomunikacyjnych świadczonych w stacjonarnej  publ.sieci telefonicznej</t>
  </si>
  <si>
    <t>Odsetki od nieterminowych wpłat z tytułu pozostałych podatków i opłat</t>
  </si>
  <si>
    <t>4247</t>
  </si>
  <si>
    <t>4249</t>
  </si>
  <si>
    <t>Ochrona zabytków i opieka nad zabytkami</t>
  </si>
  <si>
    <t>92120</t>
  </si>
  <si>
    <t>Dotacje celowe z budżetu na finansowanie lub dofinansowanie prac remontowych i konserwatorskich obiektów zabytkowych przekazane jednostkom niezaliczanym do sektora finansów publicznych</t>
  </si>
  <si>
    <t>2720</t>
  </si>
  <si>
    <t>Komendy powiatowe Policji</t>
  </si>
  <si>
    <t xml:space="preserve">Wpłaty jednostek na państwowy fundusz celowy </t>
  </si>
  <si>
    <t>3000</t>
  </si>
  <si>
    <t>85195</t>
  </si>
  <si>
    <t>75022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</si>
  <si>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</si>
  <si>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</si>
  <si>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Rady gmin (miast i miast na prawach powiatu)</t>
  </si>
  <si>
    <t xml:space="preserve"> Wykonanie w 2012 roku</t>
  </si>
  <si>
    <t xml:space="preserve"> %      wykona-   nia</t>
  </si>
  <si>
    <t xml:space="preserve">Udział w dochodach ogółem </t>
  </si>
  <si>
    <t xml:space="preserve"> Wykonanie w 2009 roku</t>
  </si>
  <si>
    <t xml:space="preserve"> Wykonanie w 2010 roku</t>
  </si>
  <si>
    <t xml:space="preserve"> Wykonanie w 2011 roku</t>
  </si>
  <si>
    <t>OO10</t>
  </si>
  <si>
    <t>Udziały gmin w podatku doch.od osób prawnych</t>
  </si>
  <si>
    <t>OO20</t>
  </si>
  <si>
    <t>O310</t>
  </si>
  <si>
    <t>O320</t>
  </si>
  <si>
    <t>O330</t>
  </si>
  <si>
    <t>O340</t>
  </si>
  <si>
    <t>O350</t>
  </si>
  <si>
    <t>O360</t>
  </si>
  <si>
    <t>Opłata od posiadania psa/podatek</t>
  </si>
  <si>
    <t>O370</t>
  </si>
  <si>
    <t>O400</t>
  </si>
  <si>
    <t>O410</t>
  </si>
  <si>
    <t>O430</t>
  </si>
  <si>
    <t>Wpływy z opłat za zarząd, użytkowanie i użytkowanie wieczyste nieruchomości</t>
  </si>
  <si>
    <t>O470</t>
  </si>
  <si>
    <t>Wpływy z opłat za zezwolenia na sprzedaż napojów alkoholowych</t>
  </si>
  <si>
    <t>O480</t>
  </si>
  <si>
    <t>Wpływy z innych lokalnych opłat pobieranych przez j.s.t.na podstawie odrębnych ustaw</t>
  </si>
  <si>
    <t>O490</t>
  </si>
  <si>
    <t>O500</t>
  </si>
  <si>
    <t>Zaległości z podatków i opłat zniesionych</t>
  </si>
  <si>
    <t>O560</t>
  </si>
  <si>
    <t>Grzywny, mandaty i kary pieniężne od osób fizycznych</t>
  </si>
  <si>
    <t>O570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</si>
  <si>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</si>
  <si>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</si>
  <si>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</si>
  <si>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</si>
  <si>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</si>
  <si>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</si>
  <si>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</si>
  <si>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</si>
  <si>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</si>
  <si>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</si>
  <si>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O580</t>
  </si>
  <si>
    <t>O590</t>
  </si>
  <si>
    <t>O690</t>
  </si>
  <si>
    <t>Dochody z najmu i dzierżawy składników majątkowych</t>
  </si>
  <si>
    <t>O750</t>
  </si>
  <si>
    <t>O760</t>
  </si>
  <si>
    <t>O770</t>
  </si>
  <si>
    <t>O830</t>
  </si>
  <si>
    <t>O870</t>
  </si>
  <si>
    <t>Odsetki od nieterminowych wpłat  z tytułu podatków i opłat</t>
  </si>
  <si>
    <t>O910</t>
  </si>
  <si>
    <t>O920</t>
  </si>
  <si>
    <t>O921</t>
  </si>
  <si>
    <t>Otrzymane spadki, zapisy i darowizny w postaci pieniężnej</t>
  </si>
  <si>
    <t>O960</t>
  </si>
  <si>
    <t xml:space="preserve">Wpływy z różnych dochodów </t>
  </si>
  <si>
    <t>O970</t>
  </si>
  <si>
    <t xml:space="preserve">Dotacje celowe w ramach programów finansowanych z udziałem środków europejskich oraz środków o których mowa w art.5 ust.1 pkt 3 oraz ust.3 pkt 5 i 6 ustawy lub płatności w ramach budżetu środków europejskich </t>
  </si>
  <si>
    <t>Dotacje rozwojowe oraz środki na finansowanie Wspólnej Polityki Rolnej (finansowanie)</t>
  </si>
  <si>
    <t>Dotacje celowe w ramach programów finansowanych z udziałem środków europejskich oraz środków o których mowa w art.5 ust.1 pkt 3 oraz ust.3 pkt 5 i 6 ustawy lub płatności w ramach budżetu środków europejskich (współfinansow.)</t>
  </si>
  <si>
    <t>Dotacje celowe otrzymane z gminy na zadania bieżące realizowane na podstawie porozumień między jst</t>
  </si>
  <si>
    <t>Dotacje celowe otrzymane z powiatu na zadania bieżące realizowane na podst. zawartych porozumień między jst</t>
  </si>
  <si>
    <t>Dotacje celowe otrzymane od samorządu województwa na zadania bieżące realizowane na podst. zawartych porozumień</t>
  </si>
  <si>
    <t>Dochody jst związane z realizacją zadań z zakresu administracji rządowej oraz innych zadań zleconych ustawami</t>
  </si>
  <si>
    <t>Wpływy do budżetu pozostałości środków finansowych gromadzonych na wydzielonym rachunku jednostki budżetowej</t>
  </si>
  <si>
    <t>Dotacje otrzymane od pozostałych jednostek zaliczanych do sektora fin. publ.na realizację zadań bieżących jedn. zaliczanych do sektora fin.publ.</t>
  </si>
  <si>
    <t>Środki na dofinansowanie własnych zadań bieżących gmin pozyskane z innych źródeł (granty)</t>
  </si>
  <si>
    <t>Środki na uzupełnienie dochodów gmin</t>
  </si>
  <si>
    <t>w tym</t>
  </si>
  <si>
    <t>część oświatowa subwencji ogólnej</t>
  </si>
  <si>
    <t>część wyrównawcza subwencji ogólnej</t>
  </si>
  <si>
    <t>część równoważąca subwencji ogólnej</t>
  </si>
  <si>
    <t>Dotacje otrzymane z państwowych funduszy celowych na finansowanie lub dofinansowanie kosztów inwestycji i zakupów inwestycyjnych jednostek sektora finansów publicznych</t>
  </si>
  <si>
    <t>Wpływy z tytułu pomocy finansowej udzielanej między jst na dofinanso- wanie własnych zadań inwestycyj- nych i zakupów inwestycyjnych</t>
  </si>
  <si>
    <t>Dotacje celowe w ramach programów finansowanych z udziałem środków europejskich oraz środków o których mowa w art.5 ust.1 pkt 3 oraz ust.3 pkt 5 i 6 ustawy lub płatności w ramach budżetu środków europejskich (finansowanie)</t>
  </si>
  <si>
    <t>Dotacje celowe otrzymane z budżetu państwa na realizację inwestycji i zakupów inwestycyjnych własnych gmin</t>
  </si>
  <si>
    <t xml:space="preserve">O G Ó Ł E M </t>
  </si>
  <si>
    <t xml:space="preserve">Dochody bieżące </t>
  </si>
  <si>
    <t xml:space="preserve">Dotacje z budżetu państwa </t>
  </si>
  <si>
    <t>Dotacje otrzymane na podstawie umów (porozumień)</t>
  </si>
  <si>
    <t xml:space="preserve">Dochody bieżące uzyskane w ramach programów finansowanych z udziałem środków o których mowa w art. 5 </t>
  </si>
  <si>
    <t>Dochody własne</t>
  </si>
  <si>
    <t>Dochody majątkowe</t>
  </si>
  <si>
    <t>ze sprzedaży mienia komunalnego (nieruchomości i mienie ruchome)</t>
  </si>
  <si>
    <t xml:space="preserve">dochody majątkowe uzyskane w ramach programów finansowanych z udziałem środków o których mowa w art. 5 </t>
  </si>
  <si>
    <t>Wykonanie w 2012 roku</t>
  </si>
  <si>
    <t xml:space="preserve"> % wykona-nia</t>
  </si>
  <si>
    <t>Wykonanie w 2009 roku</t>
  </si>
  <si>
    <t>Wykonanie w 2010 roku</t>
  </si>
  <si>
    <t>Wykonanie w 2011 roku</t>
  </si>
  <si>
    <t>Dynamika wydatków 2012/2011 rok</t>
  </si>
  <si>
    <t>Dotacje celowa przekazane gminie na zadania bieżące realizowane na pod- stawie porozumień (umów) między JST</t>
  </si>
  <si>
    <t>Dotacje celowe przekazane dla powiatu na zadania bieżące realizowane na podstawie porozumień (umów) między JST</t>
  </si>
  <si>
    <t>Dotacje celowe przekazane do samorządu województwa na zadania bieżące realizowane na podstawie porozumień między JST</t>
  </si>
  <si>
    <t>Dotacja celowa na pomoc finansową udzielaną między jst na dofinanso- wanie własnych zadań bieżących</t>
  </si>
  <si>
    <t>Dotacje celowe z budżetu na finansowanie lub dofinansowanie prac remontowych i konserwatorskich obiektów zabytkowych przekazane jednostkom niezaliczonym do sektora finansów publicznych</t>
  </si>
  <si>
    <t xml:space="preserve">Wpłaty gmin i powiatów na rzecz innych jst oraz związków gmin lub związków powiatów na dofinansowanie zadań bieżących </t>
  </si>
  <si>
    <t>Zwrot dotacji oraz płatności, w tym wykorzystanych niezgodnie z przezna- czeniem lub wykorzystanych z narusze- niem procedur, o których mowa w art. 184 ustawy, lub pobranych nienależnie lub w nadmiernej wysokości</t>
  </si>
  <si>
    <t>Nagrody o charakterze szczególnym nie zaliczane do wynagrodzeń</t>
  </si>
  <si>
    <t>Składki na ubezpieczenie zdrowotne</t>
  </si>
  <si>
    <t>Wpłaty na PFRON</t>
  </si>
  <si>
    <t xml:space="preserve">Zakup materiałów i wyposażenia </t>
  </si>
  <si>
    <t>Zakup leków i materiałów medycznych</t>
  </si>
  <si>
    <t>Zakup usług przez jst od innych jst</t>
  </si>
  <si>
    <t>Opłaty z tytułu zakupu usług telekomu- nikacyjnych świadczonych w ruchomej publicznej sieci telefonicznej</t>
  </si>
  <si>
    <t>Opłaty z tytułu zakupu usług telekomu- nikacyjnych świadczonych w stacjo- narnej publicznej sieci telefonicznej</t>
  </si>
  <si>
    <t>Odpis na ZFŚS</t>
  </si>
  <si>
    <t>Pozostałe podatki na rzecz budżetów jst</t>
  </si>
  <si>
    <t>Opłaty na rzecz budżetów JST</t>
  </si>
  <si>
    <t>Odsetki od dotacji oraz płatności: wykorzystanych niezgodnie z przezna- czeniem lub wykorzystanych z naruszeniem procedur, o których mowa w art. 184 ustawy, pobranych nienależnie lub w nadmiernej wysokości</t>
  </si>
  <si>
    <t>Niewłaściwy wydatek</t>
  </si>
  <si>
    <t>Wpłaty jednostek na państwowy fundusz celowy na finansowanie i dofinansowanie zadań inwestycyjnych</t>
  </si>
  <si>
    <t>Dotacje celowe z budżetu na finansowanie lub dofinansowanie kosztów realizacji inwestycji i zakupów inwestycyjnych jednostek nie zaliczanych do sektora finansów publicznych</t>
  </si>
  <si>
    <t>Dotacje celowe przekazane dla powiatu na inwestycje i zakupy inwestycyjne realizowane na podst.porozumień między jst</t>
  </si>
  <si>
    <t xml:space="preserve">Rozliczenia z bankami związane z obsługą długu publicznego </t>
  </si>
  <si>
    <t xml:space="preserve">Wypłaty z tytułu gwarancji i poręczeń </t>
  </si>
  <si>
    <t>Odsetki od samorządowych papierów wartościowych lub zaciągniętych przez jst kredytów i pożyczek</t>
  </si>
  <si>
    <t xml:space="preserve">Plan 2013r. po zmianach </t>
  </si>
  <si>
    <t xml:space="preserve"> Wykonanie w 2013 roku</t>
  </si>
  <si>
    <t>Dynamika dochodów 2013/2012 r</t>
  </si>
  <si>
    <t>Wykonanie w 2013 roku</t>
  </si>
  <si>
    <t>12.</t>
  </si>
  <si>
    <t xml:space="preserve">Udział w wydat- kach ogółem </t>
  </si>
  <si>
    <t>Dotacje celowe z budżetu na finansowanie lub dofinansowanie kosztów realizacji inwestycji i zakupów inwestycyjnych innych jedn.sektora fin. publicznych</t>
  </si>
  <si>
    <t xml:space="preserve">Wydatki na zakup i objęcie akcji, wnie- sienie wkładów do spółek prawa han- dlowego oraz na uzupełnienie fun- duszy statutowych banków państwo- wych i innych istytucji finansowych </t>
  </si>
  <si>
    <t>Zobowiąza-   nia  wymagalne wg stanu na dzień 31.12.13r.</t>
  </si>
  <si>
    <t>Udział % w wydatkach majątko- wych</t>
  </si>
  <si>
    <t>Kwota należności wymagalnych na koniec          2013 roku</t>
  </si>
  <si>
    <t>Udziały gmin w podatku docho- dowym od osób fizycznych</t>
  </si>
  <si>
    <t>Podatek od działalności gospo- darczej osób fiz. opłacany w formie karty podatkowej</t>
  </si>
  <si>
    <t>Grzywny, mandaty i kary pienięż- ne od osób prawnych i innych jednostek organizacyjnych</t>
  </si>
  <si>
    <t>Wpływy z tytułu przekształcenia prawa użytkowania wieczystego przysługującego osob.fiz.w prawo własności</t>
  </si>
  <si>
    <t>7.</t>
  </si>
  <si>
    <t>Dotacje celowe otrzymane z funduszy celowych na realizację zadań bieżących jedn.sektora finansów publicznych</t>
  </si>
  <si>
    <t>Odsetki i dyskonto od skarbowych papierów wartościowych, kredytów i pożyczek oraz innych ……..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</si>
</sst>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0"/>
  </numFmts>
  <fonts count="7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1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  <font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0" fillId="33" borderId="10" xfId="53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2" applyNumberFormat="1" applyFont="1" applyBorder="1" applyAlignment="1">
      <alignment horizontal="right" vertical="center"/>
      <protection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5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10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10" fontId="15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33" borderId="10" xfId="52" applyFont="1" applyFill="1" applyBorder="1" applyAlignment="1">
      <alignment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 applyAlignment="1">
      <alignment vertical="center"/>
      <protection/>
    </xf>
    <xf numFmtId="4" fontId="18" fillId="0" borderId="10" xfId="52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18" fillId="33" borderId="10" xfId="52" applyFont="1" applyFill="1" applyBorder="1" applyAlignment="1">
      <alignment vertical="center" wrapText="1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52" applyFont="1" applyFill="1" applyBorder="1" applyAlignment="1">
      <alignment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left" vertical="center" wrapText="1"/>
    </xf>
    <xf numFmtId="49" fontId="20" fillId="0" borderId="10" xfId="52" applyNumberFormat="1" applyFont="1" applyBorder="1" applyAlignment="1">
      <alignment horizontal="center" vertical="center"/>
      <protection/>
    </xf>
    <xf numFmtId="3" fontId="18" fillId="33" borderId="10" xfId="0" applyNumberFormat="1" applyFont="1" applyFill="1" applyBorder="1" applyAlignment="1">
      <alignment vertical="center" wrapText="1"/>
    </xf>
    <xf numFmtId="49" fontId="15" fillId="0" borderId="10" xfId="52" applyNumberFormat="1" applyFont="1" applyBorder="1" applyAlignment="1">
      <alignment horizontal="center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10" fontId="4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5" fillId="33" borderId="10" xfId="53" applyFont="1" applyFill="1" applyBorder="1" applyAlignment="1">
      <alignment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vertical="center"/>
      <protection/>
    </xf>
    <xf numFmtId="0" fontId="15" fillId="33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4" fontId="15" fillId="0" borderId="0" xfId="53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3" fontId="15" fillId="33" borderId="10" xfId="0" applyNumberFormat="1" applyFont="1" applyFill="1" applyBorder="1" applyAlignment="1">
      <alignment vertical="center" wrapText="1"/>
    </xf>
    <xf numFmtId="0" fontId="21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3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3" fontId="26" fillId="0" borderId="10" xfId="53" applyNumberFormat="1" applyFont="1" applyBorder="1" applyAlignment="1">
      <alignment horizontal="right" vertical="center"/>
      <protection/>
    </xf>
    <xf numFmtId="0" fontId="24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18" fillId="33" borderId="10" xfId="53" applyFont="1" applyFill="1" applyBorder="1" applyAlignment="1">
      <alignment vertical="center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3" fontId="25" fillId="0" borderId="10" xfId="53" applyNumberFormat="1" applyFont="1" applyBorder="1" applyAlignment="1">
      <alignment horizontal="right" vertical="center"/>
      <protection/>
    </xf>
    <xf numFmtId="0" fontId="1" fillId="0" borderId="10" xfId="53" applyFont="1" applyFill="1" applyBorder="1" applyAlignment="1">
      <alignment vertical="center"/>
      <protection/>
    </xf>
    <xf numFmtId="49" fontId="1" fillId="0" borderId="10" xfId="53" applyNumberForma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3" fontId="1" fillId="0" borderId="10" xfId="53" applyNumberFormat="1" applyFill="1" applyBorder="1" applyAlignment="1">
      <alignment horizontal="right" vertical="center"/>
      <protection/>
    </xf>
    <xf numFmtId="10" fontId="1" fillId="0" borderId="10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0" applyNumberFormat="1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10" fontId="4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0" fontId="15" fillId="0" borderId="10" xfId="53" applyFont="1" applyFill="1" applyBorder="1" applyAlignment="1">
      <alignment vertical="center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5" fillId="0" borderId="10" xfId="53" applyNumberFormat="1" applyFont="1" applyFill="1" applyBorder="1" applyAlignment="1">
      <alignment horizontal="right" vertical="center"/>
      <protection/>
    </xf>
    <xf numFmtId="10" fontId="15" fillId="0" borderId="10" xfId="53" applyNumberFormat="1" applyFont="1" applyFill="1" applyBorder="1" applyAlignment="1">
      <alignment vertical="center"/>
      <protection/>
    </xf>
    <xf numFmtId="4" fontId="15" fillId="0" borderId="10" xfId="53" applyNumberFormat="1" applyFont="1" applyFill="1" applyBorder="1" applyAlignment="1">
      <alignment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5" fillId="0" borderId="10" xfId="53" applyNumberFormat="1" applyFont="1" applyFill="1" applyBorder="1" applyAlignment="1">
      <alignment horizontal="right" vertical="center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right" vertical="center"/>
      <protection/>
    </xf>
    <xf numFmtId="0" fontId="1" fillId="0" borderId="10" xfId="53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3" fontId="4" fillId="0" borderId="10" xfId="53" applyNumberFormat="1" applyFont="1" applyFill="1" applyBorder="1" applyAlignment="1">
      <alignment horizontal="right" vertical="center"/>
      <protection/>
    </xf>
    <xf numFmtId="49" fontId="18" fillId="0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3" fontId="18" fillId="0" borderId="10" xfId="52" applyNumberFormat="1" applyFont="1" applyFill="1" applyBorder="1" applyAlignment="1">
      <alignment horizontal="right" vertical="center"/>
      <protection/>
    </xf>
    <xf numFmtId="10" fontId="18" fillId="0" borderId="10" xfId="52" applyNumberFormat="1" applyFont="1" applyFill="1" applyBorder="1" applyAlignment="1">
      <alignment vertical="center"/>
      <protection/>
    </xf>
    <xf numFmtId="4" fontId="18" fillId="0" borderId="10" xfId="52" applyNumberFormat="1" applyFont="1" applyFill="1" applyBorder="1" applyAlignment="1">
      <alignment horizontal="right"/>
      <protection/>
    </xf>
    <xf numFmtId="49" fontId="1" fillId="0" borderId="10" xfId="52" applyNumberFormat="1" applyFill="1" applyBorder="1" applyAlignment="1">
      <alignment horizontal="center" vertical="center"/>
      <protection/>
    </xf>
    <xf numFmtId="3" fontId="1" fillId="0" borderId="10" xfId="52" applyNumberFormat="1" applyFill="1" applyBorder="1" applyAlignment="1">
      <alignment horizontal="right" vertical="center"/>
      <protection/>
    </xf>
    <xf numFmtId="3" fontId="1" fillId="0" borderId="10" xfId="52" applyNumberFormat="1" applyFill="1" applyBorder="1" applyAlignment="1">
      <alignment vertical="center"/>
      <protection/>
    </xf>
    <xf numFmtId="4" fontId="1" fillId="0" borderId="10" xfId="52" applyNumberFormat="1" applyFill="1" applyBorder="1" applyAlignment="1">
      <alignment vertical="center"/>
      <protection/>
    </xf>
    <xf numFmtId="10" fontId="1" fillId="0" borderId="10" xfId="52" applyNumberFormat="1" applyFont="1" applyFill="1" applyBorder="1" applyAlignment="1">
      <alignment vertical="center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" fontId="1" fillId="0" borderId="10" xfId="52" applyNumberFormat="1" applyFill="1" applyBorder="1" applyAlignment="1">
      <alignment horizontal="right" vertical="center"/>
      <protection/>
    </xf>
    <xf numFmtId="0" fontId="1" fillId="0" borderId="10" xfId="52" applyFont="1" applyFill="1" applyBorder="1" applyAlignment="1">
      <alignment vertical="center"/>
      <protection/>
    </xf>
    <xf numFmtId="4" fontId="1" fillId="0" borderId="10" xfId="52" applyNumberFormat="1" applyFill="1" applyBorder="1">
      <alignment/>
      <protection/>
    </xf>
    <xf numFmtId="49" fontId="18" fillId="0" borderId="10" xfId="52" applyNumberFormat="1" applyFont="1" applyFill="1" applyBorder="1" applyAlignment="1">
      <alignment horizontal="center" vertical="center"/>
      <protection/>
    </xf>
    <xf numFmtId="3" fontId="18" fillId="0" borderId="10" xfId="52" applyNumberFormat="1" applyFont="1" applyFill="1" applyBorder="1" applyAlignment="1">
      <alignment horizontal="right" vertical="center"/>
      <protection/>
    </xf>
    <xf numFmtId="4" fontId="18" fillId="0" borderId="10" xfId="52" applyNumberFormat="1" applyFont="1" applyFill="1" applyBorder="1">
      <alignment/>
      <protection/>
    </xf>
    <xf numFmtId="0" fontId="5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4" fontId="28" fillId="33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1" fillId="0" borderId="10" xfId="52" applyNumberFormat="1" applyBorder="1" applyAlignment="1">
      <alignment/>
      <protection/>
    </xf>
    <xf numFmtId="10" fontId="0" fillId="0" borderId="10" xfId="0" applyNumberFormat="1" applyBorder="1" applyAlignment="1">
      <alignment/>
    </xf>
    <xf numFmtId="4" fontId="25" fillId="0" borderId="10" xfId="52" applyNumberFormat="1" applyFont="1" applyFill="1" applyBorder="1" applyAlignment="1">
      <alignment/>
      <protection/>
    </xf>
    <xf numFmtId="4" fontId="25" fillId="33" borderId="10" xfId="52" applyNumberFormat="1" applyFont="1" applyFill="1" applyBorder="1" applyAlignment="1">
      <alignment/>
      <protection/>
    </xf>
    <xf numFmtId="4" fontId="25" fillId="0" borderId="0" xfId="52" applyNumberFormat="1" applyFont="1" applyFill="1" applyBorder="1" applyAlignment="1">
      <alignment vertical="center"/>
      <protection/>
    </xf>
    <xf numFmtId="4" fontId="30" fillId="0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4" fontId="28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vertical="center"/>
    </xf>
    <xf numFmtId="4" fontId="30" fillId="0" borderId="10" xfId="0" applyNumberFormat="1" applyFont="1" applyFill="1" applyBorder="1" applyAlignment="1">
      <alignment horizontal="right" vertical="center"/>
    </xf>
    <xf numFmtId="4" fontId="1" fillId="33" borderId="10" xfId="52" applyNumberFormat="1" applyFill="1" applyBorder="1" applyAlignment="1">
      <alignment horizontal="right" vertical="center"/>
      <protection/>
    </xf>
    <xf numFmtId="4" fontId="30" fillId="0" borderId="10" xfId="0" applyNumberFormat="1" applyFont="1" applyFill="1" applyBorder="1" applyAlignment="1">
      <alignment vertical="center"/>
    </xf>
    <xf numFmtId="4" fontId="30" fillId="33" borderId="10" xfId="0" applyNumberFormat="1" applyFont="1" applyFill="1" applyBorder="1" applyAlignment="1">
      <alignment vertical="center"/>
    </xf>
    <xf numFmtId="4" fontId="1" fillId="33" borderId="10" xfId="52" applyNumberFormat="1" applyFill="1" applyBorder="1" applyAlignment="1">
      <alignment vertical="center"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10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/>
    </xf>
    <xf numFmtId="10" fontId="31" fillId="0" borderId="10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174" fontId="0" fillId="0" borderId="10" xfId="0" applyNumberFormat="1" applyFill="1" applyBorder="1" applyAlignment="1">
      <alignment/>
    </xf>
    <xf numFmtId="174" fontId="30" fillId="33" borderId="10" xfId="0" applyNumberFormat="1" applyFont="1" applyFill="1" applyBorder="1" applyAlignment="1">
      <alignment/>
    </xf>
    <xf numFmtId="10" fontId="32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0" fontId="23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30" fillId="33" borderId="0" xfId="0" applyNumberFormat="1" applyFont="1" applyFill="1" applyAlignment="1">
      <alignment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3" borderId="10" xfId="53" applyFont="1" applyFill="1" applyBorder="1" applyAlignment="1">
      <alignment vertical="center"/>
      <protection/>
    </xf>
    <xf numFmtId="0" fontId="33" fillId="0" borderId="10" xfId="0" applyFont="1" applyBorder="1" applyAlignment="1">
      <alignment vertical="center" wrapText="1"/>
    </xf>
    <xf numFmtId="4" fontId="33" fillId="0" borderId="10" xfId="0" applyNumberFormat="1" applyFont="1" applyBorder="1" applyAlignment="1">
      <alignment vertical="center"/>
    </xf>
    <xf numFmtId="10" fontId="3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10" fontId="33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0" fontId="23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0" fontId="23" fillId="0" borderId="10" xfId="0" applyNumberFormat="1" applyFont="1" applyBorder="1" applyAlignment="1">
      <alignment vertical="center"/>
    </xf>
    <xf numFmtId="10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4" fillId="0" borderId="10" xfId="53" applyNumberFormat="1" applyFont="1" applyFill="1" applyBorder="1" applyAlignment="1">
      <alignment vertical="center"/>
      <protection/>
    </xf>
    <xf numFmtId="4" fontId="15" fillId="0" borderId="10" xfId="53" applyNumberFormat="1" applyFont="1" applyFill="1" applyBorder="1" applyAlignment="1">
      <alignment vertical="center"/>
      <protection/>
    </xf>
    <xf numFmtId="4" fontId="1" fillId="0" borderId="10" xfId="53" applyNumberFormat="1" applyFill="1" applyBorder="1" applyAlignment="1">
      <alignment vertical="center"/>
      <protection/>
    </xf>
    <xf numFmtId="4" fontId="15" fillId="0" borderId="10" xfId="5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15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4" fontId="25" fillId="0" borderId="10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4" fontId="16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70" fillId="0" borderId="10" xfId="0" applyNumberFormat="1" applyFont="1" applyFill="1" applyBorder="1" applyAlignment="1">
      <alignment/>
    </xf>
    <xf numFmtId="4" fontId="70" fillId="0" borderId="10" xfId="0" applyNumberFormat="1" applyFont="1" applyFill="1" applyBorder="1" applyAlignment="1">
      <alignment vertical="center"/>
    </xf>
    <xf numFmtId="3" fontId="15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4" fillId="0" borderId="10" xfId="53" applyFont="1" applyFill="1" applyBorder="1" applyAlignment="1">
      <alignment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10" fontId="71" fillId="0" borderId="10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10" fontId="22" fillId="0" borderId="10" xfId="0" applyNumberFormat="1" applyFont="1" applyBorder="1" applyAlignment="1">
      <alignment/>
    </xf>
    <xf numFmtId="4" fontId="5" fillId="0" borderId="10" xfId="53" applyNumberFormat="1" applyFont="1" applyFill="1" applyBorder="1" applyAlignment="1">
      <alignment/>
      <protection/>
    </xf>
    <xf numFmtId="4" fontId="5" fillId="0" borderId="10" xfId="53" applyNumberFormat="1" applyFont="1" applyFill="1" applyBorder="1" applyAlignment="1">
      <alignment horizontal="right"/>
      <protection/>
    </xf>
    <xf numFmtId="10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4" fillId="0" borderId="10" xfId="53" applyNumberFormat="1" applyFont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18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18" fillId="0" borderId="10" xfId="52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18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4" fontId="1" fillId="0" borderId="10" xfId="52" applyNumberFormat="1" applyFont="1" applyFill="1" applyBorder="1" applyAlignment="1">
      <alignment horizontal="right" vertical="center"/>
      <protection/>
    </xf>
    <xf numFmtId="3" fontId="18" fillId="0" borderId="10" xfId="52" applyNumberFormat="1" applyFont="1" applyFill="1" applyBorder="1" applyAlignment="1">
      <alignment vertical="center"/>
      <protection/>
    </xf>
    <xf numFmtId="4" fontId="18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4" fontId="18" fillId="0" borderId="10" xfId="52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52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3" fontId="16" fillId="0" borderId="10" xfId="0" applyNumberFormat="1" applyFont="1" applyBorder="1" applyAlignment="1">
      <alignment/>
    </xf>
    <xf numFmtId="10" fontId="15" fillId="0" borderId="10" xfId="52" applyNumberFormat="1" applyFont="1" applyBorder="1" applyAlignment="1">
      <alignment vertical="center"/>
      <protection/>
    </xf>
    <xf numFmtId="4" fontId="16" fillId="0" borderId="10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5" fillId="0" borderId="10" xfId="52" applyFont="1" applyFill="1" applyBorder="1" applyAlignment="1">
      <alignment vertical="center" wrapText="1"/>
      <protection/>
    </xf>
    <xf numFmtId="10" fontId="0" fillId="0" borderId="10" xfId="0" applyNumberFormat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3" fontId="1" fillId="0" borderId="10" xfId="52" applyNumberFormat="1" applyFill="1" applyBorder="1" applyAlignment="1">
      <alignment/>
      <protection/>
    </xf>
    <xf numFmtId="4" fontId="1" fillId="0" borderId="10" xfId="52" applyNumberFormat="1" applyFill="1" applyBorder="1" applyAlignment="1">
      <alignment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/>
    </xf>
    <xf numFmtId="4" fontId="30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4" fontId="30" fillId="0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1" fillId="0" borderId="10" xfId="53" applyNumberFormat="1" applyFill="1" applyBorder="1" applyAlignment="1">
      <alignment/>
      <protection/>
    </xf>
    <xf numFmtId="4" fontId="1" fillId="0" borderId="10" xfId="53" applyNumberFormat="1" applyFont="1" applyFill="1" applyBorder="1" applyAlignment="1">
      <alignment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vertical="center" wrapText="1"/>
      <protection/>
    </xf>
    <xf numFmtId="4" fontId="13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  <xf numFmtId="0" fontId="13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3" fontId="4" fillId="0" borderId="11" xfId="53" applyNumberFormat="1" applyFont="1" applyFill="1" applyBorder="1" applyAlignment="1">
      <alignment horizontal="center" vertical="center" wrapText="1"/>
      <protection/>
    </xf>
    <xf numFmtId="3" fontId="4" fillId="0" borderId="12" xfId="53" applyNumberFormat="1" applyFont="1" applyFill="1" applyBorder="1" applyAlignment="1">
      <alignment vertical="center"/>
      <protection/>
    </xf>
    <xf numFmtId="10" fontId="17" fillId="33" borderId="11" xfId="53" applyNumberFormat="1" applyFont="1" applyFill="1" applyBorder="1" applyAlignment="1">
      <alignment horizontal="center" vertical="center" wrapText="1"/>
      <protection/>
    </xf>
    <xf numFmtId="10" fontId="17" fillId="33" borderId="12" xfId="53" applyNumberFormat="1" applyFont="1" applyFill="1" applyBorder="1" applyAlignment="1">
      <alignment vertical="center" wrapText="1"/>
      <protection/>
    </xf>
    <xf numFmtId="4" fontId="13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vertical="center"/>
      <protection/>
    </xf>
    <xf numFmtId="10" fontId="13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  <xf numFmtId="10" fontId="17" fillId="33" borderId="11" xfId="53" applyNumberFormat="1" applyFont="1" applyFill="1" applyBorder="1" applyAlignment="1">
      <alignment horizontal="center" vertical="top" wrapText="1"/>
      <protection/>
    </xf>
    <xf numFmtId="10" fontId="15" fillId="33" borderId="12" xfId="53" applyNumberFormat="1" applyFont="1" applyFill="1" applyBorder="1" applyAlignment="1">
      <alignment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selection activeCell="F203" sqref="F203"/>
    </sheetView>
  </sheetViews>
  <sheetFormatPr defaultColWidth="9.00390625" defaultRowHeight="12.75"/>
  <cols>
    <col min="1" max="1" width="48.875" style="0" customWidth="1"/>
    <col min="4" max="4" width="7.00390625" style="0" customWidth="1"/>
    <col min="5" max="5" width="12.75390625" style="0" customWidth="1"/>
    <col min="6" max="6" width="13.25390625" style="105" customWidth="1"/>
    <col min="7" max="7" width="13.625" style="288" customWidth="1"/>
    <col min="8" max="8" width="10.75390625" style="106" customWidth="1"/>
    <col min="9" max="9" width="10.125" style="106" customWidth="1"/>
    <col min="10" max="10" width="11.625" style="67" customWidth="1"/>
  </cols>
  <sheetData>
    <row r="1" spans="1:10" ht="21.75" customHeight="1">
      <c r="A1" s="436" t="s">
        <v>0</v>
      </c>
      <c r="B1" s="434" t="s">
        <v>74</v>
      </c>
      <c r="C1" s="435"/>
      <c r="D1" s="435"/>
      <c r="E1" s="437" t="s">
        <v>444</v>
      </c>
      <c r="F1" s="376" t="s">
        <v>75</v>
      </c>
      <c r="G1" s="377" t="s">
        <v>71</v>
      </c>
      <c r="H1" s="170" t="s">
        <v>77</v>
      </c>
      <c r="I1" s="441" t="s">
        <v>249</v>
      </c>
      <c r="J1" s="439" t="s">
        <v>608</v>
      </c>
    </row>
    <row r="2" spans="1:10" ht="46.5" customHeight="1">
      <c r="A2" s="435"/>
      <c r="B2" s="172" t="s">
        <v>1</v>
      </c>
      <c r="C2" s="172" t="s">
        <v>2</v>
      </c>
      <c r="D2" s="172" t="s">
        <v>3</v>
      </c>
      <c r="E2" s="438"/>
      <c r="F2" s="378" t="s">
        <v>76</v>
      </c>
      <c r="G2" s="379" t="s">
        <v>99</v>
      </c>
      <c r="H2" s="171" t="s">
        <v>78</v>
      </c>
      <c r="I2" s="442"/>
      <c r="J2" s="440"/>
    </row>
    <row r="3" spans="1:10" ht="16.5" customHeight="1">
      <c r="A3" s="20" t="s">
        <v>4</v>
      </c>
      <c r="B3" s="2" t="s">
        <v>73</v>
      </c>
      <c r="C3" s="2"/>
      <c r="D3" s="2"/>
      <c r="E3" s="3">
        <f>SUM(E4)</f>
        <v>0</v>
      </c>
      <c r="F3" s="380">
        <f>SUM(F4)</f>
        <v>16057.82</v>
      </c>
      <c r="G3" s="380">
        <f>SUM(G4)</f>
        <v>16096.19</v>
      </c>
      <c r="H3" s="134">
        <f>G3/F3</f>
        <v>1.0023894899805827</v>
      </c>
      <c r="I3" s="134">
        <f>G3/19387515.06</f>
        <v>0.0008302348160754956</v>
      </c>
      <c r="J3" s="70">
        <v>0</v>
      </c>
    </row>
    <row r="4" spans="1:10" s="116" customFormat="1" ht="16.5" customHeight="1">
      <c r="A4" s="111" t="s">
        <v>15</v>
      </c>
      <c r="B4" s="112"/>
      <c r="C4" s="112" t="s">
        <v>213</v>
      </c>
      <c r="D4" s="112"/>
      <c r="E4" s="113">
        <f>SUM(E6)</f>
        <v>0</v>
      </c>
      <c r="F4" s="381">
        <f>SUM(F6)</f>
        <v>16057.82</v>
      </c>
      <c r="G4" s="381">
        <f>G6+G5</f>
        <v>16096.19</v>
      </c>
      <c r="H4" s="135">
        <f aca="true" t="shared" si="0" ref="H4:H78">G4/F4</f>
        <v>1.0023894899805827</v>
      </c>
      <c r="I4" s="136">
        <f aca="true" t="shared" si="1" ref="I4:I67">G4/19387515.06</f>
        <v>0.0008302348160754956</v>
      </c>
      <c r="J4" s="115">
        <v>0</v>
      </c>
    </row>
    <row r="5" spans="1:10" s="116" customFormat="1" ht="39.75" customHeight="1">
      <c r="A5" s="160" t="s">
        <v>413</v>
      </c>
      <c r="B5" s="203"/>
      <c r="C5" s="203"/>
      <c r="D5" s="204" t="s">
        <v>101</v>
      </c>
      <c r="E5" s="205">
        <v>0</v>
      </c>
      <c r="F5" s="381">
        <v>0</v>
      </c>
      <c r="G5" s="381">
        <v>38.37</v>
      </c>
      <c r="H5" s="206"/>
      <c r="I5" s="49">
        <f t="shared" si="1"/>
        <v>1.979108714100465E-06</v>
      </c>
      <c r="J5" s="207">
        <v>0</v>
      </c>
    </row>
    <row r="6" spans="1:10" ht="38.25">
      <c r="A6" s="46" t="s">
        <v>228</v>
      </c>
      <c r="B6" s="4"/>
      <c r="C6" s="4"/>
      <c r="D6" s="45" t="s">
        <v>103</v>
      </c>
      <c r="E6" s="5">
        <v>0</v>
      </c>
      <c r="F6" s="211">
        <v>16057.82</v>
      </c>
      <c r="G6" s="211">
        <v>16057.82</v>
      </c>
      <c r="H6" s="49">
        <f t="shared" si="0"/>
        <v>1</v>
      </c>
      <c r="I6" s="49">
        <f t="shared" si="1"/>
        <v>0.0008282557073613951</v>
      </c>
      <c r="J6" s="81">
        <v>0</v>
      </c>
    </row>
    <row r="7" spans="1:10" s="54" customFormat="1" ht="16.5" customHeight="1">
      <c r="A7" s="11" t="s">
        <v>6</v>
      </c>
      <c r="B7" s="76" t="s">
        <v>268</v>
      </c>
      <c r="C7" s="76"/>
      <c r="D7" s="44"/>
      <c r="E7" s="77">
        <f>SUM(E8)</f>
        <v>330316</v>
      </c>
      <c r="F7" s="382">
        <f>SUM(F8)</f>
        <v>325347</v>
      </c>
      <c r="G7" s="383">
        <f>SUM(G8)</f>
        <v>325348.60000000003</v>
      </c>
      <c r="H7" s="134">
        <f t="shared" si="0"/>
        <v>1.000004917826198</v>
      </c>
      <c r="I7" s="134">
        <f t="shared" si="1"/>
        <v>0.01678134608757849</v>
      </c>
      <c r="J7" s="79">
        <f>SUM(J8)</f>
        <v>0</v>
      </c>
    </row>
    <row r="8" spans="1:10" s="116" customFormat="1" ht="16.5" customHeight="1">
      <c r="A8" s="117" t="s">
        <v>7</v>
      </c>
      <c r="B8" s="112"/>
      <c r="C8" s="112" t="s">
        <v>269</v>
      </c>
      <c r="D8" s="112"/>
      <c r="E8" s="113">
        <f>SUM(E9:E11)</f>
        <v>330316</v>
      </c>
      <c r="F8" s="205">
        <f>SUM(F9:F11)</f>
        <v>325347</v>
      </c>
      <c r="G8" s="384">
        <f>SUM(G9:G11)</f>
        <v>325348.60000000003</v>
      </c>
      <c r="H8" s="135">
        <f t="shared" si="0"/>
        <v>1.000004917826198</v>
      </c>
      <c r="I8" s="136">
        <f t="shared" si="1"/>
        <v>0.01678134608757849</v>
      </c>
      <c r="J8" s="118">
        <f>SUM(J9:J11)</f>
        <v>0</v>
      </c>
    </row>
    <row r="9" spans="1:10" ht="26.25" customHeight="1">
      <c r="A9" s="8" t="s">
        <v>304</v>
      </c>
      <c r="B9" s="4"/>
      <c r="C9" s="4"/>
      <c r="D9" s="137" t="s">
        <v>305</v>
      </c>
      <c r="E9" s="5">
        <v>0</v>
      </c>
      <c r="F9" s="210">
        <v>141</v>
      </c>
      <c r="G9" s="211">
        <v>141.03</v>
      </c>
      <c r="H9" s="140">
        <f t="shared" si="0"/>
        <v>1.000212765957447</v>
      </c>
      <c r="I9" s="49">
        <f t="shared" si="1"/>
        <v>7.27426901093533E-06</v>
      </c>
      <c r="J9" s="81">
        <v>0</v>
      </c>
    </row>
    <row r="10" spans="1:10" ht="16.5" customHeight="1">
      <c r="A10" s="138" t="s">
        <v>16</v>
      </c>
      <c r="B10" s="4"/>
      <c r="C10" s="4"/>
      <c r="D10" s="137" t="s">
        <v>102</v>
      </c>
      <c r="E10" s="5">
        <v>0</v>
      </c>
      <c r="F10" s="210">
        <v>45</v>
      </c>
      <c r="G10" s="211">
        <v>45.81</v>
      </c>
      <c r="H10" s="140">
        <f t="shared" si="0"/>
        <v>1.018</v>
      </c>
      <c r="I10" s="49">
        <f t="shared" si="1"/>
        <v>2.3628608338009463E-06</v>
      </c>
      <c r="J10" s="81">
        <v>0</v>
      </c>
    </row>
    <row r="11" spans="1:10" ht="51" customHeight="1">
      <c r="A11" s="159" t="s">
        <v>295</v>
      </c>
      <c r="B11" s="4"/>
      <c r="C11" s="4"/>
      <c r="D11" s="139">
        <v>6207</v>
      </c>
      <c r="E11" s="5">
        <v>330316</v>
      </c>
      <c r="F11" s="210">
        <v>325161</v>
      </c>
      <c r="G11" s="211">
        <v>325161.76</v>
      </c>
      <c r="H11" s="49">
        <f t="shared" si="0"/>
        <v>1.0000023373036742</v>
      </c>
      <c r="I11" s="49">
        <f t="shared" si="1"/>
        <v>0.016771708957733753</v>
      </c>
      <c r="J11" s="61">
        <v>0</v>
      </c>
    </row>
    <row r="12" spans="1:10" ht="16.5" customHeight="1">
      <c r="A12" s="1" t="s">
        <v>13</v>
      </c>
      <c r="B12" s="2">
        <v>700</v>
      </c>
      <c r="C12" s="2"/>
      <c r="D12" s="2"/>
      <c r="E12" s="3">
        <f>SUM(E13)</f>
        <v>274500</v>
      </c>
      <c r="F12" s="385">
        <f>SUM(F13)</f>
        <v>606005</v>
      </c>
      <c r="G12" s="380">
        <f>SUM(G13)</f>
        <v>622637.4800000001</v>
      </c>
      <c r="H12" s="134">
        <f t="shared" si="0"/>
        <v>1.0274461101806092</v>
      </c>
      <c r="I12" s="134">
        <f t="shared" si="1"/>
        <v>0.03211538343480725</v>
      </c>
      <c r="J12" s="69">
        <f>SUM(J14:J20)</f>
        <v>77899.38</v>
      </c>
    </row>
    <row r="13" spans="1:10" s="116" customFormat="1" ht="16.5" customHeight="1">
      <c r="A13" s="111" t="s">
        <v>14</v>
      </c>
      <c r="B13" s="112"/>
      <c r="C13" s="112">
        <v>70005</v>
      </c>
      <c r="D13" s="112"/>
      <c r="E13" s="113">
        <f>SUM(E14:E21)</f>
        <v>274500</v>
      </c>
      <c r="F13" s="205">
        <f>SUM(F14:F21)</f>
        <v>606005</v>
      </c>
      <c r="G13" s="384">
        <f>SUM(G14:G21)</f>
        <v>622637.4800000001</v>
      </c>
      <c r="H13" s="136">
        <f t="shared" si="0"/>
        <v>1.0274461101806092</v>
      </c>
      <c r="I13" s="136">
        <f t="shared" si="1"/>
        <v>0.03211538343480725</v>
      </c>
      <c r="J13" s="119">
        <f>SUM(J14:J20)</f>
        <v>77899.38</v>
      </c>
    </row>
    <row r="14" spans="1:10" ht="26.25" customHeight="1">
      <c r="A14" s="17" t="s">
        <v>346</v>
      </c>
      <c r="B14" s="4"/>
      <c r="C14" s="4"/>
      <c r="D14" s="15" t="s">
        <v>100</v>
      </c>
      <c r="E14" s="14">
        <v>80000</v>
      </c>
      <c r="F14" s="210">
        <v>82088</v>
      </c>
      <c r="G14" s="211">
        <v>82819.82</v>
      </c>
      <c r="H14" s="140">
        <f t="shared" si="0"/>
        <v>1.008915066757626</v>
      </c>
      <c r="I14" s="49">
        <f t="shared" si="1"/>
        <v>0.004271812026641439</v>
      </c>
      <c r="J14" s="59">
        <v>5431.46</v>
      </c>
    </row>
    <row r="15" spans="1:10" ht="38.25" customHeight="1">
      <c r="A15" s="160" t="s">
        <v>413</v>
      </c>
      <c r="B15" s="4"/>
      <c r="C15" s="4"/>
      <c r="D15" s="15" t="s">
        <v>101</v>
      </c>
      <c r="E15" s="14">
        <v>140000</v>
      </c>
      <c r="F15" s="210">
        <v>172000</v>
      </c>
      <c r="G15" s="211">
        <v>186449.08</v>
      </c>
      <c r="H15" s="49">
        <f t="shared" si="0"/>
        <v>1.0840062790697673</v>
      </c>
      <c r="I15" s="49">
        <f t="shared" si="1"/>
        <v>0.009616966352984486</v>
      </c>
      <c r="J15" s="59">
        <v>47006.47</v>
      </c>
    </row>
    <row r="16" spans="1:10" ht="26.25" customHeight="1" hidden="1">
      <c r="A16" s="56" t="s">
        <v>347</v>
      </c>
      <c r="B16" s="4"/>
      <c r="C16" s="4"/>
      <c r="D16" s="15" t="s">
        <v>236</v>
      </c>
      <c r="E16" s="14">
        <v>0</v>
      </c>
      <c r="F16" s="210">
        <v>0</v>
      </c>
      <c r="G16" s="211">
        <v>0</v>
      </c>
      <c r="H16" s="49" t="e">
        <f t="shared" si="0"/>
        <v>#DIV/0!</v>
      </c>
      <c r="I16" s="49">
        <f t="shared" si="1"/>
        <v>0</v>
      </c>
      <c r="J16" s="59">
        <v>0</v>
      </c>
    </row>
    <row r="17" spans="1:10" ht="26.25" customHeight="1">
      <c r="A17" s="56" t="s">
        <v>229</v>
      </c>
      <c r="B17" s="4"/>
      <c r="C17" s="4"/>
      <c r="D17" s="45" t="s">
        <v>230</v>
      </c>
      <c r="E17" s="14">
        <v>50000</v>
      </c>
      <c r="F17" s="210">
        <v>296820</v>
      </c>
      <c r="G17" s="211">
        <v>296820.35</v>
      </c>
      <c r="H17" s="49">
        <f t="shared" si="0"/>
        <v>1.0000011791658243</v>
      </c>
      <c r="I17" s="49">
        <f t="shared" si="1"/>
        <v>0.015309870763808964</v>
      </c>
      <c r="J17" s="59">
        <v>0</v>
      </c>
    </row>
    <row r="18" spans="1:10" ht="15.75" customHeight="1">
      <c r="A18" s="16" t="s">
        <v>59</v>
      </c>
      <c r="B18" s="4"/>
      <c r="C18" s="4"/>
      <c r="D18" s="15" t="s">
        <v>125</v>
      </c>
      <c r="E18" s="14">
        <v>2000</v>
      </c>
      <c r="F18" s="210">
        <v>0</v>
      </c>
      <c r="G18" s="211">
        <v>0</v>
      </c>
      <c r="H18" s="49"/>
      <c r="I18" s="49">
        <f t="shared" si="1"/>
        <v>0</v>
      </c>
      <c r="J18" s="68">
        <v>0</v>
      </c>
    </row>
    <row r="19" spans="1:10" ht="15.75" customHeight="1">
      <c r="A19" s="16" t="s">
        <v>16</v>
      </c>
      <c r="B19" s="4"/>
      <c r="C19" s="4"/>
      <c r="D19" s="15" t="s">
        <v>102</v>
      </c>
      <c r="E19" s="5">
        <v>2000</v>
      </c>
      <c r="F19" s="210">
        <v>1500</v>
      </c>
      <c r="G19" s="211">
        <v>2561.4</v>
      </c>
      <c r="H19" s="49">
        <f t="shared" si="0"/>
        <v>1.7076</v>
      </c>
      <c r="I19" s="49">
        <f t="shared" si="1"/>
        <v>0.00013211595153236725</v>
      </c>
      <c r="J19" s="68">
        <v>22669.49</v>
      </c>
    </row>
    <row r="20" spans="1:10" ht="16.5" customHeight="1">
      <c r="A20" s="46" t="s">
        <v>8</v>
      </c>
      <c r="B20" s="4"/>
      <c r="C20" s="4"/>
      <c r="D20" s="45" t="s">
        <v>199</v>
      </c>
      <c r="E20" s="5">
        <v>500</v>
      </c>
      <c r="F20" s="210">
        <v>7200</v>
      </c>
      <c r="G20" s="211">
        <v>7590.18</v>
      </c>
      <c r="H20" s="49">
        <f t="shared" si="0"/>
        <v>1.0541916666666666</v>
      </c>
      <c r="I20" s="49">
        <f t="shared" si="1"/>
        <v>0.0003914983419231449</v>
      </c>
      <c r="J20" s="68">
        <v>2791.96</v>
      </c>
    </row>
    <row r="21" spans="1:10" ht="51" customHeight="1">
      <c r="A21" s="160" t="s">
        <v>295</v>
      </c>
      <c r="B21" s="4"/>
      <c r="C21" s="4"/>
      <c r="D21" s="45" t="s">
        <v>296</v>
      </c>
      <c r="E21" s="5">
        <v>0</v>
      </c>
      <c r="F21" s="210">
        <v>46397</v>
      </c>
      <c r="G21" s="211">
        <v>46396.65</v>
      </c>
      <c r="H21" s="49">
        <f t="shared" si="0"/>
        <v>0.9999924564088196</v>
      </c>
      <c r="I21" s="49">
        <f t="shared" si="1"/>
        <v>0.002393119997916845</v>
      </c>
      <c r="J21" s="59">
        <v>0</v>
      </c>
    </row>
    <row r="22" spans="1:10" ht="20.25" customHeight="1">
      <c r="A22" s="1" t="s">
        <v>17</v>
      </c>
      <c r="B22" s="2">
        <v>750</v>
      </c>
      <c r="C22" s="2"/>
      <c r="D22" s="2"/>
      <c r="E22" s="3">
        <f>SUM(E23,E29,E39)</f>
        <v>1586213</v>
      </c>
      <c r="F22" s="385">
        <f>SUM(F23,F29,F39,F27)</f>
        <v>408919</v>
      </c>
      <c r="G22" s="380">
        <f>G23+G27+G29+G39</f>
        <v>446091.7899999999</v>
      </c>
      <c r="H22" s="134">
        <f t="shared" si="0"/>
        <v>1.0909050203096455</v>
      </c>
      <c r="I22" s="134">
        <f t="shared" si="1"/>
        <v>0.023009229837833583</v>
      </c>
      <c r="J22" s="69">
        <f>J23+J29+J39</f>
        <v>2967.9100000000003</v>
      </c>
    </row>
    <row r="23" spans="1:10" s="116" customFormat="1" ht="19.5" customHeight="1">
      <c r="A23" s="111" t="s">
        <v>18</v>
      </c>
      <c r="B23" s="112"/>
      <c r="C23" s="112">
        <v>75011</v>
      </c>
      <c r="D23" s="112"/>
      <c r="E23" s="113">
        <f>SUM(E25:E26)</f>
        <v>80710</v>
      </c>
      <c r="F23" s="386">
        <f>SUM(F24:F26)</f>
        <v>82067</v>
      </c>
      <c r="G23" s="381">
        <f>G24+G25+G26</f>
        <v>82068.09000000001</v>
      </c>
      <c r="H23" s="135">
        <f t="shared" si="0"/>
        <v>1.0000132818306995</v>
      </c>
      <c r="I23" s="136">
        <f t="shared" si="1"/>
        <v>0.004233038104471756</v>
      </c>
      <c r="J23" s="119">
        <v>0</v>
      </c>
    </row>
    <row r="24" spans="1:10" s="116" customFormat="1" ht="16.5" customHeight="1">
      <c r="A24" s="46" t="s">
        <v>8</v>
      </c>
      <c r="B24" s="112"/>
      <c r="C24" s="112"/>
      <c r="D24" s="112" t="s">
        <v>199</v>
      </c>
      <c r="E24" s="113">
        <v>0</v>
      </c>
      <c r="F24" s="386">
        <v>72</v>
      </c>
      <c r="G24" s="381">
        <v>72.24</v>
      </c>
      <c r="H24" s="140">
        <f t="shared" si="0"/>
        <v>1.0033333333333332</v>
      </c>
      <c r="I24" s="49">
        <f t="shared" si="1"/>
        <v>3.7261092912853164E-06</v>
      </c>
      <c r="J24" s="119">
        <v>0</v>
      </c>
    </row>
    <row r="25" spans="1:10" ht="38.25" customHeight="1">
      <c r="A25" s="17" t="s">
        <v>412</v>
      </c>
      <c r="B25" s="4"/>
      <c r="C25" s="4"/>
      <c r="D25" s="15" t="s">
        <v>103</v>
      </c>
      <c r="E25" s="5">
        <v>80700</v>
      </c>
      <c r="F25" s="210">
        <v>81985</v>
      </c>
      <c r="G25" s="211">
        <v>81985</v>
      </c>
      <c r="H25" s="49">
        <f t="shared" si="0"/>
        <v>1</v>
      </c>
      <c r="I25" s="49">
        <f t="shared" si="1"/>
        <v>0.004228752356672573</v>
      </c>
      <c r="J25" s="59">
        <v>0</v>
      </c>
    </row>
    <row r="26" spans="1:10" ht="36" customHeight="1">
      <c r="A26" s="18" t="s">
        <v>348</v>
      </c>
      <c r="B26" s="4"/>
      <c r="C26" s="4"/>
      <c r="D26" s="15" t="s">
        <v>104</v>
      </c>
      <c r="E26" s="5">
        <v>10</v>
      </c>
      <c r="F26" s="210">
        <v>10</v>
      </c>
      <c r="G26" s="211">
        <v>10.85</v>
      </c>
      <c r="H26" s="49">
        <f t="shared" si="0"/>
        <v>1.085</v>
      </c>
      <c r="I26" s="49">
        <f t="shared" si="1"/>
        <v>5.59638507896535E-07</v>
      </c>
      <c r="J26" s="59">
        <v>0</v>
      </c>
    </row>
    <row r="27" spans="1:10" ht="18.75" customHeight="1">
      <c r="A27" s="221" t="s">
        <v>479</v>
      </c>
      <c r="B27" s="208"/>
      <c r="C27" s="204" t="s">
        <v>476</v>
      </c>
      <c r="D27" s="204"/>
      <c r="E27" s="209">
        <v>0</v>
      </c>
      <c r="F27" s="210">
        <f>F28</f>
        <v>187</v>
      </c>
      <c r="G27" s="211">
        <f>G28</f>
        <v>187.45</v>
      </c>
      <c r="H27" s="212">
        <f>G27/F27</f>
        <v>1.0024064171122995</v>
      </c>
      <c r="I27" s="136">
        <f t="shared" si="1"/>
        <v>9.668593392184837E-06</v>
      </c>
      <c r="J27" s="211">
        <v>0</v>
      </c>
    </row>
    <row r="28" spans="1:10" ht="15.75" customHeight="1">
      <c r="A28" s="6" t="s">
        <v>59</v>
      </c>
      <c r="B28" s="208"/>
      <c r="C28" s="204"/>
      <c r="D28" s="204" t="s">
        <v>125</v>
      </c>
      <c r="E28" s="209">
        <v>0</v>
      </c>
      <c r="F28" s="210">
        <v>187</v>
      </c>
      <c r="G28" s="211">
        <v>187.45</v>
      </c>
      <c r="H28" s="212">
        <f>G28/F28</f>
        <v>1.0024064171122995</v>
      </c>
      <c r="I28" s="49">
        <f t="shared" si="1"/>
        <v>9.668593392184837E-06</v>
      </c>
      <c r="J28" s="211">
        <v>0</v>
      </c>
    </row>
    <row r="29" spans="1:10" s="116" customFormat="1" ht="18" customHeight="1">
      <c r="A29" s="111" t="s">
        <v>349</v>
      </c>
      <c r="B29" s="112"/>
      <c r="C29" s="112">
        <v>75023</v>
      </c>
      <c r="D29" s="112"/>
      <c r="E29" s="113">
        <f>SUM(E30:E38)</f>
        <v>1504503</v>
      </c>
      <c r="F29" s="205">
        <f>SUM(F30:F38)</f>
        <v>324165</v>
      </c>
      <c r="G29" s="384">
        <f>SUM(G30:G38)</f>
        <v>361336.24999999994</v>
      </c>
      <c r="H29" s="135">
        <f t="shared" si="0"/>
        <v>1.1146676846667591</v>
      </c>
      <c r="I29" s="136">
        <f t="shared" si="1"/>
        <v>0.018637574175016526</v>
      </c>
      <c r="J29" s="119">
        <f>SUM(J30:J35)</f>
        <v>900.9</v>
      </c>
    </row>
    <row r="30" spans="1:10" ht="37.5" customHeight="1">
      <c r="A30" s="160" t="s">
        <v>413</v>
      </c>
      <c r="B30" s="4"/>
      <c r="C30" s="4"/>
      <c r="D30" s="15" t="s">
        <v>101</v>
      </c>
      <c r="E30" s="5">
        <v>43520</v>
      </c>
      <c r="F30" s="210">
        <v>48520</v>
      </c>
      <c r="G30" s="211">
        <v>56816.73</v>
      </c>
      <c r="H30" s="49">
        <f t="shared" si="0"/>
        <v>1.1709960840890354</v>
      </c>
      <c r="I30" s="49">
        <f t="shared" si="1"/>
        <v>0.0029305834102083222</v>
      </c>
      <c r="J30" s="59">
        <v>891.43</v>
      </c>
    </row>
    <row r="31" spans="1:10" ht="16.5" customHeight="1">
      <c r="A31" s="16" t="s">
        <v>59</v>
      </c>
      <c r="B31" s="4"/>
      <c r="C31" s="4"/>
      <c r="D31" s="15" t="s">
        <v>125</v>
      </c>
      <c r="E31" s="5">
        <v>270000</v>
      </c>
      <c r="F31" s="210">
        <v>273474</v>
      </c>
      <c r="G31" s="211">
        <v>301533.85</v>
      </c>
      <c r="H31" s="49">
        <f t="shared" si="0"/>
        <v>1.1026051836737678</v>
      </c>
      <c r="I31" s="49">
        <f t="shared" si="1"/>
        <v>0.015552991142331574</v>
      </c>
      <c r="J31" s="68">
        <v>0</v>
      </c>
    </row>
    <row r="32" spans="1:10" ht="16.5" customHeight="1">
      <c r="A32" s="16" t="s">
        <v>397</v>
      </c>
      <c r="B32" s="4"/>
      <c r="C32" s="4"/>
      <c r="D32" s="15" t="s">
        <v>398</v>
      </c>
      <c r="E32" s="5">
        <v>0</v>
      </c>
      <c r="F32" s="210">
        <v>1484</v>
      </c>
      <c r="G32" s="211">
        <v>2253.45</v>
      </c>
      <c r="H32" s="49">
        <f t="shared" si="0"/>
        <v>1.51849730458221</v>
      </c>
      <c r="I32" s="49">
        <f t="shared" si="1"/>
        <v>0.00011623201802944208</v>
      </c>
      <c r="J32" s="68">
        <v>0</v>
      </c>
    </row>
    <row r="33" spans="1:10" ht="16.5" customHeight="1">
      <c r="A33" s="16" t="s">
        <v>16</v>
      </c>
      <c r="B33" s="4"/>
      <c r="C33" s="4"/>
      <c r="D33" s="15" t="s">
        <v>102</v>
      </c>
      <c r="E33" s="5">
        <v>10</v>
      </c>
      <c r="F33" s="210">
        <v>122</v>
      </c>
      <c r="G33" s="211">
        <v>122.42</v>
      </c>
      <c r="H33" s="49">
        <f t="shared" si="0"/>
        <v>1.0034426229508198</v>
      </c>
      <c r="I33" s="49">
        <f t="shared" si="1"/>
        <v>6.314372915824315E-06</v>
      </c>
      <c r="J33" s="68">
        <v>9.47</v>
      </c>
    </row>
    <row r="34" spans="1:10" ht="24.75" customHeight="1">
      <c r="A34" s="17" t="s">
        <v>297</v>
      </c>
      <c r="B34" s="4"/>
      <c r="C34" s="4"/>
      <c r="D34" s="45" t="s">
        <v>298</v>
      </c>
      <c r="E34" s="5">
        <v>0</v>
      </c>
      <c r="F34" s="210">
        <v>0</v>
      </c>
      <c r="G34" s="211">
        <v>45.5</v>
      </c>
      <c r="H34" s="49"/>
      <c r="I34" s="49">
        <f t="shared" si="1"/>
        <v>2.3468711621467596E-06</v>
      </c>
      <c r="J34" s="59">
        <v>0</v>
      </c>
    </row>
    <row r="35" spans="1:10" ht="16.5" customHeight="1">
      <c r="A35" s="16" t="s">
        <v>8</v>
      </c>
      <c r="B35" s="4"/>
      <c r="C35" s="4"/>
      <c r="D35" s="15" t="s">
        <v>199</v>
      </c>
      <c r="E35" s="5">
        <v>0</v>
      </c>
      <c r="F35" s="210">
        <v>565</v>
      </c>
      <c r="G35" s="211">
        <v>564.3</v>
      </c>
      <c r="H35" s="49">
        <f t="shared" si="0"/>
        <v>0.9987610619469026</v>
      </c>
      <c r="I35" s="49">
        <f t="shared" si="1"/>
        <v>2.9106360369217942E-05</v>
      </c>
      <c r="J35" s="68">
        <v>0</v>
      </c>
    </row>
    <row r="36" spans="1:10" ht="51" customHeight="1">
      <c r="A36" s="160" t="s">
        <v>295</v>
      </c>
      <c r="B36" s="4"/>
      <c r="C36" s="4"/>
      <c r="D36" s="15" t="s">
        <v>296</v>
      </c>
      <c r="E36" s="5">
        <v>852825</v>
      </c>
      <c r="F36" s="210">
        <v>0</v>
      </c>
      <c r="G36" s="211">
        <v>0</v>
      </c>
      <c r="H36" s="49"/>
      <c r="I36" s="49">
        <f t="shared" si="1"/>
        <v>0</v>
      </c>
      <c r="J36" s="59">
        <v>0</v>
      </c>
    </row>
    <row r="37" spans="1:10" ht="51" customHeight="1">
      <c r="A37" s="160" t="s">
        <v>445</v>
      </c>
      <c r="B37" s="4"/>
      <c r="C37" s="4"/>
      <c r="D37" s="15" t="s">
        <v>446</v>
      </c>
      <c r="E37" s="5">
        <v>104145</v>
      </c>
      <c r="F37" s="210">
        <v>0</v>
      </c>
      <c r="G37" s="211">
        <v>0</v>
      </c>
      <c r="H37" s="49"/>
      <c r="I37" s="49">
        <f t="shared" si="1"/>
        <v>0</v>
      </c>
      <c r="J37" s="59">
        <v>0</v>
      </c>
    </row>
    <row r="38" spans="1:10" ht="51" customHeight="1">
      <c r="A38" s="160" t="s">
        <v>445</v>
      </c>
      <c r="B38" s="4"/>
      <c r="C38" s="4"/>
      <c r="D38" s="15" t="s">
        <v>447</v>
      </c>
      <c r="E38" s="5">
        <v>234003</v>
      </c>
      <c r="F38" s="210">
        <v>0</v>
      </c>
      <c r="G38" s="211">
        <v>0</v>
      </c>
      <c r="H38" s="49"/>
      <c r="I38" s="49">
        <f t="shared" si="1"/>
        <v>0</v>
      </c>
      <c r="J38" s="59">
        <v>0</v>
      </c>
    </row>
    <row r="39" spans="1:10" s="116" customFormat="1" ht="16.5" customHeight="1">
      <c r="A39" s="168" t="s">
        <v>201</v>
      </c>
      <c r="B39" s="112"/>
      <c r="C39" s="112" t="s">
        <v>197</v>
      </c>
      <c r="D39" s="112"/>
      <c r="E39" s="113">
        <f>E40+E41</f>
        <v>1000</v>
      </c>
      <c r="F39" s="205">
        <f>F40+F41+F42</f>
        <v>2500</v>
      </c>
      <c r="G39" s="384">
        <f>G40+G41+G42</f>
        <v>2500</v>
      </c>
      <c r="H39" s="49">
        <f t="shared" si="0"/>
        <v>1</v>
      </c>
      <c r="I39" s="49">
        <f t="shared" si="1"/>
        <v>0.00012894896495311867</v>
      </c>
      <c r="J39" s="118">
        <f>J40+J41+J42</f>
        <v>2067.01</v>
      </c>
    </row>
    <row r="40" spans="1:10" ht="26.25" customHeight="1">
      <c r="A40" s="8" t="s">
        <v>304</v>
      </c>
      <c r="B40" s="4"/>
      <c r="C40" s="4"/>
      <c r="D40" s="15" t="s">
        <v>305</v>
      </c>
      <c r="E40" s="5">
        <v>1000</v>
      </c>
      <c r="F40" s="210">
        <v>500</v>
      </c>
      <c r="G40" s="211">
        <v>500</v>
      </c>
      <c r="H40" s="49">
        <f t="shared" si="0"/>
        <v>1</v>
      </c>
      <c r="I40" s="49">
        <f t="shared" si="1"/>
        <v>2.578979299062373E-05</v>
      </c>
      <c r="J40" s="68">
        <v>1501.94</v>
      </c>
    </row>
    <row r="41" spans="1:10" ht="16.5" customHeight="1">
      <c r="A41" s="16" t="s">
        <v>16</v>
      </c>
      <c r="B41" s="4"/>
      <c r="C41" s="4"/>
      <c r="D41" s="15" t="s">
        <v>102</v>
      </c>
      <c r="E41" s="5">
        <v>0</v>
      </c>
      <c r="F41" s="210">
        <v>0</v>
      </c>
      <c r="G41" s="211">
        <v>0</v>
      </c>
      <c r="H41" s="49"/>
      <c r="I41" s="49">
        <f t="shared" si="1"/>
        <v>0</v>
      </c>
      <c r="J41" s="68">
        <v>565.07</v>
      </c>
    </row>
    <row r="42" spans="1:10" ht="16.5" customHeight="1">
      <c r="A42" s="16" t="s">
        <v>8</v>
      </c>
      <c r="B42" s="4"/>
      <c r="C42" s="4"/>
      <c r="D42" s="15" t="s">
        <v>199</v>
      </c>
      <c r="E42" s="5">
        <v>0</v>
      </c>
      <c r="F42" s="210">
        <v>2000</v>
      </c>
      <c r="G42" s="211">
        <v>2000</v>
      </c>
      <c r="H42" s="49">
        <f t="shared" si="0"/>
        <v>1</v>
      </c>
      <c r="I42" s="49">
        <f t="shared" si="1"/>
        <v>0.00010315917196249492</v>
      </c>
      <c r="J42" s="68">
        <v>0</v>
      </c>
    </row>
    <row r="43" spans="1:10" ht="25.5">
      <c r="A43" s="7" t="s">
        <v>182</v>
      </c>
      <c r="B43" s="2">
        <v>751</v>
      </c>
      <c r="C43" s="2"/>
      <c r="D43" s="2"/>
      <c r="E43" s="3">
        <f>SUM(E44)</f>
        <v>1150</v>
      </c>
      <c r="F43" s="385">
        <f>SUM(F44,F46,F48)</f>
        <v>1150</v>
      </c>
      <c r="G43" s="380">
        <f>SUM(G44,G46,G48)</f>
        <v>1148.52</v>
      </c>
      <c r="H43" s="134">
        <f t="shared" si="0"/>
        <v>0.9987130434782608</v>
      </c>
      <c r="I43" s="134">
        <f t="shared" si="1"/>
        <v>5.9240186091182335E-05</v>
      </c>
      <c r="J43" s="58">
        <v>0</v>
      </c>
    </row>
    <row r="44" spans="1:10" s="116" customFormat="1" ht="25.5">
      <c r="A44" s="120" t="s">
        <v>183</v>
      </c>
      <c r="B44" s="112"/>
      <c r="C44" s="112">
        <v>75101</v>
      </c>
      <c r="D44" s="112"/>
      <c r="E44" s="113">
        <v>1150</v>
      </c>
      <c r="F44" s="386">
        <f>F45</f>
        <v>1150</v>
      </c>
      <c r="G44" s="381">
        <f>G45</f>
        <v>1148.52</v>
      </c>
      <c r="H44" s="135">
        <f t="shared" si="0"/>
        <v>0.9987130434782608</v>
      </c>
      <c r="I44" s="136">
        <f t="shared" si="1"/>
        <v>5.9240186091182335E-05</v>
      </c>
      <c r="J44" s="114">
        <v>0</v>
      </c>
    </row>
    <row r="45" spans="1:10" ht="38.25">
      <c r="A45" s="17" t="s">
        <v>412</v>
      </c>
      <c r="B45" s="4"/>
      <c r="C45" s="4"/>
      <c r="D45" s="45" t="s">
        <v>103</v>
      </c>
      <c r="E45" s="5">
        <v>1150</v>
      </c>
      <c r="F45" s="210">
        <v>1150</v>
      </c>
      <c r="G45" s="211">
        <v>1148.52</v>
      </c>
      <c r="H45" s="49">
        <f t="shared" si="0"/>
        <v>0.9987130434782608</v>
      </c>
      <c r="I45" s="49">
        <f t="shared" si="1"/>
        <v>5.9240186091182335E-05</v>
      </c>
      <c r="J45" s="59">
        <v>0</v>
      </c>
    </row>
    <row r="46" spans="1:10" ht="12.75" hidden="1">
      <c r="A46" s="17" t="s">
        <v>270</v>
      </c>
      <c r="B46" s="4"/>
      <c r="C46" s="15" t="s">
        <v>271</v>
      </c>
      <c r="D46" s="45"/>
      <c r="E46" s="5">
        <v>0</v>
      </c>
      <c r="F46" s="210">
        <v>0</v>
      </c>
      <c r="G46" s="211">
        <v>0</v>
      </c>
      <c r="H46" s="49" t="e">
        <f t="shared" si="0"/>
        <v>#DIV/0!</v>
      </c>
      <c r="I46" s="49">
        <f t="shared" si="1"/>
        <v>0</v>
      </c>
      <c r="J46" s="59"/>
    </row>
    <row r="47" spans="1:10" ht="25.5" hidden="1">
      <c r="A47" s="17" t="s">
        <v>181</v>
      </c>
      <c r="B47" s="4"/>
      <c r="C47" s="4"/>
      <c r="D47" s="45" t="s">
        <v>103</v>
      </c>
      <c r="E47" s="5">
        <v>0</v>
      </c>
      <c r="F47" s="210">
        <v>0</v>
      </c>
      <c r="G47" s="211">
        <v>0</v>
      </c>
      <c r="H47" s="49" t="e">
        <f t="shared" si="0"/>
        <v>#DIV/0!</v>
      </c>
      <c r="I47" s="49">
        <f t="shared" si="1"/>
        <v>0</v>
      </c>
      <c r="J47" s="59">
        <v>0</v>
      </c>
    </row>
    <row r="48" spans="1:10" ht="15" customHeight="1" hidden="1">
      <c r="A48" s="46" t="s">
        <v>319</v>
      </c>
      <c r="B48" s="4"/>
      <c r="C48" s="45" t="s">
        <v>299</v>
      </c>
      <c r="D48" s="45"/>
      <c r="E48" s="5">
        <v>0</v>
      </c>
      <c r="F48" s="210">
        <v>0</v>
      </c>
      <c r="G48" s="211">
        <v>0</v>
      </c>
      <c r="H48" s="49" t="e">
        <f t="shared" si="0"/>
        <v>#DIV/0!</v>
      </c>
      <c r="I48" s="49">
        <f t="shared" si="1"/>
        <v>0</v>
      </c>
      <c r="J48" s="59">
        <v>0</v>
      </c>
    </row>
    <row r="49" spans="1:10" ht="25.5" hidden="1">
      <c r="A49" s="46" t="s">
        <v>300</v>
      </c>
      <c r="B49" s="4"/>
      <c r="C49" s="45"/>
      <c r="D49" s="45" t="s">
        <v>103</v>
      </c>
      <c r="E49" s="5">
        <v>0</v>
      </c>
      <c r="F49" s="210">
        <v>0</v>
      </c>
      <c r="G49" s="211">
        <v>0</v>
      </c>
      <c r="H49" s="49" t="e">
        <f t="shared" si="0"/>
        <v>#DIV/0!</v>
      </c>
      <c r="I49" s="49">
        <f t="shared" si="1"/>
        <v>0</v>
      </c>
      <c r="J49" s="59">
        <v>0</v>
      </c>
    </row>
    <row r="50" spans="1:10" ht="25.5">
      <c r="A50" s="11" t="s">
        <v>28</v>
      </c>
      <c r="B50" s="44" t="s">
        <v>450</v>
      </c>
      <c r="C50" s="44"/>
      <c r="D50" s="44"/>
      <c r="E50" s="48">
        <f aca="true" t="shared" si="2" ref="E50:G51">E51</f>
        <v>2000</v>
      </c>
      <c r="F50" s="387">
        <f t="shared" si="2"/>
        <v>1850</v>
      </c>
      <c r="G50" s="388">
        <f t="shared" si="2"/>
        <v>1950</v>
      </c>
      <c r="H50" s="134">
        <f t="shared" si="0"/>
        <v>1.054054054054054</v>
      </c>
      <c r="I50" s="134">
        <f t="shared" si="1"/>
        <v>0.00010058019266343255</v>
      </c>
      <c r="J50" s="62">
        <v>2550</v>
      </c>
    </row>
    <row r="51" spans="1:10" s="116" customFormat="1" ht="18" customHeight="1">
      <c r="A51" s="117" t="s">
        <v>440</v>
      </c>
      <c r="B51" s="112"/>
      <c r="C51" s="112" t="s">
        <v>441</v>
      </c>
      <c r="D51" s="112"/>
      <c r="E51" s="113">
        <f t="shared" si="2"/>
        <v>2000</v>
      </c>
      <c r="F51" s="205">
        <f t="shared" si="2"/>
        <v>1850</v>
      </c>
      <c r="G51" s="384">
        <f t="shared" si="2"/>
        <v>1950</v>
      </c>
      <c r="H51" s="135">
        <f t="shared" si="0"/>
        <v>1.054054054054054</v>
      </c>
      <c r="I51" s="136">
        <f t="shared" si="1"/>
        <v>0.00010058019266343255</v>
      </c>
      <c r="J51" s="114">
        <v>2550</v>
      </c>
    </row>
    <row r="52" spans="1:10" ht="25.5">
      <c r="A52" s="17" t="s">
        <v>304</v>
      </c>
      <c r="B52" s="4"/>
      <c r="C52" s="45"/>
      <c r="D52" s="15" t="s">
        <v>305</v>
      </c>
      <c r="E52" s="5">
        <v>2000</v>
      </c>
      <c r="F52" s="210">
        <v>1850</v>
      </c>
      <c r="G52" s="211">
        <v>1950</v>
      </c>
      <c r="H52" s="49">
        <f t="shared" si="0"/>
        <v>1.054054054054054</v>
      </c>
      <c r="I52" s="49">
        <f t="shared" si="1"/>
        <v>0.00010058019266343255</v>
      </c>
      <c r="J52" s="59">
        <v>2550</v>
      </c>
    </row>
    <row r="53" spans="1:10" ht="41.25" customHeight="1">
      <c r="A53" s="7" t="s">
        <v>350</v>
      </c>
      <c r="B53" s="2">
        <v>756</v>
      </c>
      <c r="C53" s="2"/>
      <c r="D53" s="2"/>
      <c r="E53" s="3">
        <f>SUM(E54,E57,E65,E75,E82)</f>
        <v>7436660</v>
      </c>
      <c r="F53" s="385">
        <f>SUM(F54,F57,F65,F75,F82)</f>
        <v>7624530</v>
      </c>
      <c r="G53" s="380">
        <f>SUM(G54,G57,G65,G75,G82)</f>
        <v>8001102.16</v>
      </c>
      <c r="H53" s="134">
        <f t="shared" si="0"/>
        <v>1.0493895571268</v>
      </c>
      <c r="I53" s="134">
        <f t="shared" si="1"/>
        <v>0.4126935368064648</v>
      </c>
      <c r="J53" s="60">
        <f>SUM(J54,J57,J65,J75)</f>
        <v>232987.45999999996</v>
      </c>
    </row>
    <row r="54" spans="1:10" s="116" customFormat="1" ht="16.5" customHeight="1">
      <c r="A54" s="111" t="s">
        <v>351</v>
      </c>
      <c r="B54" s="112"/>
      <c r="C54" s="112">
        <v>75601</v>
      </c>
      <c r="D54" s="112"/>
      <c r="E54" s="113">
        <f>SUM(E55:E56)</f>
        <v>4000</v>
      </c>
      <c r="F54" s="386">
        <f>SUM(F55:F56)</f>
        <v>34212</v>
      </c>
      <c r="G54" s="381">
        <f>SUM(G55:G56)</f>
        <v>46231.2</v>
      </c>
      <c r="H54" s="135">
        <f t="shared" si="0"/>
        <v>1.3513153279551033</v>
      </c>
      <c r="I54" s="136">
        <f t="shared" si="1"/>
        <v>0.0023845861554162478</v>
      </c>
      <c r="J54" s="119">
        <f>J55+J56</f>
        <v>51972.8</v>
      </c>
    </row>
    <row r="55" spans="1:10" ht="25.5" customHeight="1">
      <c r="A55" s="46" t="s">
        <v>352</v>
      </c>
      <c r="B55" s="4"/>
      <c r="C55" s="4"/>
      <c r="D55" s="15" t="s">
        <v>105</v>
      </c>
      <c r="E55" s="5">
        <v>4000</v>
      </c>
      <c r="F55" s="210">
        <v>34117</v>
      </c>
      <c r="G55" s="211">
        <v>46162.1</v>
      </c>
      <c r="H55" s="49">
        <f t="shared" si="0"/>
        <v>1.3530527303104023</v>
      </c>
      <c r="I55" s="49">
        <f t="shared" si="1"/>
        <v>0.0023810220060249436</v>
      </c>
      <c r="J55" s="59">
        <v>51972.8</v>
      </c>
    </row>
    <row r="56" spans="1:10" ht="16.5" customHeight="1">
      <c r="A56" s="17" t="s">
        <v>184</v>
      </c>
      <c r="B56" s="43"/>
      <c r="C56" s="4"/>
      <c r="D56" s="15" t="s">
        <v>106</v>
      </c>
      <c r="E56" s="5">
        <v>0</v>
      </c>
      <c r="F56" s="210">
        <v>95</v>
      </c>
      <c r="G56" s="211">
        <v>69.1</v>
      </c>
      <c r="H56" s="49">
        <f t="shared" si="0"/>
        <v>0.7273684210526316</v>
      </c>
      <c r="I56" s="49">
        <f t="shared" si="1"/>
        <v>3.5641493913041996E-06</v>
      </c>
      <c r="J56" s="59">
        <v>0</v>
      </c>
    </row>
    <row r="57" spans="1:10" s="116" customFormat="1" ht="43.5" customHeight="1">
      <c r="A57" s="117" t="s">
        <v>353</v>
      </c>
      <c r="B57" s="112"/>
      <c r="C57" s="112">
        <v>75615</v>
      </c>
      <c r="D57" s="112"/>
      <c r="E57" s="113">
        <f>SUM(E58:E64)</f>
        <v>1146264</v>
      </c>
      <c r="F57" s="205">
        <f>SUM(F58:F64)</f>
        <v>1163664</v>
      </c>
      <c r="G57" s="384">
        <f>SUM(G58:G64)</f>
        <v>1265427.79</v>
      </c>
      <c r="H57" s="135">
        <f t="shared" si="0"/>
        <v>1.0874511800657234</v>
      </c>
      <c r="I57" s="136">
        <f t="shared" si="1"/>
        <v>0.06527024149736496</v>
      </c>
      <c r="J57" s="114">
        <f>SUM(J58:J63)</f>
        <v>30136.1</v>
      </c>
    </row>
    <row r="58" spans="1:10" ht="16.5" customHeight="1">
      <c r="A58" s="6" t="s">
        <v>31</v>
      </c>
      <c r="B58" s="4"/>
      <c r="C58" s="4"/>
      <c r="D58" s="15" t="s">
        <v>107</v>
      </c>
      <c r="E58" s="5">
        <v>1119700</v>
      </c>
      <c r="F58" s="210">
        <v>1119700</v>
      </c>
      <c r="G58" s="211">
        <v>1220679.04</v>
      </c>
      <c r="H58" s="49">
        <f t="shared" si="0"/>
        <v>1.090184013575065</v>
      </c>
      <c r="I58" s="49">
        <f t="shared" si="1"/>
        <v>0.06296211949918662</v>
      </c>
      <c r="J58" s="68">
        <v>30002.1</v>
      </c>
    </row>
    <row r="59" spans="1:10" ht="16.5" customHeight="1">
      <c r="A59" s="6" t="s">
        <v>32</v>
      </c>
      <c r="B59" s="4"/>
      <c r="C59" s="4"/>
      <c r="D59" s="15" t="s">
        <v>108</v>
      </c>
      <c r="E59" s="5">
        <v>7118</v>
      </c>
      <c r="F59" s="210">
        <v>7118</v>
      </c>
      <c r="G59" s="211">
        <v>7525</v>
      </c>
      <c r="H59" s="49">
        <f t="shared" si="0"/>
        <v>1.057178982860354</v>
      </c>
      <c r="I59" s="49">
        <f t="shared" si="1"/>
        <v>0.00038813638450888716</v>
      </c>
      <c r="J59" s="68">
        <v>0</v>
      </c>
    </row>
    <row r="60" spans="1:10" ht="16.5" customHeight="1">
      <c r="A60" s="6" t="s">
        <v>33</v>
      </c>
      <c r="B60" s="4"/>
      <c r="C60" s="4"/>
      <c r="D60" s="15" t="s">
        <v>109</v>
      </c>
      <c r="E60" s="5">
        <v>1600</v>
      </c>
      <c r="F60" s="210">
        <v>1586</v>
      </c>
      <c r="G60" s="211">
        <v>1600</v>
      </c>
      <c r="H60" s="49">
        <f t="shared" si="0"/>
        <v>1.008827238335435</v>
      </c>
      <c r="I60" s="49">
        <f t="shared" si="1"/>
        <v>8.252733756999594E-05</v>
      </c>
      <c r="J60" s="68">
        <v>0</v>
      </c>
    </row>
    <row r="61" spans="1:10" ht="16.5" customHeight="1">
      <c r="A61" s="6" t="s">
        <v>34</v>
      </c>
      <c r="B61" s="4"/>
      <c r="C61" s="4"/>
      <c r="D61" s="15" t="s">
        <v>110</v>
      </c>
      <c r="E61" s="5">
        <v>8500</v>
      </c>
      <c r="F61" s="210">
        <v>12500</v>
      </c>
      <c r="G61" s="211">
        <v>12612</v>
      </c>
      <c r="H61" s="49">
        <f t="shared" si="0"/>
        <v>1.00896</v>
      </c>
      <c r="I61" s="49">
        <f t="shared" si="1"/>
        <v>0.000650521738395493</v>
      </c>
      <c r="J61" s="68">
        <v>134</v>
      </c>
    </row>
    <row r="62" spans="1:10" ht="16.5" customHeight="1">
      <c r="A62" s="46" t="s">
        <v>354</v>
      </c>
      <c r="B62" s="4"/>
      <c r="C62" s="4"/>
      <c r="D62" s="15" t="s">
        <v>114</v>
      </c>
      <c r="E62" s="5">
        <v>100</v>
      </c>
      <c r="F62" s="210">
        <v>11015</v>
      </c>
      <c r="G62" s="211">
        <v>11034</v>
      </c>
      <c r="H62" s="49">
        <f t="shared" si="0"/>
        <v>1.0017249205628689</v>
      </c>
      <c r="I62" s="49">
        <f t="shared" si="1"/>
        <v>0.0005691291517170845</v>
      </c>
      <c r="J62" s="68">
        <v>0</v>
      </c>
    </row>
    <row r="63" spans="1:10" ht="16.5" customHeight="1">
      <c r="A63" s="46" t="s">
        <v>355</v>
      </c>
      <c r="B63" s="4"/>
      <c r="C63" s="4"/>
      <c r="D63" s="15" t="s">
        <v>106</v>
      </c>
      <c r="E63" s="5">
        <v>200</v>
      </c>
      <c r="F63" s="210">
        <v>2700</v>
      </c>
      <c r="G63" s="211">
        <v>2932.75</v>
      </c>
      <c r="H63" s="49">
        <f t="shared" si="0"/>
        <v>1.0862037037037038</v>
      </c>
      <c r="I63" s="49">
        <f t="shared" si="1"/>
        <v>0.0001512700307865035</v>
      </c>
      <c r="J63" s="59">
        <v>0</v>
      </c>
    </row>
    <row r="64" spans="1:10" ht="27.75" customHeight="1">
      <c r="A64" s="17" t="s">
        <v>448</v>
      </c>
      <c r="B64" s="4"/>
      <c r="C64" s="4"/>
      <c r="D64" s="15" t="s">
        <v>449</v>
      </c>
      <c r="E64" s="5">
        <v>9046</v>
      </c>
      <c r="F64" s="210">
        <v>9045</v>
      </c>
      <c r="G64" s="211">
        <v>9045</v>
      </c>
      <c r="H64" s="49">
        <f t="shared" si="0"/>
        <v>1</v>
      </c>
      <c r="I64" s="49">
        <f t="shared" si="1"/>
        <v>0.0004665373552003833</v>
      </c>
      <c r="J64" s="59">
        <v>0</v>
      </c>
    </row>
    <row r="65" spans="1:10" s="116" customFormat="1" ht="40.5" customHeight="1">
      <c r="A65" s="117" t="s">
        <v>356</v>
      </c>
      <c r="B65" s="112"/>
      <c r="C65" s="112" t="s">
        <v>156</v>
      </c>
      <c r="D65" s="112"/>
      <c r="E65" s="113">
        <f>SUM(E66:E74)</f>
        <v>1775990</v>
      </c>
      <c r="F65" s="205">
        <f>SUM(F66:F74)</f>
        <v>1808690</v>
      </c>
      <c r="G65" s="384">
        <f>SUM(G66:G74)</f>
        <v>1914633.53</v>
      </c>
      <c r="H65" s="135">
        <f t="shared" si="0"/>
        <v>1.0585747308825726</v>
      </c>
      <c r="I65" s="136">
        <f t="shared" si="1"/>
        <v>0.09875600478321435</v>
      </c>
      <c r="J65" s="114">
        <f>SUM(J66:J74)</f>
        <v>145148.55999999997</v>
      </c>
    </row>
    <row r="66" spans="1:10" ht="16.5" customHeight="1">
      <c r="A66" s="6" t="s">
        <v>31</v>
      </c>
      <c r="B66" s="4"/>
      <c r="C66" s="4"/>
      <c r="D66" s="15" t="s">
        <v>107</v>
      </c>
      <c r="E66" s="5">
        <v>1314440</v>
      </c>
      <c r="F66" s="210">
        <v>1314440</v>
      </c>
      <c r="G66" s="211">
        <v>1391343.95</v>
      </c>
      <c r="H66" s="49">
        <f t="shared" si="0"/>
        <v>1.05850700678616</v>
      </c>
      <c r="I66" s="49">
        <f t="shared" si="1"/>
        <v>0.07176494489851347</v>
      </c>
      <c r="J66" s="68">
        <v>137733.08</v>
      </c>
    </row>
    <row r="67" spans="1:10" ht="16.5" customHeight="1">
      <c r="A67" s="6" t="s">
        <v>32</v>
      </c>
      <c r="B67" s="4"/>
      <c r="C67" s="4"/>
      <c r="D67" s="15" t="s">
        <v>108</v>
      </c>
      <c r="E67" s="5">
        <v>32920</v>
      </c>
      <c r="F67" s="210">
        <v>32920</v>
      </c>
      <c r="G67" s="211">
        <v>34002.6</v>
      </c>
      <c r="H67" s="49">
        <f t="shared" si="0"/>
        <v>1.0328857837181045</v>
      </c>
      <c r="I67" s="49">
        <f t="shared" si="1"/>
        <v>0.001753840030285965</v>
      </c>
      <c r="J67" s="68">
        <v>432</v>
      </c>
    </row>
    <row r="68" spans="1:10" ht="16.5" customHeight="1">
      <c r="A68" s="6" t="s">
        <v>33</v>
      </c>
      <c r="B68" s="4"/>
      <c r="C68" s="4"/>
      <c r="D68" s="15" t="s">
        <v>109</v>
      </c>
      <c r="E68" s="5">
        <v>20</v>
      </c>
      <c r="F68" s="210">
        <v>20</v>
      </c>
      <c r="G68" s="211">
        <v>21</v>
      </c>
      <c r="H68" s="49">
        <f t="shared" si="0"/>
        <v>1.05</v>
      </c>
      <c r="I68" s="49">
        <f aca="true" t="shared" si="3" ref="I68:I130">G68/19387515.06</f>
        <v>1.0831713056061968E-06</v>
      </c>
      <c r="J68" s="68">
        <v>0</v>
      </c>
    </row>
    <row r="69" spans="1:10" ht="16.5" customHeight="1">
      <c r="A69" s="6" t="s">
        <v>34</v>
      </c>
      <c r="B69" s="4"/>
      <c r="C69" s="4"/>
      <c r="D69" s="15" t="s">
        <v>110</v>
      </c>
      <c r="E69" s="5">
        <v>165110</v>
      </c>
      <c r="F69" s="210">
        <v>186710</v>
      </c>
      <c r="G69" s="211">
        <v>194643.02</v>
      </c>
      <c r="H69" s="49">
        <f t="shared" si="0"/>
        <v>1.0424884580365272</v>
      </c>
      <c r="I69" s="49">
        <f t="shared" si="3"/>
        <v>0.010039606385739669</v>
      </c>
      <c r="J69" s="68">
        <v>4509.08</v>
      </c>
    </row>
    <row r="70" spans="1:10" ht="16.5" customHeight="1">
      <c r="A70" s="17" t="s">
        <v>155</v>
      </c>
      <c r="B70" s="4"/>
      <c r="C70" s="4"/>
      <c r="D70" s="15" t="s">
        <v>111</v>
      </c>
      <c r="E70" s="5">
        <v>5000</v>
      </c>
      <c r="F70" s="210">
        <v>27300</v>
      </c>
      <c r="G70" s="211">
        <v>27960</v>
      </c>
      <c r="H70" s="49">
        <f t="shared" si="0"/>
        <v>1.024175824175824</v>
      </c>
      <c r="I70" s="49">
        <f t="shared" si="3"/>
        <v>0.0014421652240356791</v>
      </c>
      <c r="J70" s="68">
        <v>1734.4</v>
      </c>
    </row>
    <row r="71" spans="1:10" ht="16.5" customHeight="1">
      <c r="A71" s="17" t="s">
        <v>250</v>
      </c>
      <c r="B71" s="4"/>
      <c r="C71" s="4"/>
      <c r="D71" s="15" t="s">
        <v>112</v>
      </c>
      <c r="E71" s="5">
        <v>18500</v>
      </c>
      <c r="F71" s="210">
        <v>19100</v>
      </c>
      <c r="G71" s="211">
        <v>19935</v>
      </c>
      <c r="H71" s="49">
        <f t="shared" si="0"/>
        <v>1.043717277486911</v>
      </c>
      <c r="I71" s="49">
        <f t="shared" si="3"/>
        <v>0.0010282390465361682</v>
      </c>
      <c r="J71" s="68">
        <v>740</v>
      </c>
    </row>
    <row r="72" spans="1:10" ht="16.5" customHeight="1">
      <c r="A72" s="17" t="s">
        <v>35</v>
      </c>
      <c r="B72" s="4"/>
      <c r="C72" s="4"/>
      <c r="D72" s="15" t="s">
        <v>113</v>
      </c>
      <c r="E72" s="5">
        <v>110000</v>
      </c>
      <c r="F72" s="210">
        <v>110000</v>
      </c>
      <c r="G72" s="211">
        <v>115835</v>
      </c>
      <c r="H72" s="49">
        <f t="shared" si="0"/>
        <v>1.0530454545454546</v>
      </c>
      <c r="I72" s="49">
        <f t="shared" si="3"/>
        <v>0.0059747213421377995</v>
      </c>
      <c r="J72" s="68">
        <v>0</v>
      </c>
    </row>
    <row r="73" spans="1:10" ht="16.5" customHeight="1">
      <c r="A73" s="46" t="s">
        <v>354</v>
      </c>
      <c r="B73" s="4"/>
      <c r="C73" s="4"/>
      <c r="D73" s="15" t="s">
        <v>114</v>
      </c>
      <c r="E73" s="5">
        <v>125000</v>
      </c>
      <c r="F73" s="210">
        <v>110000</v>
      </c>
      <c r="G73" s="211">
        <v>118622</v>
      </c>
      <c r="H73" s="49">
        <f t="shared" si="0"/>
        <v>1.078381818181818</v>
      </c>
      <c r="I73" s="49">
        <f t="shared" si="3"/>
        <v>0.006118473648267536</v>
      </c>
      <c r="J73" s="68">
        <v>0</v>
      </c>
    </row>
    <row r="74" spans="1:10" ht="16.5" customHeight="1">
      <c r="A74" s="46" t="s">
        <v>355</v>
      </c>
      <c r="B74" s="4"/>
      <c r="C74" s="4"/>
      <c r="D74" s="15" t="s">
        <v>106</v>
      </c>
      <c r="E74" s="5">
        <v>5000</v>
      </c>
      <c r="F74" s="210">
        <v>8200</v>
      </c>
      <c r="G74" s="211">
        <v>12270.96</v>
      </c>
      <c r="H74" s="49">
        <f t="shared" si="0"/>
        <v>1.4964585365853658</v>
      </c>
      <c r="I74" s="49">
        <f t="shared" si="3"/>
        <v>0.0006329310363924483</v>
      </c>
      <c r="J74" s="68">
        <v>0</v>
      </c>
    </row>
    <row r="75" spans="1:10" s="116" customFormat="1" ht="28.5" customHeight="1">
      <c r="A75" s="117" t="s">
        <v>357</v>
      </c>
      <c r="B75" s="112"/>
      <c r="C75" s="112" t="s">
        <v>157</v>
      </c>
      <c r="D75" s="112"/>
      <c r="E75" s="113">
        <f>SUM(E76:E80)</f>
        <v>731100</v>
      </c>
      <c r="F75" s="205">
        <f>SUM(F76:F80)</f>
        <v>678658</v>
      </c>
      <c r="G75" s="384">
        <f>SUM(G76:G81)</f>
        <v>717817.61</v>
      </c>
      <c r="H75" s="135">
        <f t="shared" si="0"/>
        <v>1.0577015374459595</v>
      </c>
      <c r="I75" s="136">
        <f t="shared" si="3"/>
        <v>0.03702473513384856</v>
      </c>
      <c r="J75" s="118">
        <f>SUM(J76:J80)</f>
        <v>5730</v>
      </c>
    </row>
    <row r="76" spans="1:10" ht="16.5" customHeight="1">
      <c r="A76" s="17" t="s">
        <v>36</v>
      </c>
      <c r="B76" s="4"/>
      <c r="C76" s="4"/>
      <c r="D76" s="15" t="s">
        <v>115</v>
      </c>
      <c r="E76" s="5">
        <v>282000</v>
      </c>
      <c r="F76" s="210">
        <v>232000</v>
      </c>
      <c r="G76" s="211">
        <v>249934.4</v>
      </c>
      <c r="H76" s="49">
        <f t="shared" si="0"/>
        <v>1.077303448275862</v>
      </c>
      <c r="I76" s="49">
        <f t="shared" si="3"/>
        <v>0.012891512874471496</v>
      </c>
      <c r="J76" s="61">
        <v>0</v>
      </c>
    </row>
    <row r="77" spans="1:10" ht="24.75" customHeight="1">
      <c r="A77" s="17" t="s">
        <v>414</v>
      </c>
      <c r="B77" s="4"/>
      <c r="C77" s="4"/>
      <c r="D77" s="15" t="s">
        <v>116</v>
      </c>
      <c r="E77" s="5">
        <v>135000</v>
      </c>
      <c r="F77" s="210">
        <v>142350</v>
      </c>
      <c r="G77" s="211">
        <v>157050.93</v>
      </c>
      <c r="H77" s="49">
        <f t="shared" si="0"/>
        <v>1.103273129610116</v>
      </c>
      <c r="I77" s="49">
        <f t="shared" si="3"/>
        <v>0.008100621947369876</v>
      </c>
      <c r="J77" s="61">
        <v>0</v>
      </c>
    </row>
    <row r="78" spans="1:10" ht="24.75" customHeight="1">
      <c r="A78" s="17" t="s">
        <v>415</v>
      </c>
      <c r="B78" s="4"/>
      <c r="C78" s="4"/>
      <c r="D78" s="15" t="s">
        <v>117</v>
      </c>
      <c r="E78" s="5">
        <v>310000</v>
      </c>
      <c r="F78" s="210">
        <v>300000</v>
      </c>
      <c r="G78" s="211">
        <v>305307.93</v>
      </c>
      <c r="H78" s="49">
        <f t="shared" si="0"/>
        <v>1.0176931</v>
      </c>
      <c r="I78" s="49">
        <f t="shared" si="3"/>
        <v>0.01574765662619168</v>
      </c>
      <c r="J78" s="61">
        <v>5730</v>
      </c>
    </row>
    <row r="79" spans="1:10" ht="16.5" customHeight="1">
      <c r="A79" s="17" t="s">
        <v>37</v>
      </c>
      <c r="B79" s="4"/>
      <c r="C79" s="4"/>
      <c r="D79" s="15" t="s">
        <v>119</v>
      </c>
      <c r="E79" s="5">
        <v>100</v>
      </c>
      <c r="F79" s="210">
        <v>308</v>
      </c>
      <c r="G79" s="211">
        <v>378</v>
      </c>
      <c r="H79" s="49">
        <f aca="true" t="shared" si="4" ref="H79:H159">G79/F79</f>
        <v>1.2272727272727273</v>
      </c>
      <c r="I79" s="49">
        <f t="shared" si="3"/>
        <v>1.949708350091154E-05</v>
      </c>
      <c r="J79" s="61">
        <f>SUM(J80:J85)</f>
        <v>0</v>
      </c>
    </row>
    <row r="80" spans="1:10" ht="16.5" customHeight="1">
      <c r="A80" s="17" t="s">
        <v>158</v>
      </c>
      <c r="B80" s="4"/>
      <c r="C80" s="4"/>
      <c r="D80" s="15" t="s">
        <v>134</v>
      </c>
      <c r="E80" s="5">
        <v>4000</v>
      </c>
      <c r="F80" s="210">
        <v>4000</v>
      </c>
      <c r="G80" s="211">
        <v>5140.58</v>
      </c>
      <c r="H80" s="49">
        <f t="shared" si="4"/>
        <v>1.285145</v>
      </c>
      <c r="I80" s="49">
        <f t="shared" si="3"/>
        <v>0.0002651489881034811</v>
      </c>
      <c r="J80" s="61">
        <f>SUM(J82:J86)</f>
        <v>0</v>
      </c>
    </row>
    <row r="81" spans="1:10" ht="16.5" customHeight="1">
      <c r="A81" s="213" t="s">
        <v>16</v>
      </c>
      <c r="B81" s="208"/>
      <c r="C81" s="208"/>
      <c r="D81" s="214" t="s">
        <v>102</v>
      </c>
      <c r="E81" s="209">
        <v>0</v>
      </c>
      <c r="F81" s="210">
        <v>0</v>
      </c>
      <c r="G81" s="211">
        <v>5.77</v>
      </c>
      <c r="H81" s="212"/>
      <c r="I81" s="49">
        <f t="shared" si="3"/>
        <v>2.976142111117978E-07</v>
      </c>
      <c r="J81" s="61">
        <f>SUM(J83:J87)</f>
        <v>0</v>
      </c>
    </row>
    <row r="82" spans="1:10" s="116" customFormat="1" ht="26.25" customHeight="1">
      <c r="A82" s="117" t="s">
        <v>38</v>
      </c>
      <c r="B82" s="112"/>
      <c r="C82" s="112" t="s">
        <v>159</v>
      </c>
      <c r="D82" s="112"/>
      <c r="E82" s="113">
        <f>SUM(E83:E84)</f>
        <v>3779306</v>
      </c>
      <c r="F82" s="205">
        <f>SUM(F83:F84)</f>
        <v>3939306</v>
      </c>
      <c r="G82" s="384">
        <f>SUM(G83:G84)</f>
        <v>4056992.0300000003</v>
      </c>
      <c r="H82" s="135">
        <f t="shared" si="4"/>
        <v>1.0298748129746713</v>
      </c>
      <c r="I82" s="136">
        <f t="shared" si="3"/>
        <v>0.2092579692366207</v>
      </c>
      <c r="J82" s="118">
        <f>SUM(J83:J87)</f>
        <v>0</v>
      </c>
    </row>
    <row r="83" spans="1:10" ht="17.25" customHeight="1">
      <c r="A83" s="17" t="s">
        <v>39</v>
      </c>
      <c r="B83" s="4"/>
      <c r="C83" s="4"/>
      <c r="D83" s="15" t="s">
        <v>118</v>
      </c>
      <c r="E83" s="5">
        <v>3659306</v>
      </c>
      <c r="F83" s="210">
        <v>3659306</v>
      </c>
      <c r="G83" s="211">
        <v>3750870</v>
      </c>
      <c r="H83" s="49">
        <f t="shared" si="4"/>
        <v>1.025022230991341</v>
      </c>
      <c r="I83" s="49">
        <f t="shared" si="3"/>
        <v>0.19346832166948166</v>
      </c>
      <c r="J83" s="61">
        <f>SUM(J84:J90)</f>
        <v>0</v>
      </c>
    </row>
    <row r="84" spans="1:10" ht="16.5" customHeight="1">
      <c r="A84" s="17" t="s">
        <v>40</v>
      </c>
      <c r="B84" s="4"/>
      <c r="C84" s="4"/>
      <c r="D84" s="15" t="s">
        <v>120</v>
      </c>
      <c r="E84" s="5">
        <v>120000</v>
      </c>
      <c r="F84" s="210">
        <v>280000</v>
      </c>
      <c r="G84" s="211">
        <v>306122.03</v>
      </c>
      <c r="H84" s="49">
        <f t="shared" si="4"/>
        <v>1.0932929642857143</v>
      </c>
      <c r="I84" s="49">
        <f t="shared" si="3"/>
        <v>0.015789647567139017</v>
      </c>
      <c r="J84" s="61">
        <f>SUM(J85:J91)</f>
        <v>0</v>
      </c>
    </row>
    <row r="85" spans="1:10" ht="18.75" customHeight="1">
      <c r="A85" s="7" t="s">
        <v>42</v>
      </c>
      <c r="B85" s="2">
        <v>758</v>
      </c>
      <c r="C85" s="2"/>
      <c r="D85" s="2"/>
      <c r="E85" s="3">
        <f>SUM(E86,E90,E92,E88)</f>
        <v>3921375</v>
      </c>
      <c r="F85" s="385">
        <f>SUM(F86,F90,F92,F88)</f>
        <v>3943686</v>
      </c>
      <c r="G85" s="380">
        <f>SUM(G86,G90,G92,G88)</f>
        <v>3949894.49</v>
      </c>
      <c r="H85" s="134">
        <f t="shared" si="4"/>
        <v>1.0015742860866712</v>
      </c>
      <c r="I85" s="134">
        <f t="shared" si="3"/>
        <v>0.2037339224638106</v>
      </c>
      <c r="J85" s="69">
        <v>0</v>
      </c>
    </row>
    <row r="86" spans="1:10" s="116" customFormat="1" ht="16.5" customHeight="1">
      <c r="A86" s="117" t="s">
        <v>416</v>
      </c>
      <c r="B86" s="112"/>
      <c r="C86" s="112">
        <v>75801</v>
      </c>
      <c r="D86" s="112"/>
      <c r="E86" s="113">
        <f>SUM(E87)</f>
        <v>3817943</v>
      </c>
      <c r="F86" s="386">
        <f>SUM(F87)</f>
        <v>3812254</v>
      </c>
      <c r="G86" s="381">
        <f>SUM(G87)</f>
        <v>3812254</v>
      </c>
      <c r="H86" s="135">
        <f t="shared" si="4"/>
        <v>1</v>
      </c>
      <c r="I86" s="136">
        <f t="shared" si="3"/>
        <v>0.19663448297535457</v>
      </c>
      <c r="J86" s="119">
        <v>0</v>
      </c>
    </row>
    <row r="87" spans="1:10" ht="16.5" customHeight="1">
      <c r="A87" s="6" t="s">
        <v>43</v>
      </c>
      <c r="B87" s="4"/>
      <c r="C87" s="4"/>
      <c r="D87" s="15" t="s">
        <v>121</v>
      </c>
      <c r="E87" s="5">
        <v>3817943</v>
      </c>
      <c r="F87" s="210">
        <v>3812254</v>
      </c>
      <c r="G87" s="211">
        <v>3812254</v>
      </c>
      <c r="H87" s="49">
        <f t="shared" si="4"/>
        <v>1</v>
      </c>
      <c r="I87" s="49">
        <f t="shared" si="3"/>
        <v>0.19663448297535457</v>
      </c>
      <c r="J87" s="71">
        <v>0</v>
      </c>
    </row>
    <row r="88" spans="1:10" s="116" customFormat="1" ht="16.5" customHeight="1" hidden="1">
      <c r="A88" s="117" t="s">
        <v>358</v>
      </c>
      <c r="B88" s="112"/>
      <c r="C88" s="112" t="s">
        <v>359</v>
      </c>
      <c r="D88" s="112"/>
      <c r="E88" s="113">
        <f>SUM(E89)</f>
        <v>0</v>
      </c>
      <c r="F88" s="386">
        <f>F89</f>
        <v>0</v>
      </c>
      <c r="G88" s="381">
        <f>G89</f>
        <v>0</v>
      </c>
      <c r="H88" s="135" t="e">
        <f t="shared" si="4"/>
        <v>#DIV/0!</v>
      </c>
      <c r="I88" s="49">
        <f t="shared" si="3"/>
        <v>0</v>
      </c>
      <c r="J88" s="119">
        <v>0</v>
      </c>
    </row>
    <row r="89" spans="1:10" ht="16.5" customHeight="1" hidden="1">
      <c r="A89" s="46" t="s">
        <v>43</v>
      </c>
      <c r="B89" s="4"/>
      <c r="C89" s="4"/>
      <c r="D89" s="45" t="s">
        <v>121</v>
      </c>
      <c r="E89" s="5">
        <v>0</v>
      </c>
      <c r="F89" s="210">
        <v>0</v>
      </c>
      <c r="G89" s="211">
        <v>0</v>
      </c>
      <c r="H89" s="49" t="e">
        <f t="shared" si="4"/>
        <v>#DIV/0!</v>
      </c>
      <c r="I89" s="49">
        <f t="shared" si="3"/>
        <v>0</v>
      </c>
      <c r="J89" s="71">
        <v>0</v>
      </c>
    </row>
    <row r="90" spans="1:10" s="116" customFormat="1" ht="16.5" customHeight="1">
      <c r="A90" s="117" t="s">
        <v>161</v>
      </c>
      <c r="B90" s="112"/>
      <c r="C90" s="112" t="s">
        <v>162</v>
      </c>
      <c r="D90" s="112"/>
      <c r="E90" s="113">
        <f>SUM(E91)</f>
        <v>11500</v>
      </c>
      <c r="F90" s="386">
        <f>SUM(F91)</f>
        <v>39500</v>
      </c>
      <c r="G90" s="381">
        <f>SUM(G91)</f>
        <v>45708.49</v>
      </c>
      <c r="H90" s="135">
        <f t="shared" si="4"/>
        <v>1.1571769620253165</v>
      </c>
      <c r="I90" s="136">
        <f t="shared" si="3"/>
        <v>0.0023576249900279897</v>
      </c>
      <c r="J90" s="119">
        <v>0</v>
      </c>
    </row>
    <row r="91" spans="1:10" ht="16.5" customHeight="1">
      <c r="A91" s="17" t="s">
        <v>16</v>
      </c>
      <c r="B91" s="4"/>
      <c r="C91" s="4"/>
      <c r="D91" s="15" t="s">
        <v>102</v>
      </c>
      <c r="E91" s="5">
        <v>11500</v>
      </c>
      <c r="F91" s="210">
        <v>39500</v>
      </c>
      <c r="G91" s="211">
        <v>45708.49</v>
      </c>
      <c r="H91" s="49">
        <f t="shared" si="4"/>
        <v>1.1571769620253165</v>
      </c>
      <c r="I91" s="49">
        <f t="shared" si="3"/>
        <v>0.0023576249900279897</v>
      </c>
      <c r="J91" s="71">
        <v>0</v>
      </c>
    </row>
    <row r="92" spans="1:10" s="116" customFormat="1" ht="16.5" customHeight="1">
      <c r="A92" s="117" t="s">
        <v>360</v>
      </c>
      <c r="B92" s="112"/>
      <c r="C92" s="112" t="s">
        <v>122</v>
      </c>
      <c r="D92" s="112"/>
      <c r="E92" s="113">
        <f>SUM(E93)</f>
        <v>91932</v>
      </c>
      <c r="F92" s="386">
        <f>SUM(F93)</f>
        <v>91932</v>
      </c>
      <c r="G92" s="381">
        <f>G93</f>
        <v>91932</v>
      </c>
      <c r="H92" s="135">
        <f t="shared" si="4"/>
        <v>1</v>
      </c>
      <c r="I92" s="136">
        <f t="shared" si="3"/>
        <v>0.0047418144984280415</v>
      </c>
      <c r="J92" s="119">
        <v>0</v>
      </c>
    </row>
    <row r="93" spans="1:10" ht="16.5" customHeight="1">
      <c r="A93" s="6" t="s">
        <v>43</v>
      </c>
      <c r="B93" s="4"/>
      <c r="C93" s="4"/>
      <c r="D93" s="15" t="s">
        <v>121</v>
      </c>
      <c r="E93" s="5">
        <v>91932</v>
      </c>
      <c r="F93" s="210">
        <v>91932</v>
      </c>
      <c r="G93" s="211">
        <v>91932</v>
      </c>
      <c r="H93" s="49">
        <f t="shared" si="4"/>
        <v>1</v>
      </c>
      <c r="I93" s="49">
        <f t="shared" si="3"/>
        <v>0.0047418144984280415</v>
      </c>
      <c r="J93" s="71">
        <v>0</v>
      </c>
    </row>
    <row r="94" spans="1:10" ht="18.75" customHeight="1">
      <c r="A94" s="7" t="s">
        <v>46</v>
      </c>
      <c r="B94" s="2">
        <v>801</v>
      </c>
      <c r="C94" s="2"/>
      <c r="D94" s="2"/>
      <c r="E94" s="3">
        <f>SUM(E95,E109,E117,E105,E121)</f>
        <v>565412</v>
      </c>
      <c r="F94" s="385">
        <f>SUM(F95,F109,F117,F124,F105,F121)</f>
        <v>760872</v>
      </c>
      <c r="G94" s="380">
        <f>SUM(G95,G109,G117,G124,G105,G121,)</f>
        <v>774929.6399999999</v>
      </c>
      <c r="H94" s="134">
        <f t="shared" si="4"/>
        <v>1.018475696306343</v>
      </c>
      <c r="I94" s="134">
        <f t="shared" si="3"/>
        <v>0.03997054999579714</v>
      </c>
      <c r="J94" s="60">
        <f>SUM(J95,J109,J117,J124,J105,J121,)</f>
        <v>780.47</v>
      </c>
    </row>
    <row r="95" spans="1:10" s="116" customFormat="1" ht="17.25" customHeight="1">
      <c r="A95" s="117" t="s">
        <v>47</v>
      </c>
      <c r="B95" s="112"/>
      <c r="C95" s="112">
        <v>80101</v>
      </c>
      <c r="D95" s="112"/>
      <c r="E95" s="113">
        <f>SUM(E96:E104)</f>
        <v>36532</v>
      </c>
      <c r="F95" s="205">
        <f>SUM(F96:F104)</f>
        <v>129722</v>
      </c>
      <c r="G95" s="384">
        <f>SUM(G96:G104)</f>
        <v>138444.74</v>
      </c>
      <c r="H95" s="135">
        <f t="shared" si="4"/>
        <v>1.0672417939902252</v>
      </c>
      <c r="I95" s="136">
        <f t="shared" si="3"/>
        <v>0.007140922370481449</v>
      </c>
      <c r="J95" s="118">
        <f>SUM(J96:J103)</f>
        <v>120.73</v>
      </c>
    </row>
    <row r="96" spans="1:12" ht="17.25" customHeight="1">
      <c r="A96" s="6" t="s">
        <v>158</v>
      </c>
      <c r="B96" s="4"/>
      <c r="C96" s="4"/>
      <c r="D96" s="4" t="s">
        <v>134</v>
      </c>
      <c r="E96" s="5">
        <v>27</v>
      </c>
      <c r="F96" s="209">
        <v>143</v>
      </c>
      <c r="G96" s="215">
        <v>188</v>
      </c>
      <c r="H96" s="140">
        <f t="shared" si="4"/>
        <v>1.3146853146853146</v>
      </c>
      <c r="I96" s="49">
        <f t="shared" si="3"/>
        <v>9.696962164474523E-06</v>
      </c>
      <c r="J96" s="68">
        <v>0</v>
      </c>
      <c r="L96" s="105"/>
    </row>
    <row r="97" spans="1:12" ht="39" customHeight="1">
      <c r="A97" s="160" t="s">
        <v>413</v>
      </c>
      <c r="B97" s="4"/>
      <c r="C97" s="4"/>
      <c r="D97" s="45" t="s">
        <v>101</v>
      </c>
      <c r="E97" s="5">
        <v>14000</v>
      </c>
      <c r="F97" s="209">
        <v>14000</v>
      </c>
      <c r="G97" s="215">
        <v>21141.11</v>
      </c>
      <c r="H97" s="49">
        <f t="shared" si="4"/>
        <v>1.5100792857142857</v>
      </c>
      <c r="I97" s="49">
        <f t="shared" si="3"/>
        <v>0.0010904497009840105</v>
      </c>
      <c r="J97" s="59">
        <v>120</v>
      </c>
      <c r="L97" s="105"/>
    </row>
    <row r="98" spans="1:10" ht="16.5" customHeight="1">
      <c r="A98" s="6" t="s">
        <v>59</v>
      </c>
      <c r="B98" s="4"/>
      <c r="C98" s="4"/>
      <c r="D98" s="15" t="s">
        <v>125</v>
      </c>
      <c r="E98" s="5">
        <v>5345</v>
      </c>
      <c r="F98" s="210">
        <v>7236</v>
      </c>
      <c r="G98" s="211">
        <v>7432.69</v>
      </c>
      <c r="H98" s="49">
        <f t="shared" si="4"/>
        <v>1.0271821448313985</v>
      </c>
      <c r="I98" s="49">
        <f t="shared" si="3"/>
        <v>0.0003833750729269582</v>
      </c>
      <c r="J98" s="68">
        <v>0</v>
      </c>
    </row>
    <row r="99" spans="1:10" ht="16.5" customHeight="1">
      <c r="A99" s="216" t="s">
        <v>397</v>
      </c>
      <c r="B99" s="208"/>
      <c r="C99" s="208"/>
      <c r="D99" s="204" t="s">
        <v>398</v>
      </c>
      <c r="E99" s="209">
        <v>0</v>
      </c>
      <c r="F99" s="210">
        <v>8240</v>
      </c>
      <c r="G99" s="211">
        <v>9630</v>
      </c>
      <c r="H99" s="49">
        <f t="shared" si="4"/>
        <v>1.1686893203883495</v>
      </c>
      <c r="I99" s="49">
        <f t="shared" si="3"/>
        <v>0.000496711412999413</v>
      </c>
      <c r="J99" s="217"/>
    </row>
    <row r="100" spans="1:10" ht="16.5" customHeight="1">
      <c r="A100" s="17" t="s">
        <v>16</v>
      </c>
      <c r="B100" s="4"/>
      <c r="C100" s="4"/>
      <c r="D100" s="15" t="s">
        <v>102</v>
      </c>
      <c r="E100" s="5">
        <v>100</v>
      </c>
      <c r="F100" s="210">
        <v>116</v>
      </c>
      <c r="G100" s="211">
        <v>124.41</v>
      </c>
      <c r="H100" s="49">
        <f t="shared" si="4"/>
        <v>1.0725</v>
      </c>
      <c r="I100" s="49">
        <f t="shared" si="3"/>
        <v>6.417016291926997E-06</v>
      </c>
      <c r="J100" s="68">
        <v>0.73</v>
      </c>
    </row>
    <row r="101" spans="1:10" ht="16.5" customHeight="1">
      <c r="A101" s="17" t="s">
        <v>16</v>
      </c>
      <c r="B101" s="4"/>
      <c r="C101" s="4"/>
      <c r="D101" s="15" t="s">
        <v>399</v>
      </c>
      <c r="E101" s="5">
        <v>60</v>
      </c>
      <c r="F101" s="210">
        <v>187</v>
      </c>
      <c r="G101" s="211">
        <v>459.34</v>
      </c>
      <c r="H101" s="49">
        <f t="shared" si="4"/>
        <v>2.456363636363636</v>
      </c>
      <c r="I101" s="49">
        <f t="shared" si="3"/>
        <v>2.369256702462621E-05</v>
      </c>
      <c r="J101" s="68">
        <v>0</v>
      </c>
    </row>
    <row r="102" spans="1:10" ht="25.5" customHeight="1">
      <c r="A102" s="46" t="s">
        <v>297</v>
      </c>
      <c r="B102" s="4"/>
      <c r="C102" s="4"/>
      <c r="D102" s="45" t="s">
        <v>298</v>
      </c>
      <c r="E102" s="5">
        <v>5000</v>
      </c>
      <c r="F102" s="210">
        <v>5000</v>
      </c>
      <c r="G102" s="211">
        <v>4210</v>
      </c>
      <c r="H102" s="49">
        <f t="shared" si="4"/>
        <v>0.842</v>
      </c>
      <c r="I102" s="49">
        <f t="shared" si="3"/>
        <v>0.00021715005698105181</v>
      </c>
      <c r="J102" s="68">
        <v>0</v>
      </c>
    </row>
    <row r="103" spans="1:10" s="106" customFormat="1" ht="16.5" customHeight="1">
      <c r="A103" s="46" t="s">
        <v>8</v>
      </c>
      <c r="B103" s="45"/>
      <c r="C103" s="45"/>
      <c r="D103" s="45" t="s">
        <v>199</v>
      </c>
      <c r="E103" s="47">
        <v>0</v>
      </c>
      <c r="F103" s="389">
        <v>15600</v>
      </c>
      <c r="G103" s="390">
        <v>15627.19</v>
      </c>
      <c r="H103" s="49">
        <f t="shared" si="4"/>
        <v>1.0017429487179488</v>
      </c>
      <c r="I103" s="49">
        <f t="shared" si="3"/>
        <v>0.0008060439902502906</v>
      </c>
      <c r="J103" s="71">
        <v>0</v>
      </c>
    </row>
    <row r="104" spans="1:10" s="106" customFormat="1" ht="40.5" customHeight="1">
      <c r="A104" s="46" t="s">
        <v>361</v>
      </c>
      <c r="B104" s="45"/>
      <c r="C104" s="45"/>
      <c r="D104" s="15" t="s">
        <v>407</v>
      </c>
      <c r="E104" s="47">
        <v>12000</v>
      </c>
      <c r="F104" s="389">
        <v>79200</v>
      </c>
      <c r="G104" s="390">
        <v>79632</v>
      </c>
      <c r="H104" s="49">
        <f t="shared" si="4"/>
        <v>1.0054545454545454</v>
      </c>
      <c r="I104" s="49">
        <f t="shared" si="3"/>
        <v>0.004107385590858698</v>
      </c>
      <c r="J104" s="64">
        <v>0</v>
      </c>
    </row>
    <row r="105" spans="1:10" s="116" customFormat="1" ht="17.25" customHeight="1">
      <c r="A105" s="117" t="s">
        <v>282</v>
      </c>
      <c r="B105" s="112"/>
      <c r="C105" s="112" t="s">
        <v>188</v>
      </c>
      <c r="D105" s="112"/>
      <c r="E105" s="113">
        <f>E108</f>
        <v>85255</v>
      </c>
      <c r="F105" s="205">
        <f>F106+F108+F107</f>
        <v>173966</v>
      </c>
      <c r="G105" s="384">
        <f>G106+G107+G108</f>
        <v>173685.36</v>
      </c>
      <c r="H105" s="135">
        <f t="shared" si="4"/>
        <v>0.9983868112159846</v>
      </c>
      <c r="I105" s="136">
        <f t="shared" si="3"/>
        <v>0.008958618959803918</v>
      </c>
      <c r="J105" s="119">
        <v>0</v>
      </c>
    </row>
    <row r="106" spans="1:10" s="116" customFormat="1" ht="17.25" customHeight="1">
      <c r="A106" s="6" t="s">
        <v>59</v>
      </c>
      <c r="B106" s="203"/>
      <c r="C106" s="203"/>
      <c r="D106" s="203" t="s">
        <v>125</v>
      </c>
      <c r="E106" s="205">
        <v>0</v>
      </c>
      <c r="F106" s="205">
        <v>1000</v>
      </c>
      <c r="G106" s="384">
        <v>718</v>
      </c>
      <c r="H106" s="135">
        <f t="shared" si="4"/>
        <v>0.718</v>
      </c>
      <c r="I106" s="49">
        <f t="shared" si="3"/>
        <v>3.7034142734535676E-05</v>
      </c>
      <c r="J106" s="161">
        <v>0</v>
      </c>
    </row>
    <row r="107" spans="1:10" s="116" customFormat="1" ht="29.25" customHeight="1">
      <c r="A107" s="17" t="s">
        <v>310</v>
      </c>
      <c r="B107" s="203"/>
      <c r="C107" s="203"/>
      <c r="D107" s="203" t="s">
        <v>160</v>
      </c>
      <c r="E107" s="205">
        <v>0</v>
      </c>
      <c r="F107" s="205">
        <v>41400</v>
      </c>
      <c r="G107" s="384">
        <v>41400</v>
      </c>
      <c r="H107" s="135">
        <f t="shared" si="4"/>
        <v>1</v>
      </c>
      <c r="I107" s="49">
        <f t="shared" si="3"/>
        <v>0.002135394859623645</v>
      </c>
      <c r="J107" s="161">
        <v>0</v>
      </c>
    </row>
    <row r="108" spans="1:10" ht="30" customHeight="1">
      <c r="A108" s="158" t="s">
        <v>418</v>
      </c>
      <c r="B108" s="4"/>
      <c r="C108" s="4"/>
      <c r="D108" s="45" t="s">
        <v>97</v>
      </c>
      <c r="E108" s="5">
        <v>85255</v>
      </c>
      <c r="F108" s="210">
        <v>131566</v>
      </c>
      <c r="G108" s="211">
        <v>131567.36</v>
      </c>
      <c r="H108" s="49">
        <f t="shared" si="4"/>
        <v>1.0000103370171625</v>
      </c>
      <c r="I108" s="49">
        <f t="shared" si="3"/>
        <v>0.006786189957445738</v>
      </c>
      <c r="J108" s="59">
        <v>0</v>
      </c>
    </row>
    <row r="109" spans="1:10" s="116" customFormat="1" ht="16.5" customHeight="1">
      <c r="A109" s="117" t="s">
        <v>123</v>
      </c>
      <c r="B109" s="112"/>
      <c r="C109" s="112" t="s">
        <v>124</v>
      </c>
      <c r="D109" s="112"/>
      <c r="E109" s="113">
        <f>SUM(E110:E116)</f>
        <v>324517</v>
      </c>
      <c r="F109" s="205">
        <f>SUM(F110:F116)</f>
        <v>338015</v>
      </c>
      <c r="G109" s="384">
        <f>SUM(G110:G116)</f>
        <v>339238.05</v>
      </c>
      <c r="H109" s="135">
        <f t="shared" si="4"/>
        <v>1.0036183305474609</v>
      </c>
      <c r="I109" s="136">
        <f t="shared" si="3"/>
        <v>0.017497758168085725</v>
      </c>
      <c r="J109" s="114">
        <f>SUM(J110:J115)</f>
        <v>571.3</v>
      </c>
    </row>
    <row r="110" spans="1:10" ht="16.5" customHeight="1">
      <c r="A110" s="17" t="s">
        <v>59</v>
      </c>
      <c r="B110" s="4"/>
      <c r="C110" s="15"/>
      <c r="D110" s="15" t="s">
        <v>125</v>
      </c>
      <c r="E110" s="5">
        <v>206000</v>
      </c>
      <c r="F110" s="210">
        <v>156000</v>
      </c>
      <c r="G110" s="211">
        <v>158613.21</v>
      </c>
      <c r="H110" s="49">
        <f t="shared" si="4"/>
        <v>1.016751346153846</v>
      </c>
      <c r="I110" s="49">
        <f t="shared" si="3"/>
        <v>0.00818120370295666</v>
      </c>
      <c r="J110" s="68">
        <v>567</v>
      </c>
    </row>
    <row r="111" spans="1:10" ht="16.5" customHeight="1">
      <c r="A111" s="17" t="s">
        <v>16</v>
      </c>
      <c r="B111" s="4"/>
      <c r="C111" s="15"/>
      <c r="D111" s="15" t="s">
        <v>102</v>
      </c>
      <c r="E111" s="5">
        <v>300</v>
      </c>
      <c r="F111" s="210">
        <v>300</v>
      </c>
      <c r="G111" s="211">
        <v>201.9</v>
      </c>
      <c r="H111" s="49">
        <f t="shared" si="4"/>
        <v>0.673</v>
      </c>
      <c r="I111" s="49">
        <f t="shared" si="3"/>
        <v>1.0413918409613862E-05</v>
      </c>
      <c r="J111" s="68">
        <v>4.3</v>
      </c>
    </row>
    <row r="112" spans="1:10" ht="26.25" customHeight="1">
      <c r="A112" s="46" t="s">
        <v>297</v>
      </c>
      <c r="B112" s="4"/>
      <c r="C112" s="15"/>
      <c r="D112" s="45" t="s">
        <v>298</v>
      </c>
      <c r="E112" s="5">
        <v>480</v>
      </c>
      <c r="F112" s="210">
        <v>480</v>
      </c>
      <c r="G112" s="211">
        <v>0</v>
      </c>
      <c r="H112" s="49">
        <f t="shared" si="4"/>
        <v>0</v>
      </c>
      <c r="I112" s="49">
        <f t="shared" si="3"/>
        <v>0</v>
      </c>
      <c r="J112" s="59">
        <v>0</v>
      </c>
    </row>
    <row r="113" spans="1:10" ht="26.25" customHeight="1">
      <c r="A113" s="17" t="s">
        <v>310</v>
      </c>
      <c r="B113" s="4"/>
      <c r="C113" s="15"/>
      <c r="D113" s="45" t="s">
        <v>160</v>
      </c>
      <c r="E113" s="5">
        <v>0</v>
      </c>
      <c r="F113" s="210">
        <v>42228</v>
      </c>
      <c r="G113" s="211">
        <v>41416.14</v>
      </c>
      <c r="H113" s="49">
        <f t="shared" si="4"/>
        <v>0.9807743677181017</v>
      </c>
      <c r="I113" s="49">
        <f t="shared" si="3"/>
        <v>0.002136227354141382</v>
      </c>
      <c r="J113" s="59"/>
    </row>
    <row r="114" spans="1:10" ht="15" customHeight="1">
      <c r="A114" s="46" t="s">
        <v>8</v>
      </c>
      <c r="B114" s="4"/>
      <c r="C114" s="15"/>
      <c r="D114" s="45" t="s">
        <v>199</v>
      </c>
      <c r="E114" s="5">
        <v>0</v>
      </c>
      <c r="F114" s="210">
        <v>0</v>
      </c>
      <c r="G114" s="211">
        <v>0</v>
      </c>
      <c r="H114" s="49"/>
      <c r="I114" s="49">
        <f t="shared" si="3"/>
        <v>0</v>
      </c>
      <c r="J114" s="68">
        <v>0</v>
      </c>
    </row>
    <row r="115" spans="1:10" ht="28.5" customHeight="1">
      <c r="A115" s="158" t="s">
        <v>418</v>
      </c>
      <c r="B115" s="4"/>
      <c r="C115" s="15"/>
      <c r="D115" s="45" t="s">
        <v>97</v>
      </c>
      <c r="E115" s="5">
        <v>109125</v>
      </c>
      <c r="F115" s="210">
        <v>139007</v>
      </c>
      <c r="G115" s="211">
        <v>139006.8</v>
      </c>
      <c r="H115" s="49">
        <f t="shared" si="4"/>
        <v>0.9999985612235355</v>
      </c>
      <c r="I115" s="49">
        <f t="shared" si="3"/>
        <v>0.007169913192578069</v>
      </c>
      <c r="J115" s="59">
        <v>0</v>
      </c>
    </row>
    <row r="116" spans="1:10" ht="50.25" customHeight="1">
      <c r="A116" s="160" t="s">
        <v>295</v>
      </c>
      <c r="B116" s="4"/>
      <c r="C116" s="15"/>
      <c r="D116" s="15" t="s">
        <v>296</v>
      </c>
      <c r="E116" s="5">
        <v>8612</v>
      </c>
      <c r="F116" s="210">
        <v>0</v>
      </c>
      <c r="G116" s="211">
        <v>0</v>
      </c>
      <c r="H116" s="49"/>
      <c r="I116" s="49">
        <f t="shared" si="3"/>
        <v>0</v>
      </c>
      <c r="J116" s="59">
        <v>0</v>
      </c>
    </row>
    <row r="117" spans="1:10" s="116" customFormat="1" ht="16.5" customHeight="1">
      <c r="A117" s="117" t="s">
        <v>49</v>
      </c>
      <c r="B117" s="112"/>
      <c r="C117" s="112">
        <v>80110</v>
      </c>
      <c r="D117" s="112"/>
      <c r="E117" s="113">
        <f>SUM(E118:E120)</f>
        <v>16088</v>
      </c>
      <c r="F117" s="386">
        <f>SUM(F118:F120)</f>
        <v>16149</v>
      </c>
      <c r="G117" s="381">
        <f>SUM(G119:G120)</f>
        <v>16871.24</v>
      </c>
      <c r="H117" s="136">
        <f t="shared" si="4"/>
        <v>1.0447235122917828</v>
      </c>
      <c r="I117" s="136">
        <f t="shared" si="3"/>
        <v>0.0008702115741902615</v>
      </c>
      <c r="J117" s="119">
        <v>0</v>
      </c>
    </row>
    <row r="118" spans="1:10" ht="38.25">
      <c r="A118" s="17" t="s">
        <v>413</v>
      </c>
      <c r="B118" s="4"/>
      <c r="C118" s="4"/>
      <c r="D118" s="45" t="s">
        <v>101</v>
      </c>
      <c r="E118" s="5">
        <v>0</v>
      </c>
      <c r="F118" s="210">
        <v>0</v>
      </c>
      <c r="G118" s="211">
        <v>0</v>
      </c>
      <c r="H118" s="49"/>
      <c r="I118" s="49">
        <f t="shared" si="3"/>
        <v>0</v>
      </c>
      <c r="J118" s="59">
        <v>0</v>
      </c>
    </row>
    <row r="119" spans="1:10" ht="16.5" customHeight="1">
      <c r="A119" s="46" t="s">
        <v>16</v>
      </c>
      <c r="B119" s="4"/>
      <c r="C119" s="4"/>
      <c r="D119" s="45" t="s">
        <v>399</v>
      </c>
      <c r="E119" s="5">
        <v>88</v>
      </c>
      <c r="F119" s="210">
        <v>149</v>
      </c>
      <c r="G119" s="211">
        <v>150.84</v>
      </c>
      <c r="H119" s="49">
        <f t="shared" si="4"/>
        <v>1.0123489932885907</v>
      </c>
      <c r="I119" s="49">
        <f t="shared" si="3"/>
        <v>7.780264749411367E-06</v>
      </c>
      <c r="J119" s="68">
        <v>0</v>
      </c>
    </row>
    <row r="120" spans="1:10" ht="40.5" customHeight="1">
      <c r="A120" s="46" t="s">
        <v>361</v>
      </c>
      <c r="B120" s="4"/>
      <c r="C120" s="4"/>
      <c r="D120" s="45" t="s">
        <v>407</v>
      </c>
      <c r="E120" s="5">
        <v>16000</v>
      </c>
      <c r="F120" s="210">
        <v>16000</v>
      </c>
      <c r="G120" s="211">
        <v>16720.4</v>
      </c>
      <c r="H120" s="49">
        <f t="shared" si="4"/>
        <v>1.045025</v>
      </c>
      <c r="I120" s="49">
        <f t="shared" si="3"/>
        <v>0.0008624313094408502</v>
      </c>
      <c r="J120" s="59">
        <v>0</v>
      </c>
    </row>
    <row r="121" spans="1:10" s="116" customFormat="1" ht="16.5" customHeight="1">
      <c r="A121" s="117" t="s">
        <v>362</v>
      </c>
      <c r="B121" s="112"/>
      <c r="C121" s="112" t="s">
        <v>239</v>
      </c>
      <c r="D121" s="112"/>
      <c r="E121" s="113">
        <f>SUM(E122,E123)</f>
        <v>103020</v>
      </c>
      <c r="F121" s="205">
        <f>SUM(F122,F123)</f>
        <v>103020</v>
      </c>
      <c r="G121" s="384">
        <f>SUM(G122,G123)</f>
        <v>106690.25</v>
      </c>
      <c r="H121" s="135">
        <f t="shared" si="4"/>
        <v>1.0356265773636186</v>
      </c>
      <c r="I121" s="136">
        <f t="shared" si="3"/>
        <v>0.005503038923235787</v>
      </c>
      <c r="J121" s="114">
        <f>J122+J123</f>
        <v>88.44</v>
      </c>
    </row>
    <row r="122" spans="1:10" ht="16.5" customHeight="1">
      <c r="A122" s="46" t="s">
        <v>59</v>
      </c>
      <c r="B122" s="4"/>
      <c r="C122" s="4"/>
      <c r="D122" s="45" t="s">
        <v>125</v>
      </c>
      <c r="E122" s="5">
        <v>103000</v>
      </c>
      <c r="F122" s="210">
        <v>103000</v>
      </c>
      <c r="G122" s="211">
        <v>106684.68</v>
      </c>
      <c r="H122" s="49">
        <f t="shared" si="4"/>
        <v>1.0357735922330096</v>
      </c>
      <c r="I122" s="49">
        <f t="shared" si="3"/>
        <v>0.005502751624941871</v>
      </c>
      <c r="J122" s="68">
        <v>88</v>
      </c>
    </row>
    <row r="123" spans="1:12" ht="16.5" customHeight="1">
      <c r="A123" s="46" t="s">
        <v>16</v>
      </c>
      <c r="B123" s="4"/>
      <c r="C123" s="4"/>
      <c r="D123" s="45" t="s">
        <v>102</v>
      </c>
      <c r="E123" s="5">
        <v>20</v>
      </c>
      <c r="F123" s="210">
        <v>20</v>
      </c>
      <c r="G123" s="211">
        <v>5.57</v>
      </c>
      <c r="H123" s="49">
        <f t="shared" si="4"/>
        <v>0.2785</v>
      </c>
      <c r="I123" s="49">
        <f t="shared" si="3"/>
        <v>2.8729829391554837E-07</v>
      </c>
      <c r="J123" s="68">
        <v>0.44</v>
      </c>
      <c r="L123" s="105"/>
    </row>
    <row r="124" spans="1:10" ht="16.5" customHeight="1" hidden="1">
      <c r="A124" s="46" t="s">
        <v>15</v>
      </c>
      <c r="B124" s="4"/>
      <c r="C124" s="45" t="s">
        <v>142</v>
      </c>
      <c r="D124" s="45"/>
      <c r="E124" s="5">
        <v>0</v>
      </c>
      <c r="F124" s="210">
        <f>SUM(F125)</f>
        <v>0</v>
      </c>
      <c r="G124" s="211">
        <f>SUM(G125)</f>
        <v>0</v>
      </c>
      <c r="H124" s="49" t="e">
        <f t="shared" si="4"/>
        <v>#DIV/0!</v>
      </c>
      <c r="I124" s="49">
        <f t="shared" si="3"/>
        <v>0</v>
      </c>
      <c r="J124" s="68">
        <v>0</v>
      </c>
    </row>
    <row r="125" spans="1:10" ht="26.25" customHeight="1" hidden="1">
      <c r="A125" s="17" t="s">
        <v>185</v>
      </c>
      <c r="B125" s="4"/>
      <c r="C125" s="4"/>
      <c r="D125" s="45" t="s">
        <v>160</v>
      </c>
      <c r="E125" s="5">
        <v>0</v>
      </c>
      <c r="F125" s="210">
        <v>0</v>
      </c>
      <c r="G125" s="211">
        <v>0</v>
      </c>
      <c r="H125" s="49" t="e">
        <f t="shared" si="4"/>
        <v>#DIV/0!</v>
      </c>
      <c r="I125" s="49">
        <f t="shared" si="3"/>
        <v>0</v>
      </c>
      <c r="J125" s="68">
        <v>0</v>
      </c>
    </row>
    <row r="126" spans="1:10" ht="16.5" customHeight="1">
      <c r="A126" s="11" t="s">
        <v>51</v>
      </c>
      <c r="B126" s="44" t="s">
        <v>301</v>
      </c>
      <c r="C126" s="44"/>
      <c r="D126" s="44"/>
      <c r="E126" s="48">
        <f>SUM(E127)</f>
        <v>1500</v>
      </c>
      <c r="F126" s="391">
        <f>F127</f>
        <v>3950</v>
      </c>
      <c r="G126" s="392">
        <f>G127</f>
        <v>3950</v>
      </c>
      <c r="H126" s="134">
        <f t="shared" si="4"/>
        <v>1</v>
      </c>
      <c r="I126" s="134">
        <f t="shared" si="3"/>
        <v>0.00020373936462592747</v>
      </c>
      <c r="J126" s="70">
        <v>0</v>
      </c>
    </row>
    <row r="127" spans="1:10" s="116" customFormat="1" ht="16.5" customHeight="1">
      <c r="A127" s="117" t="s">
        <v>52</v>
      </c>
      <c r="B127" s="112"/>
      <c r="C127" s="112" t="s">
        <v>302</v>
      </c>
      <c r="D127" s="112"/>
      <c r="E127" s="113">
        <f>SUM(E128:E129)</f>
        <v>1500</v>
      </c>
      <c r="F127" s="386">
        <f>SUM(F128:F129)</f>
        <v>3950</v>
      </c>
      <c r="G127" s="381">
        <f>G128+G129</f>
        <v>3950</v>
      </c>
      <c r="H127" s="135">
        <f t="shared" si="4"/>
        <v>1</v>
      </c>
      <c r="I127" s="136">
        <f t="shared" si="3"/>
        <v>0.00020373936462592747</v>
      </c>
      <c r="J127" s="119">
        <v>0</v>
      </c>
    </row>
    <row r="128" spans="1:10" ht="16.5" customHeight="1" hidden="1">
      <c r="A128" s="46" t="s">
        <v>158</v>
      </c>
      <c r="B128" s="45"/>
      <c r="C128" s="4"/>
      <c r="D128" s="45" t="s">
        <v>134</v>
      </c>
      <c r="E128" s="5">
        <v>0</v>
      </c>
      <c r="F128" s="210">
        <v>0</v>
      </c>
      <c r="G128" s="211">
        <v>0</v>
      </c>
      <c r="H128" s="135"/>
      <c r="I128" s="49">
        <f t="shared" si="3"/>
        <v>0</v>
      </c>
      <c r="J128" s="68">
        <v>0</v>
      </c>
    </row>
    <row r="129" spans="1:10" ht="16.5" customHeight="1">
      <c r="A129" s="46" t="s">
        <v>8</v>
      </c>
      <c r="B129" s="45"/>
      <c r="C129" s="4"/>
      <c r="D129" s="45" t="s">
        <v>199</v>
      </c>
      <c r="E129" s="5">
        <v>1500</v>
      </c>
      <c r="F129" s="210">
        <v>3950</v>
      </c>
      <c r="G129" s="211">
        <v>3950</v>
      </c>
      <c r="H129" s="49">
        <f t="shared" si="4"/>
        <v>1</v>
      </c>
      <c r="I129" s="49">
        <f t="shared" si="3"/>
        <v>0.00020373936462592747</v>
      </c>
      <c r="J129" s="68">
        <v>0</v>
      </c>
    </row>
    <row r="130" spans="1:10" ht="16.5" customHeight="1">
      <c r="A130" s="7" t="s">
        <v>126</v>
      </c>
      <c r="B130" s="2" t="s">
        <v>127</v>
      </c>
      <c r="C130" s="45"/>
      <c r="D130" s="2"/>
      <c r="E130" s="3">
        <f>SUM(E133,E138,E141,E147,E150,E152,E155,E144,E131)</f>
        <v>3387880</v>
      </c>
      <c r="F130" s="385">
        <f>SUM(F133,F138,F141,F147,F150,F152,F155,F144,F131)</f>
        <v>3726771</v>
      </c>
      <c r="G130" s="380">
        <f>SUM(G133,G138,G141,G147,G150,G152,G155,G144,G131)</f>
        <v>3710398.5100000002</v>
      </c>
      <c r="H130" s="134">
        <f t="shared" si="4"/>
        <v>0.995606789362695</v>
      </c>
      <c r="I130" s="134">
        <f t="shared" si="3"/>
        <v>0.1913808189712375</v>
      </c>
      <c r="J130" s="60">
        <f>SUM(J133,J138,J141,J147,J150,J152,J155,J144,J131)</f>
        <v>637507.26</v>
      </c>
    </row>
    <row r="131" spans="1:10" ht="16.5" customHeight="1">
      <c r="A131" s="117" t="s">
        <v>455</v>
      </c>
      <c r="B131" s="2"/>
      <c r="C131" s="112" t="s">
        <v>456</v>
      </c>
      <c r="D131" s="128"/>
      <c r="E131" s="113">
        <v>0</v>
      </c>
      <c r="F131" s="205">
        <v>7201</v>
      </c>
      <c r="G131" s="384">
        <f>G132</f>
        <v>7185.88</v>
      </c>
      <c r="H131" s="136">
        <f t="shared" si="4"/>
        <v>0.997900291626163</v>
      </c>
      <c r="I131" s="136">
        <f aca="true" t="shared" si="5" ref="I131:I194">G131/19387515.06</f>
        <v>0.00037064471531092654</v>
      </c>
      <c r="J131" s="119">
        <v>0</v>
      </c>
    </row>
    <row r="132" spans="1:10" ht="28.5" customHeight="1">
      <c r="A132" s="17" t="s">
        <v>310</v>
      </c>
      <c r="B132" s="2"/>
      <c r="C132" s="45"/>
      <c r="D132" s="15" t="s">
        <v>160</v>
      </c>
      <c r="E132" s="14">
        <v>0</v>
      </c>
      <c r="F132" s="393">
        <v>7201</v>
      </c>
      <c r="G132" s="394">
        <v>7185.88</v>
      </c>
      <c r="H132" s="49">
        <f t="shared" si="4"/>
        <v>0.997900291626163</v>
      </c>
      <c r="I132" s="49">
        <f t="shared" si="5"/>
        <v>0.00037064471531092654</v>
      </c>
      <c r="J132" s="65">
        <v>0</v>
      </c>
    </row>
    <row r="133" spans="1:10" s="116" customFormat="1" ht="41.25" customHeight="1">
      <c r="A133" s="120" t="s">
        <v>279</v>
      </c>
      <c r="B133" s="121"/>
      <c r="C133" s="122" t="s">
        <v>135</v>
      </c>
      <c r="D133" s="121"/>
      <c r="E133" s="123">
        <f>SUM(E134:E137)</f>
        <v>3006100</v>
      </c>
      <c r="F133" s="395">
        <f>SUM(F134:F137)</f>
        <v>2966100</v>
      </c>
      <c r="G133" s="396">
        <f>SUM(G134:G137)</f>
        <v>2950522.33</v>
      </c>
      <c r="H133" s="135">
        <f t="shared" si="4"/>
        <v>0.9947480968274839</v>
      </c>
      <c r="I133" s="136">
        <f t="shared" si="5"/>
        <v>0.1521867202098256</v>
      </c>
      <c r="J133" s="114">
        <f>SUM(J134:J137)</f>
        <v>637507.26</v>
      </c>
    </row>
    <row r="134" spans="1:10" ht="16.5" customHeight="1">
      <c r="A134" s="8" t="s">
        <v>16</v>
      </c>
      <c r="B134" s="2"/>
      <c r="C134" s="9"/>
      <c r="D134" s="45" t="s">
        <v>102</v>
      </c>
      <c r="E134" s="47">
        <v>500</v>
      </c>
      <c r="F134" s="389">
        <v>500</v>
      </c>
      <c r="G134" s="390">
        <v>31.7</v>
      </c>
      <c r="H134" s="49">
        <f t="shared" si="4"/>
        <v>0.0634</v>
      </c>
      <c r="I134" s="49">
        <f t="shared" si="5"/>
        <v>1.6350728756055445E-06</v>
      </c>
      <c r="J134" s="71">
        <v>0</v>
      </c>
    </row>
    <row r="135" spans="1:10" ht="16.5" customHeight="1">
      <c r="A135" s="8" t="s">
        <v>8</v>
      </c>
      <c r="B135" s="2"/>
      <c r="C135" s="9"/>
      <c r="D135" s="45" t="s">
        <v>199</v>
      </c>
      <c r="E135" s="47">
        <v>3000</v>
      </c>
      <c r="F135" s="389">
        <v>3000</v>
      </c>
      <c r="G135" s="390">
        <v>1999</v>
      </c>
      <c r="H135" s="49">
        <f t="shared" si="4"/>
        <v>0.6663333333333333</v>
      </c>
      <c r="I135" s="49">
        <f t="shared" si="5"/>
        <v>0.00010310759237651367</v>
      </c>
      <c r="J135" s="71">
        <v>0</v>
      </c>
    </row>
    <row r="136" spans="1:10" ht="39" customHeight="1">
      <c r="A136" s="17" t="s">
        <v>412</v>
      </c>
      <c r="B136" s="2"/>
      <c r="C136" s="9"/>
      <c r="D136" s="9" t="s">
        <v>103</v>
      </c>
      <c r="E136" s="10">
        <v>2990600</v>
      </c>
      <c r="F136" s="397">
        <v>2950600</v>
      </c>
      <c r="G136" s="398">
        <v>2931295.17</v>
      </c>
      <c r="H136" s="49">
        <f t="shared" si="4"/>
        <v>0.9934573205449739</v>
      </c>
      <c r="I136" s="49">
        <f t="shared" si="5"/>
        <v>0.15119499125743038</v>
      </c>
      <c r="J136" s="64">
        <v>0</v>
      </c>
    </row>
    <row r="137" spans="1:10" ht="40.5" customHeight="1">
      <c r="A137" s="18" t="s">
        <v>348</v>
      </c>
      <c r="B137" s="2"/>
      <c r="C137" s="9"/>
      <c r="D137" s="9" t="s">
        <v>104</v>
      </c>
      <c r="E137" s="10">
        <v>12000</v>
      </c>
      <c r="F137" s="397">
        <v>12000</v>
      </c>
      <c r="G137" s="398">
        <v>17196.46</v>
      </c>
      <c r="H137" s="49">
        <f t="shared" si="4"/>
        <v>1.4330383333333332</v>
      </c>
      <c r="I137" s="49">
        <f t="shared" si="5"/>
        <v>0.0008869862871430827</v>
      </c>
      <c r="J137" s="64">
        <v>637507.26</v>
      </c>
    </row>
    <row r="138" spans="1:10" s="116" customFormat="1" ht="66" customHeight="1">
      <c r="A138" s="124" t="s">
        <v>343</v>
      </c>
      <c r="B138" s="112"/>
      <c r="C138" s="112" t="s">
        <v>128</v>
      </c>
      <c r="D138" s="112"/>
      <c r="E138" s="113">
        <f>SUM(E139,E140)</f>
        <v>45200</v>
      </c>
      <c r="F138" s="386">
        <f>SUM(F139,F140)</f>
        <v>41169</v>
      </c>
      <c r="G138" s="381">
        <f>SUM(G139,G140)</f>
        <v>40793.5</v>
      </c>
      <c r="H138" s="135">
        <f t="shared" si="4"/>
        <v>0.9908790594865068</v>
      </c>
      <c r="I138" s="136">
        <f t="shared" si="5"/>
        <v>0.0021041118407260184</v>
      </c>
      <c r="J138" s="114">
        <f>SUM(J139,J140)</f>
        <v>0</v>
      </c>
    </row>
    <row r="139" spans="1:10" ht="39.75" customHeight="1">
      <c r="A139" s="17" t="s">
        <v>412</v>
      </c>
      <c r="B139" s="4"/>
      <c r="C139" s="4"/>
      <c r="D139" s="15" t="s">
        <v>103</v>
      </c>
      <c r="E139" s="5">
        <v>32200</v>
      </c>
      <c r="F139" s="210">
        <v>25589</v>
      </c>
      <c r="G139" s="211">
        <v>25214.4</v>
      </c>
      <c r="H139" s="49">
        <f t="shared" si="4"/>
        <v>0.9853608972605417</v>
      </c>
      <c r="I139" s="49">
        <f t="shared" si="5"/>
        <v>0.0013005483127655662</v>
      </c>
      <c r="J139" s="59">
        <v>0</v>
      </c>
    </row>
    <row r="140" spans="1:10" ht="25.5">
      <c r="A140" s="17" t="s">
        <v>310</v>
      </c>
      <c r="B140" s="4"/>
      <c r="C140" s="4"/>
      <c r="D140" s="15" t="s">
        <v>160</v>
      </c>
      <c r="E140" s="5">
        <v>13000</v>
      </c>
      <c r="F140" s="210">
        <v>15580</v>
      </c>
      <c r="G140" s="211">
        <v>15579.1</v>
      </c>
      <c r="H140" s="49">
        <f t="shared" si="4"/>
        <v>0.9999422336328627</v>
      </c>
      <c r="I140" s="49">
        <f t="shared" si="5"/>
        <v>0.0008035635279604524</v>
      </c>
      <c r="J140" s="59">
        <v>0</v>
      </c>
    </row>
    <row r="141" spans="1:10" s="116" customFormat="1" ht="29.25" customHeight="1">
      <c r="A141" s="125" t="s">
        <v>247</v>
      </c>
      <c r="B141" s="126"/>
      <c r="C141" s="112" t="s">
        <v>129</v>
      </c>
      <c r="D141" s="112"/>
      <c r="E141" s="113">
        <f>SUM(E143:E143)</f>
        <v>45200</v>
      </c>
      <c r="F141" s="386">
        <f>SUM(F142:F143)</f>
        <v>172462</v>
      </c>
      <c r="G141" s="381">
        <f>SUM(G142:G143)</f>
        <v>172194.96</v>
      </c>
      <c r="H141" s="135">
        <f t="shared" si="4"/>
        <v>0.9984516009323793</v>
      </c>
      <c r="I141" s="136">
        <f t="shared" si="5"/>
        <v>0.008881744744857468</v>
      </c>
      <c r="J141" s="119">
        <v>0</v>
      </c>
    </row>
    <row r="142" spans="1:10" ht="16.5" customHeight="1">
      <c r="A142" s="56" t="s">
        <v>8</v>
      </c>
      <c r="B142" s="72"/>
      <c r="C142" s="15"/>
      <c r="D142" s="15" t="s">
        <v>199</v>
      </c>
      <c r="E142" s="14">
        <v>0</v>
      </c>
      <c r="F142" s="399">
        <v>15</v>
      </c>
      <c r="G142" s="400">
        <v>15</v>
      </c>
      <c r="H142" s="140">
        <f t="shared" si="4"/>
        <v>1</v>
      </c>
      <c r="I142" s="49">
        <f t="shared" si="5"/>
        <v>7.736937897187119E-07</v>
      </c>
      <c r="J142" s="68">
        <v>0</v>
      </c>
    </row>
    <row r="143" spans="1:10" ht="26.25" customHeight="1">
      <c r="A143" s="46" t="s">
        <v>363</v>
      </c>
      <c r="B143" s="15"/>
      <c r="C143" s="15"/>
      <c r="D143" s="15" t="s">
        <v>160</v>
      </c>
      <c r="E143" s="14">
        <v>45200</v>
      </c>
      <c r="F143" s="399">
        <v>172447</v>
      </c>
      <c r="G143" s="400">
        <v>172179.96</v>
      </c>
      <c r="H143" s="49">
        <f t="shared" si="4"/>
        <v>0.9984514662476006</v>
      </c>
      <c r="I143" s="49">
        <f t="shared" si="5"/>
        <v>0.008880971051067749</v>
      </c>
      <c r="J143" s="68">
        <v>0</v>
      </c>
    </row>
    <row r="144" spans="1:10" s="116" customFormat="1" ht="17.25" customHeight="1">
      <c r="A144" s="117" t="s">
        <v>283</v>
      </c>
      <c r="B144" s="112"/>
      <c r="C144" s="112" t="s">
        <v>284</v>
      </c>
      <c r="D144" s="112"/>
      <c r="E144" s="113">
        <f>E146</f>
        <v>75900</v>
      </c>
      <c r="F144" s="205">
        <f>F146+F145</f>
        <v>185760</v>
      </c>
      <c r="G144" s="384">
        <f>G146+G145</f>
        <v>183194.42</v>
      </c>
      <c r="H144" s="135">
        <f t="shared" si="4"/>
        <v>0.9861887381567614</v>
      </c>
      <c r="I144" s="136">
        <f t="shared" si="5"/>
        <v>0.00944909233767476</v>
      </c>
      <c r="J144" s="119">
        <v>0</v>
      </c>
    </row>
    <row r="145" spans="1:10" ht="17.25" customHeight="1" hidden="1">
      <c r="A145" s="46" t="s">
        <v>8</v>
      </c>
      <c r="B145" s="15"/>
      <c r="C145" s="45"/>
      <c r="D145" s="45" t="s">
        <v>199</v>
      </c>
      <c r="E145" s="14">
        <v>0</v>
      </c>
      <c r="F145" s="393">
        <v>0</v>
      </c>
      <c r="G145" s="394">
        <v>0</v>
      </c>
      <c r="H145" s="49"/>
      <c r="I145" s="49">
        <f t="shared" si="5"/>
        <v>0</v>
      </c>
      <c r="J145" s="68">
        <v>0</v>
      </c>
    </row>
    <row r="146" spans="1:10" ht="26.25" customHeight="1">
      <c r="A146" s="17" t="s">
        <v>310</v>
      </c>
      <c r="B146" s="15"/>
      <c r="C146" s="15"/>
      <c r="D146" s="45" t="s">
        <v>160</v>
      </c>
      <c r="E146" s="14">
        <v>75900</v>
      </c>
      <c r="F146" s="399">
        <v>185760</v>
      </c>
      <c r="G146" s="400">
        <v>183194.42</v>
      </c>
      <c r="H146" s="49">
        <f t="shared" si="4"/>
        <v>0.9861887381567614</v>
      </c>
      <c r="I146" s="49">
        <f t="shared" si="5"/>
        <v>0.00944909233767476</v>
      </c>
      <c r="J146" s="59">
        <v>0</v>
      </c>
    </row>
    <row r="147" spans="1:10" s="116" customFormat="1" ht="17.25" customHeight="1">
      <c r="A147" s="117" t="s">
        <v>56</v>
      </c>
      <c r="B147" s="112"/>
      <c r="C147" s="112" t="s">
        <v>130</v>
      </c>
      <c r="D147" s="112"/>
      <c r="E147" s="113">
        <f>SUM(E148:E149)</f>
        <v>119300</v>
      </c>
      <c r="F147" s="205">
        <f>SUM(F148:F149)</f>
        <v>131817</v>
      </c>
      <c r="G147" s="384">
        <f>SUM(G148:G149)</f>
        <v>132596.24</v>
      </c>
      <c r="H147" s="135">
        <f t="shared" si="4"/>
        <v>1.0059115288619829</v>
      </c>
      <c r="I147" s="136">
        <f t="shared" si="5"/>
        <v>0.0068392591618701235</v>
      </c>
      <c r="J147" s="119">
        <v>0</v>
      </c>
    </row>
    <row r="148" spans="1:10" s="106" customFormat="1" ht="17.25" customHeight="1">
      <c r="A148" s="17" t="s">
        <v>59</v>
      </c>
      <c r="B148" s="15"/>
      <c r="C148" s="15"/>
      <c r="D148" s="15" t="s">
        <v>125</v>
      </c>
      <c r="E148" s="14">
        <v>2200</v>
      </c>
      <c r="F148" s="399">
        <v>2200</v>
      </c>
      <c r="G148" s="400">
        <v>2979.24</v>
      </c>
      <c r="H148" s="140">
        <f t="shared" si="4"/>
        <v>1.3541999999999998</v>
      </c>
      <c r="I148" s="49">
        <f t="shared" si="5"/>
        <v>0.00015366796573877169</v>
      </c>
      <c r="J148" s="161">
        <v>0</v>
      </c>
    </row>
    <row r="149" spans="1:10" ht="26.25" customHeight="1">
      <c r="A149" s="17" t="s">
        <v>310</v>
      </c>
      <c r="B149" s="4"/>
      <c r="C149" s="4"/>
      <c r="D149" s="15" t="s">
        <v>160</v>
      </c>
      <c r="E149" s="5">
        <v>117100</v>
      </c>
      <c r="F149" s="210">
        <v>129617</v>
      </c>
      <c r="G149" s="211">
        <v>129617</v>
      </c>
      <c r="H149" s="49">
        <f t="shared" si="4"/>
        <v>1</v>
      </c>
      <c r="I149" s="49">
        <f t="shared" si="5"/>
        <v>0.006685591196131353</v>
      </c>
      <c r="J149" s="68">
        <v>0</v>
      </c>
    </row>
    <row r="150" spans="1:10" s="116" customFormat="1" ht="26.25" customHeight="1">
      <c r="A150" s="124" t="s">
        <v>458</v>
      </c>
      <c r="B150" s="112"/>
      <c r="C150" s="112" t="s">
        <v>198</v>
      </c>
      <c r="D150" s="112"/>
      <c r="E150" s="113">
        <f>SUM(E151)</f>
        <v>1680</v>
      </c>
      <c r="F150" s="386">
        <f>F151</f>
        <v>1680</v>
      </c>
      <c r="G150" s="381">
        <f>G151</f>
        <v>1620</v>
      </c>
      <c r="H150" s="135">
        <f t="shared" si="4"/>
        <v>0.9642857142857143</v>
      </c>
      <c r="I150" s="136">
        <f t="shared" si="5"/>
        <v>8.35589292896209E-05</v>
      </c>
      <c r="J150" s="114">
        <v>0</v>
      </c>
    </row>
    <row r="151" spans="1:10" ht="16.5" customHeight="1">
      <c r="A151" s="46" t="s">
        <v>59</v>
      </c>
      <c r="B151" s="4"/>
      <c r="C151" s="4"/>
      <c r="D151" s="45" t="s">
        <v>125</v>
      </c>
      <c r="E151" s="5">
        <v>1680</v>
      </c>
      <c r="F151" s="210">
        <v>1680</v>
      </c>
      <c r="G151" s="211">
        <v>1620</v>
      </c>
      <c r="H151" s="49">
        <f t="shared" si="4"/>
        <v>0.9642857142857143</v>
      </c>
      <c r="I151" s="49">
        <f t="shared" si="5"/>
        <v>8.35589292896209E-05</v>
      </c>
      <c r="J151" s="68">
        <v>0</v>
      </c>
    </row>
    <row r="152" spans="1:10" s="116" customFormat="1" ht="26.25" customHeight="1">
      <c r="A152" s="117" t="s">
        <v>131</v>
      </c>
      <c r="B152" s="112"/>
      <c r="C152" s="112" t="s">
        <v>132</v>
      </c>
      <c r="D152" s="112"/>
      <c r="E152" s="113">
        <f>SUM(E153:E154)</f>
        <v>41000</v>
      </c>
      <c r="F152" s="386">
        <f>SUM(F153,F154)</f>
        <v>43496</v>
      </c>
      <c r="G152" s="381">
        <f>SUM(G153,G154)</f>
        <v>45650.43</v>
      </c>
      <c r="H152" s="135">
        <f t="shared" si="4"/>
        <v>1.0495316810741218</v>
      </c>
      <c r="I152" s="136">
        <f t="shared" si="5"/>
        <v>0.0023546302792659185</v>
      </c>
      <c r="J152" s="119">
        <v>0</v>
      </c>
    </row>
    <row r="153" spans="1:10" ht="16.5" customHeight="1">
      <c r="A153" s="17" t="s">
        <v>59</v>
      </c>
      <c r="B153" s="4"/>
      <c r="C153" s="4"/>
      <c r="D153" s="15" t="s">
        <v>125</v>
      </c>
      <c r="E153" s="5">
        <v>11000</v>
      </c>
      <c r="F153" s="210">
        <v>11000</v>
      </c>
      <c r="G153" s="211">
        <v>13155.02</v>
      </c>
      <c r="H153" s="49">
        <f t="shared" si="4"/>
        <v>1.195910909090909</v>
      </c>
      <c r="I153" s="49">
        <f t="shared" si="5"/>
        <v>0.00067853048517503</v>
      </c>
      <c r="J153" s="68">
        <v>0</v>
      </c>
    </row>
    <row r="154" spans="1:10" ht="39" customHeight="1">
      <c r="A154" s="17" t="s">
        <v>412</v>
      </c>
      <c r="B154" s="4"/>
      <c r="C154" s="4"/>
      <c r="D154" s="45" t="s">
        <v>103</v>
      </c>
      <c r="E154" s="5">
        <v>30000</v>
      </c>
      <c r="F154" s="210">
        <v>32496</v>
      </c>
      <c r="G154" s="211">
        <v>32495.41</v>
      </c>
      <c r="H154" s="49">
        <f t="shared" si="4"/>
        <v>0.9999818439192516</v>
      </c>
      <c r="I154" s="49">
        <f t="shared" si="5"/>
        <v>0.0016760997940908887</v>
      </c>
      <c r="J154" s="59">
        <v>0</v>
      </c>
    </row>
    <row r="155" spans="1:10" s="116" customFormat="1" ht="17.25" customHeight="1">
      <c r="A155" s="117" t="s">
        <v>15</v>
      </c>
      <c r="B155" s="112"/>
      <c r="C155" s="112" t="s">
        <v>153</v>
      </c>
      <c r="D155" s="112"/>
      <c r="E155" s="113">
        <f>+SUM(E157:E157)</f>
        <v>53500</v>
      </c>
      <c r="F155" s="386">
        <f>SUM(F156:F157)</f>
        <v>177086</v>
      </c>
      <c r="G155" s="381">
        <f>SUM(G156:G157)</f>
        <v>176640.75</v>
      </c>
      <c r="H155" s="135">
        <f t="shared" si="4"/>
        <v>0.9974856849214506</v>
      </c>
      <c r="I155" s="136">
        <f t="shared" si="5"/>
        <v>0.009111056752417038</v>
      </c>
      <c r="J155" s="119">
        <v>0</v>
      </c>
    </row>
    <row r="156" spans="1:10" s="116" customFormat="1" ht="39.75" customHeight="1">
      <c r="A156" s="17" t="s">
        <v>412</v>
      </c>
      <c r="B156" s="112"/>
      <c r="C156" s="112"/>
      <c r="D156" s="15" t="s">
        <v>103</v>
      </c>
      <c r="E156" s="14">
        <v>0</v>
      </c>
      <c r="F156" s="399">
        <v>99086</v>
      </c>
      <c r="G156" s="400">
        <v>98641.69</v>
      </c>
      <c r="H156" s="140">
        <f t="shared" si="4"/>
        <v>0.9955159154673718</v>
      </c>
      <c r="I156" s="49">
        <f t="shared" si="5"/>
        <v>0.005087897530690558</v>
      </c>
      <c r="J156" s="161">
        <v>0</v>
      </c>
    </row>
    <row r="157" spans="1:10" ht="26.25" customHeight="1">
      <c r="A157" s="87" t="s">
        <v>364</v>
      </c>
      <c r="B157" s="4"/>
      <c r="C157" s="4"/>
      <c r="D157" s="15" t="s">
        <v>160</v>
      </c>
      <c r="E157" s="5">
        <v>53500</v>
      </c>
      <c r="F157" s="210">
        <v>78000</v>
      </c>
      <c r="G157" s="211">
        <v>77999.06</v>
      </c>
      <c r="H157" s="49">
        <f t="shared" si="4"/>
        <v>0.9999879487179487</v>
      </c>
      <c r="I157" s="49">
        <f t="shared" si="5"/>
        <v>0.004023159221726479</v>
      </c>
      <c r="J157" s="68">
        <v>0</v>
      </c>
    </row>
    <row r="158" spans="1:10" s="54" customFormat="1" ht="21.75" customHeight="1">
      <c r="A158" s="75" t="s">
        <v>251</v>
      </c>
      <c r="B158" s="76" t="s">
        <v>252</v>
      </c>
      <c r="C158" s="76"/>
      <c r="D158" s="76"/>
      <c r="E158" s="77">
        <f>SUM(E159)</f>
        <v>173364</v>
      </c>
      <c r="F158" s="382">
        <f>SUM(F159)</f>
        <v>167403</v>
      </c>
      <c r="G158" s="383">
        <f>SUM(G159)</f>
        <v>150083.74</v>
      </c>
      <c r="H158" s="134">
        <f t="shared" si="4"/>
        <v>0.8965415195665549</v>
      </c>
      <c r="I158" s="49">
        <f t="shared" si="5"/>
        <v>0.007741257171717189</v>
      </c>
      <c r="J158" s="79">
        <f>SUM(J159)</f>
        <v>0</v>
      </c>
    </row>
    <row r="159" spans="1:10" s="116" customFormat="1" ht="16.5" customHeight="1">
      <c r="A159" s="117" t="s">
        <v>15</v>
      </c>
      <c r="B159" s="112"/>
      <c r="C159" s="112" t="s">
        <v>253</v>
      </c>
      <c r="D159" s="112"/>
      <c r="E159" s="113">
        <f>SUM(E160:E161)</f>
        <v>173364</v>
      </c>
      <c r="F159" s="205">
        <f>SUM(F160:F161)</f>
        <v>167403</v>
      </c>
      <c r="G159" s="384">
        <f>SUM(G160:G161)</f>
        <v>150083.74</v>
      </c>
      <c r="H159" s="135">
        <f t="shared" si="4"/>
        <v>0.8965415195665549</v>
      </c>
      <c r="I159" s="49">
        <f t="shared" si="5"/>
        <v>0.007741257171717189</v>
      </c>
      <c r="J159" s="119">
        <v>0</v>
      </c>
    </row>
    <row r="160" spans="1:10" ht="51" customHeight="1">
      <c r="A160" s="160" t="s">
        <v>295</v>
      </c>
      <c r="B160" s="4"/>
      <c r="C160" s="15"/>
      <c r="D160" s="15" t="s">
        <v>303</v>
      </c>
      <c r="E160" s="5">
        <v>161961</v>
      </c>
      <c r="F160" s="209">
        <v>155904</v>
      </c>
      <c r="G160" s="215">
        <v>139597.05</v>
      </c>
      <c r="H160" s="49">
        <f aca="true" t="shared" si="6" ref="H160:H198">G160/F160</f>
        <v>0.8954039024014777</v>
      </c>
      <c r="I160" s="49">
        <f t="shared" si="5"/>
        <v>0.0072003580432035</v>
      </c>
      <c r="J160" s="59">
        <v>0</v>
      </c>
    </row>
    <row r="161" spans="1:10" ht="51" customHeight="1">
      <c r="A161" s="160" t="s">
        <v>295</v>
      </c>
      <c r="B161" s="4"/>
      <c r="C161" s="15"/>
      <c r="D161" s="15" t="s">
        <v>254</v>
      </c>
      <c r="E161" s="5">
        <v>11403</v>
      </c>
      <c r="F161" s="209">
        <v>11499</v>
      </c>
      <c r="G161" s="215">
        <v>10486.69</v>
      </c>
      <c r="H161" s="49">
        <f t="shared" si="6"/>
        <v>0.9119653882946344</v>
      </c>
      <c r="I161" s="49">
        <f t="shared" si="5"/>
        <v>0.0005408991285136879</v>
      </c>
      <c r="J161" s="59">
        <v>0</v>
      </c>
    </row>
    <row r="162" spans="1:10" ht="21" customHeight="1">
      <c r="A162" s="11" t="s">
        <v>57</v>
      </c>
      <c r="B162" s="44" t="s">
        <v>200</v>
      </c>
      <c r="C162" s="4"/>
      <c r="D162" s="15"/>
      <c r="E162" s="48">
        <f>SUM(E165,E163)</f>
        <v>1920</v>
      </c>
      <c r="F162" s="391">
        <f>F163+F165</f>
        <v>119115</v>
      </c>
      <c r="G162" s="392">
        <f>SUM(G165,G163)</f>
        <v>100188.04999999999</v>
      </c>
      <c r="H162" s="134">
        <f t="shared" si="6"/>
        <v>0.8411035553876505</v>
      </c>
      <c r="I162" s="134">
        <f t="shared" si="5"/>
        <v>0.005167658139268519</v>
      </c>
      <c r="J162" s="70">
        <v>0</v>
      </c>
    </row>
    <row r="163" spans="1:10" s="116" customFormat="1" ht="16.5" customHeight="1">
      <c r="A163" s="127" t="s">
        <v>225</v>
      </c>
      <c r="B163" s="128"/>
      <c r="C163" s="112" t="s">
        <v>226</v>
      </c>
      <c r="D163" s="112"/>
      <c r="E163" s="113">
        <f>SUM(E164)</f>
        <v>1920</v>
      </c>
      <c r="F163" s="386">
        <f>F164</f>
        <v>757</v>
      </c>
      <c r="G163" s="381">
        <f>G164</f>
        <v>755.79</v>
      </c>
      <c r="H163" s="135">
        <f t="shared" si="6"/>
        <v>0.9984015852047555</v>
      </c>
      <c r="I163" s="136">
        <f t="shared" si="5"/>
        <v>3.8983335288767015E-05</v>
      </c>
      <c r="J163" s="119">
        <v>0</v>
      </c>
    </row>
    <row r="164" spans="1:10" ht="26.25" customHeight="1">
      <c r="A164" s="158" t="s">
        <v>417</v>
      </c>
      <c r="B164" s="44"/>
      <c r="C164" s="4"/>
      <c r="D164" s="45" t="s">
        <v>97</v>
      </c>
      <c r="E164" s="5">
        <v>1920</v>
      </c>
      <c r="F164" s="389">
        <v>757</v>
      </c>
      <c r="G164" s="390">
        <v>755.79</v>
      </c>
      <c r="H164" s="49">
        <f t="shared" si="6"/>
        <v>0.9984015852047555</v>
      </c>
      <c r="I164" s="49">
        <f t="shared" si="5"/>
        <v>3.8983335288767015E-05</v>
      </c>
      <c r="J164" s="59">
        <v>0</v>
      </c>
    </row>
    <row r="165" spans="1:10" s="116" customFormat="1" ht="16.5" customHeight="1">
      <c r="A165" s="117" t="s">
        <v>163</v>
      </c>
      <c r="B165" s="128"/>
      <c r="C165" s="112" t="s">
        <v>164</v>
      </c>
      <c r="D165" s="112"/>
      <c r="E165" s="113">
        <f>SUM(E166)</f>
        <v>0</v>
      </c>
      <c r="F165" s="386">
        <f>F166+F167</f>
        <v>118358</v>
      </c>
      <c r="G165" s="381">
        <f>G166+G167</f>
        <v>99432.26</v>
      </c>
      <c r="H165" s="135">
        <f t="shared" si="6"/>
        <v>0.8400975008026496</v>
      </c>
      <c r="I165" s="136">
        <f t="shared" si="5"/>
        <v>0.005128674803979752</v>
      </c>
      <c r="J165" s="119">
        <v>0</v>
      </c>
    </row>
    <row r="166" spans="1:10" ht="26.25" customHeight="1">
      <c r="A166" s="17" t="s">
        <v>310</v>
      </c>
      <c r="B166" s="44"/>
      <c r="C166" s="15"/>
      <c r="D166" s="15" t="s">
        <v>160</v>
      </c>
      <c r="E166" s="5">
        <v>0</v>
      </c>
      <c r="F166" s="210">
        <v>87458</v>
      </c>
      <c r="G166" s="211">
        <v>77108.48</v>
      </c>
      <c r="H166" s="49">
        <f t="shared" si="6"/>
        <v>0.8816629696540053</v>
      </c>
      <c r="I166" s="49">
        <f t="shared" si="5"/>
        <v>0.0039772234740433005</v>
      </c>
      <c r="J166" s="68">
        <v>0</v>
      </c>
    </row>
    <row r="167" spans="1:10" ht="51" customHeight="1">
      <c r="A167" s="411" t="s">
        <v>478</v>
      </c>
      <c r="B167" s="222"/>
      <c r="C167" s="204"/>
      <c r="D167" s="204" t="s">
        <v>477</v>
      </c>
      <c r="E167" s="209">
        <v>0</v>
      </c>
      <c r="F167" s="210">
        <v>30900</v>
      </c>
      <c r="G167" s="211">
        <v>22323.78</v>
      </c>
      <c r="H167" s="49">
        <f t="shared" si="6"/>
        <v>0.722452427184466</v>
      </c>
      <c r="I167" s="49">
        <f t="shared" si="5"/>
        <v>0.0011514513299364525</v>
      </c>
      <c r="J167" s="59">
        <v>0</v>
      </c>
    </row>
    <row r="168" spans="1:10" ht="21" customHeight="1">
      <c r="A168" s="7" t="s">
        <v>61</v>
      </c>
      <c r="B168" s="2">
        <v>900</v>
      </c>
      <c r="C168" s="2"/>
      <c r="D168" s="2"/>
      <c r="E168" s="3">
        <f>SUM(E174,E181,E183,E169,E179)</f>
        <v>1272700</v>
      </c>
      <c r="F168" s="385">
        <f>SUM(F174,F181,F183,F169,F172,F177,F179)</f>
        <v>1217025</v>
      </c>
      <c r="G168" s="380">
        <f>SUM(G174,G181,G183,G169,G172,G177,G179)</f>
        <v>1216134.3299999998</v>
      </c>
      <c r="H168" s="134">
        <f t="shared" si="6"/>
        <v>0.9992681580082577</v>
      </c>
      <c r="I168" s="134">
        <f t="shared" si="5"/>
        <v>0.06272770523898177</v>
      </c>
      <c r="J168" s="69">
        <v>0</v>
      </c>
    </row>
    <row r="169" spans="1:10" s="116" customFormat="1" ht="18" customHeight="1">
      <c r="A169" s="120" t="s">
        <v>87</v>
      </c>
      <c r="B169" s="122"/>
      <c r="C169" s="122" t="s">
        <v>88</v>
      </c>
      <c r="D169" s="122"/>
      <c r="E169" s="123">
        <f>SUM(E171:E171)</f>
        <v>1262200</v>
      </c>
      <c r="F169" s="219">
        <f>SUM(F170:F171)</f>
        <v>1178135</v>
      </c>
      <c r="G169" s="401">
        <f>G170+G171</f>
        <v>1178134.94</v>
      </c>
      <c r="H169" s="135">
        <f t="shared" si="6"/>
        <v>0.9999999490720503</v>
      </c>
      <c r="I169" s="136">
        <f t="shared" si="5"/>
        <v>0.060767712435241816</v>
      </c>
      <c r="J169" s="129">
        <v>0</v>
      </c>
    </row>
    <row r="170" spans="1:10" s="116" customFormat="1" ht="18" customHeight="1">
      <c r="A170" s="46" t="s">
        <v>8</v>
      </c>
      <c r="B170" s="218"/>
      <c r="C170" s="218"/>
      <c r="D170" s="218" t="s">
        <v>199</v>
      </c>
      <c r="E170" s="219">
        <v>0</v>
      </c>
      <c r="F170" s="402">
        <v>1698</v>
      </c>
      <c r="G170" s="401">
        <v>1698.03</v>
      </c>
      <c r="H170" s="135">
        <f t="shared" si="6"/>
        <v>1.000017667844523</v>
      </c>
      <c r="I170" s="49">
        <f t="shared" si="5"/>
        <v>8.758368438373763E-05</v>
      </c>
      <c r="J170" s="220"/>
    </row>
    <row r="171" spans="1:10" s="34" customFormat="1" ht="51" customHeight="1">
      <c r="A171" s="18" t="s">
        <v>295</v>
      </c>
      <c r="B171" s="9"/>
      <c r="C171" s="9"/>
      <c r="D171" s="9" t="s">
        <v>296</v>
      </c>
      <c r="E171" s="10">
        <v>1262200</v>
      </c>
      <c r="F171" s="403">
        <v>1176437</v>
      </c>
      <c r="G171" s="404">
        <v>1176436.91</v>
      </c>
      <c r="H171" s="49">
        <f t="shared" si="6"/>
        <v>0.9999999234978157</v>
      </c>
      <c r="I171" s="49">
        <f t="shared" si="5"/>
        <v>0.06068012875085808</v>
      </c>
      <c r="J171" s="63">
        <v>0</v>
      </c>
    </row>
    <row r="172" spans="1:10" s="116" customFormat="1" ht="16.5" customHeight="1">
      <c r="A172" s="120" t="s">
        <v>62</v>
      </c>
      <c r="B172" s="122"/>
      <c r="C172" s="122" t="s">
        <v>457</v>
      </c>
      <c r="D172" s="122"/>
      <c r="E172" s="123">
        <v>0</v>
      </c>
      <c r="F172" s="403">
        <f>F173</f>
        <v>350</v>
      </c>
      <c r="G172" s="401">
        <f>SUM(G173:G173)</f>
        <v>350</v>
      </c>
      <c r="H172" s="49">
        <f t="shared" si="6"/>
        <v>1</v>
      </c>
      <c r="I172" s="136">
        <f t="shared" si="5"/>
        <v>1.8052855093436612E-05</v>
      </c>
      <c r="J172" s="129">
        <v>0</v>
      </c>
    </row>
    <row r="173" spans="1:10" s="34" customFormat="1" ht="15.75" customHeight="1">
      <c r="A173" s="46" t="s">
        <v>8</v>
      </c>
      <c r="B173" s="9"/>
      <c r="C173" s="9"/>
      <c r="D173" s="9" t="s">
        <v>199</v>
      </c>
      <c r="E173" s="10">
        <v>0</v>
      </c>
      <c r="F173" s="405">
        <v>350</v>
      </c>
      <c r="G173" s="404">
        <v>350</v>
      </c>
      <c r="H173" s="49">
        <f t="shared" si="6"/>
        <v>1</v>
      </c>
      <c r="I173" s="49">
        <f t="shared" si="5"/>
        <v>1.8052855093436612E-05</v>
      </c>
      <c r="J173" s="78">
        <v>0</v>
      </c>
    </row>
    <row r="174" spans="1:10" s="116" customFormat="1" ht="16.5" customHeight="1">
      <c r="A174" s="130" t="s">
        <v>248</v>
      </c>
      <c r="B174" s="112"/>
      <c r="C174" s="112" t="s">
        <v>237</v>
      </c>
      <c r="D174" s="112"/>
      <c r="E174" s="113">
        <v>0</v>
      </c>
      <c r="F174" s="165">
        <f>F175+F176</f>
        <v>20000</v>
      </c>
      <c r="G174" s="381">
        <f>SUM(G175:G176)</f>
        <v>20100</v>
      </c>
      <c r="H174" s="49">
        <f t="shared" si="6"/>
        <v>1.005</v>
      </c>
      <c r="I174" s="136">
        <f t="shared" si="5"/>
        <v>0.001036749678223074</v>
      </c>
      <c r="J174" s="119">
        <v>0</v>
      </c>
    </row>
    <row r="175" spans="1:10" s="116" customFormat="1" ht="25.5" customHeight="1">
      <c r="A175" s="8" t="s">
        <v>304</v>
      </c>
      <c r="B175" s="203"/>
      <c r="C175" s="203"/>
      <c r="D175" s="203" t="s">
        <v>305</v>
      </c>
      <c r="E175" s="205">
        <v>0</v>
      </c>
      <c r="F175" s="403">
        <v>0</v>
      </c>
      <c r="G175" s="381">
        <v>100</v>
      </c>
      <c r="H175" s="49"/>
      <c r="I175" s="49">
        <f t="shared" si="5"/>
        <v>5.157958598124746E-06</v>
      </c>
      <c r="J175" s="119">
        <v>0</v>
      </c>
    </row>
    <row r="176" spans="1:10" ht="38.25" customHeight="1">
      <c r="A176" s="74" t="s">
        <v>306</v>
      </c>
      <c r="B176" s="45"/>
      <c r="C176" s="45"/>
      <c r="D176" s="45" t="s">
        <v>307</v>
      </c>
      <c r="E176" s="47">
        <v>0</v>
      </c>
      <c r="F176" s="403">
        <v>20000</v>
      </c>
      <c r="G176" s="390">
        <v>20000</v>
      </c>
      <c r="H176" s="49">
        <f t="shared" si="6"/>
        <v>1</v>
      </c>
      <c r="I176" s="49">
        <f t="shared" si="5"/>
        <v>0.0010315917196249494</v>
      </c>
      <c r="J176" s="64">
        <v>0</v>
      </c>
    </row>
    <row r="177" spans="1:10" s="116" customFormat="1" ht="16.5" customHeight="1">
      <c r="A177" s="131" t="s">
        <v>63</v>
      </c>
      <c r="B177" s="112"/>
      <c r="C177" s="112" t="s">
        <v>272</v>
      </c>
      <c r="D177" s="112"/>
      <c r="E177" s="113">
        <v>0</v>
      </c>
      <c r="F177" s="183">
        <f>F178</f>
        <v>2417</v>
      </c>
      <c r="G177" s="381">
        <f>G178</f>
        <v>2417.3</v>
      </c>
      <c r="H177" s="136">
        <f t="shared" si="6"/>
        <v>1.0001241208109226</v>
      </c>
      <c r="I177" s="136">
        <f t="shared" si="5"/>
        <v>0.0001246833331924695</v>
      </c>
      <c r="J177" s="119">
        <v>0</v>
      </c>
    </row>
    <row r="178" spans="1:10" ht="16.5" customHeight="1">
      <c r="A178" s="74" t="s">
        <v>8</v>
      </c>
      <c r="B178" s="45"/>
      <c r="C178" s="45"/>
      <c r="D178" s="45" t="s">
        <v>199</v>
      </c>
      <c r="E178" s="47">
        <v>0</v>
      </c>
      <c r="F178" s="389">
        <v>2417</v>
      </c>
      <c r="G178" s="390">
        <v>2417.3</v>
      </c>
      <c r="H178" s="49">
        <f t="shared" si="6"/>
        <v>1.0001241208109226</v>
      </c>
      <c r="I178" s="49">
        <f t="shared" si="5"/>
        <v>0.0001246833331924695</v>
      </c>
      <c r="J178" s="71">
        <v>0</v>
      </c>
    </row>
    <row r="179" spans="1:10" s="116" customFormat="1" ht="26.25" customHeight="1">
      <c r="A179" s="130" t="s">
        <v>308</v>
      </c>
      <c r="B179" s="112"/>
      <c r="C179" s="112" t="s">
        <v>309</v>
      </c>
      <c r="D179" s="112"/>
      <c r="E179" s="113">
        <f>SUM(E180)</f>
        <v>10000</v>
      </c>
      <c r="F179" s="386">
        <f>SUM(F180)</f>
        <v>13500</v>
      </c>
      <c r="G179" s="381">
        <f>G180</f>
        <v>13009.13</v>
      </c>
      <c r="H179" s="135">
        <f t="shared" si="6"/>
        <v>0.9636392592592592</v>
      </c>
      <c r="I179" s="136">
        <f t="shared" si="5"/>
        <v>0.0006710055393762258</v>
      </c>
      <c r="J179" s="114">
        <v>0</v>
      </c>
    </row>
    <row r="180" spans="1:10" ht="16.5" customHeight="1">
      <c r="A180" s="74" t="s">
        <v>158</v>
      </c>
      <c r="B180" s="45"/>
      <c r="C180" s="45"/>
      <c r="D180" s="45" t="s">
        <v>134</v>
      </c>
      <c r="E180" s="47">
        <v>10000</v>
      </c>
      <c r="F180" s="389">
        <v>13500</v>
      </c>
      <c r="G180" s="390">
        <v>13009.13</v>
      </c>
      <c r="H180" s="49">
        <f t="shared" si="6"/>
        <v>0.9636392592592592</v>
      </c>
      <c r="I180" s="49">
        <f t="shared" si="5"/>
        <v>0.0006710055393762258</v>
      </c>
      <c r="J180" s="71">
        <v>0</v>
      </c>
    </row>
    <row r="181" spans="1:10" s="116" customFormat="1" ht="24.75" customHeight="1">
      <c r="A181" s="117" t="s">
        <v>233</v>
      </c>
      <c r="B181" s="112"/>
      <c r="C181" s="112" t="s">
        <v>234</v>
      </c>
      <c r="D181" s="112"/>
      <c r="E181" s="113">
        <v>500</v>
      </c>
      <c r="F181" s="386">
        <f>SUM(F182)</f>
        <v>500</v>
      </c>
      <c r="G181" s="381">
        <f>G182</f>
        <v>0</v>
      </c>
      <c r="H181" s="135">
        <f t="shared" si="6"/>
        <v>0</v>
      </c>
      <c r="I181" s="136">
        <f t="shared" si="5"/>
        <v>0</v>
      </c>
      <c r="J181" s="114">
        <v>0</v>
      </c>
    </row>
    <row r="182" spans="1:10" ht="17.25" customHeight="1">
      <c r="A182" s="46" t="s">
        <v>235</v>
      </c>
      <c r="B182" s="45"/>
      <c r="C182" s="45"/>
      <c r="D182" s="45" t="s">
        <v>231</v>
      </c>
      <c r="E182" s="47">
        <v>500</v>
      </c>
      <c r="F182" s="389">
        <v>500</v>
      </c>
      <c r="G182" s="390">
        <v>0</v>
      </c>
      <c r="H182" s="49">
        <f t="shared" si="6"/>
        <v>0</v>
      </c>
      <c r="I182" s="49">
        <f t="shared" si="5"/>
        <v>0</v>
      </c>
      <c r="J182" s="71">
        <v>0</v>
      </c>
    </row>
    <row r="183" spans="1:10" ht="16.5" customHeight="1">
      <c r="A183" s="17" t="s">
        <v>15</v>
      </c>
      <c r="B183" s="4"/>
      <c r="C183" s="15" t="s">
        <v>91</v>
      </c>
      <c r="D183" s="4"/>
      <c r="E183" s="5">
        <f>SUM(E184:E185)</f>
        <v>0</v>
      </c>
      <c r="F183" s="210">
        <f>SUM(F184:F185)</f>
        <v>2123</v>
      </c>
      <c r="G183" s="211">
        <f>SUM(G184:G185)</f>
        <v>2122.96</v>
      </c>
      <c r="H183" s="136">
        <f t="shared" si="6"/>
        <v>0.9999811587376355</v>
      </c>
      <c r="I183" s="136">
        <f t="shared" si="5"/>
        <v>0.00010950139785474911</v>
      </c>
      <c r="J183" s="71">
        <v>0</v>
      </c>
    </row>
    <row r="184" spans="1:10" s="34" customFormat="1" ht="16.5" customHeight="1" hidden="1">
      <c r="A184" s="17" t="s">
        <v>16</v>
      </c>
      <c r="B184" s="15"/>
      <c r="C184" s="15"/>
      <c r="D184" s="15" t="s">
        <v>102</v>
      </c>
      <c r="E184" s="14">
        <v>0</v>
      </c>
      <c r="F184" s="399">
        <v>0</v>
      </c>
      <c r="G184" s="400">
        <v>0</v>
      </c>
      <c r="H184" s="49"/>
      <c r="I184" s="49">
        <f t="shared" si="5"/>
        <v>0</v>
      </c>
      <c r="J184" s="71">
        <v>0</v>
      </c>
    </row>
    <row r="185" spans="1:10" s="34" customFormat="1" ht="12.75">
      <c r="A185" s="17" t="s">
        <v>8</v>
      </c>
      <c r="B185" s="15"/>
      <c r="C185" s="15"/>
      <c r="D185" s="15" t="s">
        <v>199</v>
      </c>
      <c r="E185" s="14">
        <v>0</v>
      </c>
      <c r="F185" s="399">
        <v>2123</v>
      </c>
      <c r="G185" s="400">
        <v>2122.96</v>
      </c>
      <c r="H185" s="49">
        <f t="shared" si="6"/>
        <v>0.9999811587376355</v>
      </c>
      <c r="I185" s="49">
        <f t="shared" si="5"/>
        <v>0.00010950139785474911</v>
      </c>
      <c r="J185" s="71">
        <v>0</v>
      </c>
    </row>
    <row r="186" spans="1:10" ht="21" customHeight="1">
      <c r="A186" s="7" t="s">
        <v>64</v>
      </c>
      <c r="B186" s="2">
        <v>921</v>
      </c>
      <c r="C186" s="2"/>
      <c r="D186" s="2"/>
      <c r="E186" s="3">
        <f aca="true" t="shared" si="7" ref="E186:G187">SUM(E187)</f>
        <v>60000</v>
      </c>
      <c r="F186" s="385">
        <f t="shared" si="7"/>
        <v>60000</v>
      </c>
      <c r="G186" s="380">
        <f t="shared" si="7"/>
        <v>60000</v>
      </c>
      <c r="H186" s="134">
        <f t="shared" si="6"/>
        <v>1</v>
      </c>
      <c r="I186" s="134">
        <f t="shared" si="5"/>
        <v>0.003094775158874848</v>
      </c>
      <c r="J186" s="70">
        <v>0</v>
      </c>
    </row>
    <row r="187" spans="1:10" s="116" customFormat="1" ht="16.5" customHeight="1">
      <c r="A187" s="117" t="s">
        <v>67</v>
      </c>
      <c r="B187" s="112"/>
      <c r="C187" s="112">
        <v>92116</v>
      </c>
      <c r="D187" s="112"/>
      <c r="E187" s="113">
        <f t="shared" si="7"/>
        <v>60000</v>
      </c>
      <c r="F187" s="386">
        <f t="shared" si="7"/>
        <v>60000</v>
      </c>
      <c r="G187" s="381">
        <f t="shared" si="7"/>
        <v>60000</v>
      </c>
      <c r="H187" s="135">
        <f t="shared" si="6"/>
        <v>1</v>
      </c>
      <c r="I187" s="136">
        <f t="shared" si="5"/>
        <v>0.003094775158874848</v>
      </c>
      <c r="J187" s="119">
        <v>0</v>
      </c>
    </row>
    <row r="188" spans="1:10" ht="26.25" customHeight="1">
      <c r="A188" s="46" t="s">
        <v>365</v>
      </c>
      <c r="B188" s="4"/>
      <c r="C188" s="15"/>
      <c r="D188" s="15" t="s">
        <v>133</v>
      </c>
      <c r="E188" s="5">
        <v>60000</v>
      </c>
      <c r="F188" s="210">
        <v>60000</v>
      </c>
      <c r="G188" s="211">
        <v>60000</v>
      </c>
      <c r="H188" s="49">
        <f t="shared" si="6"/>
        <v>1</v>
      </c>
      <c r="I188" s="49">
        <f t="shared" si="5"/>
        <v>0.003094775158874848</v>
      </c>
      <c r="J188" s="64">
        <v>0</v>
      </c>
    </row>
    <row r="189" spans="1:12" ht="21" customHeight="1">
      <c r="A189" s="27" t="s">
        <v>408</v>
      </c>
      <c r="B189" s="44" t="s">
        <v>232</v>
      </c>
      <c r="C189" s="44"/>
      <c r="D189" s="44"/>
      <c r="E189" s="48">
        <f>SUM(E190)</f>
        <v>8010</v>
      </c>
      <c r="F189" s="387">
        <f>SUM(F190)</f>
        <v>7310</v>
      </c>
      <c r="G189" s="388">
        <f>SUM(G190)</f>
        <v>7561.5599999999995</v>
      </c>
      <c r="H189" s="134">
        <f t="shared" si="6"/>
        <v>1.0344131326949384</v>
      </c>
      <c r="I189" s="134">
        <f t="shared" si="5"/>
        <v>0.00039002213417236155</v>
      </c>
      <c r="J189" s="107">
        <f>SUM(J190)</f>
        <v>0</v>
      </c>
      <c r="L189" s="105"/>
    </row>
    <row r="190" spans="1:12" s="116" customFormat="1" ht="16.5" customHeight="1">
      <c r="A190" s="132" t="s">
        <v>266</v>
      </c>
      <c r="B190" s="112"/>
      <c r="C190" s="112" t="s">
        <v>267</v>
      </c>
      <c r="D190" s="112"/>
      <c r="E190" s="113">
        <f>SUM(E191:E194)</f>
        <v>8010</v>
      </c>
      <c r="F190" s="205">
        <f>SUM(F191:F194)</f>
        <v>7310</v>
      </c>
      <c r="G190" s="205">
        <f>SUM(G191:G194)</f>
        <v>7561.5599999999995</v>
      </c>
      <c r="H190" s="135">
        <f t="shared" si="6"/>
        <v>1.0344131326949384</v>
      </c>
      <c r="I190" s="136">
        <f t="shared" si="5"/>
        <v>0.00039002213417236155</v>
      </c>
      <c r="J190" s="118">
        <f>SUM(J191:J194)</f>
        <v>0</v>
      </c>
      <c r="L190" s="133"/>
    </row>
    <row r="191" spans="1:12" s="34" customFormat="1" ht="36.75" customHeight="1">
      <c r="A191" s="160" t="s">
        <v>413</v>
      </c>
      <c r="B191" s="45"/>
      <c r="C191" s="45"/>
      <c r="D191" s="45" t="s">
        <v>101</v>
      </c>
      <c r="E191" s="47">
        <v>7000</v>
      </c>
      <c r="F191" s="389">
        <v>7000</v>
      </c>
      <c r="G191" s="390">
        <v>7245.48</v>
      </c>
      <c r="H191" s="49">
        <f t="shared" si="6"/>
        <v>1.0350685714285714</v>
      </c>
      <c r="I191" s="49">
        <f t="shared" si="5"/>
        <v>0.00037371885863540886</v>
      </c>
      <c r="J191" s="64">
        <v>0</v>
      </c>
      <c r="L191" s="108"/>
    </row>
    <row r="192" spans="1:12" s="34" customFormat="1" ht="16.5" customHeight="1">
      <c r="A192" s="17" t="s">
        <v>59</v>
      </c>
      <c r="B192" s="45"/>
      <c r="C192" s="45"/>
      <c r="D192" s="15" t="s">
        <v>125</v>
      </c>
      <c r="E192" s="47">
        <v>1000</v>
      </c>
      <c r="F192" s="389">
        <v>0</v>
      </c>
      <c r="G192" s="390">
        <v>0</v>
      </c>
      <c r="H192" s="49"/>
      <c r="I192" s="49">
        <f t="shared" si="5"/>
        <v>0</v>
      </c>
      <c r="J192" s="64">
        <v>0</v>
      </c>
      <c r="L192" s="108"/>
    </row>
    <row r="193" spans="1:12" s="34" customFormat="1" ht="16.5" customHeight="1">
      <c r="A193" s="164" t="s">
        <v>16</v>
      </c>
      <c r="B193" s="45"/>
      <c r="C193" s="45"/>
      <c r="D193" s="15" t="s">
        <v>102</v>
      </c>
      <c r="E193" s="47">
        <v>10</v>
      </c>
      <c r="F193" s="389">
        <v>10</v>
      </c>
      <c r="G193" s="390">
        <v>16.08</v>
      </c>
      <c r="H193" s="49">
        <f t="shared" si="6"/>
        <v>1.6079999999999999</v>
      </c>
      <c r="I193" s="49">
        <f t="shared" si="5"/>
        <v>8.293997425784591E-07</v>
      </c>
      <c r="J193" s="71">
        <v>0</v>
      </c>
      <c r="L193" s="108"/>
    </row>
    <row r="194" spans="1:12" s="34" customFormat="1" ht="16.5" customHeight="1">
      <c r="A194" s="17" t="s">
        <v>8</v>
      </c>
      <c r="B194" s="45"/>
      <c r="C194" s="45"/>
      <c r="D194" s="15" t="s">
        <v>199</v>
      </c>
      <c r="E194" s="47">
        <v>0</v>
      </c>
      <c r="F194" s="389">
        <v>300</v>
      </c>
      <c r="G194" s="390">
        <v>300</v>
      </c>
      <c r="H194" s="49"/>
      <c r="I194" s="49">
        <f t="shared" si="5"/>
        <v>1.547387579437424E-05</v>
      </c>
      <c r="J194" s="71">
        <v>0</v>
      </c>
      <c r="L194" s="108"/>
    </row>
    <row r="195" spans="1:10" ht="20.25" customHeight="1">
      <c r="A195" s="11" t="s">
        <v>68</v>
      </c>
      <c r="B195" s="12"/>
      <c r="C195" s="12"/>
      <c r="D195" s="12"/>
      <c r="E195" s="13">
        <f>SUM(E7,E189,E186,E168,E162,E130,E94,E85,E53,E43,E22,E12,E3,E158,E126,E50)</f>
        <v>19023000</v>
      </c>
      <c r="F195" s="388">
        <f>SUM(F7,F189,F186,F168,F162,F130,F94,F85,F53,F43,F22,F12,F3,F158,F126,F50)</f>
        <v>18989990.82</v>
      </c>
      <c r="G195" s="388">
        <f>SUM(G7,G189,G186,G168,G162,G130,G94,G85,G53,G43,G22,G12,G3,G158,G126,G50)</f>
        <v>19387515.06</v>
      </c>
      <c r="H195" s="134">
        <f t="shared" si="6"/>
        <v>1.020933356091006</v>
      </c>
      <c r="I195" s="134">
        <f>G195/19387515.06</f>
        <v>1</v>
      </c>
      <c r="J195" s="66">
        <f>SUM(J7,J189,J186,J168,J162,J130,J94,J85,J53,J43,J22,J12,J3,J158,J126,J50)</f>
        <v>954692.48</v>
      </c>
    </row>
    <row r="196" spans="1:10" ht="16.5" customHeight="1">
      <c r="A196" s="84" t="s">
        <v>333</v>
      </c>
      <c r="B196" s="84"/>
      <c r="C196" s="84"/>
      <c r="D196" s="84"/>
      <c r="E196" s="84"/>
      <c r="F196" s="406"/>
      <c r="G196" s="285"/>
      <c r="H196" s="49"/>
      <c r="I196" s="49"/>
      <c r="J196" s="85"/>
    </row>
    <row r="197" spans="1:10" s="100" customFormat="1" ht="16.5" customHeight="1">
      <c r="A197" s="99" t="s">
        <v>280</v>
      </c>
      <c r="B197" s="99"/>
      <c r="C197" s="99"/>
      <c r="D197" s="99"/>
      <c r="E197" s="407">
        <v>16180899</v>
      </c>
      <c r="F197" s="366">
        <v>17135451.82</v>
      </c>
      <c r="G197" s="284">
        <v>17530815.94</v>
      </c>
      <c r="H197" s="408">
        <f t="shared" si="6"/>
        <v>1.023072873954718</v>
      </c>
      <c r="I197" s="408">
        <f>G197/19387515.06</f>
        <v>0.9042322280986537</v>
      </c>
      <c r="J197" s="409"/>
    </row>
    <row r="198" spans="1:10" s="100" customFormat="1" ht="16.5" customHeight="1">
      <c r="A198" s="99" t="s">
        <v>281</v>
      </c>
      <c r="B198" s="99"/>
      <c r="C198" s="99"/>
      <c r="D198" s="99"/>
      <c r="E198" s="407">
        <v>2842101</v>
      </c>
      <c r="F198" s="410">
        <v>1854539</v>
      </c>
      <c r="G198" s="284">
        <v>1856699.12</v>
      </c>
      <c r="H198" s="408">
        <f t="shared" si="6"/>
        <v>1.001164774642108</v>
      </c>
      <c r="I198" s="408">
        <f>G198/19387515.06</f>
        <v>0.09576777190134651</v>
      </c>
      <c r="J198" s="409"/>
    </row>
  </sheetData>
  <sheetProtection/>
  <autoFilter ref="D1:D198"/>
  <mergeCells count="5">
    <mergeCell ref="B1:D1"/>
    <mergeCell ref="A1:A2"/>
    <mergeCell ref="E1:E2"/>
    <mergeCell ref="J1:J2"/>
    <mergeCell ref="I1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sprawozdania z wykonania budżetu Miasta Radziejów za 2013 rok</oddHeader>
    <oddFooter>&amp;C&amp;P&amp;R&amp;"Arial CE,Pogrubiony"&amp;12DOCHODY</oddFooter>
  </headerFooter>
  <ignoredErrors>
    <ignoredError sqref="D25 C155 D14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3"/>
  <sheetViews>
    <sheetView zoomScalePageLayoutView="0" workbookViewId="0" topLeftCell="A1">
      <selection activeCell="F339" sqref="F339"/>
    </sheetView>
  </sheetViews>
  <sheetFormatPr defaultColWidth="9.00390625" defaultRowHeight="12.75"/>
  <cols>
    <col min="1" max="1" width="45.625" style="0" customWidth="1"/>
    <col min="2" max="3" width="8.375" style="0" customWidth="1"/>
    <col min="4" max="4" width="6.75390625" style="0" customWidth="1"/>
    <col min="5" max="5" width="12.75390625" style="0" customWidth="1"/>
    <col min="6" max="6" width="13.125" style="105" customWidth="1"/>
    <col min="7" max="7" width="13.875" style="353" customWidth="1"/>
    <col min="8" max="8" width="9.75390625" style="34" customWidth="1"/>
    <col min="9" max="9" width="9.375" style="82" customWidth="1"/>
    <col min="10" max="10" width="10.25390625" style="96" customWidth="1"/>
    <col min="12" max="12" width="14.375" style="0" customWidth="1"/>
    <col min="14" max="14" width="10.625" style="0" customWidth="1"/>
  </cols>
  <sheetData>
    <row r="1" spans="1:10" ht="12.75" customHeight="1">
      <c r="A1" s="445" t="s">
        <v>0</v>
      </c>
      <c r="B1" s="447" t="s">
        <v>69</v>
      </c>
      <c r="C1" s="448"/>
      <c r="D1" s="449"/>
      <c r="E1" s="437" t="s">
        <v>444</v>
      </c>
      <c r="F1" s="450" t="s">
        <v>70</v>
      </c>
      <c r="G1" s="443" t="s">
        <v>71</v>
      </c>
      <c r="H1" s="456" t="s">
        <v>72</v>
      </c>
      <c r="I1" s="458" t="s">
        <v>246</v>
      </c>
      <c r="J1" s="454" t="s">
        <v>606</v>
      </c>
    </row>
    <row r="2" spans="1:10" ht="57" customHeight="1">
      <c r="A2" s="446"/>
      <c r="B2" s="19" t="s">
        <v>1</v>
      </c>
      <c r="C2" s="355" t="s">
        <v>2</v>
      </c>
      <c r="D2" s="19" t="s">
        <v>3</v>
      </c>
      <c r="E2" s="438"/>
      <c r="F2" s="451"/>
      <c r="G2" s="444"/>
      <c r="H2" s="457"/>
      <c r="I2" s="459"/>
      <c r="J2" s="455"/>
    </row>
    <row r="3" spans="1:10" ht="21" customHeight="1">
      <c r="A3" s="20" t="s">
        <v>4</v>
      </c>
      <c r="B3" s="21" t="s">
        <v>73</v>
      </c>
      <c r="C3" s="21"/>
      <c r="D3" s="21"/>
      <c r="E3" s="22">
        <f>SUM(E5)</f>
        <v>800</v>
      </c>
      <c r="F3" s="330">
        <f>SUM(F5,F6)</f>
        <v>16901.82</v>
      </c>
      <c r="G3" s="330">
        <f>SUM(G5,G6)</f>
        <v>16873.52</v>
      </c>
      <c r="H3" s="39">
        <f>G3/F3</f>
        <v>0.9983256241043864</v>
      </c>
      <c r="I3" s="39">
        <f>G3/18758245.26</f>
        <v>0.0008995255028454618</v>
      </c>
      <c r="J3" s="94">
        <v>0</v>
      </c>
    </row>
    <row r="4" spans="1:10" s="100" customFormat="1" ht="15" customHeight="1">
      <c r="A4" s="142" t="s">
        <v>5</v>
      </c>
      <c r="B4" s="143"/>
      <c r="C4" s="143" t="s">
        <v>186</v>
      </c>
      <c r="D4" s="143"/>
      <c r="E4" s="144">
        <f>SUM(E5)</f>
        <v>800</v>
      </c>
      <c r="F4" s="331">
        <f>SUM(F5)</f>
        <v>844</v>
      </c>
      <c r="G4" s="331">
        <f>SUM(G5)</f>
        <v>815.7</v>
      </c>
      <c r="H4" s="101">
        <f aca="true" t="shared" si="0" ref="H4:H70">G4/F4</f>
        <v>0.9664691943127962</v>
      </c>
      <c r="I4" s="101">
        <f aca="true" t="shared" si="1" ref="I4:I67">G4/18758245.26</f>
        <v>4.348487764681247E-05</v>
      </c>
      <c r="J4" s="146"/>
    </row>
    <row r="5" spans="1:10" ht="26.25" customHeight="1">
      <c r="A5" s="26" t="s">
        <v>366</v>
      </c>
      <c r="B5" s="24"/>
      <c r="C5" s="24"/>
      <c r="D5" s="24">
        <v>2850</v>
      </c>
      <c r="E5" s="25">
        <v>800</v>
      </c>
      <c r="F5" s="332">
        <v>844</v>
      </c>
      <c r="G5" s="339">
        <v>815.7</v>
      </c>
      <c r="H5" s="141">
        <f t="shared" si="0"/>
        <v>0.9664691943127962</v>
      </c>
      <c r="I5" s="141">
        <f t="shared" si="1"/>
        <v>4.348487764681247E-05</v>
      </c>
      <c r="J5" s="51"/>
    </row>
    <row r="6" spans="1:10" s="100" customFormat="1" ht="15" customHeight="1">
      <c r="A6" s="142" t="s">
        <v>15</v>
      </c>
      <c r="B6" s="143"/>
      <c r="C6" s="143" t="s">
        <v>213</v>
      </c>
      <c r="D6" s="143"/>
      <c r="E6" s="144">
        <f>SUM(E7:E9)</f>
        <v>0</v>
      </c>
      <c r="F6" s="333">
        <f>SUM(F7:F9)</f>
        <v>16057.82</v>
      </c>
      <c r="G6" s="333">
        <f>SUM(G7:G9)</f>
        <v>16057.82</v>
      </c>
      <c r="H6" s="101">
        <f t="shared" si="0"/>
        <v>1</v>
      </c>
      <c r="I6" s="101">
        <f t="shared" si="1"/>
        <v>0.0008560406251986492</v>
      </c>
      <c r="J6" s="146"/>
    </row>
    <row r="7" spans="1:10" ht="15" customHeight="1">
      <c r="A7" s="35" t="s">
        <v>9</v>
      </c>
      <c r="B7" s="24"/>
      <c r="C7" s="24"/>
      <c r="D7" s="36" t="s">
        <v>83</v>
      </c>
      <c r="E7" s="25">
        <v>0</v>
      </c>
      <c r="F7" s="332">
        <v>160.96</v>
      </c>
      <c r="G7" s="339">
        <v>160.96</v>
      </c>
      <c r="H7" s="141">
        <f t="shared" si="0"/>
        <v>1</v>
      </c>
      <c r="I7" s="141">
        <f t="shared" si="1"/>
        <v>8.580759968163462E-06</v>
      </c>
      <c r="J7" s="51"/>
    </row>
    <row r="8" spans="1:10" ht="15" customHeight="1">
      <c r="A8" s="35" t="s">
        <v>12</v>
      </c>
      <c r="B8" s="24"/>
      <c r="C8" s="24"/>
      <c r="D8" s="36" t="s">
        <v>79</v>
      </c>
      <c r="E8" s="25">
        <v>0</v>
      </c>
      <c r="F8" s="332">
        <v>153.9</v>
      </c>
      <c r="G8" s="339">
        <v>153.9</v>
      </c>
      <c r="H8" s="141">
        <f t="shared" si="0"/>
        <v>1</v>
      </c>
      <c r="I8" s="141">
        <f t="shared" si="1"/>
        <v>8.20439214152806E-06</v>
      </c>
      <c r="J8" s="51"/>
    </row>
    <row r="9" spans="1:10" ht="15" customHeight="1">
      <c r="A9" s="35" t="s">
        <v>26</v>
      </c>
      <c r="B9" s="24"/>
      <c r="C9" s="24"/>
      <c r="D9" s="36" t="s">
        <v>92</v>
      </c>
      <c r="E9" s="25">
        <v>0</v>
      </c>
      <c r="F9" s="332">
        <v>15742.96</v>
      </c>
      <c r="G9" s="339">
        <v>15742.96</v>
      </c>
      <c r="H9" s="141">
        <f t="shared" si="0"/>
        <v>1</v>
      </c>
      <c r="I9" s="141">
        <f t="shared" si="1"/>
        <v>0.0008392554730889577</v>
      </c>
      <c r="J9" s="51"/>
    </row>
    <row r="10" spans="1:10" s="54" customFormat="1" ht="21" customHeight="1">
      <c r="A10" s="184" t="s">
        <v>214</v>
      </c>
      <c r="B10" s="185" t="s">
        <v>215</v>
      </c>
      <c r="C10" s="185"/>
      <c r="D10" s="185"/>
      <c r="E10" s="186">
        <f>SUM(E11)</f>
        <v>5000</v>
      </c>
      <c r="F10" s="334">
        <f>SUM(F11)</f>
        <v>0</v>
      </c>
      <c r="G10" s="334">
        <f>SUM(G11)</f>
        <v>0</v>
      </c>
      <c r="H10" s="187"/>
      <c r="I10" s="39">
        <f t="shared" si="1"/>
        <v>0</v>
      </c>
      <c r="J10" s="188">
        <f>G10/7232332.21</f>
        <v>0</v>
      </c>
    </row>
    <row r="11" spans="1:10" s="100" customFormat="1" ht="15" customHeight="1">
      <c r="A11" s="189" t="s">
        <v>216</v>
      </c>
      <c r="B11" s="190"/>
      <c r="C11" s="190" t="s">
        <v>217</v>
      </c>
      <c r="D11" s="190"/>
      <c r="E11" s="191">
        <f>SUM(E12:E14)</f>
        <v>5000</v>
      </c>
      <c r="F11" s="331">
        <f>SUM(F12:F14)</f>
        <v>0</v>
      </c>
      <c r="G11" s="331">
        <f>SUM(G12:G14)</f>
        <v>0</v>
      </c>
      <c r="H11" s="192"/>
      <c r="I11" s="101">
        <f t="shared" si="1"/>
        <v>0</v>
      </c>
      <c r="J11" s="193"/>
    </row>
    <row r="12" spans="1:10" ht="13.5" customHeight="1" hidden="1">
      <c r="A12" s="176" t="s">
        <v>165</v>
      </c>
      <c r="B12" s="177"/>
      <c r="C12" s="178"/>
      <c r="D12" s="178" t="s">
        <v>166</v>
      </c>
      <c r="E12" s="179">
        <v>0</v>
      </c>
      <c r="F12" s="332">
        <v>0</v>
      </c>
      <c r="G12" s="339">
        <v>0</v>
      </c>
      <c r="H12" s="180"/>
      <c r="I12" s="141">
        <f t="shared" si="1"/>
        <v>0</v>
      </c>
      <c r="J12" s="181"/>
    </row>
    <row r="13" spans="1:10" ht="13.5" customHeight="1">
      <c r="A13" s="176" t="s">
        <v>9</v>
      </c>
      <c r="B13" s="177"/>
      <c r="C13" s="178"/>
      <c r="D13" s="178" t="s">
        <v>83</v>
      </c>
      <c r="E13" s="179">
        <v>2000</v>
      </c>
      <c r="F13" s="332">
        <v>0</v>
      </c>
      <c r="G13" s="339">
        <v>0</v>
      </c>
      <c r="H13" s="180"/>
      <c r="I13" s="141">
        <f t="shared" si="1"/>
        <v>0</v>
      </c>
      <c r="J13" s="181"/>
    </row>
    <row r="14" spans="1:10" ht="13.5" customHeight="1">
      <c r="A14" s="176" t="s">
        <v>12</v>
      </c>
      <c r="B14" s="177"/>
      <c r="C14" s="177"/>
      <c r="D14" s="178" t="s">
        <v>79</v>
      </c>
      <c r="E14" s="179">
        <v>3000</v>
      </c>
      <c r="F14" s="332">
        <v>0</v>
      </c>
      <c r="G14" s="339">
        <v>0</v>
      </c>
      <c r="H14" s="180"/>
      <c r="I14" s="141">
        <f t="shared" si="1"/>
        <v>0</v>
      </c>
      <c r="J14" s="181"/>
    </row>
    <row r="15" spans="1:10" ht="21" customHeight="1">
      <c r="A15" s="20" t="s">
        <v>6</v>
      </c>
      <c r="B15" s="21">
        <v>600</v>
      </c>
      <c r="C15" s="21"/>
      <c r="D15" s="21"/>
      <c r="E15" s="22">
        <f>SUM(E16,E22,E20,E18)</f>
        <v>1127728</v>
      </c>
      <c r="F15" s="335">
        <f>SUM(F16,F22,F20,F18)</f>
        <v>1051517</v>
      </c>
      <c r="G15" s="335">
        <f>SUM(G16,G22,G20,G18)</f>
        <v>1017711.1499999999</v>
      </c>
      <c r="H15" s="39">
        <f t="shared" si="0"/>
        <v>0.9678504008969897</v>
      </c>
      <c r="I15" s="39">
        <f t="shared" si="1"/>
        <v>0.054254069924662016</v>
      </c>
      <c r="J15" s="94">
        <v>0</v>
      </c>
    </row>
    <row r="16" spans="1:10" s="116" customFormat="1" ht="12.75" customHeight="1">
      <c r="A16" s="173" t="s">
        <v>451</v>
      </c>
      <c r="B16" s="148"/>
      <c r="C16" s="148" t="s">
        <v>452</v>
      </c>
      <c r="D16" s="148"/>
      <c r="E16" s="149">
        <f>E17</f>
        <v>820</v>
      </c>
      <c r="F16" s="336">
        <f>F17</f>
        <v>360</v>
      </c>
      <c r="G16" s="336">
        <f>G17</f>
        <v>356.86</v>
      </c>
      <c r="H16" s="101">
        <f t="shared" si="0"/>
        <v>0.9912777777777778</v>
      </c>
      <c r="I16" s="101">
        <f t="shared" si="1"/>
        <v>1.9024167508938946E-05</v>
      </c>
      <c r="J16" s="145"/>
    </row>
    <row r="17" spans="1:10" s="106" customFormat="1" ht="12.75" customHeight="1">
      <c r="A17" s="174" t="s">
        <v>223</v>
      </c>
      <c r="B17" s="28"/>
      <c r="C17" s="28"/>
      <c r="D17" s="28" t="s">
        <v>224</v>
      </c>
      <c r="E17" s="29">
        <v>820</v>
      </c>
      <c r="F17" s="337">
        <v>360</v>
      </c>
      <c r="G17" s="337">
        <v>356.86</v>
      </c>
      <c r="H17" s="141">
        <f t="shared" si="0"/>
        <v>0.9912777777777778</v>
      </c>
      <c r="I17" s="141">
        <f t="shared" si="1"/>
        <v>1.9024167508938946E-05</v>
      </c>
      <c r="J17" s="50"/>
    </row>
    <row r="18" spans="1:10" s="100" customFormat="1" ht="12.75">
      <c r="A18" s="147" t="s">
        <v>368</v>
      </c>
      <c r="B18" s="148"/>
      <c r="C18" s="148" t="s">
        <v>218</v>
      </c>
      <c r="D18" s="148"/>
      <c r="E18" s="149">
        <f>SUM(E19)</f>
        <v>61140</v>
      </c>
      <c r="F18" s="336">
        <f>F19</f>
        <v>46862</v>
      </c>
      <c r="G18" s="336">
        <f>SUM(G19:G19)</f>
        <v>46861.2</v>
      </c>
      <c r="H18" s="101">
        <f t="shared" si="0"/>
        <v>0.9999829285988647</v>
      </c>
      <c r="I18" s="101">
        <f t="shared" si="1"/>
        <v>0.0024981654387431756</v>
      </c>
      <c r="J18" s="146"/>
    </row>
    <row r="19" spans="1:10" s="34" customFormat="1" ht="25.5">
      <c r="A19" s="46" t="s">
        <v>367</v>
      </c>
      <c r="B19" s="28"/>
      <c r="C19" s="28"/>
      <c r="D19" s="28" t="s">
        <v>370</v>
      </c>
      <c r="E19" s="29">
        <v>61140</v>
      </c>
      <c r="F19" s="337">
        <v>46862</v>
      </c>
      <c r="G19" s="337">
        <v>46861.2</v>
      </c>
      <c r="H19" s="141">
        <f t="shared" si="0"/>
        <v>0.9999829285988647</v>
      </c>
      <c r="I19" s="141">
        <f t="shared" si="1"/>
        <v>0.0024981654387431756</v>
      </c>
      <c r="J19" s="51"/>
    </row>
    <row r="20" spans="1:10" s="100" customFormat="1" ht="12.75">
      <c r="A20" s="194" t="s">
        <v>369</v>
      </c>
      <c r="B20" s="195"/>
      <c r="C20" s="195" t="s">
        <v>219</v>
      </c>
      <c r="D20" s="195"/>
      <c r="E20" s="196">
        <f>SUM(E21)</f>
        <v>10000</v>
      </c>
      <c r="F20" s="336">
        <f>F21</f>
        <v>0</v>
      </c>
      <c r="G20" s="336">
        <v>0</v>
      </c>
      <c r="H20" s="192"/>
      <c r="I20" s="101">
        <f t="shared" si="1"/>
        <v>0</v>
      </c>
      <c r="J20" s="193"/>
    </row>
    <row r="21" spans="1:10" s="34" customFormat="1" ht="25.5">
      <c r="A21" s="197" t="s">
        <v>367</v>
      </c>
      <c r="B21" s="198"/>
      <c r="C21" s="198"/>
      <c r="D21" s="198" t="s">
        <v>370</v>
      </c>
      <c r="E21" s="199">
        <v>10000</v>
      </c>
      <c r="F21" s="337">
        <v>0</v>
      </c>
      <c r="G21" s="337">
        <v>0</v>
      </c>
      <c r="H21" s="180"/>
      <c r="I21" s="141">
        <f t="shared" si="1"/>
        <v>0</v>
      </c>
      <c r="J21" s="181"/>
    </row>
    <row r="22" spans="1:10" s="100" customFormat="1" ht="12.75">
      <c r="A22" s="142" t="s">
        <v>7</v>
      </c>
      <c r="B22" s="143"/>
      <c r="C22" s="143">
        <v>60016</v>
      </c>
      <c r="D22" s="143"/>
      <c r="E22" s="149">
        <f>SUM(E23:E34)</f>
        <v>1055768</v>
      </c>
      <c r="F22" s="336">
        <f>SUM(F23:F34)</f>
        <v>1004295</v>
      </c>
      <c r="G22" s="336">
        <f>SUM(G23:G34)</f>
        <v>970493.09</v>
      </c>
      <c r="H22" s="101">
        <f t="shared" si="0"/>
        <v>0.9663426483254421</v>
      </c>
      <c r="I22" s="101">
        <f t="shared" si="1"/>
        <v>0.0517368803184099</v>
      </c>
      <c r="J22" s="146"/>
    </row>
    <row r="23" spans="1:10" s="34" customFormat="1" ht="13.5" customHeight="1" hidden="1">
      <c r="A23" s="35" t="s">
        <v>21</v>
      </c>
      <c r="B23" s="24"/>
      <c r="C23" s="24"/>
      <c r="D23" s="36" t="s">
        <v>81</v>
      </c>
      <c r="E23" s="29">
        <v>0</v>
      </c>
      <c r="F23" s="337">
        <v>0</v>
      </c>
      <c r="G23" s="337">
        <v>0</v>
      </c>
      <c r="H23" s="141"/>
      <c r="I23" s="141">
        <f t="shared" si="1"/>
        <v>0</v>
      </c>
      <c r="J23" s="51"/>
    </row>
    <row r="24" spans="1:10" s="34" customFormat="1" ht="13.5" customHeight="1" hidden="1">
      <c r="A24" s="35" t="s">
        <v>22</v>
      </c>
      <c r="B24" s="24"/>
      <c r="C24" s="24"/>
      <c r="D24" s="36" t="s">
        <v>82</v>
      </c>
      <c r="E24" s="29">
        <v>0</v>
      </c>
      <c r="F24" s="337">
        <v>0</v>
      </c>
      <c r="G24" s="337">
        <v>0</v>
      </c>
      <c r="H24" s="141"/>
      <c r="I24" s="141">
        <f t="shared" si="1"/>
        <v>0</v>
      </c>
      <c r="J24" s="51"/>
    </row>
    <row r="25" spans="1:10" s="34" customFormat="1" ht="13.5" customHeight="1">
      <c r="A25" s="35" t="s">
        <v>165</v>
      </c>
      <c r="B25" s="24"/>
      <c r="C25" s="24"/>
      <c r="D25" s="36" t="s">
        <v>166</v>
      </c>
      <c r="E25" s="29">
        <v>5000</v>
      </c>
      <c r="F25" s="332">
        <v>4000</v>
      </c>
      <c r="G25" s="337">
        <v>1500</v>
      </c>
      <c r="H25" s="141">
        <f t="shared" si="0"/>
        <v>0.375</v>
      </c>
      <c r="I25" s="141">
        <f t="shared" si="1"/>
        <v>7.9964835687408E-05</v>
      </c>
      <c r="J25" s="51"/>
    </row>
    <row r="26" spans="1:10" s="34" customFormat="1" ht="13.5" customHeight="1">
      <c r="A26" s="23" t="s">
        <v>9</v>
      </c>
      <c r="B26" s="24"/>
      <c r="C26" s="24"/>
      <c r="D26" s="24">
        <v>4210</v>
      </c>
      <c r="E26" s="25">
        <v>50000</v>
      </c>
      <c r="F26" s="332">
        <v>52600</v>
      </c>
      <c r="G26" s="337">
        <v>38788.02</v>
      </c>
      <c r="H26" s="141">
        <f t="shared" si="0"/>
        <v>0.7374148288973383</v>
      </c>
      <c r="I26" s="141">
        <f t="shared" si="1"/>
        <v>0.0020677850972932632</v>
      </c>
      <c r="J26" s="51"/>
    </row>
    <row r="27" spans="1:10" ht="13.5" customHeight="1">
      <c r="A27" s="23" t="s">
        <v>11</v>
      </c>
      <c r="B27" s="24"/>
      <c r="C27" s="24"/>
      <c r="D27" s="24">
        <v>4270</v>
      </c>
      <c r="E27" s="25">
        <v>50000</v>
      </c>
      <c r="F27" s="332">
        <v>62959</v>
      </c>
      <c r="G27" s="337">
        <v>62958.91</v>
      </c>
      <c r="H27" s="141">
        <f t="shared" si="0"/>
        <v>0.9999985704982608</v>
      </c>
      <c r="I27" s="141">
        <f t="shared" si="1"/>
        <v>0.0033563325954722055</v>
      </c>
      <c r="J27" s="51"/>
    </row>
    <row r="28" spans="1:10" ht="13.5" customHeight="1">
      <c r="A28" s="23" t="s">
        <v>12</v>
      </c>
      <c r="B28" s="24"/>
      <c r="C28" s="24"/>
      <c r="D28" s="24">
        <v>4300</v>
      </c>
      <c r="E28" s="25">
        <v>80000</v>
      </c>
      <c r="F28" s="332">
        <v>80000</v>
      </c>
      <c r="G28" s="337">
        <v>66063.5</v>
      </c>
      <c r="H28" s="141">
        <f t="shared" si="0"/>
        <v>0.82579375</v>
      </c>
      <c r="I28" s="141">
        <f t="shared" si="1"/>
        <v>0.0035218379482900523</v>
      </c>
      <c r="J28" s="51"/>
    </row>
    <row r="29" spans="1:10" ht="27" customHeight="1">
      <c r="A29" s="26" t="s">
        <v>420</v>
      </c>
      <c r="B29" s="24"/>
      <c r="C29" s="24"/>
      <c r="D29" s="24" t="s">
        <v>180</v>
      </c>
      <c r="E29" s="25">
        <v>500</v>
      </c>
      <c r="F29" s="332">
        <v>488</v>
      </c>
      <c r="G29" s="337">
        <v>352.5</v>
      </c>
      <c r="H29" s="141">
        <f t="shared" si="0"/>
        <v>0.7223360655737705</v>
      </c>
      <c r="I29" s="141">
        <f t="shared" si="1"/>
        <v>1.879173638654088E-05</v>
      </c>
      <c r="J29" s="51"/>
    </row>
    <row r="30" spans="1:10" ht="24" customHeight="1">
      <c r="A30" s="183" t="s">
        <v>220</v>
      </c>
      <c r="B30" s="177"/>
      <c r="C30" s="177"/>
      <c r="D30" s="178" t="s">
        <v>221</v>
      </c>
      <c r="E30" s="179">
        <v>0</v>
      </c>
      <c r="F30" s="332">
        <v>3690</v>
      </c>
      <c r="G30" s="337">
        <v>3690</v>
      </c>
      <c r="H30" s="180">
        <f t="shared" si="0"/>
        <v>1</v>
      </c>
      <c r="I30" s="141">
        <f t="shared" si="1"/>
        <v>0.00019671349579102366</v>
      </c>
      <c r="J30" s="181"/>
    </row>
    <row r="31" spans="1:10" ht="13.5" customHeight="1">
      <c r="A31" s="35" t="s">
        <v>26</v>
      </c>
      <c r="B31" s="24"/>
      <c r="C31" s="24"/>
      <c r="D31" s="36" t="s">
        <v>92</v>
      </c>
      <c r="E31" s="25">
        <v>2160</v>
      </c>
      <c r="F31" s="332">
        <v>2160</v>
      </c>
      <c r="G31" s="337">
        <v>2160</v>
      </c>
      <c r="H31" s="141">
        <f t="shared" si="0"/>
        <v>1</v>
      </c>
      <c r="I31" s="141">
        <f t="shared" si="1"/>
        <v>0.00011514936338986752</v>
      </c>
      <c r="J31" s="51"/>
    </row>
    <row r="32" spans="1:10" ht="13.5" customHeight="1">
      <c r="A32" s="88" t="s">
        <v>90</v>
      </c>
      <c r="B32" s="24"/>
      <c r="C32" s="24"/>
      <c r="D32" s="36" t="s">
        <v>89</v>
      </c>
      <c r="E32" s="25">
        <v>310000</v>
      </c>
      <c r="F32" s="332">
        <v>479253</v>
      </c>
      <c r="G32" s="339">
        <v>475836.29</v>
      </c>
      <c r="H32" s="141">
        <f t="shared" si="0"/>
        <v>0.9928707592858051</v>
      </c>
      <c r="I32" s="141">
        <f t="shared" si="1"/>
        <v>0.025366780495970544</v>
      </c>
      <c r="J32" s="51"/>
    </row>
    <row r="33" spans="1:10" ht="13.5" customHeight="1">
      <c r="A33" s="35" t="s">
        <v>90</v>
      </c>
      <c r="B33" s="24"/>
      <c r="C33" s="24"/>
      <c r="D33" s="36" t="s">
        <v>294</v>
      </c>
      <c r="E33" s="25">
        <v>263315</v>
      </c>
      <c r="F33" s="332">
        <v>243252</v>
      </c>
      <c r="G33" s="339">
        <v>243251.46</v>
      </c>
      <c r="H33" s="141">
        <f t="shared" si="0"/>
        <v>0.9999977800799171</v>
      </c>
      <c r="I33" s="141">
        <f t="shared" si="1"/>
        <v>0.012967708686414732</v>
      </c>
      <c r="J33" s="51"/>
    </row>
    <row r="34" spans="1:10" ht="13.5" customHeight="1">
      <c r="A34" s="35" t="s">
        <v>90</v>
      </c>
      <c r="B34" s="24"/>
      <c r="C34" s="24"/>
      <c r="D34" s="36" t="s">
        <v>265</v>
      </c>
      <c r="E34" s="25">
        <v>294793</v>
      </c>
      <c r="F34" s="332">
        <v>75893</v>
      </c>
      <c r="G34" s="339">
        <v>75892.41</v>
      </c>
      <c r="H34" s="141">
        <f t="shared" si="0"/>
        <v>0.9999922258969866</v>
      </c>
      <c r="I34" s="141">
        <f t="shared" si="1"/>
        <v>0.004045816063714266</v>
      </c>
      <c r="J34" s="51"/>
    </row>
    <row r="35" spans="1:10" ht="21" customHeight="1">
      <c r="A35" s="20" t="s">
        <v>13</v>
      </c>
      <c r="B35" s="21">
        <v>700</v>
      </c>
      <c r="C35" s="21"/>
      <c r="D35" s="21"/>
      <c r="E35" s="22">
        <f>SUM(E36,E54)</f>
        <v>287440</v>
      </c>
      <c r="F35" s="335">
        <f>SUM(F36+F54)</f>
        <v>193440</v>
      </c>
      <c r="G35" s="335">
        <f>SUM(G36+G54)</f>
        <v>166701.81000000003</v>
      </c>
      <c r="H35" s="39">
        <f t="shared" si="0"/>
        <v>0.8617752791563277</v>
      </c>
      <c r="I35" s="39">
        <f t="shared" si="1"/>
        <v>0.008886855230295672</v>
      </c>
      <c r="J35" s="94">
        <v>0</v>
      </c>
    </row>
    <row r="36" spans="1:10" s="100" customFormat="1" ht="15" customHeight="1">
      <c r="A36" s="142" t="s">
        <v>14</v>
      </c>
      <c r="B36" s="143"/>
      <c r="C36" s="143">
        <v>70005</v>
      </c>
      <c r="D36" s="143"/>
      <c r="E36" s="144">
        <f>SUM(E37:E53)</f>
        <v>287440</v>
      </c>
      <c r="F36" s="333">
        <f>SUM(F37:F53)</f>
        <v>193440</v>
      </c>
      <c r="G36" s="333">
        <f>SUM(G37:G53)</f>
        <v>166701.81000000003</v>
      </c>
      <c r="H36" s="101">
        <f t="shared" si="0"/>
        <v>0.8617752791563277</v>
      </c>
      <c r="I36" s="101">
        <f t="shared" si="1"/>
        <v>0.008886855230295672</v>
      </c>
      <c r="J36" s="145"/>
    </row>
    <row r="37" spans="1:10" ht="13.5" customHeight="1">
      <c r="A37" s="35" t="s">
        <v>21</v>
      </c>
      <c r="B37" s="24"/>
      <c r="C37" s="24"/>
      <c r="D37" s="36" t="s">
        <v>81</v>
      </c>
      <c r="E37" s="25">
        <v>0</v>
      </c>
      <c r="F37" s="338">
        <v>210</v>
      </c>
      <c r="G37" s="343">
        <v>206.28</v>
      </c>
      <c r="H37" s="141">
        <f t="shared" si="0"/>
        <v>0.9822857142857143</v>
      </c>
      <c r="I37" s="141">
        <f t="shared" si="1"/>
        <v>1.0996764203732348E-05</v>
      </c>
      <c r="J37" s="94"/>
    </row>
    <row r="38" spans="1:10" ht="13.5" customHeight="1" hidden="1">
      <c r="A38" s="35" t="s">
        <v>22</v>
      </c>
      <c r="B38" s="24"/>
      <c r="C38" s="24"/>
      <c r="D38" s="36" t="s">
        <v>82</v>
      </c>
      <c r="E38" s="25">
        <v>0</v>
      </c>
      <c r="F38" s="338">
        <v>0</v>
      </c>
      <c r="G38" s="343">
        <v>0</v>
      </c>
      <c r="H38" s="141" t="e">
        <f t="shared" si="0"/>
        <v>#DIV/0!</v>
      </c>
      <c r="I38" s="141">
        <f t="shared" si="1"/>
        <v>0</v>
      </c>
      <c r="J38" s="94"/>
    </row>
    <row r="39" spans="1:10" ht="13.5" customHeight="1">
      <c r="A39" s="35" t="s">
        <v>210</v>
      </c>
      <c r="B39" s="24"/>
      <c r="C39" s="24"/>
      <c r="D39" s="36" t="s">
        <v>166</v>
      </c>
      <c r="E39" s="25">
        <v>15000</v>
      </c>
      <c r="F39" s="338">
        <v>14790</v>
      </c>
      <c r="G39" s="343">
        <v>10283.2</v>
      </c>
      <c r="H39" s="141">
        <f t="shared" si="0"/>
        <v>0.6952805949966194</v>
      </c>
      <c r="I39" s="141">
        <f t="shared" si="1"/>
        <v>0.0005481962655605027</v>
      </c>
      <c r="J39" s="94"/>
    </row>
    <row r="40" spans="1:10" ht="13.5" customHeight="1">
      <c r="A40" s="23" t="s">
        <v>9</v>
      </c>
      <c r="B40" s="24"/>
      <c r="C40" s="24"/>
      <c r="D40" s="24">
        <v>4210</v>
      </c>
      <c r="E40" s="25">
        <v>20000</v>
      </c>
      <c r="F40" s="332">
        <v>20000</v>
      </c>
      <c r="G40" s="339">
        <v>16166.63</v>
      </c>
      <c r="H40" s="141">
        <f t="shared" si="0"/>
        <v>0.8083315</v>
      </c>
      <c r="I40" s="141">
        <f t="shared" si="1"/>
        <v>0.0008618412743794137</v>
      </c>
      <c r="J40" s="94"/>
    </row>
    <row r="41" spans="1:10" ht="13.5" customHeight="1">
      <c r="A41" s="35" t="s">
        <v>10</v>
      </c>
      <c r="B41" s="24"/>
      <c r="C41" s="24"/>
      <c r="D41" s="36" t="s">
        <v>154</v>
      </c>
      <c r="E41" s="25">
        <v>2000</v>
      </c>
      <c r="F41" s="332">
        <v>3000</v>
      </c>
      <c r="G41" s="339">
        <v>2619.46</v>
      </c>
      <c r="H41" s="141">
        <f t="shared" si="0"/>
        <v>0.8731533333333333</v>
      </c>
      <c r="I41" s="141">
        <f t="shared" si="1"/>
        <v>0.00013964312565982516</v>
      </c>
      <c r="J41" s="94"/>
    </row>
    <row r="42" spans="1:10" ht="13.5" customHeight="1">
      <c r="A42" s="35" t="s">
        <v>11</v>
      </c>
      <c r="B42" s="24"/>
      <c r="C42" s="24"/>
      <c r="D42" s="36" t="s">
        <v>136</v>
      </c>
      <c r="E42" s="25">
        <v>30000</v>
      </c>
      <c r="F42" s="332">
        <v>18000</v>
      </c>
      <c r="G42" s="339">
        <v>16401.28</v>
      </c>
      <c r="H42" s="141">
        <f t="shared" si="0"/>
        <v>0.9111822222222221</v>
      </c>
      <c r="I42" s="141">
        <f t="shared" si="1"/>
        <v>0.0008743504401754473</v>
      </c>
      <c r="J42" s="94"/>
    </row>
    <row r="43" spans="1:10" ht="13.5" customHeight="1">
      <c r="A43" s="23" t="s">
        <v>12</v>
      </c>
      <c r="B43" s="24"/>
      <c r="C43" s="24"/>
      <c r="D43" s="24">
        <v>4300</v>
      </c>
      <c r="E43" s="25">
        <v>35000</v>
      </c>
      <c r="F43" s="332">
        <v>27800</v>
      </c>
      <c r="G43" s="339">
        <v>25347.32</v>
      </c>
      <c r="H43" s="141">
        <f t="shared" si="0"/>
        <v>0.9117741007194244</v>
      </c>
      <c r="I43" s="141">
        <f t="shared" si="1"/>
        <v>0.001351262852610767</v>
      </c>
      <c r="J43" s="94"/>
    </row>
    <row r="44" spans="1:10" ht="27.75" customHeight="1">
      <c r="A44" s="26" t="s">
        <v>420</v>
      </c>
      <c r="B44" s="24"/>
      <c r="C44" s="24"/>
      <c r="D44" s="24" t="s">
        <v>180</v>
      </c>
      <c r="E44" s="25">
        <v>3000</v>
      </c>
      <c r="F44" s="332">
        <v>3000</v>
      </c>
      <c r="G44" s="339">
        <v>1858.95</v>
      </c>
      <c r="H44" s="141">
        <f t="shared" si="0"/>
        <v>0.61965</v>
      </c>
      <c r="I44" s="141">
        <f t="shared" si="1"/>
        <v>9.910042086740473E-05</v>
      </c>
      <c r="J44" s="94"/>
    </row>
    <row r="45" spans="1:10" ht="25.5" customHeight="1">
      <c r="A45" s="37" t="s">
        <v>411</v>
      </c>
      <c r="B45" s="24"/>
      <c r="C45" s="24"/>
      <c r="D45" s="41" t="s">
        <v>207</v>
      </c>
      <c r="E45" s="25">
        <v>200</v>
      </c>
      <c r="F45" s="332">
        <v>200</v>
      </c>
      <c r="G45" s="339">
        <v>147.6</v>
      </c>
      <c r="H45" s="141">
        <f t="shared" si="0"/>
        <v>0.738</v>
      </c>
      <c r="I45" s="141">
        <f t="shared" si="1"/>
        <v>7.868539831640947E-06</v>
      </c>
      <c r="J45" s="94"/>
    </row>
    <row r="46" spans="1:10" ht="25.5" customHeight="1" hidden="1">
      <c r="A46" s="37" t="s">
        <v>419</v>
      </c>
      <c r="B46" s="24"/>
      <c r="C46" s="24"/>
      <c r="D46" s="36" t="s">
        <v>209</v>
      </c>
      <c r="E46" s="25">
        <v>0</v>
      </c>
      <c r="F46" s="332">
        <v>0</v>
      </c>
      <c r="G46" s="339">
        <v>0</v>
      </c>
      <c r="H46" s="141" t="e">
        <f t="shared" si="0"/>
        <v>#DIV/0!</v>
      </c>
      <c r="I46" s="141">
        <f t="shared" si="1"/>
        <v>0</v>
      </c>
      <c r="J46" s="94"/>
    </row>
    <row r="47" spans="1:10" ht="25.5" customHeight="1">
      <c r="A47" s="55" t="s">
        <v>220</v>
      </c>
      <c r="B47" s="24"/>
      <c r="C47" s="24"/>
      <c r="D47" s="36" t="s">
        <v>221</v>
      </c>
      <c r="E47" s="25">
        <v>3000</v>
      </c>
      <c r="F47" s="332">
        <v>1000</v>
      </c>
      <c r="G47" s="339">
        <v>0</v>
      </c>
      <c r="H47" s="141">
        <f t="shared" si="0"/>
        <v>0</v>
      </c>
      <c r="I47" s="141">
        <f t="shared" si="1"/>
        <v>0</v>
      </c>
      <c r="J47" s="94"/>
    </row>
    <row r="48" spans="1:10" ht="25.5" customHeight="1">
      <c r="A48" s="55" t="s">
        <v>241</v>
      </c>
      <c r="B48" s="24"/>
      <c r="C48" s="24"/>
      <c r="D48" s="36" t="s">
        <v>238</v>
      </c>
      <c r="E48" s="25">
        <v>72000</v>
      </c>
      <c r="F48" s="332">
        <v>81000</v>
      </c>
      <c r="G48" s="339">
        <v>74449.21</v>
      </c>
      <c r="H48" s="141">
        <f t="shared" si="0"/>
        <v>0.9191260493827161</v>
      </c>
      <c r="I48" s="141">
        <f t="shared" si="1"/>
        <v>0.0039688792298048885</v>
      </c>
      <c r="J48" s="94"/>
    </row>
    <row r="49" spans="1:10" ht="15" customHeight="1">
      <c r="A49" s="23" t="s">
        <v>26</v>
      </c>
      <c r="B49" s="24"/>
      <c r="C49" s="24"/>
      <c r="D49" s="24" t="s">
        <v>92</v>
      </c>
      <c r="E49" s="25">
        <v>3000</v>
      </c>
      <c r="F49" s="332">
        <v>2400</v>
      </c>
      <c r="G49" s="339">
        <v>2214.45</v>
      </c>
      <c r="H49" s="141">
        <f t="shared" si="0"/>
        <v>0.9226874999999999</v>
      </c>
      <c r="I49" s="141">
        <f t="shared" si="1"/>
        <v>0.00011805208692532042</v>
      </c>
      <c r="J49" s="94"/>
    </row>
    <row r="50" spans="1:10" ht="12.75" customHeight="1" hidden="1">
      <c r="A50" s="88" t="s">
        <v>223</v>
      </c>
      <c r="B50" s="24"/>
      <c r="C50" s="24"/>
      <c r="D50" s="41" t="s">
        <v>224</v>
      </c>
      <c r="E50" s="25">
        <v>0</v>
      </c>
      <c r="F50" s="332">
        <v>0</v>
      </c>
      <c r="G50" s="339">
        <v>0</v>
      </c>
      <c r="H50" s="141" t="e">
        <f t="shared" si="0"/>
        <v>#DIV/0!</v>
      </c>
      <c r="I50" s="141">
        <f t="shared" si="1"/>
        <v>0</v>
      </c>
      <c r="J50" s="94"/>
    </row>
    <row r="51" spans="1:10" ht="25.5">
      <c r="A51" s="40" t="s">
        <v>367</v>
      </c>
      <c r="B51" s="24"/>
      <c r="C51" s="24"/>
      <c r="D51" s="41" t="s">
        <v>370</v>
      </c>
      <c r="E51" s="25">
        <v>1740</v>
      </c>
      <c r="F51" s="332">
        <v>11340</v>
      </c>
      <c r="G51" s="339">
        <v>11128.51</v>
      </c>
      <c r="H51" s="141">
        <f t="shared" si="0"/>
        <v>0.9813500881834215</v>
      </c>
      <c r="I51" s="141">
        <f t="shared" si="1"/>
        <v>0.0005932596490637846</v>
      </c>
      <c r="J51" s="94"/>
    </row>
    <row r="52" spans="1:10" ht="13.5" customHeight="1">
      <c r="A52" s="35" t="s">
        <v>93</v>
      </c>
      <c r="B52" s="24"/>
      <c r="C52" s="24"/>
      <c r="D52" s="36" t="s">
        <v>94</v>
      </c>
      <c r="E52" s="25">
        <v>2500</v>
      </c>
      <c r="F52" s="332">
        <v>6700</v>
      </c>
      <c r="G52" s="339">
        <v>4508.22</v>
      </c>
      <c r="H52" s="141">
        <f t="shared" si="0"/>
        <v>0.6728686567164179</v>
      </c>
      <c r="I52" s="141">
        <f t="shared" si="1"/>
        <v>0.000240332714361791</v>
      </c>
      <c r="J52" s="94"/>
    </row>
    <row r="53" spans="1:10" ht="25.5" customHeight="1">
      <c r="A53" s="37" t="s">
        <v>453</v>
      </c>
      <c r="B53" s="24"/>
      <c r="C53" s="24"/>
      <c r="D53" s="36" t="s">
        <v>149</v>
      </c>
      <c r="E53" s="25">
        <v>100000</v>
      </c>
      <c r="F53" s="332">
        <v>4000</v>
      </c>
      <c r="G53" s="339">
        <v>1370.7</v>
      </c>
      <c r="H53" s="141">
        <f t="shared" si="0"/>
        <v>0.342675</v>
      </c>
      <c r="I53" s="141">
        <f t="shared" si="1"/>
        <v>7.307186685115343E-05</v>
      </c>
      <c r="J53" s="94"/>
    </row>
    <row r="54" spans="1:10" ht="15" customHeight="1" hidden="1">
      <c r="A54" s="35" t="s">
        <v>285</v>
      </c>
      <c r="B54" s="24"/>
      <c r="C54" s="41" t="s">
        <v>287</v>
      </c>
      <c r="D54" s="36"/>
      <c r="E54" s="25">
        <v>0</v>
      </c>
      <c r="F54" s="332">
        <v>0</v>
      </c>
      <c r="G54" s="339">
        <f>G55</f>
        <v>0</v>
      </c>
      <c r="H54" s="141" t="e">
        <f t="shared" si="0"/>
        <v>#DIV/0!</v>
      </c>
      <c r="I54" s="141">
        <f t="shared" si="1"/>
        <v>0</v>
      </c>
      <c r="J54" s="94"/>
    </row>
    <row r="55" spans="1:10" ht="15" customHeight="1" hidden="1">
      <c r="A55" s="37" t="s">
        <v>286</v>
      </c>
      <c r="B55" s="24"/>
      <c r="C55" s="24"/>
      <c r="D55" s="41" t="s">
        <v>288</v>
      </c>
      <c r="E55" s="25">
        <v>0</v>
      </c>
      <c r="F55" s="332">
        <v>0</v>
      </c>
      <c r="G55" s="339">
        <v>0</v>
      </c>
      <c r="H55" s="141" t="e">
        <f t="shared" si="0"/>
        <v>#DIV/0!</v>
      </c>
      <c r="I55" s="141">
        <f t="shared" si="1"/>
        <v>0</v>
      </c>
      <c r="J55" s="94"/>
    </row>
    <row r="56" spans="1:10" ht="21" customHeight="1">
      <c r="A56" s="73" t="s">
        <v>242</v>
      </c>
      <c r="B56" s="52" t="s">
        <v>244</v>
      </c>
      <c r="C56" s="52"/>
      <c r="D56" s="52"/>
      <c r="E56" s="53">
        <f>SUM(E57)</f>
        <v>11200</v>
      </c>
      <c r="F56" s="334">
        <f>F57</f>
        <v>33700</v>
      </c>
      <c r="G56" s="334">
        <f>SUM(G57)</f>
        <v>12029.73</v>
      </c>
      <c r="H56" s="39">
        <f t="shared" si="0"/>
        <v>0.35696528189910975</v>
      </c>
      <c r="I56" s="39">
        <f t="shared" si="1"/>
        <v>0.0006413035885425883</v>
      </c>
      <c r="J56" s="94">
        <f>G56/7232332.21</f>
        <v>0.0016633265246536566</v>
      </c>
    </row>
    <row r="57" spans="1:10" s="100" customFormat="1" ht="15" customHeight="1">
      <c r="A57" s="98" t="s">
        <v>243</v>
      </c>
      <c r="B57" s="143"/>
      <c r="C57" s="143" t="s">
        <v>245</v>
      </c>
      <c r="D57" s="143"/>
      <c r="E57" s="144">
        <f>SUM(E58:E60)</f>
        <v>11200</v>
      </c>
      <c r="F57" s="331">
        <f>F60+F58+F59+F61</f>
        <v>33700</v>
      </c>
      <c r="G57" s="331">
        <f>G60+G58+G59+G61</f>
        <v>12029.73</v>
      </c>
      <c r="H57" s="101">
        <f t="shared" si="0"/>
        <v>0.35696528189910975</v>
      </c>
      <c r="I57" s="101">
        <f t="shared" si="1"/>
        <v>0.0006413035885425883</v>
      </c>
      <c r="J57" s="145"/>
    </row>
    <row r="58" spans="1:10" s="106" customFormat="1" ht="15" customHeight="1">
      <c r="A58" s="37" t="s">
        <v>165</v>
      </c>
      <c r="B58" s="36"/>
      <c r="C58" s="36"/>
      <c r="D58" s="36" t="s">
        <v>166</v>
      </c>
      <c r="E58" s="38">
        <v>9700</v>
      </c>
      <c r="F58" s="339">
        <v>28150</v>
      </c>
      <c r="G58" s="339">
        <v>9700</v>
      </c>
      <c r="H58" s="141">
        <f t="shared" si="0"/>
        <v>0.34458259325044405</v>
      </c>
      <c r="I58" s="141">
        <f t="shared" si="1"/>
        <v>0.0005171059374452384</v>
      </c>
      <c r="J58" s="50"/>
    </row>
    <row r="59" spans="1:10" s="100" customFormat="1" ht="15" customHeight="1">
      <c r="A59" s="37" t="s">
        <v>12</v>
      </c>
      <c r="B59" s="24"/>
      <c r="C59" s="24"/>
      <c r="D59" s="36" t="s">
        <v>79</v>
      </c>
      <c r="E59" s="25">
        <v>1500</v>
      </c>
      <c r="F59" s="339">
        <v>4200</v>
      </c>
      <c r="G59" s="339">
        <v>2230.73</v>
      </c>
      <c r="H59" s="141">
        <f t="shared" si="0"/>
        <v>0.5311261904761905</v>
      </c>
      <c r="I59" s="141">
        <f t="shared" si="1"/>
        <v>0.0001189199719419811</v>
      </c>
      <c r="J59" s="50"/>
    </row>
    <row r="60" spans="1:10" ht="26.25" customHeight="1" hidden="1">
      <c r="A60" s="37" t="s">
        <v>435</v>
      </c>
      <c r="B60" s="24"/>
      <c r="C60" s="24"/>
      <c r="D60" s="36" t="s">
        <v>180</v>
      </c>
      <c r="E60" s="25">
        <v>0</v>
      </c>
      <c r="F60" s="340">
        <v>0</v>
      </c>
      <c r="G60" s="339">
        <v>0</v>
      </c>
      <c r="H60" s="141" t="e">
        <f t="shared" si="0"/>
        <v>#DIV/0!</v>
      </c>
      <c r="I60" s="141">
        <f t="shared" si="1"/>
        <v>0</v>
      </c>
      <c r="J60" s="94"/>
    </row>
    <row r="61" spans="1:10" ht="26.25" customHeight="1">
      <c r="A61" s="200" t="s">
        <v>420</v>
      </c>
      <c r="B61" s="177"/>
      <c r="C61" s="177"/>
      <c r="D61" s="178" t="s">
        <v>180</v>
      </c>
      <c r="E61" s="179">
        <v>0</v>
      </c>
      <c r="F61" s="340">
        <v>1350</v>
      </c>
      <c r="G61" s="339">
        <v>99</v>
      </c>
      <c r="H61" s="180">
        <f t="shared" si="0"/>
        <v>0.07333333333333333</v>
      </c>
      <c r="I61" s="141">
        <f t="shared" si="1"/>
        <v>5.277679155368928E-06</v>
      </c>
      <c r="J61" s="188"/>
    </row>
    <row r="62" spans="1:10" ht="15.75" customHeight="1">
      <c r="A62" s="89" t="s">
        <v>312</v>
      </c>
      <c r="B62" s="90" t="s">
        <v>313</v>
      </c>
      <c r="C62" s="90"/>
      <c r="D62" s="90"/>
      <c r="E62" s="91">
        <f>E63+E64</f>
        <v>23699</v>
      </c>
      <c r="F62" s="341">
        <f>F63+F64</f>
        <v>28571</v>
      </c>
      <c r="G62" s="341">
        <f>G63+G64</f>
        <v>0</v>
      </c>
      <c r="H62" s="39">
        <f t="shared" si="0"/>
        <v>0</v>
      </c>
      <c r="I62" s="39">
        <f t="shared" si="1"/>
        <v>0</v>
      </c>
      <c r="J62" s="94"/>
    </row>
    <row r="63" spans="1:10" s="100" customFormat="1" ht="15" customHeight="1">
      <c r="A63" s="98" t="s">
        <v>15</v>
      </c>
      <c r="B63" s="143"/>
      <c r="C63" s="143" t="s">
        <v>314</v>
      </c>
      <c r="D63" s="143"/>
      <c r="E63" s="144">
        <f>E65</f>
        <v>23699</v>
      </c>
      <c r="F63" s="331">
        <f>SUM(F65)</f>
        <v>28090</v>
      </c>
      <c r="G63" s="331">
        <f>G65</f>
        <v>0</v>
      </c>
      <c r="H63" s="101">
        <f t="shared" si="0"/>
        <v>0</v>
      </c>
      <c r="I63" s="101">
        <f t="shared" si="1"/>
        <v>0</v>
      </c>
      <c r="J63" s="145"/>
    </row>
    <row r="64" spans="1:10" s="116" customFormat="1" ht="15" customHeight="1">
      <c r="A64" s="23" t="s">
        <v>12</v>
      </c>
      <c r="B64" s="169"/>
      <c r="C64" s="169"/>
      <c r="D64" s="36" t="s">
        <v>263</v>
      </c>
      <c r="E64" s="38">
        <v>0</v>
      </c>
      <c r="F64" s="339">
        <v>481</v>
      </c>
      <c r="G64" s="339">
        <v>0</v>
      </c>
      <c r="H64" s="141">
        <f t="shared" si="0"/>
        <v>0</v>
      </c>
      <c r="I64" s="141">
        <f t="shared" si="1"/>
        <v>0</v>
      </c>
      <c r="J64" s="145"/>
    </row>
    <row r="65" spans="1:10" s="54" customFormat="1" ht="13.5" customHeight="1">
      <c r="A65" s="37" t="s">
        <v>90</v>
      </c>
      <c r="B65" s="24"/>
      <c r="C65" s="24"/>
      <c r="D65" s="36" t="s">
        <v>265</v>
      </c>
      <c r="E65" s="25">
        <v>23699</v>
      </c>
      <c r="F65" s="332">
        <v>28090</v>
      </c>
      <c r="G65" s="339">
        <v>0</v>
      </c>
      <c r="H65" s="141">
        <f t="shared" si="0"/>
        <v>0</v>
      </c>
      <c r="I65" s="141">
        <f t="shared" si="1"/>
        <v>0</v>
      </c>
      <c r="J65" s="94"/>
    </row>
    <row r="66" spans="1:10" ht="21" customHeight="1">
      <c r="A66" s="20" t="s">
        <v>17</v>
      </c>
      <c r="B66" s="21">
        <v>750</v>
      </c>
      <c r="C66" s="21"/>
      <c r="D66" s="21"/>
      <c r="E66" s="22">
        <f>SUM(E67,E84,E89,E128,E123)</f>
        <v>3354116</v>
      </c>
      <c r="F66" s="335">
        <f>SUM(F67,F84,F89,F128,F123,F126)</f>
        <v>2005642</v>
      </c>
      <c r="G66" s="335">
        <f>SUM(G67,G84,G89,G128,G123,G126)</f>
        <v>1983916.6199999996</v>
      </c>
      <c r="H66" s="39">
        <f t="shared" si="0"/>
        <v>0.9891678674459349</v>
      </c>
      <c r="I66" s="39">
        <f t="shared" si="1"/>
        <v>0.10576237769054521</v>
      </c>
      <c r="J66" s="94">
        <v>0</v>
      </c>
    </row>
    <row r="67" spans="1:10" s="100" customFormat="1" ht="15" customHeight="1">
      <c r="A67" s="142" t="s">
        <v>18</v>
      </c>
      <c r="B67" s="143"/>
      <c r="C67" s="143">
        <v>75011</v>
      </c>
      <c r="D67" s="143"/>
      <c r="E67" s="144">
        <f>SUM(E68:E83)</f>
        <v>111627</v>
      </c>
      <c r="F67" s="333">
        <f>SUM(F68:F83)</f>
        <v>116899</v>
      </c>
      <c r="G67" s="333">
        <f>SUM(G68:G83)</f>
        <v>115407.2</v>
      </c>
      <c r="H67" s="101">
        <f t="shared" si="0"/>
        <v>0.987238556360619</v>
      </c>
      <c r="I67" s="101">
        <f t="shared" si="1"/>
        <v>0.006152345190095888</v>
      </c>
      <c r="J67" s="146"/>
    </row>
    <row r="68" spans="1:10" ht="14.25" customHeight="1">
      <c r="A68" s="88" t="s">
        <v>311</v>
      </c>
      <c r="B68" s="24"/>
      <c r="C68" s="24"/>
      <c r="D68" s="36" t="s">
        <v>98</v>
      </c>
      <c r="E68" s="25">
        <v>600</v>
      </c>
      <c r="F68" s="338">
        <v>1000</v>
      </c>
      <c r="G68" s="343">
        <v>864.09</v>
      </c>
      <c r="H68" s="141">
        <f t="shared" si="0"/>
        <v>0.86409</v>
      </c>
      <c r="I68" s="141">
        <f aca="true" t="shared" si="2" ref="I68:I131">G68/18758245.26</f>
        <v>4.606454324608825E-05</v>
      </c>
      <c r="J68" s="51"/>
    </row>
    <row r="69" spans="1:10" ht="13.5" customHeight="1">
      <c r="A69" s="23" t="s">
        <v>19</v>
      </c>
      <c r="B69" s="24"/>
      <c r="C69" s="24"/>
      <c r="D69" s="24">
        <v>4010</v>
      </c>
      <c r="E69" s="25">
        <v>66190</v>
      </c>
      <c r="F69" s="332">
        <v>69909</v>
      </c>
      <c r="G69" s="339">
        <v>69583.76</v>
      </c>
      <c r="H69" s="141">
        <f t="shared" si="0"/>
        <v>0.9953476662518416</v>
      </c>
      <c r="I69" s="141">
        <f t="shared" si="2"/>
        <v>0.0037095026232746883</v>
      </c>
      <c r="J69" s="51"/>
    </row>
    <row r="70" spans="1:10" ht="13.5" customHeight="1">
      <c r="A70" s="23" t="s">
        <v>20</v>
      </c>
      <c r="B70" s="24"/>
      <c r="C70" s="24"/>
      <c r="D70" s="24">
        <v>4040</v>
      </c>
      <c r="E70" s="25">
        <v>5478</v>
      </c>
      <c r="F70" s="332">
        <v>5478</v>
      </c>
      <c r="G70" s="339">
        <v>5477.4</v>
      </c>
      <c r="H70" s="141">
        <f t="shared" si="0"/>
        <v>0.9998904709748082</v>
      </c>
      <c r="I70" s="141">
        <f t="shared" si="2"/>
        <v>0.00029199959399613904</v>
      </c>
      <c r="J70" s="51"/>
    </row>
    <row r="71" spans="1:10" ht="13.5" customHeight="1">
      <c r="A71" s="23" t="s">
        <v>21</v>
      </c>
      <c r="B71" s="24"/>
      <c r="C71" s="24"/>
      <c r="D71" s="24">
        <v>4110</v>
      </c>
      <c r="E71" s="25">
        <v>12400</v>
      </c>
      <c r="F71" s="332">
        <v>13003</v>
      </c>
      <c r="G71" s="339">
        <v>12746.98</v>
      </c>
      <c r="H71" s="141">
        <f aca="true" t="shared" si="3" ref="H71:H127">G71/F71</f>
        <v>0.9803106975313389</v>
      </c>
      <c r="I71" s="141">
        <f t="shared" si="2"/>
        <v>0.000679540107473784</v>
      </c>
      <c r="J71" s="51"/>
    </row>
    <row r="72" spans="1:10" ht="13.5" customHeight="1">
      <c r="A72" s="23" t="s">
        <v>22</v>
      </c>
      <c r="B72" s="24"/>
      <c r="C72" s="24"/>
      <c r="D72" s="24">
        <v>4120</v>
      </c>
      <c r="E72" s="25">
        <v>1756</v>
      </c>
      <c r="F72" s="332">
        <v>1781</v>
      </c>
      <c r="G72" s="339">
        <v>1769.74</v>
      </c>
      <c r="H72" s="141">
        <f t="shared" si="3"/>
        <v>0.9936777091521617</v>
      </c>
      <c r="I72" s="141">
        <f t="shared" si="2"/>
        <v>9.434464553962229E-05</v>
      </c>
      <c r="J72" s="51"/>
    </row>
    <row r="73" spans="1:10" ht="13.5" customHeight="1">
      <c r="A73" s="35" t="s">
        <v>165</v>
      </c>
      <c r="B73" s="24"/>
      <c r="C73" s="24"/>
      <c r="D73" s="36" t="s">
        <v>166</v>
      </c>
      <c r="E73" s="25">
        <v>300</v>
      </c>
      <c r="F73" s="332">
        <v>100</v>
      </c>
      <c r="G73" s="339">
        <v>0</v>
      </c>
      <c r="H73" s="141">
        <f t="shared" si="3"/>
        <v>0</v>
      </c>
      <c r="I73" s="141">
        <f t="shared" si="2"/>
        <v>0</v>
      </c>
      <c r="J73" s="51"/>
    </row>
    <row r="74" spans="1:10" ht="13.5" customHeight="1">
      <c r="A74" s="23" t="s">
        <v>9</v>
      </c>
      <c r="B74" s="24"/>
      <c r="C74" s="24"/>
      <c r="D74" s="24" t="s">
        <v>83</v>
      </c>
      <c r="E74" s="25">
        <v>8000</v>
      </c>
      <c r="F74" s="332">
        <v>8555</v>
      </c>
      <c r="G74" s="339">
        <v>8547.22</v>
      </c>
      <c r="H74" s="141">
        <f t="shared" si="3"/>
        <v>0.9990905902980712</v>
      </c>
      <c r="I74" s="141">
        <f t="shared" si="2"/>
        <v>0.00045565136192275154</v>
      </c>
      <c r="J74" s="51"/>
    </row>
    <row r="75" spans="1:10" ht="13.5" customHeight="1">
      <c r="A75" s="176" t="s">
        <v>11</v>
      </c>
      <c r="B75" s="177"/>
      <c r="C75" s="177"/>
      <c r="D75" s="178" t="s">
        <v>136</v>
      </c>
      <c r="E75" s="179">
        <v>0</v>
      </c>
      <c r="F75" s="332">
        <v>2250</v>
      </c>
      <c r="G75" s="339">
        <v>1840</v>
      </c>
      <c r="H75" s="180">
        <f t="shared" si="3"/>
        <v>0.8177777777777778</v>
      </c>
      <c r="I75" s="141">
        <f t="shared" si="2"/>
        <v>9.809019844322048E-05</v>
      </c>
      <c r="J75" s="181"/>
    </row>
    <row r="76" spans="1:10" ht="13.5" customHeight="1">
      <c r="A76" s="35" t="s">
        <v>48</v>
      </c>
      <c r="B76" s="24"/>
      <c r="C76" s="24"/>
      <c r="D76" s="36" t="s">
        <v>138</v>
      </c>
      <c r="E76" s="25">
        <v>100</v>
      </c>
      <c r="F76" s="332">
        <v>93</v>
      </c>
      <c r="G76" s="339">
        <v>93</v>
      </c>
      <c r="H76" s="141">
        <f t="shared" si="3"/>
        <v>1</v>
      </c>
      <c r="I76" s="141">
        <f t="shared" si="2"/>
        <v>4.957819812619296E-06</v>
      </c>
      <c r="J76" s="51"/>
    </row>
    <row r="77" spans="1:10" ht="13.5" customHeight="1">
      <c r="A77" s="35" t="s">
        <v>12</v>
      </c>
      <c r="B77" s="24"/>
      <c r="C77" s="24"/>
      <c r="D77" s="36" t="s">
        <v>79</v>
      </c>
      <c r="E77" s="25">
        <v>13000</v>
      </c>
      <c r="F77" s="332">
        <v>12040</v>
      </c>
      <c r="G77" s="339">
        <v>11795.77</v>
      </c>
      <c r="H77" s="141">
        <f t="shared" si="3"/>
        <v>0.9797151162790698</v>
      </c>
      <c r="I77" s="141">
        <f t="shared" si="2"/>
        <v>0.0006288312065709711</v>
      </c>
      <c r="J77" s="51"/>
    </row>
    <row r="78" spans="1:10" ht="13.5" customHeight="1">
      <c r="A78" s="176" t="s">
        <v>436</v>
      </c>
      <c r="B78" s="177"/>
      <c r="C78" s="177"/>
      <c r="D78" s="178" t="s">
        <v>437</v>
      </c>
      <c r="E78" s="179">
        <v>400</v>
      </c>
      <c r="F78" s="332">
        <v>0</v>
      </c>
      <c r="G78" s="339">
        <v>0</v>
      </c>
      <c r="H78" s="180"/>
      <c r="I78" s="141">
        <f t="shared" si="2"/>
        <v>0</v>
      </c>
      <c r="J78" s="181"/>
    </row>
    <row r="79" spans="1:10" ht="13.5" customHeight="1">
      <c r="A79" s="176" t="s">
        <v>25</v>
      </c>
      <c r="B79" s="177"/>
      <c r="C79" s="177"/>
      <c r="D79" s="178" t="s">
        <v>84</v>
      </c>
      <c r="E79" s="179">
        <v>100</v>
      </c>
      <c r="F79" s="332">
        <v>0</v>
      </c>
      <c r="G79" s="339">
        <v>0</v>
      </c>
      <c r="H79" s="180"/>
      <c r="I79" s="141">
        <f t="shared" si="2"/>
        <v>0</v>
      </c>
      <c r="J79" s="181"/>
    </row>
    <row r="80" spans="1:10" ht="14.25" customHeight="1">
      <c r="A80" s="182" t="s">
        <v>377</v>
      </c>
      <c r="B80" s="177"/>
      <c r="C80" s="177"/>
      <c r="D80" s="177">
        <v>4440</v>
      </c>
      <c r="E80" s="179">
        <v>2553</v>
      </c>
      <c r="F80" s="332">
        <v>2690</v>
      </c>
      <c r="G80" s="339">
        <v>2689.24</v>
      </c>
      <c r="H80" s="180">
        <f t="shared" si="3"/>
        <v>0.999717472118959</v>
      </c>
      <c r="I80" s="141">
        <f t="shared" si="2"/>
        <v>0.00014336308981600338</v>
      </c>
      <c r="J80" s="181"/>
    </row>
    <row r="81" spans="1:10" ht="15" customHeight="1" hidden="1">
      <c r="A81" s="183" t="s">
        <v>223</v>
      </c>
      <c r="B81" s="177"/>
      <c r="C81" s="177"/>
      <c r="D81" s="178" t="s">
        <v>224</v>
      </c>
      <c r="E81" s="179">
        <v>0</v>
      </c>
      <c r="F81" s="332">
        <v>0</v>
      </c>
      <c r="G81" s="339">
        <v>0</v>
      </c>
      <c r="H81" s="180"/>
      <c r="I81" s="141">
        <f t="shared" si="2"/>
        <v>0</v>
      </c>
      <c r="J81" s="181"/>
    </row>
    <row r="82" spans="1:10" ht="15" customHeight="1">
      <c r="A82" s="176" t="s">
        <v>93</v>
      </c>
      <c r="B82" s="177"/>
      <c r="C82" s="177"/>
      <c r="D82" s="178" t="s">
        <v>94</v>
      </c>
      <c r="E82" s="179">
        <v>50</v>
      </c>
      <c r="F82" s="332">
        <v>0</v>
      </c>
      <c r="G82" s="339">
        <v>0</v>
      </c>
      <c r="H82" s="180"/>
      <c r="I82" s="141">
        <f t="shared" si="2"/>
        <v>0</v>
      </c>
      <c r="J82" s="181"/>
    </row>
    <row r="83" spans="1:10" ht="27" customHeight="1">
      <c r="A83" s="182" t="s">
        <v>222</v>
      </c>
      <c r="B83" s="177"/>
      <c r="C83" s="177"/>
      <c r="D83" s="178" t="s">
        <v>203</v>
      </c>
      <c r="E83" s="179">
        <v>700</v>
      </c>
      <c r="F83" s="332">
        <v>0</v>
      </c>
      <c r="G83" s="339">
        <v>0</v>
      </c>
      <c r="H83" s="180"/>
      <c r="I83" s="141">
        <f t="shared" si="2"/>
        <v>0</v>
      </c>
      <c r="J83" s="181"/>
    </row>
    <row r="84" spans="1:10" s="100" customFormat="1" ht="15" customHeight="1">
      <c r="A84" s="142" t="s">
        <v>372</v>
      </c>
      <c r="B84" s="143"/>
      <c r="C84" s="143">
        <v>75022</v>
      </c>
      <c r="D84" s="143"/>
      <c r="E84" s="144">
        <f>SUM(E85:E88)</f>
        <v>81840</v>
      </c>
      <c r="F84" s="333">
        <f>SUM(F85:F88)</f>
        <v>78940</v>
      </c>
      <c r="G84" s="333">
        <f>SUM(G85:G88)</f>
        <v>77452.23999999999</v>
      </c>
      <c r="H84" s="101">
        <f t="shared" si="3"/>
        <v>0.9811532809728907</v>
      </c>
      <c r="I84" s="101">
        <f t="shared" si="2"/>
        <v>0.004128970430147792</v>
      </c>
      <c r="J84" s="146"/>
    </row>
    <row r="85" spans="1:10" ht="13.5" customHeight="1">
      <c r="A85" s="23" t="s">
        <v>23</v>
      </c>
      <c r="B85" s="24"/>
      <c r="C85" s="24"/>
      <c r="D85" s="24">
        <v>3030</v>
      </c>
      <c r="E85" s="25">
        <v>78000</v>
      </c>
      <c r="F85" s="332">
        <v>74000</v>
      </c>
      <c r="G85" s="339">
        <v>73008</v>
      </c>
      <c r="H85" s="141">
        <f t="shared" si="3"/>
        <v>0.9865945945945946</v>
      </c>
      <c r="I85" s="141">
        <f t="shared" si="2"/>
        <v>0.003892048482577522</v>
      </c>
      <c r="J85" s="51"/>
    </row>
    <row r="86" spans="1:10" ht="13.5" customHeight="1">
      <c r="A86" s="23" t="s">
        <v>9</v>
      </c>
      <c r="B86" s="24"/>
      <c r="C86" s="24"/>
      <c r="D86" s="24">
        <v>4210</v>
      </c>
      <c r="E86" s="25">
        <v>2500</v>
      </c>
      <c r="F86" s="332">
        <v>1344</v>
      </c>
      <c r="G86" s="339">
        <v>1098.37</v>
      </c>
      <c r="H86" s="141">
        <f t="shared" si="3"/>
        <v>0.8172395833333332</v>
      </c>
      <c r="I86" s="141">
        <f t="shared" si="2"/>
        <v>5.855398438265221E-05</v>
      </c>
      <c r="J86" s="51"/>
    </row>
    <row r="87" spans="1:10" ht="13.5" customHeight="1">
      <c r="A87" s="23" t="s">
        <v>12</v>
      </c>
      <c r="B87" s="24"/>
      <c r="C87" s="24"/>
      <c r="D87" s="24" t="s">
        <v>79</v>
      </c>
      <c r="E87" s="25">
        <v>500</v>
      </c>
      <c r="F87" s="332">
        <v>2440</v>
      </c>
      <c r="G87" s="339">
        <v>2340</v>
      </c>
      <c r="H87" s="141">
        <f t="shared" si="3"/>
        <v>0.9590163934426229</v>
      </c>
      <c r="I87" s="141">
        <f t="shared" si="2"/>
        <v>0.00012474514367235648</v>
      </c>
      <c r="J87" s="51"/>
    </row>
    <row r="88" spans="1:10" ht="24">
      <c r="A88" s="156" t="s">
        <v>373</v>
      </c>
      <c r="B88" s="24"/>
      <c r="C88" s="24"/>
      <c r="D88" s="36" t="s">
        <v>207</v>
      </c>
      <c r="E88" s="25">
        <v>840</v>
      </c>
      <c r="F88" s="332">
        <v>1156</v>
      </c>
      <c r="G88" s="339">
        <v>1005.87</v>
      </c>
      <c r="H88" s="141">
        <f t="shared" si="3"/>
        <v>0.8701297577854671</v>
      </c>
      <c r="I88" s="141">
        <f t="shared" si="2"/>
        <v>5.362281951526205E-05</v>
      </c>
      <c r="J88" s="51"/>
    </row>
    <row r="89" spans="1:10" s="100" customFormat="1" ht="15" customHeight="1">
      <c r="A89" s="142" t="s">
        <v>410</v>
      </c>
      <c r="B89" s="143"/>
      <c r="C89" s="143">
        <v>75023</v>
      </c>
      <c r="D89" s="143"/>
      <c r="E89" s="144">
        <f>SUM(E90:E122)</f>
        <v>3119149</v>
      </c>
      <c r="F89" s="333">
        <f>SUM(F90:F122)</f>
        <v>1766703</v>
      </c>
      <c r="G89" s="333">
        <f>SUM(G90:G122)</f>
        <v>1748863.6299999997</v>
      </c>
      <c r="H89" s="101">
        <f t="shared" si="3"/>
        <v>0.9899024510627987</v>
      </c>
      <c r="I89" s="101">
        <f t="shared" si="2"/>
        <v>0.0932317285417559</v>
      </c>
      <c r="J89" s="146"/>
    </row>
    <row r="90" spans="1:10" ht="13.5" customHeight="1">
      <c r="A90" s="88" t="s">
        <v>374</v>
      </c>
      <c r="B90" s="24"/>
      <c r="C90" s="24"/>
      <c r="D90" s="24">
        <v>3020</v>
      </c>
      <c r="E90" s="25">
        <v>4000</v>
      </c>
      <c r="F90" s="332">
        <v>5000</v>
      </c>
      <c r="G90" s="339">
        <v>4743.35</v>
      </c>
      <c r="H90" s="141">
        <f t="shared" si="3"/>
        <v>0.9486700000000001</v>
      </c>
      <c r="I90" s="141">
        <f t="shared" si="2"/>
        <v>0.0002528674689052445</v>
      </c>
      <c r="J90" s="51"/>
    </row>
    <row r="91" spans="1:10" ht="13.5" customHeight="1">
      <c r="A91" s="23" t="s">
        <v>19</v>
      </c>
      <c r="B91" s="24"/>
      <c r="C91" s="24"/>
      <c r="D91" s="24">
        <v>4010</v>
      </c>
      <c r="E91" s="25">
        <v>906120</v>
      </c>
      <c r="F91" s="332">
        <v>924174</v>
      </c>
      <c r="G91" s="339">
        <v>922918.33</v>
      </c>
      <c r="H91" s="141">
        <f t="shared" si="3"/>
        <v>0.9986413056415783</v>
      </c>
      <c r="I91" s="141">
        <f t="shared" si="2"/>
        <v>0.04920067507423132</v>
      </c>
      <c r="J91" s="51"/>
    </row>
    <row r="92" spans="1:10" ht="13.5" customHeight="1">
      <c r="A92" s="23" t="s">
        <v>24</v>
      </c>
      <c r="B92" s="24"/>
      <c r="C92" s="24"/>
      <c r="D92" s="24">
        <v>4040</v>
      </c>
      <c r="E92" s="25">
        <v>75228</v>
      </c>
      <c r="F92" s="332">
        <v>74554</v>
      </c>
      <c r="G92" s="339">
        <v>74554</v>
      </c>
      <c r="H92" s="141">
        <f t="shared" si="3"/>
        <v>1</v>
      </c>
      <c r="I92" s="141">
        <f t="shared" si="2"/>
        <v>0.003974465573226011</v>
      </c>
      <c r="J92" s="51"/>
    </row>
    <row r="93" spans="1:10" ht="13.5" customHeight="1">
      <c r="A93" s="23" t="s">
        <v>21</v>
      </c>
      <c r="B93" s="24"/>
      <c r="C93" s="24"/>
      <c r="D93" s="24">
        <v>4110</v>
      </c>
      <c r="E93" s="25">
        <v>168140</v>
      </c>
      <c r="F93" s="332">
        <v>169900</v>
      </c>
      <c r="G93" s="339">
        <v>167998.41</v>
      </c>
      <c r="H93" s="141">
        <f t="shared" si="3"/>
        <v>0.9888075927015892</v>
      </c>
      <c r="I93" s="141">
        <f t="shared" si="2"/>
        <v>0.008955976834263867</v>
      </c>
      <c r="J93" s="51"/>
    </row>
    <row r="94" spans="1:10" ht="13.5" customHeight="1">
      <c r="A94" s="23" t="s">
        <v>22</v>
      </c>
      <c r="B94" s="24"/>
      <c r="C94" s="24"/>
      <c r="D94" s="24">
        <v>4120</v>
      </c>
      <c r="E94" s="25">
        <v>23950</v>
      </c>
      <c r="F94" s="332">
        <v>22060</v>
      </c>
      <c r="G94" s="339">
        <v>21864.93</v>
      </c>
      <c r="H94" s="141">
        <f t="shared" si="3"/>
        <v>0.9911572982774253</v>
      </c>
      <c r="I94" s="141">
        <f t="shared" si="2"/>
        <v>0.001165617023177785</v>
      </c>
      <c r="J94" s="51"/>
    </row>
    <row r="95" spans="1:10" ht="24.75" customHeight="1">
      <c r="A95" s="201" t="s">
        <v>375</v>
      </c>
      <c r="B95" s="177"/>
      <c r="C95" s="177"/>
      <c r="D95" s="178" t="s">
        <v>137</v>
      </c>
      <c r="E95" s="179">
        <v>500</v>
      </c>
      <c r="F95" s="332">
        <v>0</v>
      </c>
      <c r="G95" s="339">
        <v>0</v>
      </c>
      <c r="H95" s="180"/>
      <c r="I95" s="141">
        <f t="shared" si="2"/>
        <v>0</v>
      </c>
      <c r="J95" s="181"/>
    </row>
    <row r="96" spans="1:10" ht="15" customHeight="1">
      <c r="A96" s="35" t="s">
        <v>165</v>
      </c>
      <c r="B96" s="24"/>
      <c r="C96" s="24"/>
      <c r="D96" s="36" t="s">
        <v>166</v>
      </c>
      <c r="E96" s="25">
        <v>5000</v>
      </c>
      <c r="F96" s="332">
        <v>1600</v>
      </c>
      <c r="G96" s="339">
        <v>1600</v>
      </c>
      <c r="H96" s="141">
        <f t="shared" si="3"/>
        <v>1</v>
      </c>
      <c r="I96" s="141">
        <f t="shared" si="2"/>
        <v>8.52958247332352E-05</v>
      </c>
      <c r="J96" s="51"/>
    </row>
    <row r="97" spans="1:10" ht="15" customHeight="1">
      <c r="A97" s="35" t="s">
        <v>9</v>
      </c>
      <c r="B97" s="24"/>
      <c r="C97" s="24"/>
      <c r="D97" s="24">
        <v>4210</v>
      </c>
      <c r="E97" s="25">
        <v>155350</v>
      </c>
      <c r="F97" s="332">
        <v>186000</v>
      </c>
      <c r="G97" s="339">
        <v>180737.68</v>
      </c>
      <c r="H97" s="141">
        <f t="shared" si="3"/>
        <v>0.9717079569892473</v>
      </c>
      <c r="I97" s="141">
        <f t="shared" si="2"/>
        <v>0.009635105922482217</v>
      </c>
      <c r="J97" s="51"/>
    </row>
    <row r="98" spans="1:10" ht="14.25" customHeight="1">
      <c r="A98" s="40" t="s">
        <v>146</v>
      </c>
      <c r="B98" s="24"/>
      <c r="C98" s="24"/>
      <c r="D98" s="36" t="s">
        <v>147</v>
      </c>
      <c r="E98" s="25">
        <v>1500</v>
      </c>
      <c r="F98" s="332">
        <v>1100</v>
      </c>
      <c r="G98" s="339">
        <v>974.48</v>
      </c>
      <c r="H98" s="141">
        <f t="shared" si="3"/>
        <v>0.8858909090909091</v>
      </c>
      <c r="I98" s="141">
        <f t="shared" si="2"/>
        <v>5.1949422053776897E-05</v>
      </c>
      <c r="J98" s="51"/>
    </row>
    <row r="99" spans="1:10" ht="13.5" customHeight="1">
      <c r="A99" s="23" t="s">
        <v>10</v>
      </c>
      <c r="B99" s="24"/>
      <c r="C99" s="24"/>
      <c r="D99" s="24">
        <v>4260</v>
      </c>
      <c r="E99" s="25">
        <v>96000</v>
      </c>
      <c r="F99" s="332">
        <v>54902</v>
      </c>
      <c r="G99" s="339">
        <v>54008.56</v>
      </c>
      <c r="H99" s="141">
        <f t="shared" si="3"/>
        <v>0.9837266401952569</v>
      </c>
      <c r="I99" s="141">
        <f t="shared" si="2"/>
        <v>0.0028791904174090104</v>
      </c>
      <c r="J99" s="51"/>
    </row>
    <row r="100" spans="1:10" ht="13.5" customHeight="1">
      <c r="A100" s="35" t="s">
        <v>11</v>
      </c>
      <c r="B100" s="24"/>
      <c r="C100" s="24"/>
      <c r="D100" s="36" t="s">
        <v>136</v>
      </c>
      <c r="E100" s="25">
        <v>14000</v>
      </c>
      <c r="F100" s="332">
        <v>4300</v>
      </c>
      <c r="G100" s="339">
        <v>2997.88</v>
      </c>
      <c r="H100" s="141">
        <f t="shared" si="3"/>
        <v>0.6971813953488373</v>
      </c>
      <c r="I100" s="141">
        <f t="shared" si="2"/>
        <v>0.00015981665440704447</v>
      </c>
      <c r="J100" s="51"/>
    </row>
    <row r="101" spans="1:10" ht="13.5" customHeight="1">
      <c r="A101" s="35" t="s">
        <v>48</v>
      </c>
      <c r="B101" s="24"/>
      <c r="C101" s="24"/>
      <c r="D101" s="36" t="s">
        <v>138</v>
      </c>
      <c r="E101" s="25">
        <v>1500</v>
      </c>
      <c r="F101" s="332">
        <v>1500</v>
      </c>
      <c r="G101" s="339">
        <v>1149</v>
      </c>
      <c r="H101" s="141">
        <f t="shared" si="3"/>
        <v>0.766</v>
      </c>
      <c r="I101" s="141">
        <f t="shared" si="2"/>
        <v>6.125306413655452E-05</v>
      </c>
      <c r="J101" s="51"/>
    </row>
    <row r="102" spans="1:10" ht="13.5" customHeight="1">
      <c r="A102" s="23" t="s">
        <v>12</v>
      </c>
      <c r="B102" s="24"/>
      <c r="C102" s="24"/>
      <c r="D102" s="24">
        <v>4300</v>
      </c>
      <c r="E102" s="25">
        <v>115000</v>
      </c>
      <c r="F102" s="332">
        <v>161000</v>
      </c>
      <c r="G102" s="339">
        <v>160251.23</v>
      </c>
      <c r="H102" s="141">
        <f t="shared" si="3"/>
        <v>0.9953492546583852</v>
      </c>
      <c r="I102" s="141">
        <f t="shared" si="2"/>
        <v>0.008542975517103351</v>
      </c>
      <c r="J102" s="51"/>
    </row>
    <row r="103" spans="1:10" ht="26.25" customHeight="1">
      <c r="A103" s="200" t="s">
        <v>420</v>
      </c>
      <c r="B103" s="177"/>
      <c r="C103" s="177"/>
      <c r="D103" s="177" t="s">
        <v>180</v>
      </c>
      <c r="E103" s="179">
        <v>1000</v>
      </c>
      <c r="F103" s="332">
        <v>0</v>
      </c>
      <c r="G103" s="339">
        <v>0</v>
      </c>
      <c r="H103" s="180"/>
      <c r="I103" s="141">
        <f t="shared" si="2"/>
        <v>0</v>
      </c>
      <c r="J103" s="181"/>
    </row>
    <row r="104" spans="1:10" ht="13.5" customHeight="1">
      <c r="A104" s="88" t="s">
        <v>384</v>
      </c>
      <c r="B104" s="24"/>
      <c r="C104" s="24"/>
      <c r="D104" s="36" t="s">
        <v>167</v>
      </c>
      <c r="E104" s="25">
        <v>4416</v>
      </c>
      <c r="F104" s="332">
        <v>4436</v>
      </c>
      <c r="G104" s="339">
        <v>4365.27</v>
      </c>
      <c r="H104" s="141">
        <f t="shared" si="3"/>
        <v>0.984055455365194</v>
      </c>
      <c r="I104" s="141">
        <f t="shared" si="2"/>
        <v>0.000232712065520781</v>
      </c>
      <c r="J104" s="51"/>
    </row>
    <row r="105" spans="1:10" ht="25.5" customHeight="1">
      <c r="A105" s="37" t="s">
        <v>411</v>
      </c>
      <c r="B105" s="24"/>
      <c r="C105" s="24"/>
      <c r="D105" s="36" t="s">
        <v>207</v>
      </c>
      <c r="E105" s="25">
        <v>6800</v>
      </c>
      <c r="F105" s="332">
        <v>6700</v>
      </c>
      <c r="G105" s="339">
        <v>6183.1</v>
      </c>
      <c r="H105" s="141">
        <f t="shared" si="3"/>
        <v>0.9228507462686568</v>
      </c>
      <c r="I105" s="141">
        <f t="shared" si="2"/>
        <v>0.0003296203836925416</v>
      </c>
      <c r="J105" s="51"/>
    </row>
    <row r="106" spans="1:10" ht="36.75" customHeight="1">
      <c r="A106" s="156" t="s">
        <v>376</v>
      </c>
      <c r="B106" s="24"/>
      <c r="C106" s="24"/>
      <c r="D106" s="36" t="s">
        <v>209</v>
      </c>
      <c r="E106" s="25">
        <v>6000</v>
      </c>
      <c r="F106" s="332">
        <v>6840</v>
      </c>
      <c r="G106" s="339">
        <v>6635.3</v>
      </c>
      <c r="H106" s="141">
        <f t="shared" si="3"/>
        <v>0.9700730994152047</v>
      </c>
      <c r="I106" s="141">
        <f t="shared" si="2"/>
        <v>0.00035372711615777217</v>
      </c>
      <c r="J106" s="51"/>
    </row>
    <row r="107" spans="1:10" ht="24.75" customHeight="1">
      <c r="A107" s="55" t="s">
        <v>220</v>
      </c>
      <c r="B107" s="24"/>
      <c r="C107" s="24"/>
      <c r="D107" s="36" t="s">
        <v>221</v>
      </c>
      <c r="E107" s="25">
        <v>500</v>
      </c>
      <c r="F107" s="332">
        <v>500</v>
      </c>
      <c r="G107" s="339">
        <v>492</v>
      </c>
      <c r="H107" s="141">
        <f t="shared" si="3"/>
        <v>0.984</v>
      </c>
      <c r="I107" s="141">
        <f t="shared" si="2"/>
        <v>2.6228466105469824E-05</v>
      </c>
      <c r="J107" s="51"/>
    </row>
    <row r="108" spans="1:10" ht="15" customHeight="1">
      <c r="A108" s="23" t="s">
        <v>25</v>
      </c>
      <c r="B108" s="24"/>
      <c r="C108" s="24"/>
      <c r="D108" s="24">
        <v>4410</v>
      </c>
      <c r="E108" s="25">
        <v>7300</v>
      </c>
      <c r="F108" s="332">
        <v>4500</v>
      </c>
      <c r="G108" s="339">
        <v>3957.98</v>
      </c>
      <c r="H108" s="141">
        <f t="shared" si="3"/>
        <v>0.8795511111111111</v>
      </c>
      <c r="I108" s="141">
        <f t="shared" si="2"/>
        <v>0.0002109994802360314</v>
      </c>
      <c r="J108" s="51"/>
    </row>
    <row r="109" spans="1:10" ht="15" customHeight="1">
      <c r="A109" s="23" t="s">
        <v>26</v>
      </c>
      <c r="B109" s="24"/>
      <c r="C109" s="24"/>
      <c r="D109" s="24">
        <v>4430</v>
      </c>
      <c r="E109" s="25">
        <v>16000</v>
      </c>
      <c r="F109" s="332">
        <v>13450</v>
      </c>
      <c r="G109" s="339">
        <v>13182.03</v>
      </c>
      <c r="H109" s="141">
        <f t="shared" si="3"/>
        <v>0.9800765799256506</v>
      </c>
      <c r="I109" s="141">
        <f t="shared" si="2"/>
        <v>0.0007027325753176552</v>
      </c>
      <c r="J109" s="51"/>
    </row>
    <row r="110" spans="1:10" ht="14.25" customHeight="1">
      <c r="A110" s="40" t="s">
        <v>377</v>
      </c>
      <c r="B110" s="24"/>
      <c r="C110" s="24"/>
      <c r="D110" s="24">
        <v>4440</v>
      </c>
      <c r="E110" s="25">
        <v>35340</v>
      </c>
      <c r="F110" s="332">
        <v>31610</v>
      </c>
      <c r="G110" s="339">
        <v>31609.09</v>
      </c>
      <c r="H110" s="141">
        <f t="shared" si="3"/>
        <v>0.9999712116418855</v>
      </c>
      <c r="I110" s="141">
        <f t="shared" si="2"/>
        <v>0.0016850771253856607</v>
      </c>
      <c r="J110" s="51"/>
    </row>
    <row r="111" spans="1:10" ht="14.25" customHeight="1">
      <c r="A111" s="35" t="s">
        <v>31</v>
      </c>
      <c r="B111" s="24"/>
      <c r="C111" s="24"/>
      <c r="D111" s="36" t="s">
        <v>168</v>
      </c>
      <c r="E111" s="25">
        <v>60731</v>
      </c>
      <c r="F111" s="332">
        <v>65008</v>
      </c>
      <c r="G111" s="339">
        <v>64986</v>
      </c>
      <c r="H111" s="141">
        <f t="shared" si="3"/>
        <v>0.9996615801132168</v>
      </c>
      <c r="I111" s="141">
        <f t="shared" si="2"/>
        <v>0.003464396541321264</v>
      </c>
      <c r="J111" s="51"/>
    </row>
    <row r="112" spans="1:10" ht="25.5">
      <c r="A112" s="40" t="s">
        <v>378</v>
      </c>
      <c r="B112" s="24"/>
      <c r="C112" s="24"/>
      <c r="D112" s="36" t="s">
        <v>169</v>
      </c>
      <c r="E112" s="25">
        <v>1716</v>
      </c>
      <c r="F112" s="332">
        <v>1730</v>
      </c>
      <c r="G112" s="339">
        <v>1730</v>
      </c>
      <c r="H112" s="141">
        <f t="shared" si="3"/>
        <v>1</v>
      </c>
      <c r="I112" s="141">
        <f t="shared" si="2"/>
        <v>9.222611049281056E-05</v>
      </c>
      <c r="J112" s="51"/>
    </row>
    <row r="113" spans="1:12" ht="15" customHeight="1">
      <c r="A113" s="183" t="s">
        <v>223</v>
      </c>
      <c r="B113" s="177"/>
      <c r="C113" s="177"/>
      <c r="D113" s="178" t="s">
        <v>224</v>
      </c>
      <c r="E113" s="179">
        <v>500</v>
      </c>
      <c r="F113" s="332">
        <v>0</v>
      </c>
      <c r="G113" s="339">
        <v>0</v>
      </c>
      <c r="H113" s="180"/>
      <c r="I113" s="141">
        <f t="shared" si="2"/>
        <v>0</v>
      </c>
      <c r="J113" s="51"/>
      <c r="L113" s="109"/>
    </row>
    <row r="114" spans="1:12" ht="15" customHeight="1">
      <c r="A114" s="23" t="s">
        <v>95</v>
      </c>
      <c r="B114" s="24"/>
      <c r="C114" s="24"/>
      <c r="D114" s="24" t="s">
        <v>96</v>
      </c>
      <c r="E114" s="25">
        <v>5000</v>
      </c>
      <c r="F114" s="332">
        <v>1500</v>
      </c>
      <c r="G114" s="339">
        <v>0</v>
      </c>
      <c r="H114" s="141">
        <f t="shared" si="3"/>
        <v>0</v>
      </c>
      <c r="I114" s="141">
        <f t="shared" si="2"/>
        <v>0</v>
      </c>
      <c r="J114" s="51"/>
      <c r="L114" s="109"/>
    </row>
    <row r="115" spans="1:12" ht="27" customHeight="1">
      <c r="A115" s="26" t="s">
        <v>465</v>
      </c>
      <c r="B115" s="24"/>
      <c r="C115" s="24"/>
      <c r="D115" s="24" t="s">
        <v>459</v>
      </c>
      <c r="E115" s="25">
        <v>0</v>
      </c>
      <c r="F115" s="332">
        <v>40</v>
      </c>
      <c r="G115" s="339">
        <v>38</v>
      </c>
      <c r="H115" s="141">
        <f t="shared" si="3"/>
        <v>0.95</v>
      </c>
      <c r="I115" s="141">
        <f t="shared" si="2"/>
        <v>2.025775837414336E-06</v>
      </c>
      <c r="J115" s="51"/>
      <c r="L115" s="109"/>
    </row>
    <row r="116" spans="1:12" ht="15" customHeight="1">
      <c r="A116" s="23" t="s">
        <v>16</v>
      </c>
      <c r="B116" s="24"/>
      <c r="C116" s="24"/>
      <c r="D116" s="24">
        <v>4580</v>
      </c>
      <c r="E116" s="25">
        <v>10</v>
      </c>
      <c r="F116" s="332">
        <v>10</v>
      </c>
      <c r="G116" s="339">
        <v>0</v>
      </c>
      <c r="H116" s="141">
        <f t="shared" si="3"/>
        <v>0</v>
      </c>
      <c r="I116" s="141">
        <f t="shared" si="2"/>
        <v>0</v>
      </c>
      <c r="J116" s="51"/>
      <c r="L116" s="109"/>
    </row>
    <row r="117" spans="1:12" ht="15" customHeight="1">
      <c r="A117" s="23" t="s">
        <v>93</v>
      </c>
      <c r="B117" s="24"/>
      <c r="C117" s="24"/>
      <c r="D117" s="24" t="s">
        <v>94</v>
      </c>
      <c r="E117" s="25">
        <v>5000</v>
      </c>
      <c r="F117" s="332">
        <v>5000</v>
      </c>
      <c r="G117" s="339">
        <v>4431.14</v>
      </c>
      <c r="H117" s="141">
        <f t="shared" si="3"/>
        <v>0.886228</v>
      </c>
      <c r="I117" s="141">
        <f t="shared" si="2"/>
        <v>0.0002362235880052674</v>
      </c>
      <c r="J117" s="51"/>
      <c r="L117" s="109"/>
    </row>
    <row r="118" spans="1:12" ht="27" customHeight="1">
      <c r="A118" s="37" t="s">
        <v>222</v>
      </c>
      <c r="B118" s="24"/>
      <c r="C118" s="24"/>
      <c r="D118" s="36" t="s">
        <v>203</v>
      </c>
      <c r="E118" s="25">
        <v>7000</v>
      </c>
      <c r="F118" s="332">
        <v>5500</v>
      </c>
      <c r="G118" s="339">
        <v>5002.39</v>
      </c>
      <c r="H118" s="141">
        <f t="shared" si="3"/>
        <v>0.9095254545454546</v>
      </c>
      <c r="I118" s="141">
        <f t="shared" si="2"/>
        <v>0.00026667686292955526</v>
      </c>
      <c r="J118" s="51"/>
      <c r="L118" s="109"/>
    </row>
    <row r="119" spans="1:14" ht="13.5" customHeight="1">
      <c r="A119" s="35" t="s">
        <v>255</v>
      </c>
      <c r="B119" s="24"/>
      <c r="C119" s="24"/>
      <c r="D119" s="36" t="s">
        <v>89</v>
      </c>
      <c r="E119" s="25">
        <v>188601</v>
      </c>
      <c r="F119" s="332">
        <v>2460</v>
      </c>
      <c r="G119" s="339">
        <v>1125.2</v>
      </c>
      <c r="H119" s="141">
        <f t="shared" si="3"/>
        <v>0.45739837398373984</v>
      </c>
      <c r="I119" s="141">
        <f t="shared" si="2"/>
        <v>5.998428874364765E-05</v>
      </c>
      <c r="J119" s="51"/>
      <c r="L119" s="109"/>
      <c r="N119" s="92"/>
    </row>
    <row r="120" spans="1:14" ht="13.5" customHeight="1">
      <c r="A120" s="176" t="s">
        <v>255</v>
      </c>
      <c r="B120" s="177"/>
      <c r="C120" s="177"/>
      <c r="D120" s="178" t="s">
        <v>294</v>
      </c>
      <c r="E120" s="179">
        <v>897710</v>
      </c>
      <c r="F120" s="332">
        <v>0</v>
      </c>
      <c r="G120" s="339">
        <v>0</v>
      </c>
      <c r="H120" s="180"/>
      <c r="I120" s="141">
        <f t="shared" si="2"/>
        <v>0</v>
      </c>
      <c r="J120" s="51"/>
      <c r="L120" s="109"/>
      <c r="N120" s="92"/>
    </row>
    <row r="121" spans="1:14" ht="13.5" customHeight="1">
      <c r="A121" s="176" t="s">
        <v>255</v>
      </c>
      <c r="B121" s="177"/>
      <c r="C121" s="177"/>
      <c r="D121" s="178" t="s">
        <v>265</v>
      </c>
      <c r="E121" s="179">
        <v>299237</v>
      </c>
      <c r="F121" s="332">
        <v>0</v>
      </c>
      <c r="G121" s="339">
        <v>0</v>
      </c>
      <c r="H121" s="180"/>
      <c r="I121" s="141">
        <f t="shared" si="2"/>
        <v>0</v>
      </c>
      <c r="J121" s="51"/>
      <c r="L121" s="109"/>
      <c r="N121" s="92"/>
    </row>
    <row r="122" spans="1:14" ht="13.5" customHeight="1">
      <c r="A122" s="35" t="s">
        <v>256</v>
      </c>
      <c r="B122" s="24"/>
      <c r="C122" s="24"/>
      <c r="D122" s="36" t="s">
        <v>149</v>
      </c>
      <c r="E122" s="25">
        <v>10000</v>
      </c>
      <c r="F122" s="332">
        <v>11329</v>
      </c>
      <c r="G122" s="339">
        <v>11328.28</v>
      </c>
      <c r="H122" s="141">
        <f t="shared" si="3"/>
        <v>0.9999364462882867</v>
      </c>
      <c r="I122" s="141">
        <f t="shared" si="2"/>
        <v>0.0006039093658806335</v>
      </c>
      <c r="J122" s="51"/>
      <c r="L122" s="109"/>
      <c r="N122" s="92"/>
    </row>
    <row r="123" spans="1:14" s="100" customFormat="1" ht="12.75">
      <c r="A123" s="142" t="s">
        <v>454</v>
      </c>
      <c r="B123" s="143"/>
      <c r="C123" s="143" t="s">
        <v>197</v>
      </c>
      <c r="D123" s="143"/>
      <c r="E123" s="144">
        <f>SUM(E124:E125)</f>
        <v>20000</v>
      </c>
      <c r="F123" s="331">
        <f>SUM(F124:F125)</f>
        <v>23450</v>
      </c>
      <c r="G123" s="331">
        <f>SUM(G124:G125)</f>
        <v>23371.5</v>
      </c>
      <c r="H123" s="101">
        <f t="shared" si="3"/>
        <v>0.9966524520255864</v>
      </c>
      <c r="I123" s="101">
        <f t="shared" si="2"/>
        <v>0.001245932104845504</v>
      </c>
      <c r="J123" s="146"/>
      <c r="L123" s="150"/>
      <c r="N123" s="151"/>
    </row>
    <row r="124" spans="1:14" ht="12.75">
      <c r="A124" s="23" t="s">
        <v>9</v>
      </c>
      <c r="B124" s="24"/>
      <c r="C124" s="36"/>
      <c r="D124" s="36" t="s">
        <v>83</v>
      </c>
      <c r="E124" s="25">
        <v>10000</v>
      </c>
      <c r="F124" s="332">
        <v>12500</v>
      </c>
      <c r="G124" s="339">
        <v>12451.43</v>
      </c>
      <c r="H124" s="141">
        <f t="shared" si="3"/>
        <v>0.9961144000000001</v>
      </c>
      <c r="I124" s="141">
        <f t="shared" si="2"/>
        <v>0.0006637843693488417</v>
      </c>
      <c r="J124" s="51"/>
      <c r="L124" s="109"/>
      <c r="N124" s="92"/>
    </row>
    <row r="125" spans="1:14" ht="15" customHeight="1">
      <c r="A125" s="35" t="s">
        <v>12</v>
      </c>
      <c r="B125" s="24"/>
      <c r="C125" s="36"/>
      <c r="D125" s="36" t="s">
        <v>79</v>
      </c>
      <c r="E125" s="25">
        <v>10000</v>
      </c>
      <c r="F125" s="332">
        <v>10950</v>
      </c>
      <c r="G125" s="339">
        <v>10920.07</v>
      </c>
      <c r="H125" s="141">
        <f t="shared" si="3"/>
        <v>0.9972666666666666</v>
      </c>
      <c r="I125" s="141">
        <f t="shared" si="2"/>
        <v>0.0005821477354966623</v>
      </c>
      <c r="J125" s="51"/>
      <c r="L125" s="109"/>
      <c r="N125" s="92"/>
    </row>
    <row r="126" spans="1:14" ht="15" customHeight="1" hidden="1">
      <c r="A126" s="88" t="s">
        <v>315</v>
      </c>
      <c r="B126" s="24"/>
      <c r="C126" s="41" t="s">
        <v>316</v>
      </c>
      <c r="D126" s="36"/>
      <c r="E126" s="25">
        <v>0</v>
      </c>
      <c r="F126" s="332">
        <f>F127</f>
        <v>0</v>
      </c>
      <c r="G126" s="339">
        <f>SUM(G127)</f>
        <v>0</v>
      </c>
      <c r="H126" s="39" t="e">
        <f t="shared" si="3"/>
        <v>#DIV/0!</v>
      </c>
      <c r="I126" s="39">
        <f t="shared" si="2"/>
        <v>0</v>
      </c>
      <c r="J126" s="51"/>
      <c r="L126" s="109"/>
      <c r="N126" s="92"/>
    </row>
    <row r="127" spans="1:14" ht="15" customHeight="1" hidden="1">
      <c r="A127" s="40" t="s">
        <v>318</v>
      </c>
      <c r="B127" s="24"/>
      <c r="C127" s="36"/>
      <c r="D127" s="41" t="s">
        <v>317</v>
      </c>
      <c r="E127" s="25">
        <v>0</v>
      </c>
      <c r="F127" s="332">
        <v>0</v>
      </c>
      <c r="G127" s="339">
        <v>0</v>
      </c>
      <c r="H127" s="39" t="e">
        <f t="shared" si="3"/>
        <v>#DIV/0!</v>
      </c>
      <c r="I127" s="39">
        <f t="shared" si="2"/>
        <v>0</v>
      </c>
      <c r="J127" s="51"/>
      <c r="L127" s="109"/>
      <c r="N127" s="92"/>
    </row>
    <row r="128" spans="1:14" s="100" customFormat="1" ht="15" customHeight="1">
      <c r="A128" s="142" t="s">
        <v>15</v>
      </c>
      <c r="B128" s="143"/>
      <c r="C128" s="143">
        <v>75095</v>
      </c>
      <c r="D128" s="143"/>
      <c r="E128" s="144">
        <f>SUM(E129:E131)</f>
        <v>21500</v>
      </c>
      <c r="F128" s="333">
        <f>SUM(F129:F131)</f>
        <v>19650</v>
      </c>
      <c r="G128" s="333">
        <f>SUM(G129:G131)</f>
        <v>18822.05</v>
      </c>
      <c r="H128" s="101">
        <f aca="true" t="shared" si="4" ref="H128:H197">G128/F128</f>
        <v>0.9578651399491094</v>
      </c>
      <c r="I128" s="101">
        <f t="shared" si="2"/>
        <v>0.0010034014237001183</v>
      </c>
      <c r="J128" s="146"/>
      <c r="L128" s="150"/>
      <c r="N128" s="151"/>
    </row>
    <row r="129" spans="1:14" ht="36.75" customHeight="1">
      <c r="A129" s="156" t="s">
        <v>379</v>
      </c>
      <c r="B129" s="24"/>
      <c r="C129" s="24"/>
      <c r="D129" s="36" t="s">
        <v>170</v>
      </c>
      <c r="E129" s="25">
        <v>5500</v>
      </c>
      <c r="F129" s="338">
        <v>5500</v>
      </c>
      <c r="G129" s="343">
        <v>5439</v>
      </c>
      <c r="H129" s="141">
        <f t="shared" si="4"/>
        <v>0.988909090909091</v>
      </c>
      <c r="I129" s="141">
        <f t="shared" si="2"/>
        <v>0.0002899524942025414</v>
      </c>
      <c r="J129" s="51"/>
      <c r="L129" s="109"/>
      <c r="N129" s="92"/>
    </row>
    <row r="130" spans="1:14" ht="15" customHeight="1">
      <c r="A130" s="23" t="s">
        <v>9</v>
      </c>
      <c r="B130" s="24"/>
      <c r="C130" s="24"/>
      <c r="D130" s="24">
        <v>4210</v>
      </c>
      <c r="E130" s="25">
        <v>10000</v>
      </c>
      <c r="F130" s="332">
        <v>10950</v>
      </c>
      <c r="G130" s="339">
        <v>10348.68</v>
      </c>
      <c r="H130" s="141">
        <f t="shared" si="4"/>
        <v>0.9450849315068494</v>
      </c>
      <c r="I130" s="141">
        <f t="shared" si="2"/>
        <v>0.0005516869971877102</v>
      </c>
      <c r="J130" s="51"/>
      <c r="L130" s="109"/>
      <c r="N130" s="92"/>
    </row>
    <row r="131" spans="1:14" ht="15" customHeight="1">
      <c r="A131" s="23" t="s">
        <v>12</v>
      </c>
      <c r="B131" s="24"/>
      <c r="C131" s="24"/>
      <c r="D131" s="24" t="s">
        <v>79</v>
      </c>
      <c r="E131" s="25">
        <v>6000</v>
      </c>
      <c r="F131" s="332">
        <v>3200</v>
      </c>
      <c r="G131" s="339">
        <v>3034.37</v>
      </c>
      <c r="H131" s="141">
        <f t="shared" si="4"/>
        <v>0.948240625</v>
      </c>
      <c r="I131" s="141">
        <f t="shared" si="2"/>
        <v>0.0001617619323098668</v>
      </c>
      <c r="J131" s="51"/>
      <c r="L131" s="109"/>
      <c r="N131" s="92"/>
    </row>
    <row r="132" spans="1:14" ht="38.25">
      <c r="A132" s="27" t="s">
        <v>182</v>
      </c>
      <c r="B132" s="21">
        <v>751</v>
      </c>
      <c r="C132" s="21"/>
      <c r="D132" s="21"/>
      <c r="E132" s="22">
        <f>SUM(E133)</f>
        <v>1150</v>
      </c>
      <c r="F132" s="335">
        <f>SUM(F133,F149,F139)</f>
        <v>1150</v>
      </c>
      <c r="G132" s="335">
        <f>SUM(G133,G149,G139)</f>
        <v>1148.52</v>
      </c>
      <c r="H132" s="39">
        <f t="shared" si="4"/>
        <v>0.9987130434782608</v>
      </c>
      <c r="I132" s="39">
        <f aca="true" t="shared" si="5" ref="I132:I195">G132/18758245.26</f>
        <v>6.122747538913455E-05</v>
      </c>
      <c r="J132" s="94">
        <f>G132/7232332.21</f>
        <v>0.00015880354588965984</v>
      </c>
      <c r="L132" s="109"/>
      <c r="N132" s="92"/>
    </row>
    <row r="133" spans="1:14" s="100" customFormat="1" ht="25.5">
      <c r="A133" s="98" t="s">
        <v>183</v>
      </c>
      <c r="B133" s="143"/>
      <c r="C133" s="143">
        <v>75101</v>
      </c>
      <c r="D133" s="143"/>
      <c r="E133" s="144">
        <f>SUM(E134:E138)</f>
        <v>1150</v>
      </c>
      <c r="F133" s="331">
        <f>SUM(F134:F138)</f>
        <v>1150</v>
      </c>
      <c r="G133" s="331">
        <f>SUM(G134:G138)</f>
        <v>1148.52</v>
      </c>
      <c r="H133" s="101">
        <f t="shared" si="4"/>
        <v>0.9987130434782608</v>
      </c>
      <c r="I133" s="101">
        <f t="shared" si="5"/>
        <v>6.122747538913455E-05</v>
      </c>
      <c r="J133" s="146"/>
      <c r="L133" s="150"/>
      <c r="N133" s="151"/>
    </row>
    <row r="134" spans="1:14" ht="15" customHeight="1">
      <c r="A134" s="35" t="s">
        <v>19</v>
      </c>
      <c r="B134" s="24"/>
      <c r="C134" s="24"/>
      <c r="D134" s="36" t="s">
        <v>151</v>
      </c>
      <c r="E134" s="25">
        <v>960</v>
      </c>
      <c r="F134" s="332">
        <v>960</v>
      </c>
      <c r="G134" s="339">
        <v>960</v>
      </c>
      <c r="H134" s="141">
        <f t="shared" si="4"/>
        <v>1</v>
      </c>
      <c r="I134" s="141">
        <f t="shared" si="5"/>
        <v>5.117749483994112E-05</v>
      </c>
      <c r="J134" s="51"/>
      <c r="L134" s="109"/>
      <c r="N134" s="92"/>
    </row>
    <row r="135" spans="1:14" ht="12.75">
      <c r="A135" s="23" t="s">
        <v>27</v>
      </c>
      <c r="B135" s="24"/>
      <c r="C135" s="24"/>
      <c r="D135" s="24">
        <v>4110</v>
      </c>
      <c r="E135" s="25">
        <v>166</v>
      </c>
      <c r="F135" s="332">
        <v>166</v>
      </c>
      <c r="G135" s="339">
        <v>165</v>
      </c>
      <c r="H135" s="141">
        <f t="shared" si="4"/>
        <v>0.9939759036144579</v>
      </c>
      <c r="I135" s="141">
        <f t="shared" si="5"/>
        <v>8.796131925614879E-06</v>
      </c>
      <c r="J135" s="51"/>
      <c r="L135" s="109"/>
      <c r="N135" s="92"/>
    </row>
    <row r="136" spans="1:14" ht="12.75">
      <c r="A136" s="23" t="s">
        <v>22</v>
      </c>
      <c r="B136" s="24"/>
      <c r="C136" s="24"/>
      <c r="D136" s="24">
        <v>4120</v>
      </c>
      <c r="E136" s="25">
        <v>24</v>
      </c>
      <c r="F136" s="332">
        <v>24</v>
      </c>
      <c r="G136" s="339">
        <v>23.52</v>
      </c>
      <c r="H136" s="141">
        <f t="shared" si="4"/>
        <v>0.98</v>
      </c>
      <c r="I136" s="141">
        <f t="shared" si="5"/>
        <v>1.2538486235785574E-06</v>
      </c>
      <c r="J136" s="51"/>
      <c r="L136" s="109"/>
      <c r="N136" s="92"/>
    </row>
    <row r="137" spans="1:14" ht="12.75" hidden="1">
      <c r="A137" s="23" t="s">
        <v>9</v>
      </c>
      <c r="B137" s="24"/>
      <c r="C137" s="24"/>
      <c r="D137" s="24" t="s">
        <v>83</v>
      </c>
      <c r="E137" s="25">
        <v>0</v>
      </c>
      <c r="F137" s="332">
        <v>0</v>
      </c>
      <c r="G137" s="339">
        <v>0</v>
      </c>
      <c r="H137" s="141" t="e">
        <f t="shared" si="4"/>
        <v>#DIV/0!</v>
      </c>
      <c r="I137" s="39">
        <f t="shared" si="5"/>
        <v>0</v>
      </c>
      <c r="J137" s="51"/>
      <c r="L137" s="109"/>
      <c r="N137" s="92"/>
    </row>
    <row r="138" spans="1:14" ht="12.75" hidden="1">
      <c r="A138" s="35" t="s">
        <v>12</v>
      </c>
      <c r="B138" s="24"/>
      <c r="C138" s="24"/>
      <c r="D138" s="36" t="s">
        <v>79</v>
      </c>
      <c r="E138" s="25">
        <v>0</v>
      </c>
      <c r="F138" s="332">
        <v>0</v>
      </c>
      <c r="G138" s="339">
        <v>0</v>
      </c>
      <c r="H138" s="141" t="e">
        <f t="shared" si="4"/>
        <v>#DIV/0!</v>
      </c>
      <c r="I138" s="39">
        <f t="shared" si="5"/>
        <v>0</v>
      </c>
      <c r="J138" s="51"/>
      <c r="L138" s="109"/>
      <c r="N138" s="92"/>
    </row>
    <row r="139" spans="1:14" ht="12.75" hidden="1">
      <c r="A139" s="88" t="s">
        <v>319</v>
      </c>
      <c r="B139" s="24"/>
      <c r="C139" s="41" t="s">
        <v>299</v>
      </c>
      <c r="D139" s="36"/>
      <c r="E139" s="25">
        <v>0</v>
      </c>
      <c r="F139" s="332">
        <f>SUM(F140:F148)</f>
        <v>0</v>
      </c>
      <c r="G139" s="339">
        <f>SUM(G140:G148)</f>
        <v>0</v>
      </c>
      <c r="H139" s="141" t="e">
        <f t="shared" si="4"/>
        <v>#DIV/0!</v>
      </c>
      <c r="I139" s="39">
        <f t="shared" si="5"/>
        <v>0</v>
      </c>
      <c r="J139" s="51"/>
      <c r="L139" s="109"/>
      <c r="N139" s="92"/>
    </row>
    <row r="140" spans="1:14" ht="15" customHeight="1" hidden="1">
      <c r="A140" s="88" t="s">
        <v>23</v>
      </c>
      <c r="B140" s="24"/>
      <c r="C140" s="41"/>
      <c r="D140" s="41" t="s">
        <v>80</v>
      </c>
      <c r="E140" s="25">
        <v>0</v>
      </c>
      <c r="F140" s="332">
        <v>0</v>
      </c>
      <c r="G140" s="339">
        <v>0</v>
      </c>
      <c r="H140" s="141" t="e">
        <f t="shared" si="4"/>
        <v>#DIV/0!</v>
      </c>
      <c r="I140" s="39">
        <f t="shared" si="5"/>
        <v>0</v>
      </c>
      <c r="J140" s="51"/>
      <c r="L140" s="109"/>
      <c r="N140" s="92"/>
    </row>
    <row r="141" spans="1:14" ht="15" customHeight="1" hidden="1">
      <c r="A141" s="88" t="s">
        <v>21</v>
      </c>
      <c r="B141" s="24"/>
      <c r="C141" s="41"/>
      <c r="D141" s="41" t="s">
        <v>81</v>
      </c>
      <c r="E141" s="25">
        <v>0</v>
      </c>
      <c r="F141" s="332">
        <v>0</v>
      </c>
      <c r="G141" s="339">
        <v>0</v>
      </c>
      <c r="H141" s="39" t="e">
        <f t="shared" si="4"/>
        <v>#DIV/0!</v>
      </c>
      <c r="I141" s="39">
        <f t="shared" si="5"/>
        <v>0</v>
      </c>
      <c r="J141" s="51"/>
      <c r="L141" s="109"/>
      <c r="N141" s="92"/>
    </row>
    <row r="142" spans="1:14" ht="15" customHeight="1" hidden="1">
      <c r="A142" s="88" t="s">
        <v>22</v>
      </c>
      <c r="B142" s="24"/>
      <c r="C142" s="41"/>
      <c r="D142" s="41" t="s">
        <v>82</v>
      </c>
      <c r="E142" s="25">
        <v>0</v>
      </c>
      <c r="F142" s="332">
        <v>0</v>
      </c>
      <c r="G142" s="339">
        <v>0</v>
      </c>
      <c r="H142" s="39" t="e">
        <f t="shared" si="4"/>
        <v>#DIV/0!</v>
      </c>
      <c r="I142" s="39">
        <f t="shared" si="5"/>
        <v>0</v>
      </c>
      <c r="J142" s="51"/>
      <c r="L142" s="109"/>
      <c r="N142" s="92"/>
    </row>
    <row r="143" spans="1:14" ht="15" customHeight="1" hidden="1">
      <c r="A143" s="88" t="s">
        <v>165</v>
      </c>
      <c r="B143" s="24"/>
      <c r="C143" s="41"/>
      <c r="D143" s="41" t="s">
        <v>166</v>
      </c>
      <c r="E143" s="25">
        <v>0</v>
      </c>
      <c r="F143" s="332">
        <v>0</v>
      </c>
      <c r="G143" s="339">
        <v>0</v>
      </c>
      <c r="H143" s="39" t="e">
        <f t="shared" si="4"/>
        <v>#DIV/0!</v>
      </c>
      <c r="I143" s="39">
        <f t="shared" si="5"/>
        <v>0</v>
      </c>
      <c r="J143" s="51"/>
      <c r="L143" s="109"/>
      <c r="N143" s="92"/>
    </row>
    <row r="144" spans="1:14" ht="15" customHeight="1" hidden="1">
      <c r="A144" s="88" t="s">
        <v>9</v>
      </c>
      <c r="B144" s="24"/>
      <c r="C144" s="41"/>
      <c r="D144" s="41" t="s">
        <v>83</v>
      </c>
      <c r="E144" s="25">
        <v>0</v>
      </c>
      <c r="F144" s="332">
        <v>0</v>
      </c>
      <c r="G144" s="339">
        <v>0</v>
      </c>
      <c r="H144" s="39" t="e">
        <f t="shared" si="4"/>
        <v>#DIV/0!</v>
      </c>
      <c r="I144" s="39">
        <f t="shared" si="5"/>
        <v>0</v>
      </c>
      <c r="J144" s="51"/>
      <c r="L144" s="109"/>
      <c r="N144" s="92"/>
    </row>
    <row r="145" spans="1:14" ht="15" customHeight="1" hidden="1">
      <c r="A145" s="88" t="s">
        <v>12</v>
      </c>
      <c r="B145" s="24"/>
      <c r="C145" s="41"/>
      <c r="D145" s="41" t="s">
        <v>79</v>
      </c>
      <c r="E145" s="25">
        <v>0</v>
      </c>
      <c r="F145" s="332">
        <v>0</v>
      </c>
      <c r="G145" s="339">
        <v>0</v>
      </c>
      <c r="H145" s="39" t="e">
        <f t="shared" si="4"/>
        <v>#DIV/0!</v>
      </c>
      <c r="I145" s="39">
        <f t="shared" si="5"/>
        <v>0</v>
      </c>
      <c r="J145" s="51"/>
      <c r="L145" s="109"/>
      <c r="N145" s="92"/>
    </row>
    <row r="146" spans="1:14" ht="15" customHeight="1" hidden="1">
      <c r="A146" s="88" t="s">
        <v>25</v>
      </c>
      <c r="B146" s="24"/>
      <c r="C146" s="41"/>
      <c r="D146" s="41" t="s">
        <v>84</v>
      </c>
      <c r="E146" s="25">
        <v>0</v>
      </c>
      <c r="F146" s="332">
        <v>0</v>
      </c>
      <c r="G146" s="339">
        <v>0</v>
      </c>
      <c r="H146" s="39" t="e">
        <f t="shared" si="4"/>
        <v>#DIV/0!</v>
      </c>
      <c r="I146" s="39">
        <f t="shared" si="5"/>
        <v>0</v>
      </c>
      <c r="J146" s="51"/>
      <c r="L146" s="109"/>
      <c r="N146" s="92"/>
    </row>
    <row r="147" spans="1:14" ht="15" customHeight="1" hidden="1">
      <c r="A147" s="40" t="s">
        <v>208</v>
      </c>
      <c r="B147" s="24"/>
      <c r="C147" s="41"/>
      <c r="D147" s="41" t="s">
        <v>204</v>
      </c>
      <c r="E147" s="25">
        <v>0</v>
      </c>
      <c r="F147" s="332">
        <v>0</v>
      </c>
      <c r="G147" s="339">
        <v>0</v>
      </c>
      <c r="H147" s="39" t="e">
        <f t="shared" si="4"/>
        <v>#DIV/0!</v>
      </c>
      <c r="I147" s="39">
        <f t="shared" si="5"/>
        <v>0</v>
      </c>
      <c r="J147" s="51"/>
      <c r="L147" s="109"/>
      <c r="N147" s="92"/>
    </row>
    <row r="148" spans="1:14" ht="27" customHeight="1" hidden="1">
      <c r="A148" s="40" t="s">
        <v>205</v>
      </c>
      <c r="B148" s="24"/>
      <c r="C148" s="41"/>
      <c r="D148" s="41" t="s">
        <v>206</v>
      </c>
      <c r="E148" s="25">
        <v>0</v>
      </c>
      <c r="F148" s="332">
        <v>0</v>
      </c>
      <c r="G148" s="339">
        <v>0</v>
      </c>
      <c r="H148" s="39" t="e">
        <f t="shared" si="4"/>
        <v>#DIV/0!</v>
      </c>
      <c r="I148" s="39">
        <f t="shared" si="5"/>
        <v>0</v>
      </c>
      <c r="J148" s="51"/>
      <c r="L148" s="109"/>
      <c r="N148" s="92"/>
    </row>
    <row r="149" spans="1:14" ht="15" customHeight="1" hidden="1">
      <c r="A149" s="80" t="s">
        <v>270</v>
      </c>
      <c r="B149" s="24"/>
      <c r="C149" s="36" t="s">
        <v>271</v>
      </c>
      <c r="D149" s="24"/>
      <c r="E149" s="25">
        <f>SUM(E150:E158)</f>
        <v>0</v>
      </c>
      <c r="F149" s="338">
        <f>SUM(F150:F158)</f>
        <v>0</v>
      </c>
      <c r="G149" s="338">
        <f>SUM(G150:G158)</f>
        <v>0</v>
      </c>
      <c r="H149" s="39" t="e">
        <f t="shared" si="4"/>
        <v>#DIV/0!</v>
      </c>
      <c r="I149" s="39">
        <f t="shared" si="5"/>
        <v>0</v>
      </c>
      <c r="J149" s="51"/>
      <c r="L149" s="109"/>
      <c r="N149" s="92"/>
    </row>
    <row r="150" spans="1:14" ht="15" customHeight="1" hidden="1">
      <c r="A150" s="80" t="s">
        <v>23</v>
      </c>
      <c r="B150" s="24"/>
      <c r="C150" s="24"/>
      <c r="D150" s="36" t="s">
        <v>80</v>
      </c>
      <c r="E150" s="25">
        <v>0</v>
      </c>
      <c r="F150" s="332">
        <v>0</v>
      </c>
      <c r="G150" s="339">
        <v>0</v>
      </c>
      <c r="H150" s="39" t="e">
        <f t="shared" si="4"/>
        <v>#DIV/0!</v>
      </c>
      <c r="I150" s="39">
        <f t="shared" si="5"/>
        <v>0</v>
      </c>
      <c r="J150" s="51"/>
      <c r="L150" s="109"/>
      <c r="N150" s="92"/>
    </row>
    <row r="151" spans="1:14" ht="15" customHeight="1" hidden="1">
      <c r="A151" s="80" t="s">
        <v>27</v>
      </c>
      <c r="B151" s="24"/>
      <c r="C151" s="24"/>
      <c r="D151" s="36" t="s">
        <v>81</v>
      </c>
      <c r="E151" s="25">
        <v>0</v>
      </c>
      <c r="F151" s="332">
        <v>0</v>
      </c>
      <c r="G151" s="339">
        <v>0</v>
      </c>
      <c r="H151" s="39" t="e">
        <f t="shared" si="4"/>
        <v>#DIV/0!</v>
      </c>
      <c r="I151" s="39">
        <f t="shared" si="5"/>
        <v>0</v>
      </c>
      <c r="J151" s="51"/>
      <c r="L151" s="109"/>
      <c r="N151" s="92"/>
    </row>
    <row r="152" spans="1:14" ht="12.75" hidden="1">
      <c r="A152" s="80" t="s">
        <v>22</v>
      </c>
      <c r="B152" s="24"/>
      <c r="C152" s="24"/>
      <c r="D152" s="36" t="s">
        <v>82</v>
      </c>
      <c r="E152" s="25">
        <v>0</v>
      </c>
      <c r="F152" s="332">
        <v>0</v>
      </c>
      <c r="G152" s="339">
        <v>0</v>
      </c>
      <c r="H152" s="39" t="e">
        <f t="shared" si="4"/>
        <v>#DIV/0!</v>
      </c>
      <c r="I152" s="39">
        <f t="shared" si="5"/>
        <v>0</v>
      </c>
      <c r="J152" s="51"/>
      <c r="L152" s="109"/>
      <c r="N152" s="92"/>
    </row>
    <row r="153" spans="1:14" ht="12.75" hidden="1">
      <c r="A153" s="80" t="s">
        <v>165</v>
      </c>
      <c r="B153" s="24"/>
      <c r="C153" s="24"/>
      <c r="D153" s="36" t="s">
        <v>166</v>
      </c>
      <c r="E153" s="25">
        <v>0</v>
      </c>
      <c r="F153" s="332">
        <v>0</v>
      </c>
      <c r="G153" s="339">
        <v>0</v>
      </c>
      <c r="H153" s="39" t="e">
        <f t="shared" si="4"/>
        <v>#DIV/0!</v>
      </c>
      <c r="I153" s="39">
        <f t="shared" si="5"/>
        <v>0</v>
      </c>
      <c r="J153" s="51"/>
      <c r="L153" s="109"/>
      <c r="N153" s="93"/>
    </row>
    <row r="154" spans="1:12" ht="15" customHeight="1" hidden="1">
      <c r="A154" s="80" t="s">
        <v>9</v>
      </c>
      <c r="B154" s="24"/>
      <c r="C154" s="24"/>
      <c r="D154" s="36" t="s">
        <v>83</v>
      </c>
      <c r="E154" s="25">
        <v>0</v>
      </c>
      <c r="F154" s="332">
        <v>0</v>
      </c>
      <c r="G154" s="339">
        <v>0</v>
      </c>
      <c r="H154" s="39" t="e">
        <f t="shared" si="4"/>
        <v>#DIV/0!</v>
      </c>
      <c r="I154" s="39">
        <f t="shared" si="5"/>
        <v>0</v>
      </c>
      <c r="J154" s="51"/>
      <c r="L154" s="109"/>
    </row>
    <row r="155" spans="1:12" ht="15" customHeight="1" hidden="1">
      <c r="A155" s="80" t="s">
        <v>12</v>
      </c>
      <c r="B155" s="24"/>
      <c r="C155" s="24"/>
      <c r="D155" s="36" t="s">
        <v>79</v>
      </c>
      <c r="E155" s="25">
        <v>0</v>
      </c>
      <c r="F155" s="332">
        <v>0</v>
      </c>
      <c r="G155" s="339">
        <v>0</v>
      </c>
      <c r="H155" s="39" t="e">
        <f t="shared" si="4"/>
        <v>#DIV/0!</v>
      </c>
      <c r="I155" s="39">
        <f t="shared" si="5"/>
        <v>0</v>
      </c>
      <c r="J155" s="51"/>
      <c r="L155" s="109"/>
    </row>
    <row r="156" spans="1:12" ht="15" customHeight="1" hidden="1">
      <c r="A156" s="80" t="s">
        <v>25</v>
      </c>
      <c r="B156" s="24"/>
      <c r="C156" s="24"/>
      <c r="D156" s="36" t="s">
        <v>84</v>
      </c>
      <c r="E156" s="25">
        <v>0</v>
      </c>
      <c r="F156" s="332">
        <v>0</v>
      </c>
      <c r="G156" s="339">
        <v>0</v>
      </c>
      <c r="H156" s="39" t="e">
        <f t="shared" si="4"/>
        <v>#DIV/0!</v>
      </c>
      <c r="I156" s="39">
        <f t="shared" si="5"/>
        <v>0</v>
      </c>
      <c r="J156" s="51"/>
      <c r="L156" s="109"/>
    </row>
    <row r="157" spans="1:12" ht="15" customHeight="1" hidden="1">
      <c r="A157" s="80" t="s">
        <v>273</v>
      </c>
      <c r="B157" s="24"/>
      <c r="C157" s="24"/>
      <c r="D157" s="36" t="s">
        <v>204</v>
      </c>
      <c r="E157" s="25">
        <v>0</v>
      </c>
      <c r="F157" s="332">
        <v>0</v>
      </c>
      <c r="G157" s="339">
        <v>0</v>
      </c>
      <c r="H157" s="39" t="e">
        <f t="shared" si="4"/>
        <v>#DIV/0!</v>
      </c>
      <c r="I157" s="39">
        <f t="shared" si="5"/>
        <v>0</v>
      </c>
      <c r="J157" s="51"/>
      <c r="L157" s="109"/>
    </row>
    <row r="158" spans="1:12" ht="32.25" customHeight="1" hidden="1">
      <c r="A158" s="80" t="s">
        <v>205</v>
      </c>
      <c r="B158" s="24"/>
      <c r="C158" s="24"/>
      <c r="D158" s="36" t="s">
        <v>206</v>
      </c>
      <c r="E158" s="25">
        <v>0</v>
      </c>
      <c r="F158" s="332">
        <v>0</v>
      </c>
      <c r="G158" s="339">
        <v>0</v>
      </c>
      <c r="H158" s="39" t="e">
        <f t="shared" si="4"/>
        <v>#DIV/0!</v>
      </c>
      <c r="I158" s="39">
        <f t="shared" si="5"/>
        <v>0</v>
      </c>
      <c r="J158" s="51"/>
      <c r="L158" s="109"/>
    </row>
    <row r="159" spans="1:12" ht="25.5" customHeight="1">
      <c r="A159" s="27" t="s">
        <v>28</v>
      </c>
      <c r="B159" s="21">
        <v>754</v>
      </c>
      <c r="C159" s="21"/>
      <c r="D159" s="21"/>
      <c r="E159" s="22">
        <f>SUM(E162,E173,E195,E160,E182)</f>
        <v>105883</v>
      </c>
      <c r="F159" s="335">
        <f>SUM(F162,F173,F195,F160,F182)</f>
        <v>108483</v>
      </c>
      <c r="G159" s="335">
        <f>SUM(G162,G173,G195,G160,G182)</f>
        <v>100396.01999999999</v>
      </c>
      <c r="H159" s="39">
        <f t="shared" si="4"/>
        <v>0.9254539420923092</v>
      </c>
      <c r="I159" s="39">
        <f t="shared" si="5"/>
        <v>0.005352100828646484</v>
      </c>
      <c r="J159" s="94">
        <v>0</v>
      </c>
      <c r="L159" s="109"/>
    </row>
    <row r="160" spans="1:12" s="100" customFormat="1" ht="15" customHeight="1">
      <c r="A160" s="166" t="s">
        <v>472</v>
      </c>
      <c r="B160" s="148"/>
      <c r="C160" s="143" t="s">
        <v>438</v>
      </c>
      <c r="D160" s="148"/>
      <c r="E160" s="144">
        <v>0</v>
      </c>
      <c r="F160" s="331">
        <f>SUM(F161:F161)</f>
        <v>2000</v>
      </c>
      <c r="G160" s="331">
        <f>SUM(F160)</f>
        <v>2000</v>
      </c>
      <c r="H160" s="101">
        <f t="shared" si="4"/>
        <v>1</v>
      </c>
      <c r="I160" s="101">
        <f t="shared" si="5"/>
        <v>0.000106619780916544</v>
      </c>
      <c r="J160" s="146"/>
      <c r="L160" s="150"/>
    </row>
    <row r="161" spans="1:12" ht="12.75" customHeight="1">
      <c r="A161" s="165" t="s">
        <v>473</v>
      </c>
      <c r="B161" s="21"/>
      <c r="C161" s="21"/>
      <c r="D161" s="36" t="s">
        <v>474</v>
      </c>
      <c r="E161" s="42">
        <v>0</v>
      </c>
      <c r="F161" s="342">
        <v>2000</v>
      </c>
      <c r="G161" s="342">
        <v>2000</v>
      </c>
      <c r="H161" s="141">
        <f t="shared" si="4"/>
        <v>1</v>
      </c>
      <c r="I161" s="141">
        <f t="shared" si="5"/>
        <v>0.000106619780916544</v>
      </c>
      <c r="J161" s="51"/>
      <c r="L161" s="109"/>
    </row>
    <row r="162" spans="1:12" s="100" customFormat="1" ht="15" customHeight="1">
      <c r="A162" s="142" t="s">
        <v>29</v>
      </c>
      <c r="B162" s="143"/>
      <c r="C162" s="143">
        <v>75412</v>
      </c>
      <c r="D162" s="143"/>
      <c r="E162" s="144">
        <f>SUM(E164:E172)</f>
        <v>40395</v>
      </c>
      <c r="F162" s="333">
        <f>SUM(F163:F172)</f>
        <v>40838</v>
      </c>
      <c r="G162" s="333">
        <f>SUM(G163:G172)</f>
        <v>38178.03</v>
      </c>
      <c r="H162" s="101">
        <f t="shared" si="4"/>
        <v>0.9348653215142759</v>
      </c>
      <c r="I162" s="101">
        <f t="shared" si="5"/>
        <v>0.002035266597212622</v>
      </c>
      <c r="J162" s="146"/>
      <c r="L162" s="150"/>
    </row>
    <row r="163" spans="1:12" s="106" customFormat="1" ht="38.25" customHeight="1" hidden="1">
      <c r="A163" s="37" t="s">
        <v>193</v>
      </c>
      <c r="B163" s="36"/>
      <c r="C163" s="36"/>
      <c r="D163" s="36" t="s">
        <v>439</v>
      </c>
      <c r="E163" s="38">
        <v>0</v>
      </c>
      <c r="F163" s="343">
        <v>0</v>
      </c>
      <c r="G163" s="343">
        <v>0</v>
      </c>
      <c r="H163" s="141"/>
      <c r="I163" s="39">
        <f t="shared" si="5"/>
        <v>0</v>
      </c>
      <c r="J163" s="51"/>
      <c r="L163" s="109"/>
    </row>
    <row r="164" spans="1:12" ht="15" customHeight="1">
      <c r="A164" s="35" t="s">
        <v>23</v>
      </c>
      <c r="B164" s="24"/>
      <c r="C164" s="24"/>
      <c r="D164" s="36" t="s">
        <v>80</v>
      </c>
      <c r="E164" s="25">
        <v>10000</v>
      </c>
      <c r="F164" s="338">
        <v>6851</v>
      </c>
      <c r="G164" s="338">
        <v>6851</v>
      </c>
      <c r="H164" s="141">
        <f t="shared" si="4"/>
        <v>1</v>
      </c>
      <c r="I164" s="141">
        <f t="shared" si="5"/>
        <v>0.00036522605952962143</v>
      </c>
      <c r="J164" s="51"/>
      <c r="L164" s="109"/>
    </row>
    <row r="165" spans="1:12" ht="15" customHeight="1">
      <c r="A165" s="31" t="s">
        <v>21</v>
      </c>
      <c r="B165" s="28"/>
      <c r="C165" s="28"/>
      <c r="D165" s="28" t="s">
        <v>81</v>
      </c>
      <c r="E165" s="29">
        <v>1300</v>
      </c>
      <c r="F165" s="181">
        <v>910</v>
      </c>
      <c r="G165" s="181">
        <v>825.52</v>
      </c>
      <c r="H165" s="141">
        <f t="shared" si="4"/>
        <v>0.9071648351648351</v>
      </c>
      <c r="I165" s="141">
        <f t="shared" si="5"/>
        <v>4.4008380771112695E-05</v>
      </c>
      <c r="J165" s="51"/>
      <c r="L165" s="109"/>
    </row>
    <row r="166" spans="1:12" ht="15" customHeight="1">
      <c r="A166" s="31" t="s">
        <v>165</v>
      </c>
      <c r="B166" s="28"/>
      <c r="C166" s="28"/>
      <c r="D166" s="28" t="s">
        <v>166</v>
      </c>
      <c r="E166" s="29">
        <v>9000</v>
      </c>
      <c r="F166" s="181">
        <v>8400</v>
      </c>
      <c r="G166" s="181">
        <v>7922.15</v>
      </c>
      <c r="H166" s="141">
        <f t="shared" si="4"/>
        <v>0.9431130952380952</v>
      </c>
      <c r="I166" s="141">
        <f t="shared" si="5"/>
        <v>0.00042232894869399947</v>
      </c>
      <c r="J166" s="51"/>
      <c r="L166" s="109"/>
    </row>
    <row r="167" spans="1:12" ht="15" customHeight="1">
      <c r="A167" s="23" t="s">
        <v>9</v>
      </c>
      <c r="B167" s="24"/>
      <c r="C167" s="24"/>
      <c r="D167" s="24">
        <v>4210</v>
      </c>
      <c r="E167" s="25">
        <v>10000</v>
      </c>
      <c r="F167" s="332">
        <v>15167</v>
      </c>
      <c r="G167" s="339">
        <v>14122.67</v>
      </c>
      <c r="H167" s="141">
        <f t="shared" si="4"/>
        <v>0.9311445902287862</v>
      </c>
      <c r="I167" s="141">
        <f t="shared" si="5"/>
        <v>0.0007528779906783242</v>
      </c>
      <c r="J167" s="51"/>
      <c r="L167" s="109"/>
    </row>
    <row r="168" spans="1:12" ht="15" customHeight="1">
      <c r="A168" s="23" t="s">
        <v>10</v>
      </c>
      <c r="B168" s="24"/>
      <c r="C168" s="24"/>
      <c r="D168" s="24">
        <v>4260</v>
      </c>
      <c r="E168" s="25">
        <v>400</v>
      </c>
      <c r="F168" s="332">
        <v>400</v>
      </c>
      <c r="G168" s="339">
        <v>258.3</v>
      </c>
      <c r="H168" s="141">
        <f t="shared" si="4"/>
        <v>0.64575</v>
      </c>
      <c r="I168" s="141">
        <f t="shared" si="5"/>
        <v>1.3769944705371658E-05</v>
      </c>
      <c r="J168" s="51"/>
      <c r="L168" s="109"/>
    </row>
    <row r="169" spans="1:12" ht="15" customHeight="1">
      <c r="A169" s="35" t="s">
        <v>11</v>
      </c>
      <c r="B169" s="24"/>
      <c r="C169" s="24"/>
      <c r="D169" s="36" t="s">
        <v>136</v>
      </c>
      <c r="E169" s="25">
        <v>1800</v>
      </c>
      <c r="F169" s="332">
        <v>1550</v>
      </c>
      <c r="G169" s="339">
        <v>1250</v>
      </c>
      <c r="H169" s="141">
        <f t="shared" si="4"/>
        <v>0.8064516129032258</v>
      </c>
      <c r="I169" s="141">
        <f t="shared" si="5"/>
        <v>6.663736307284E-05</v>
      </c>
      <c r="J169" s="51"/>
      <c r="L169" s="109"/>
    </row>
    <row r="170" spans="1:12" ht="15" customHeight="1">
      <c r="A170" s="35" t="s">
        <v>48</v>
      </c>
      <c r="B170" s="24"/>
      <c r="C170" s="24"/>
      <c r="D170" s="36" t="s">
        <v>138</v>
      </c>
      <c r="E170" s="25">
        <v>1600</v>
      </c>
      <c r="F170" s="332">
        <v>560</v>
      </c>
      <c r="G170" s="339">
        <v>560</v>
      </c>
      <c r="H170" s="141">
        <f t="shared" si="4"/>
        <v>1</v>
      </c>
      <c r="I170" s="141">
        <f t="shared" si="5"/>
        <v>2.985353865663232E-05</v>
      </c>
      <c r="J170" s="51"/>
      <c r="L170" s="109"/>
    </row>
    <row r="171" spans="1:12" ht="15" customHeight="1">
      <c r="A171" s="23" t="s">
        <v>12</v>
      </c>
      <c r="B171" s="24"/>
      <c r="C171" s="24"/>
      <c r="D171" s="24">
        <v>4300</v>
      </c>
      <c r="E171" s="25">
        <v>2000</v>
      </c>
      <c r="F171" s="332">
        <v>3200</v>
      </c>
      <c r="G171" s="339">
        <v>2661.78</v>
      </c>
      <c r="H171" s="141">
        <f t="shared" si="4"/>
        <v>0.8318062500000001</v>
      </c>
      <c r="I171" s="141">
        <f t="shared" si="5"/>
        <v>0.00014189920022401924</v>
      </c>
      <c r="J171" s="51"/>
      <c r="L171" s="109"/>
    </row>
    <row r="172" spans="1:12" ht="15" customHeight="1">
      <c r="A172" s="23" t="s">
        <v>26</v>
      </c>
      <c r="B172" s="24"/>
      <c r="C172" s="24"/>
      <c r="D172" s="24">
        <v>4430</v>
      </c>
      <c r="E172" s="25">
        <v>4295</v>
      </c>
      <c r="F172" s="332">
        <v>3800</v>
      </c>
      <c r="G172" s="339">
        <v>3726.61</v>
      </c>
      <c r="H172" s="141">
        <f t="shared" si="4"/>
        <v>0.9806868421052632</v>
      </c>
      <c r="I172" s="141">
        <f t="shared" si="5"/>
        <v>0.00019866517088070102</v>
      </c>
      <c r="J172" s="51"/>
      <c r="L172" s="109"/>
    </row>
    <row r="173" spans="1:12" s="100" customFormat="1" ht="15" customHeight="1">
      <c r="A173" s="142" t="s">
        <v>30</v>
      </c>
      <c r="B173" s="143"/>
      <c r="C173" s="143">
        <v>75414</v>
      </c>
      <c r="D173" s="143"/>
      <c r="E173" s="144">
        <f>SUM(E174:E181)</f>
        <v>2350</v>
      </c>
      <c r="F173" s="333">
        <f>SUM(F174:F181)</f>
        <v>1300</v>
      </c>
      <c r="G173" s="333">
        <f>SUM(G174:G181)</f>
        <v>483.21</v>
      </c>
      <c r="H173" s="101">
        <f t="shared" si="4"/>
        <v>0.3717</v>
      </c>
      <c r="I173" s="101">
        <f t="shared" si="5"/>
        <v>2.5759872168341612E-05</v>
      </c>
      <c r="J173" s="146"/>
      <c r="L173" s="150"/>
    </row>
    <row r="174" spans="1:12" ht="15" customHeight="1">
      <c r="A174" s="35" t="s">
        <v>23</v>
      </c>
      <c r="B174" s="24"/>
      <c r="C174" s="24"/>
      <c r="D174" s="36" t="s">
        <v>80</v>
      </c>
      <c r="E174" s="25">
        <v>300</v>
      </c>
      <c r="F174" s="338">
        <v>150</v>
      </c>
      <c r="G174" s="343">
        <v>0</v>
      </c>
      <c r="H174" s="141">
        <f t="shared" si="4"/>
        <v>0</v>
      </c>
      <c r="I174" s="141">
        <f t="shared" si="5"/>
        <v>0</v>
      </c>
      <c r="J174" s="51"/>
      <c r="L174" s="109"/>
    </row>
    <row r="175" spans="1:12" ht="15" customHeight="1">
      <c r="A175" s="35" t="s">
        <v>210</v>
      </c>
      <c r="B175" s="24"/>
      <c r="C175" s="24"/>
      <c r="D175" s="36" t="s">
        <v>166</v>
      </c>
      <c r="E175" s="25">
        <v>200</v>
      </c>
      <c r="F175" s="338">
        <v>0</v>
      </c>
      <c r="G175" s="343">
        <v>0</v>
      </c>
      <c r="H175" s="141"/>
      <c r="I175" s="141">
        <f t="shared" si="5"/>
        <v>0</v>
      </c>
      <c r="J175" s="51"/>
      <c r="L175" s="109"/>
    </row>
    <row r="176" spans="1:12" ht="15" customHeight="1">
      <c r="A176" s="23" t="s">
        <v>9</v>
      </c>
      <c r="B176" s="24"/>
      <c r="C176" s="24"/>
      <c r="D176" s="24">
        <v>4210</v>
      </c>
      <c r="E176" s="25">
        <v>300</v>
      </c>
      <c r="F176" s="332">
        <v>200</v>
      </c>
      <c r="G176" s="339">
        <v>3</v>
      </c>
      <c r="H176" s="141">
        <f t="shared" si="4"/>
        <v>0.015</v>
      </c>
      <c r="I176" s="141">
        <f t="shared" si="5"/>
        <v>1.59929671374816E-07</v>
      </c>
      <c r="J176" s="51"/>
      <c r="L176" s="109"/>
    </row>
    <row r="177" spans="1:12" ht="15" customHeight="1">
      <c r="A177" s="23" t="s">
        <v>10</v>
      </c>
      <c r="B177" s="24"/>
      <c r="C177" s="24"/>
      <c r="D177" s="24" t="s">
        <v>154</v>
      </c>
      <c r="E177" s="25">
        <v>400</v>
      </c>
      <c r="F177" s="332">
        <v>300</v>
      </c>
      <c r="G177" s="339">
        <v>0</v>
      </c>
      <c r="H177" s="141">
        <f t="shared" si="4"/>
        <v>0</v>
      </c>
      <c r="I177" s="141">
        <f t="shared" si="5"/>
        <v>0</v>
      </c>
      <c r="J177" s="51"/>
      <c r="L177" s="109"/>
    </row>
    <row r="178" spans="1:12" ht="15" customHeight="1">
      <c r="A178" s="35" t="s">
        <v>11</v>
      </c>
      <c r="B178" s="24"/>
      <c r="C178" s="24"/>
      <c r="D178" s="36" t="s">
        <v>136</v>
      </c>
      <c r="E178" s="25">
        <v>200</v>
      </c>
      <c r="F178" s="332">
        <v>0</v>
      </c>
      <c r="G178" s="339">
        <v>0</v>
      </c>
      <c r="H178" s="141"/>
      <c r="I178" s="141">
        <f t="shared" si="5"/>
        <v>0</v>
      </c>
      <c r="J178" s="51"/>
      <c r="L178" s="109"/>
    </row>
    <row r="179" spans="1:12" ht="15" customHeight="1">
      <c r="A179" s="23" t="s">
        <v>12</v>
      </c>
      <c r="B179" s="24"/>
      <c r="C179" s="24"/>
      <c r="D179" s="24">
        <v>4300</v>
      </c>
      <c r="E179" s="25">
        <v>250</v>
      </c>
      <c r="F179" s="332">
        <v>350</v>
      </c>
      <c r="G179" s="339">
        <v>336.45</v>
      </c>
      <c r="H179" s="141">
        <f t="shared" si="4"/>
        <v>0.9612857142857143</v>
      </c>
      <c r="I179" s="141">
        <f t="shared" si="5"/>
        <v>1.793611264468561E-05</v>
      </c>
      <c r="J179" s="51"/>
      <c r="L179" s="109"/>
    </row>
    <row r="180" spans="1:12" ht="15" customHeight="1">
      <c r="A180" s="23" t="s">
        <v>25</v>
      </c>
      <c r="B180" s="24"/>
      <c r="C180" s="24"/>
      <c r="D180" s="24" t="s">
        <v>84</v>
      </c>
      <c r="E180" s="25">
        <v>300</v>
      </c>
      <c r="F180" s="332">
        <v>300</v>
      </c>
      <c r="G180" s="339">
        <v>143.76</v>
      </c>
      <c r="H180" s="141">
        <f t="shared" si="4"/>
        <v>0.47919999999999996</v>
      </c>
      <c r="I180" s="141">
        <f t="shared" si="5"/>
        <v>7.663829852281182E-06</v>
      </c>
      <c r="J180" s="51"/>
      <c r="L180" s="109"/>
    </row>
    <row r="181" spans="1:12" ht="15" customHeight="1">
      <c r="A181" s="37" t="s">
        <v>211</v>
      </c>
      <c r="B181" s="24"/>
      <c r="C181" s="24"/>
      <c r="D181" s="36" t="s">
        <v>203</v>
      </c>
      <c r="E181" s="25">
        <v>400</v>
      </c>
      <c r="F181" s="332">
        <v>0</v>
      </c>
      <c r="G181" s="339">
        <v>0</v>
      </c>
      <c r="H181" s="141"/>
      <c r="I181" s="141">
        <f t="shared" si="5"/>
        <v>0</v>
      </c>
      <c r="J181" s="51"/>
      <c r="L181" s="109"/>
    </row>
    <row r="182" spans="1:12" s="100" customFormat="1" ht="15" customHeight="1">
      <c r="A182" s="98" t="s">
        <v>440</v>
      </c>
      <c r="B182" s="143"/>
      <c r="C182" s="143" t="s">
        <v>441</v>
      </c>
      <c r="D182" s="143"/>
      <c r="E182" s="144">
        <f>SUM(E183:E194)</f>
        <v>63138</v>
      </c>
      <c r="F182" s="333">
        <f>SUM(F183:F194)</f>
        <v>64345</v>
      </c>
      <c r="G182" s="333">
        <f>SUM(G183:G194)</f>
        <v>59734.78</v>
      </c>
      <c r="H182" s="101">
        <f t="shared" si="4"/>
        <v>0.9283515424663921</v>
      </c>
      <c r="I182" s="101">
        <f t="shared" si="5"/>
        <v>0.003184454578348977</v>
      </c>
      <c r="J182" s="146"/>
      <c r="L182" s="150"/>
    </row>
    <row r="183" spans="1:12" ht="15" customHeight="1">
      <c r="A183" s="88" t="s">
        <v>311</v>
      </c>
      <c r="B183" s="24"/>
      <c r="C183" s="24"/>
      <c r="D183" s="36" t="s">
        <v>98</v>
      </c>
      <c r="E183" s="25">
        <v>2500</v>
      </c>
      <c r="F183" s="332">
        <v>6765</v>
      </c>
      <c r="G183" s="339">
        <v>6134.16</v>
      </c>
      <c r="H183" s="141">
        <f t="shared" si="4"/>
        <v>0.9067494456762749</v>
      </c>
      <c r="I183" s="141">
        <f t="shared" si="5"/>
        <v>0.00032701139765351373</v>
      </c>
      <c r="J183" s="51"/>
      <c r="L183" s="109"/>
    </row>
    <row r="184" spans="1:12" ht="15" customHeight="1">
      <c r="A184" s="23" t="s">
        <v>19</v>
      </c>
      <c r="B184" s="24"/>
      <c r="C184" s="24"/>
      <c r="D184" s="24">
        <v>4010</v>
      </c>
      <c r="E184" s="25">
        <v>41896</v>
      </c>
      <c r="F184" s="332">
        <v>39776</v>
      </c>
      <c r="G184" s="339">
        <v>37334.86</v>
      </c>
      <c r="H184" s="141">
        <f t="shared" si="4"/>
        <v>0.9386278157683025</v>
      </c>
      <c r="I184" s="141">
        <f t="shared" si="5"/>
        <v>0.001990317296874921</v>
      </c>
      <c r="J184" s="51"/>
      <c r="L184" s="109"/>
    </row>
    <row r="185" spans="1:12" ht="15" customHeight="1">
      <c r="A185" s="23" t="s">
        <v>20</v>
      </c>
      <c r="B185" s="24"/>
      <c r="C185" s="24"/>
      <c r="D185" s="24" t="s">
        <v>172</v>
      </c>
      <c r="E185" s="25">
        <v>2801</v>
      </c>
      <c r="F185" s="332">
        <v>2801</v>
      </c>
      <c r="G185" s="339">
        <v>2800.61</v>
      </c>
      <c r="H185" s="141">
        <f t="shared" si="4"/>
        <v>0.9998607640128526</v>
      </c>
      <c r="I185" s="141">
        <f t="shared" si="5"/>
        <v>0.00014930021231634115</v>
      </c>
      <c r="J185" s="51"/>
      <c r="L185" s="109"/>
    </row>
    <row r="186" spans="1:12" ht="15" customHeight="1">
      <c r="A186" s="23" t="s">
        <v>21</v>
      </c>
      <c r="B186" s="24"/>
      <c r="C186" s="24"/>
      <c r="D186" s="24">
        <v>4110</v>
      </c>
      <c r="E186" s="25">
        <v>7683</v>
      </c>
      <c r="F186" s="332">
        <v>7183</v>
      </c>
      <c r="G186" s="339">
        <v>6616.34</v>
      </c>
      <c r="H186" s="141">
        <f t="shared" si="4"/>
        <v>0.9211109564248922</v>
      </c>
      <c r="I186" s="141">
        <f t="shared" si="5"/>
        <v>0.00035271636063468335</v>
      </c>
      <c r="J186" s="51"/>
      <c r="L186" s="109"/>
    </row>
    <row r="187" spans="1:12" ht="15" customHeight="1">
      <c r="A187" s="23" t="s">
        <v>22</v>
      </c>
      <c r="B187" s="24"/>
      <c r="C187" s="24"/>
      <c r="D187" s="24">
        <v>4120</v>
      </c>
      <c r="E187" s="25">
        <v>1070</v>
      </c>
      <c r="F187" s="332">
        <v>1070</v>
      </c>
      <c r="G187" s="339">
        <v>889.48</v>
      </c>
      <c r="H187" s="141">
        <f t="shared" si="4"/>
        <v>0.8312897196261683</v>
      </c>
      <c r="I187" s="141">
        <f t="shared" si="5"/>
        <v>4.741808136482378E-05</v>
      </c>
      <c r="J187" s="51"/>
      <c r="L187" s="109"/>
    </row>
    <row r="188" spans="1:12" ht="15" customHeight="1">
      <c r="A188" s="23" t="s">
        <v>9</v>
      </c>
      <c r="B188" s="24"/>
      <c r="C188" s="24"/>
      <c r="D188" s="24" t="s">
        <v>83</v>
      </c>
      <c r="E188" s="25">
        <v>2000</v>
      </c>
      <c r="F188" s="332">
        <v>800</v>
      </c>
      <c r="G188" s="339">
        <v>589.92</v>
      </c>
      <c r="H188" s="141">
        <f t="shared" si="4"/>
        <v>0.7373999999999999</v>
      </c>
      <c r="I188" s="141">
        <f t="shared" si="5"/>
        <v>3.1448570579143816E-05</v>
      </c>
      <c r="J188" s="51"/>
      <c r="L188" s="109"/>
    </row>
    <row r="189" spans="1:12" ht="15" customHeight="1">
      <c r="A189" s="35" t="s">
        <v>48</v>
      </c>
      <c r="B189" s="24"/>
      <c r="C189" s="24"/>
      <c r="D189" s="36" t="s">
        <v>138</v>
      </c>
      <c r="E189" s="25">
        <v>0</v>
      </c>
      <c r="F189" s="332">
        <v>290</v>
      </c>
      <c r="G189" s="339">
        <v>290</v>
      </c>
      <c r="H189" s="141">
        <f t="shared" si="4"/>
        <v>1</v>
      </c>
      <c r="I189" s="141">
        <f t="shared" si="5"/>
        <v>1.5459868232898878E-05</v>
      </c>
      <c r="J189" s="51"/>
      <c r="L189" s="109"/>
    </row>
    <row r="190" spans="1:12" ht="15" customHeight="1">
      <c r="A190" s="35" t="s">
        <v>12</v>
      </c>
      <c r="B190" s="24"/>
      <c r="C190" s="24"/>
      <c r="D190" s="36" t="s">
        <v>79</v>
      </c>
      <c r="E190" s="25">
        <v>600</v>
      </c>
      <c r="F190" s="332">
        <v>600</v>
      </c>
      <c r="G190" s="339">
        <v>372.05</v>
      </c>
      <c r="H190" s="141">
        <f t="shared" si="4"/>
        <v>0.6200833333333333</v>
      </c>
      <c r="I190" s="141">
        <f t="shared" si="5"/>
        <v>1.9833944745000097E-05</v>
      </c>
      <c r="J190" s="51"/>
      <c r="L190" s="109"/>
    </row>
    <row r="191" spans="1:12" ht="27.75" customHeight="1">
      <c r="A191" s="37" t="s">
        <v>411</v>
      </c>
      <c r="B191" s="24"/>
      <c r="C191" s="24"/>
      <c r="D191" s="36" t="s">
        <v>207</v>
      </c>
      <c r="E191" s="25">
        <v>1500</v>
      </c>
      <c r="F191" s="332">
        <v>1700</v>
      </c>
      <c r="G191" s="339">
        <v>1522.99</v>
      </c>
      <c r="H191" s="141">
        <f t="shared" si="4"/>
        <v>0.8958764705882353</v>
      </c>
      <c r="I191" s="141">
        <f t="shared" si="5"/>
        <v>8.119043006904366E-05</v>
      </c>
      <c r="J191" s="51"/>
      <c r="L191" s="109"/>
    </row>
    <row r="192" spans="1:12" ht="15" customHeight="1">
      <c r="A192" s="35" t="s">
        <v>25</v>
      </c>
      <c r="B192" s="24"/>
      <c r="C192" s="24"/>
      <c r="D192" s="36" t="s">
        <v>84</v>
      </c>
      <c r="E192" s="25">
        <v>400</v>
      </c>
      <c r="F192" s="332">
        <v>700</v>
      </c>
      <c r="G192" s="339">
        <v>616.6</v>
      </c>
      <c r="H192" s="141">
        <f t="shared" si="4"/>
        <v>0.8808571428571429</v>
      </c>
      <c r="I192" s="141">
        <f t="shared" si="5"/>
        <v>3.2870878456570515E-05</v>
      </c>
      <c r="J192" s="51"/>
      <c r="L192" s="109"/>
    </row>
    <row r="193" spans="1:12" ht="15" customHeight="1">
      <c r="A193" s="37" t="s">
        <v>377</v>
      </c>
      <c r="B193" s="24"/>
      <c r="C193" s="24"/>
      <c r="D193" s="24">
        <v>4440</v>
      </c>
      <c r="E193" s="25">
        <v>2188</v>
      </c>
      <c r="F193" s="332">
        <v>2260</v>
      </c>
      <c r="G193" s="339">
        <v>2167.77</v>
      </c>
      <c r="H193" s="141">
        <f t="shared" si="4"/>
        <v>0.9591902654867257</v>
      </c>
      <c r="I193" s="141">
        <f t="shared" si="5"/>
        <v>0.00011556358123872828</v>
      </c>
      <c r="J193" s="51"/>
      <c r="L193" s="109"/>
    </row>
    <row r="194" spans="1:12" ht="26.25" customHeight="1">
      <c r="A194" s="37" t="s">
        <v>222</v>
      </c>
      <c r="B194" s="24"/>
      <c r="C194" s="24"/>
      <c r="D194" s="36" t="s">
        <v>203</v>
      </c>
      <c r="E194" s="25">
        <v>500</v>
      </c>
      <c r="F194" s="332">
        <v>400</v>
      </c>
      <c r="G194" s="339">
        <v>400</v>
      </c>
      <c r="H194" s="141">
        <f t="shared" si="4"/>
        <v>1</v>
      </c>
      <c r="I194" s="141">
        <f t="shared" si="5"/>
        <v>2.13239561833088E-05</v>
      </c>
      <c r="J194" s="51"/>
      <c r="L194" s="109"/>
    </row>
    <row r="195" spans="1:12" s="100" customFormat="1" ht="15" customHeight="1" hidden="1">
      <c r="A195" s="98" t="s">
        <v>15</v>
      </c>
      <c r="B195" s="143"/>
      <c r="C195" s="143" t="s">
        <v>289</v>
      </c>
      <c r="D195" s="143"/>
      <c r="E195" s="144">
        <v>0</v>
      </c>
      <c r="F195" s="331">
        <f>F196</f>
        <v>0</v>
      </c>
      <c r="G195" s="331">
        <f>G196</f>
        <v>0</v>
      </c>
      <c r="H195" s="101" t="e">
        <f t="shared" si="4"/>
        <v>#DIV/0!</v>
      </c>
      <c r="I195" s="39">
        <f t="shared" si="5"/>
        <v>0</v>
      </c>
      <c r="J195" s="146"/>
      <c r="L195" s="150"/>
    </row>
    <row r="196" spans="1:12" ht="15" customHeight="1" hidden="1">
      <c r="A196" s="35" t="s">
        <v>11</v>
      </c>
      <c r="B196" s="24"/>
      <c r="C196" s="24"/>
      <c r="D196" s="36" t="s">
        <v>136</v>
      </c>
      <c r="E196" s="25">
        <v>0</v>
      </c>
      <c r="F196" s="332">
        <v>0</v>
      </c>
      <c r="G196" s="339">
        <v>0</v>
      </c>
      <c r="H196" s="141" t="e">
        <f t="shared" si="4"/>
        <v>#DIV/0!</v>
      </c>
      <c r="I196" s="39">
        <f aca="true" t="shared" si="6" ref="I196:I259">G196/18758245.26</f>
        <v>0</v>
      </c>
      <c r="J196" s="51"/>
      <c r="L196" s="109"/>
    </row>
    <row r="197" spans="1:12" ht="21" customHeight="1">
      <c r="A197" s="27" t="s">
        <v>41</v>
      </c>
      <c r="B197" s="21">
        <v>757</v>
      </c>
      <c r="C197" s="21"/>
      <c r="D197" s="21"/>
      <c r="E197" s="22">
        <f>SUM(E198,E201)</f>
        <v>243018</v>
      </c>
      <c r="F197" s="335">
        <f>SUM(F198,F201)</f>
        <v>111884</v>
      </c>
      <c r="G197" s="335">
        <f>SUM(G198,G201)</f>
        <v>107205.56</v>
      </c>
      <c r="H197" s="39">
        <f t="shared" si="4"/>
        <v>0.9581849057952879</v>
      </c>
      <c r="I197" s="39">
        <f t="shared" si="6"/>
        <v>0.005715116660117706</v>
      </c>
      <c r="J197" s="94">
        <v>0</v>
      </c>
      <c r="L197" s="109"/>
    </row>
    <row r="198" spans="1:12" s="100" customFormat="1" ht="25.5">
      <c r="A198" s="98" t="s">
        <v>380</v>
      </c>
      <c r="B198" s="143"/>
      <c r="C198" s="143">
        <v>75702</v>
      </c>
      <c r="D198" s="143"/>
      <c r="E198" s="144">
        <f>SUM(E199:E200)</f>
        <v>147053</v>
      </c>
      <c r="F198" s="331">
        <f>SUM(F199:F200)</f>
        <v>111884</v>
      </c>
      <c r="G198" s="331">
        <f>SUM(G199:G200)</f>
        <v>107205.56</v>
      </c>
      <c r="H198" s="101">
        <f aca="true" t="shared" si="7" ref="H198:H263">G198/F198</f>
        <v>0.9581849057952879</v>
      </c>
      <c r="I198" s="101">
        <f t="shared" si="6"/>
        <v>0.005715116660117706</v>
      </c>
      <c r="J198" s="146"/>
      <c r="L198" s="150"/>
    </row>
    <row r="199" spans="1:12" ht="15" customHeight="1" hidden="1">
      <c r="A199" s="37" t="s">
        <v>171</v>
      </c>
      <c r="B199" s="24"/>
      <c r="C199" s="24"/>
      <c r="D199" s="24">
        <v>8010</v>
      </c>
      <c r="E199" s="25">
        <v>0</v>
      </c>
      <c r="F199" s="332">
        <v>0</v>
      </c>
      <c r="G199" s="339">
        <v>0</v>
      </c>
      <c r="H199" s="101"/>
      <c r="I199" s="39">
        <f t="shared" si="6"/>
        <v>0</v>
      </c>
      <c r="J199" s="51"/>
      <c r="L199" s="109"/>
    </row>
    <row r="200" spans="1:12" ht="37.5" customHeight="1">
      <c r="A200" s="37" t="s">
        <v>442</v>
      </c>
      <c r="B200" s="24"/>
      <c r="C200" s="24"/>
      <c r="D200" s="36" t="s">
        <v>443</v>
      </c>
      <c r="E200" s="25">
        <v>147053</v>
      </c>
      <c r="F200" s="332">
        <v>111884</v>
      </c>
      <c r="G200" s="339">
        <v>107205.56</v>
      </c>
      <c r="H200" s="141">
        <f t="shared" si="7"/>
        <v>0.9581849057952879</v>
      </c>
      <c r="I200" s="141">
        <f t="shared" si="6"/>
        <v>0.005715116660117706</v>
      </c>
      <c r="J200" s="51"/>
      <c r="L200" s="109"/>
    </row>
    <row r="201" spans="1:12" s="100" customFormat="1" ht="38.25">
      <c r="A201" s="98" t="s">
        <v>381</v>
      </c>
      <c r="B201" s="143"/>
      <c r="C201" s="143">
        <v>75704</v>
      </c>
      <c r="D201" s="143"/>
      <c r="E201" s="144">
        <f>SUM(E202)</f>
        <v>95965</v>
      </c>
      <c r="F201" s="331">
        <f>SUM(F202)</f>
        <v>0</v>
      </c>
      <c r="G201" s="351">
        <f>SUM(G202)</f>
        <v>0</v>
      </c>
      <c r="H201" s="101"/>
      <c r="I201" s="101">
        <f t="shared" si="6"/>
        <v>0</v>
      </c>
      <c r="J201" s="146"/>
      <c r="L201" s="150"/>
    </row>
    <row r="202" spans="1:12" ht="14.25" customHeight="1">
      <c r="A202" s="37" t="s">
        <v>187</v>
      </c>
      <c r="B202" s="24"/>
      <c r="C202" s="24"/>
      <c r="D202" s="24">
        <v>8020</v>
      </c>
      <c r="E202" s="25">
        <v>95965</v>
      </c>
      <c r="F202" s="332">
        <v>0</v>
      </c>
      <c r="G202" s="339">
        <v>0</v>
      </c>
      <c r="H202" s="141"/>
      <c r="I202" s="141">
        <f t="shared" si="6"/>
        <v>0</v>
      </c>
      <c r="J202" s="51"/>
      <c r="L202" s="110"/>
    </row>
    <row r="203" spans="1:12" ht="21" customHeight="1">
      <c r="A203" s="27" t="s">
        <v>42</v>
      </c>
      <c r="B203" s="21">
        <v>758</v>
      </c>
      <c r="C203" s="21"/>
      <c r="D203" s="21"/>
      <c r="E203" s="22">
        <f>SUM(E205)</f>
        <v>110000</v>
      </c>
      <c r="F203" s="330">
        <f>SUM(F205)</f>
        <v>100256</v>
      </c>
      <c r="G203" s="330">
        <f>SUM(G205)</f>
        <v>0</v>
      </c>
      <c r="H203" s="39">
        <f t="shared" si="7"/>
        <v>0</v>
      </c>
      <c r="I203" s="39">
        <f t="shared" si="6"/>
        <v>0</v>
      </c>
      <c r="J203" s="51"/>
      <c r="L203" s="110"/>
    </row>
    <row r="204" spans="1:12" s="100" customFormat="1" ht="13.5" customHeight="1">
      <c r="A204" s="98" t="s">
        <v>44</v>
      </c>
      <c r="B204" s="143"/>
      <c r="C204" s="143" t="s">
        <v>85</v>
      </c>
      <c r="D204" s="143"/>
      <c r="E204" s="144">
        <f>E205</f>
        <v>110000</v>
      </c>
      <c r="F204" s="331">
        <f>SUM(F205)</f>
        <v>100256</v>
      </c>
      <c r="G204" s="331">
        <f>SUM(G205)</f>
        <v>0</v>
      </c>
      <c r="H204" s="101">
        <f t="shared" si="7"/>
        <v>0</v>
      </c>
      <c r="I204" s="101">
        <f t="shared" si="6"/>
        <v>0</v>
      </c>
      <c r="J204" s="146"/>
      <c r="L204" s="152"/>
    </row>
    <row r="205" spans="1:12" ht="13.5" customHeight="1">
      <c r="A205" s="26" t="s">
        <v>45</v>
      </c>
      <c r="B205" s="24"/>
      <c r="C205" s="24"/>
      <c r="D205" s="24" t="s">
        <v>86</v>
      </c>
      <c r="E205" s="25">
        <v>110000</v>
      </c>
      <c r="F205" s="332">
        <v>100256</v>
      </c>
      <c r="G205" s="339">
        <v>0</v>
      </c>
      <c r="H205" s="141">
        <f t="shared" si="7"/>
        <v>0</v>
      </c>
      <c r="I205" s="141">
        <f t="shared" si="6"/>
        <v>0</v>
      </c>
      <c r="J205" s="51"/>
      <c r="L205" s="110"/>
    </row>
    <row r="206" spans="1:12" ht="21" customHeight="1">
      <c r="A206" s="27" t="s">
        <v>46</v>
      </c>
      <c r="B206" s="21">
        <v>801</v>
      </c>
      <c r="C206" s="21"/>
      <c r="D206" s="21"/>
      <c r="E206" s="22">
        <f>SUM(E207,E237,E251,E275,E304,E306,E322,E308)</f>
        <v>5871518</v>
      </c>
      <c r="F206" s="335">
        <f>SUM(F207,F237,F251,F275,F304,F306,F322,F308)</f>
        <v>6299535</v>
      </c>
      <c r="G206" s="335">
        <f>SUM(G207,G237,G251,G275,G304,G306,G322,G308)</f>
        <v>6018674.07</v>
      </c>
      <c r="H206" s="39">
        <f t="shared" si="7"/>
        <v>0.9554156092473493</v>
      </c>
      <c r="I206" s="39">
        <f t="shared" si="6"/>
        <v>0.3208548553757421</v>
      </c>
      <c r="J206" s="94">
        <v>0</v>
      </c>
      <c r="K206" s="167"/>
      <c r="L206" s="110"/>
    </row>
    <row r="207" spans="1:12" s="100" customFormat="1" ht="15" customHeight="1">
      <c r="A207" s="98" t="s">
        <v>47</v>
      </c>
      <c r="B207" s="143"/>
      <c r="C207" s="143">
        <v>80101</v>
      </c>
      <c r="D207" s="143"/>
      <c r="E207" s="144">
        <f>SUM(E208:E236)</f>
        <v>2682378</v>
      </c>
      <c r="F207" s="333">
        <f>SUM(F208:F236)</f>
        <v>2846847</v>
      </c>
      <c r="G207" s="333">
        <f>SUM(G208:G236)</f>
        <v>2710839.46</v>
      </c>
      <c r="H207" s="101">
        <f t="shared" si="7"/>
        <v>0.9522252021271251</v>
      </c>
      <c r="I207" s="101">
        <f t="shared" si="6"/>
        <v>0.14451455466256122</v>
      </c>
      <c r="J207" s="146"/>
      <c r="L207" s="152"/>
    </row>
    <row r="208" spans="1:12" ht="13.5" customHeight="1">
      <c r="A208" s="40" t="s">
        <v>374</v>
      </c>
      <c r="B208" s="24"/>
      <c r="C208" s="24"/>
      <c r="D208" s="24">
        <v>3020</v>
      </c>
      <c r="E208" s="25">
        <v>4195</v>
      </c>
      <c r="F208" s="332">
        <v>4395</v>
      </c>
      <c r="G208" s="339">
        <v>4274.98</v>
      </c>
      <c r="H208" s="141">
        <f t="shared" si="7"/>
        <v>0.9726916951080773</v>
      </c>
      <c r="I208" s="141">
        <f t="shared" si="6"/>
        <v>0.0002278987155113036</v>
      </c>
      <c r="J208" s="51"/>
      <c r="L208" s="110"/>
    </row>
    <row r="209" spans="1:12" ht="13.5" customHeight="1">
      <c r="A209" s="26" t="s">
        <v>19</v>
      </c>
      <c r="B209" s="24"/>
      <c r="C209" s="24"/>
      <c r="D209" s="24">
        <v>4010</v>
      </c>
      <c r="E209" s="25">
        <v>1779172</v>
      </c>
      <c r="F209" s="332">
        <v>1814050</v>
      </c>
      <c r="G209" s="339">
        <v>1803322.42</v>
      </c>
      <c r="H209" s="141">
        <f t="shared" si="7"/>
        <v>0.994086392326562</v>
      </c>
      <c r="I209" s="141">
        <f t="shared" si="6"/>
        <v>0.09613492067114596</v>
      </c>
      <c r="J209" s="51"/>
      <c r="L209" s="110"/>
    </row>
    <row r="210" spans="1:12" ht="13.5" customHeight="1">
      <c r="A210" s="26" t="s">
        <v>20</v>
      </c>
      <c r="B210" s="24"/>
      <c r="C210" s="24"/>
      <c r="D210" s="24">
        <v>4040</v>
      </c>
      <c r="E210" s="25">
        <v>149500</v>
      </c>
      <c r="F210" s="332">
        <v>145922</v>
      </c>
      <c r="G210" s="339">
        <v>145921.48</v>
      </c>
      <c r="H210" s="141">
        <f t="shared" si="7"/>
        <v>0.9999964364523514</v>
      </c>
      <c r="I210" s="141">
        <f t="shared" si="6"/>
        <v>0.007779058114308929</v>
      </c>
      <c r="J210" s="51"/>
      <c r="L210" s="110"/>
    </row>
    <row r="211" spans="1:12" ht="13.5" customHeight="1">
      <c r="A211" s="26" t="s">
        <v>21</v>
      </c>
      <c r="B211" s="24"/>
      <c r="C211" s="24"/>
      <c r="D211" s="24">
        <v>4110</v>
      </c>
      <c r="E211" s="25">
        <v>322764</v>
      </c>
      <c r="F211" s="332">
        <v>320468</v>
      </c>
      <c r="G211" s="339">
        <v>317419.45</v>
      </c>
      <c r="H211" s="141">
        <f t="shared" si="7"/>
        <v>0.9904871937291712</v>
      </c>
      <c r="I211" s="141">
        <f t="shared" si="6"/>
        <v>0.016921596108824946</v>
      </c>
      <c r="J211" s="51"/>
      <c r="L211" s="110"/>
    </row>
    <row r="212" spans="1:12" ht="13.5" customHeight="1">
      <c r="A212" s="26" t="s">
        <v>22</v>
      </c>
      <c r="B212" s="24"/>
      <c r="C212" s="24"/>
      <c r="D212" s="24">
        <v>4120</v>
      </c>
      <c r="E212" s="25">
        <v>46003</v>
      </c>
      <c r="F212" s="332">
        <v>37817</v>
      </c>
      <c r="G212" s="339">
        <v>36534.31</v>
      </c>
      <c r="H212" s="141">
        <f t="shared" si="7"/>
        <v>0.9660816563979162</v>
      </c>
      <c r="I212" s="141">
        <f t="shared" si="6"/>
        <v>0.001947640064068551</v>
      </c>
      <c r="J212" s="51"/>
      <c r="L212" s="110"/>
    </row>
    <row r="213" spans="1:12" ht="13.5" customHeight="1">
      <c r="A213" s="37" t="s">
        <v>165</v>
      </c>
      <c r="B213" s="24"/>
      <c r="C213" s="24"/>
      <c r="D213" s="36" t="s">
        <v>166</v>
      </c>
      <c r="E213" s="25">
        <v>500</v>
      </c>
      <c r="F213" s="332">
        <v>500</v>
      </c>
      <c r="G213" s="339">
        <v>200</v>
      </c>
      <c r="H213" s="141">
        <f t="shared" si="7"/>
        <v>0.4</v>
      </c>
      <c r="I213" s="141">
        <f t="shared" si="6"/>
        <v>1.06619780916544E-05</v>
      </c>
      <c r="J213" s="51"/>
      <c r="L213" s="110"/>
    </row>
    <row r="214" spans="1:12" ht="13.5" customHeight="1">
      <c r="A214" s="26" t="s">
        <v>9</v>
      </c>
      <c r="B214" s="24"/>
      <c r="C214" s="24"/>
      <c r="D214" s="24">
        <v>4210</v>
      </c>
      <c r="E214" s="25">
        <v>85000</v>
      </c>
      <c r="F214" s="332">
        <v>99506</v>
      </c>
      <c r="G214" s="339">
        <v>98746.87</v>
      </c>
      <c r="H214" s="141">
        <f t="shared" si="7"/>
        <v>0.992371012803248</v>
      </c>
      <c r="I214" s="141">
        <f t="shared" si="6"/>
        <v>0.005264184822797225</v>
      </c>
      <c r="J214" s="51"/>
      <c r="L214" s="110"/>
    </row>
    <row r="215" spans="1:12" ht="13.5" customHeight="1">
      <c r="A215" s="26" t="s">
        <v>9</v>
      </c>
      <c r="B215" s="177"/>
      <c r="C215" s="177"/>
      <c r="D215" s="178" t="s">
        <v>422</v>
      </c>
      <c r="E215" s="179">
        <v>0</v>
      </c>
      <c r="F215" s="332">
        <v>238</v>
      </c>
      <c r="G215" s="339">
        <v>235.17</v>
      </c>
      <c r="H215" s="180">
        <f t="shared" si="7"/>
        <v>0.988109243697479</v>
      </c>
      <c r="I215" s="141">
        <f t="shared" si="6"/>
        <v>1.2536886939071825E-05</v>
      </c>
      <c r="J215" s="181"/>
      <c r="L215" s="110"/>
    </row>
    <row r="216" spans="1:12" ht="13.5" customHeight="1">
      <c r="A216" s="26" t="s">
        <v>9</v>
      </c>
      <c r="B216" s="24"/>
      <c r="C216" s="24"/>
      <c r="D216" s="24" t="s">
        <v>460</v>
      </c>
      <c r="E216" s="25">
        <v>0</v>
      </c>
      <c r="F216" s="332">
        <v>935</v>
      </c>
      <c r="G216" s="339">
        <v>934.68</v>
      </c>
      <c r="H216" s="141">
        <f t="shared" si="7"/>
        <v>0.9996577540106951</v>
      </c>
      <c r="I216" s="141">
        <f t="shared" si="6"/>
        <v>4.9827688413537664E-05</v>
      </c>
      <c r="J216" s="51"/>
      <c r="L216" s="110"/>
    </row>
    <row r="217" spans="1:12" ht="14.25" customHeight="1">
      <c r="A217" s="37" t="s">
        <v>146</v>
      </c>
      <c r="B217" s="24"/>
      <c r="C217" s="24"/>
      <c r="D217" s="24">
        <v>4240</v>
      </c>
      <c r="E217" s="25">
        <v>5200</v>
      </c>
      <c r="F217" s="332">
        <v>5200</v>
      </c>
      <c r="G217" s="339">
        <v>4948.58</v>
      </c>
      <c r="H217" s="141">
        <f t="shared" si="7"/>
        <v>0.95165</v>
      </c>
      <c r="I217" s="141">
        <f t="shared" si="6"/>
        <v>0.00026380825772399566</v>
      </c>
      <c r="J217" s="51"/>
      <c r="L217" s="110"/>
    </row>
    <row r="218" spans="1:12" ht="14.25" customHeight="1">
      <c r="A218" s="37" t="s">
        <v>146</v>
      </c>
      <c r="B218" s="24"/>
      <c r="C218" s="24"/>
      <c r="D218" s="24" t="s">
        <v>461</v>
      </c>
      <c r="E218" s="25">
        <v>0</v>
      </c>
      <c r="F218" s="332">
        <v>14387</v>
      </c>
      <c r="G218" s="339">
        <v>11019.88</v>
      </c>
      <c r="H218" s="141">
        <f t="shared" si="7"/>
        <v>0.765960936956975</v>
      </c>
      <c r="I218" s="141">
        <f t="shared" si="6"/>
        <v>0.0005874685956633024</v>
      </c>
      <c r="J218" s="51"/>
      <c r="L218" s="110"/>
    </row>
    <row r="219" spans="1:12" ht="13.5" customHeight="1">
      <c r="A219" s="26" t="s">
        <v>10</v>
      </c>
      <c r="B219" s="24"/>
      <c r="C219" s="24"/>
      <c r="D219" s="24">
        <v>4260</v>
      </c>
      <c r="E219" s="25">
        <v>31900</v>
      </c>
      <c r="F219" s="332">
        <v>25600</v>
      </c>
      <c r="G219" s="339">
        <v>25225.67</v>
      </c>
      <c r="H219" s="141">
        <f t="shared" si="7"/>
        <v>0.985377734375</v>
      </c>
      <c r="I219" s="141">
        <f t="shared" si="6"/>
        <v>0.0013447777044365181</v>
      </c>
      <c r="J219" s="51"/>
      <c r="L219" s="110"/>
    </row>
    <row r="220" spans="1:12" ht="13.5" customHeight="1">
      <c r="A220" s="26" t="s">
        <v>11</v>
      </c>
      <c r="B220" s="24"/>
      <c r="C220" s="24"/>
      <c r="D220" s="24">
        <v>4270</v>
      </c>
      <c r="E220" s="25">
        <v>5500</v>
      </c>
      <c r="F220" s="332">
        <v>109910</v>
      </c>
      <c r="G220" s="339">
        <v>4206.36</v>
      </c>
      <c r="H220" s="141">
        <f t="shared" si="7"/>
        <v>0.03827094895823856</v>
      </c>
      <c r="I220" s="141">
        <f t="shared" si="6"/>
        <v>0.00022424059082805698</v>
      </c>
      <c r="J220" s="51"/>
      <c r="L220" s="110"/>
    </row>
    <row r="221" spans="1:12" ht="13.5" customHeight="1">
      <c r="A221" s="26" t="s">
        <v>48</v>
      </c>
      <c r="B221" s="24"/>
      <c r="C221" s="24"/>
      <c r="D221" s="24">
        <v>4280</v>
      </c>
      <c r="E221" s="25">
        <v>650</v>
      </c>
      <c r="F221" s="332">
        <v>650</v>
      </c>
      <c r="G221" s="339">
        <v>570</v>
      </c>
      <c r="H221" s="141">
        <f t="shared" si="7"/>
        <v>0.8769230769230769</v>
      </c>
      <c r="I221" s="141">
        <f t="shared" si="6"/>
        <v>3.0386637561215038E-05</v>
      </c>
      <c r="J221" s="51"/>
      <c r="L221" s="110"/>
    </row>
    <row r="222" spans="1:12" ht="13.5" customHeight="1">
      <c r="A222" s="26" t="s">
        <v>12</v>
      </c>
      <c r="B222" s="24"/>
      <c r="C222" s="24"/>
      <c r="D222" s="24">
        <v>4300</v>
      </c>
      <c r="E222" s="25">
        <v>13700</v>
      </c>
      <c r="F222" s="332">
        <v>16900</v>
      </c>
      <c r="G222" s="339">
        <v>14519.82</v>
      </c>
      <c r="H222" s="141">
        <f t="shared" si="7"/>
        <v>0.8591609467455621</v>
      </c>
      <c r="I222" s="141">
        <f t="shared" si="6"/>
        <v>0.0007740500136738269</v>
      </c>
      <c r="J222" s="51"/>
      <c r="L222" s="110"/>
    </row>
    <row r="223" spans="1:12" ht="13.5" customHeight="1">
      <c r="A223" s="26" t="s">
        <v>12</v>
      </c>
      <c r="B223" s="24"/>
      <c r="C223" s="24"/>
      <c r="D223" s="24" t="s">
        <v>387</v>
      </c>
      <c r="E223" s="25">
        <v>3900</v>
      </c>
      <c r="F223" s="332">
        <v>10659</v>
      </c>
      <c r="G223" s="339">
        <v>10658.41</v>
      </c>
      <c r="H223" s="141">
        <f t="shared" si="7"/>
        <v>0.9999446477155456</v>
      </c>
      <c r="I223" s="141">
        <f t="shared" si="6"/>
        <v>0.0005681986695593508</v>
      </c>
      <c r="J223" s="51"/>
      <c r="L223" s="110"/>
    </row>
    <row r="224" spans="1:12" ht="26.25" customHeight="1">
      <c r="A224" s="26" t="s">
        <v>420</v>
      </c>
      <c r="B224" s="24"/>
      <c r="C224" s="24"/>
      <c r="D224" s="24" t="s">
        <v>180</v>
      </c>
      <c r="E224" s="25">
        <v>25600</v>
      </c>
      <c r="F224" s="332">
        <v>25820</v>
      </c>
      <c r="G224" s="339">
        <v>24588.73</v>
      </c>
      <c r="H224" s="141">
        <f t="shared" si="7"/>
        <v>0.9523133230054222</v>
      </c>
      <c r="I224" s="141">
        <f t="shared" si="6"/>
        <v>0.0013108225028080265</v>
      </c>
      <c r="J224" s="51"/>
      <c r="L224" s="110"/>
    </row>
    <row r="225" spans="1:12" ht="13.5" customHeight="1">
      <c r="A225" s="37" t="s">
        <v>382</v>
      </c>
      <c r="B225" s="24"/>
      <c r="C225" s="24"/>
      <c r="D225" s="36" t="s">
        <v>167</v>
      </c>
      <c r="E225" s="25">
        <v>700</v>
      </c>
      <c r="F225" s="332">
        <v>700</v>
      </c>
      <c r="G225" s="339">
        <v>557.03</v>
      </c>
      <c r="H225" s="141">
        <f t="shared" si="7"/>
        <v>0.7957571428571428</v>
      </c>
      <c r="I225" s="141">
        <f t="shared" si="6"/>
        <v>2.969520828197125E-05</v>
      </c>
      <c r="J225" s="51"/>
      <c r="L225" s="110"/>
    </row>
    <row r="226" spans="1:12" ht="25.5" customHeight="1">
      <c r="A226" s="37" t="s">
        <v>411</v>
      </c>
      <c r="B226" s="24"/>
      <c r="C226" s="24"/>
      <c r="D226" s="36" t="s">
        <v>207</v>
      </c>
      <c r="E226" s="25">
        <v>2000</v>
      </c>
      <c r="F226" s="332">
        <v>2000</v>
      </c>
      <c r="G226" s="339">
        <v>1710.36</v>
      </c>
      <c r="H226" s="141">
        <f t="shared" si="7"/>
        <v>0.8551799999999999</v>
      </c>
      <c r="I226" s="141">
        <f t="shared" si="6"/>
        <v>9.117910424421008E-05</v>
      </c>
      <c r="J226" s="51"/>
      <c r="L226" s="110"/>
    </row>
    <row r="227" spans="1:12" ht="37.5" customHeight="1">
      <c r="A227" s="40" t="s">
        <v>376</v>
      </c>
      <c r="B227" s="24"/>
      <c r="C227" s="24"/>
      <c r="D227" s="36" t="s">
        <v>209</v>
      </c>
      <c r="E227" s="25">
        <v>3500</v>
      </c>
      <c r="F227" s="332">
        <v>3500</v>
      </c>
      <c r="G227" s="339">
        <v>2400.16</v>
      </c>
      <c r="H227" s="141">
        <f t="shared" si="7"/>
        <v>0.6857599999999999</v>
      </c>
      <c r="I227" s="141">
        <f t="shared" si="6"/>
        <v>0.0001279522666823261</v>
      </c>
      <c r="J227" s="51"/>
      <c r="L227" s="110"/>
    </row>
    <row r="228" spans="1:12" ht="25.5" customHeight="1">
      <c r="A228" s="183" t="s">
        <v>220</v>
      </c>
      <c r="B228" s="177"/>
      <c r="C228" s="177"/>
      <c r="D228" s="178" t="s">
        <v>221</v>
      </c>
      <c r="E228" s="179">
        <v>0</v>
      </c>
      <c r="F228" s="332">
        <v>369</v>
      </c>
      <c r="G228" s="339">
        <v>369</v>
      </c>
      <c r="H228" s="180">
        <f t="shared" si="7"/>
        <v>1</v>
      </c>
      <c r="I228" s="141">
        <f t="shared" si="6"/>
        <v>1.9671349579102365E-05</v>
      </c>
      <c r="J228" s="181"/>
      <c r="L228" s="110"/>
    </row>
    <row r="229" spans="1:12" ht="13.5" customHeight="1">
      <c r="A229" s="26" t="s">
        <v>25</v>
      </c>
      <c r="B229" s="24"/>
      <c r="C229" s="24"/>
      <c r="D229" s="24">
        <v>4410</v>
      </c>
      <c r="E229" s="25">
        <v>6000</v>
      </c>
      <c r="F229" s="332">
        <v>8300</v>
      </c>
      <c r="G229" s="339">
        <v>7937.96</v>
      </c>
      <c r="H229" s="141">
        <f t="shared" si="7"/>
        <v>0.9563807228915663</v>
      </c>
      <c r="I229" s="141">
        <f t="shared" si="6"/>
        <v>0.0004231717780621448</v>
      </c>
      <c r="J229" s="51"/>
      <c r="L229" s="110"/>
    </row>
    <row r="230" spans="1:12" ht="13.5" customHeight="1">
      <c r="A230" s="26" t="s">
        <v>25</v>
      </c>
      <c r="B230" s="24"/>
      <c r="C230" s="24"/>
      <c r="D230" s="24" t="s">
        <v>462</v>
      </c>
      <c r="E230" s="25">
        <v>0</v>
      </c>
      <c r="F230" s="332">
        <v>1657</v>
      </c>
      <c r="G230" s="339">
        <v>456.14</v>
      </c>
      <c r="H230" s="141">
        <f t="shared" si="7"/>
        <v>0.2752806276403138</v>
      </c>
      <c r="I230" s="141">
        <f t="shared" si="6"/>
        <v>2.4316773433636186E-05</v>
      </c>
      <c r="J230" s="51"/>
      <c r="L230" s="110"/>
    </row>
    <row r="231" spans="1:12" ht="13.5" customHeight="1">
      <c r="A231" s="26" t="s">
        <v>293</v>
      </c>
      <c r="B231" s="24"/>
      <c r="C231" s="24"/>
      <c r="D231" s="24" t="s">
        <v>388</v>
      </c>
      <c r="E231" s="25">
        <v>8100</v>
      </c>
      <c r="F231" s="332">
        <v>7764</v>
      </c>
      <c r="G231" s="339">
        <v>7763.5</v>
      </c>
      <c r="H231" s="141">
        <f t="shared" si="7"/>
        <v>0.9999356002060793</v>
      </c>
      <c r="I231" s="141">
        <f t="shared" si="6"/>
        <v>0.00041387133457279466</v>
      </c>
      <c r="J231" s="51"/>
      <c r="L231" s="110"/>
    </row>
    <row r="232" spans="1:12" ht="13.5" customHeight="1">
      <c r="A232" s="26" t="s">
        <v>26</v>
      </c>
      <c r="B232" s="24"/>
      <c r="C232" s="24"/>
      <c r="D232" s="24">
        <v>4430</v>
      </c>
      <c r="E232" s="25">
        <v>7700</v>
      </c>
      <c r="F232" s="332">
        <v>12334</v>
      </c>
      <c r="G232" s="339">
        <v>12334</v>
      </c>
      <c r="H232" s="141">
        <f t="shared" si="7"/>
        <v>1</v>
      </c>
      <c r="I232" s="141">
        <f t="shared" si="6"/>
        <v>0.0006575241889123268</v>
      </c>
      <c r="J232" s="51"/>
      <c r="L232" s="110"/>
    </row>
    <row r="233" spans="1:12" ht="13.5" customHeight="1">
      <c r="A233" s="26" t="s">
        <v>377</v>
      </c>
      <c r="B233" s="24"/>
      <c r="C233" s="24"/>
      <c r="D233" s="24">
        <v>4440</v>
      </c>
      <c r="E233" s="25">
        <v>138194</v>
      </c>
      <c r="F233" s="332">
        <v>135335</v>
      </c>
      <c r="G233" s="339">
        <v>135334</v>
      </c>
      <c r="H233" s="141">
        <f t="shared" si="7"/>
        <v>0.9999926109284368</v>
      </c>
      <c r="I233" s="141">
        <f t="shared" si="6"/>
        <v>0.007214640715279782</v>
      </c>
      <c r="J233" s="51"/>
      <c r="L233" s="110"/>
    </row>
    <row r="234" spans="1:12" ht="25.5">
      <c r="A234" s="37" t="s">
        <v>222</v>
      </c>
      <c r="B234" s="24"/>
      <c r="C234" s="24"/>
      <c r="D234" s="36" t="s">
        <v>203</v>
      </c>
      <c r="E234" s="25">
        <v>2600</v>
      </c>
      <c r="F234" s="332">
        <v>2600</v>
      </c>
      <c r="G234" s="339">
        <v>1320</v>
      </c>
      <c r="H234" s="141">
        <f t="shared" si="7"/>
        <v>0.5076923076923077</v>
      </c>
      <c r="I234" s="141">
        <f t="shared" si="6"/>
        <v>7.036905540491903E-05</v>
      </c>
      <c r="J234" s="51"/>
      <c r="L234" s="110"/>
    </row>
    <row r="235" spans="1:12" ht="15" customHeight="1">
      <c r="A235" s="37" t="s">
        <v>90</v>
      </c>
      <c r="B235" s="24"/>
      <c r="C235" s="24"/>
      <c r="D235" s="36" t="s">
        <v>89</v>
      </c>
      <c r="E235" s="25">
        <v>40000</v>
      </c>
      <c r="F235" s="332">
        <v>34595</v>
      </c>
      <c r="G235" s="339">
        <v>32595</v>
      </c>
      <c r="H235" s="141">
        <f>G235/F235</f>
        <v>0.9421881774822951</v>
      </c>
      <c r="I235" s="141">
        <f t="shared" si="6"/>
        <v>0.0017376358794873757</v>
      </c>
      <c r="J235" s="51"/>
      <c r="L235" s="110"/>
    </row>
    <row r="236" spans="1:12" ht="24.75" customHeight="1">
      <c r="A236" s="37" t="s">
        <v>453</v>
      </c>
      <c r="B236" s="24"/>
      <c r="C236" s="24"/>
      <c r="D236" s="36" t="s">
        <v>149</v>
      </c>
      <c r="E236" s="25">
        <v>0</v>
      </c>
      <c r="F236" s="332">
        <v>4736</v>
      </c>
      <c r="G236" s="339">
        <v>4735.5</v>
      </c>
      <c r="H236" s="141">
        <f t="shared" si="7"/>
        <v>0.9998944256756757</v>
      </c>
      <c r="I236" s="141">
        <f t="shared" si="6"/>
        <v>0.00025244898626514703</v>
      </c>
      <c r="J236" s="51"/>
      <c r="L236" s="110"/>
    </row>
    <row r="237" spans="1:12" s="100" customFormat="1" ht="25.5" customHeight="1">
      <c r="A237" s="98" t="s">
        <v>383</v>
      </c>
      <c r="B237" s="143"/>
      <c r="C237" s="143" t="s">
        <v>188</v>
      </c>
      <c r="D237" s="143"/>
      <c r="E237" s="144">
        <f>SUM(E238:E250)</f>
        <v>471049</v>
      </c>
      <c r="F237" s="333">
        <f>SUM(F238:F250)</f>
        <v>546126</v>
      </c>
      <c r="G237" s="333">
        <f>SUM(G238:G250)</f>
        <v>517338.78</v>
      </c>
      <c r="H237" s="101">
        <f t="shared" si="7"/>
        <v>0.947288318080443</v>
      </c>
      <c r="I237" s="101">
        <f t="shared" si="6"/>
        <v>0.02757927369161608</v>
      </c>
      <c r="J237" s="146">
        <v>0</v>
      </c>
      <c r="L237" s="152"/>
    </row>
    <row r="238" spans="1:12" ht="15" customHeight="1">
      <c r="A238" s="26" t="s">
        <v>374</v>
      </c>
      <c r="B238" s="24"/>
      <c r="C238" s="24"/>
      <c r="D238" s="24">
        <v>3020</v>
      </c>
      <c r="E238" s="25">
        <v>1500</v>
      </c>
      <c r="F238" s="332">
        <v>1500</v>
      </c>
      <c r="G238" s="339">
        <v>1313.43</v>
      </c>
      <c r="H238" s="141">
        <f t="shared" si="7"/>
        <v>0.8756200000000001</v>
      </c>
      <c r="I238" s="141">
        <f t="shared" si="6"/>
        <v>7.00188094246082E-05</v>
      </c>
      <c r="J238" s="51"/>
      <c r="L238" s="110"/>
    </row>
    <row r="239" spans="1:12" ht="15" customHeight="1">
      <c r="A239" s="26" t="s">
        <v>19</v>
      </c>
      <c r="B239" s="24"/>
      <c r="C239" s="24"/>
      <c r="D239" s="24">
        <v>4010</v>
      </c>
      <c r="E239" s="25">
        <v>302095</v>
      </c>
      <c r="F239" s="332">
        <v>356665</v>
      </c>
      <c r="G239" s="339">
        <v>341197.95</v>
      </c>
      <c r="H239" s="141">
        <f t="shared" si="7"/>
        <v>0.9566342366085823</v>
      </c>
      <c r="I239" s="141">
        <f t="shared" si="6"/>
        <v>0.018189225339086967</v>
      </c>
      <c r="J239" s="51"/>
      <c r="L239" s="110"/>
    </row>
    <row r="240" spans="1:12" ht="15" customHeight="1">
      <c r="A240" s="26" t="s">
        <v>20</v>
      </c>
      <c r="B240" s="24"/>
      <c r="C240" s="24"/>
      <c r="D240" s="24">
        <v>4040</v>
      </c>
      <c r="E240" s="25">
        <v>21000</v>
      </c>
      <c r="F240" s="332">
        <v>19209</v>
      </c>
      <c r="G240" s="339">
        <v>19208.51</v>
      </c>
      <c r="H240" s="141">
        <f t="shared" si="7"/>
        <v>0.9999744911239522</v>
      </c>
      <c r="I240" s="141">
        <f t="shared" si="6"/>
        <v>0.0010240035639666222</v>
      </c>
      <c r="J240" s="51"/>
      <c r="L240" s="110"/>
    </row>
    <row r="241" spans="1:12" ht="15" customHeight="1">
      <c r="A241" s="26" t="s">
        <v>21</v>
      </c>
      <c r="B241" s="24"/>
      <c r="C241" s="24"/>
      <c r="D241" s="24">
        <v>4110</v>
      </c>
      <c r="E241" s="25">
        <v>54543</v>
      </c>
      <c r="F241" s="332">
        <v>60212</v>
      </c>
      <c r="G241" s="339">
        <v>57053.85</v>
      </c>
      <c r="H241" s="141">
        <f t="shared" si="7"/>
        <v>0.9475494917956553</v>
      </c>
      <c r="I241" s="141">
        <f t="shared" si="6"/>
        <v>0.0030415344937226815</v>
      </c>
      <c r="J241" s="51"/>
      <c r="L241" s="110"/>
    </row>
    <row r="242" spans="1:12" ht="14.25" customHeight="1">
      <c r="A242" s="26" t="s">
        <v>22</v>
      </c>
      <c r="B242" s="24"/>
      <c r="C242" s="24"/>
      <c r="D242" s="24">
        <v>4120</v>
      </c>
      <c r="E242" s="25">
        <v>7774</v>
      </c>
      <c r="F242" s="332">
        <v>8787</v>
      </c>
      <c r="G242" s="339">
        <v>7289.69</v>
      </c>
      <c r="H242" s="141">
        <f t="shared" si="7"/>
        <v>0.8295994082166837</v>
      </c>
      <c r="I242" s="141">
        <f t="shared" si="6"/>
        <v>0.0003886125753747608</v>
      </c>
      <c r="J242" s="51"/>
      <c r="L242" s="110"/>
    </row>
    <row r="243" spans="1:12" ht="15" customHeight="1">
      <c r="A243" s="26" t="s">
        <v>9</v>
      </c>
      <c r="B243" s="24"/>
      <c r="C243" s="24"/>
      <c r="D243" s="24">
        <v>4210</v>
      </c>
      <c r="E243" s="25">
        <v>35150</v>
      </c>
      <c r="F243" s="332">
        <v>43150</v>
      </c>
      <c r="G243" s="339">
        <v>40285.65</v>
      </c>
      <c r="H243" s="141">
        <f t="shared" si="7"/>
        <v>0.9336187717265354</v>
      </c>
      <c r="I243" s="141">
        <f t="shared" si="6"/>
        <v>0.0021476235885402855</v>
      </c>
      <c r="J243" s="51"/>
      <c r="L243" s="110"/>
    </row>
    <row r="244" spans="1:12" ht="15" customHeight="1">
      <c r="A244" s="37" t="s">
        <v>146</v>
      </c>
      <c r="B244" s="24"/>
      <c r="C244" s="24"/>
      <c r="D244" s="24">
        <v>4240</v>
      </c>
      <c r="E244" s="25">
        <v>1000</v>
      </c>
      <c r="F244" s="332">
        <v>3114</v>
      </c>
      <c r="G244" s="339">
        <v>3070.51</v>
      </c>
      <c r="H244" s="141">
        <f t="shared" si="7"/>
        <v>0.986034039820167</v>
      </c>
      <c r="I244" s="141">
        <f t="shared" si="6"/>
        <v>0.00016368855175102876</v>
      </c>
      <c r="J244" s="51"/>
      <c r="L244" s="110"/>
    </row>
    <row r="245" spans="1:12" ht="15" customHeight="1">
      <c r="A245" s="26" t="s">
        <v>10</v>
      </c>
      <c r="B245" s="24"/>
      <c r="C245" s="24"/>
      <c r="D245" s="24">
        <v>4260</v>
      </c>
      <c r="E245" s="25">
        <v>18090</v>
      </c>
      <c r="F245" s="332">
        <v>17392</v>
      </c>
      <c r="G245" s="339">
        <v>16128</v>
      </c>
      <c r="H245" s="141">
        <f t="shared" si="7"/>
        <v>0.9273229070837167</v>
      </c>
      <c r="I245" s="141">
        <f t="shared" si="6"/>
        <v>0.0008597819133110108</v>
      </c>
      <c r="J245" s="51"/>
      <c r="L245" s="110"/>
    </row>
    <row r="246" spans="1:12" ht="15" customHeight="1">
      <c r="A246" s="37" t="s">
        <v>11</v>
      </c>
      <c r="B246" s="24"/>
      <c r="C246" s="24"/>
      <c r="D246" s="36" t="s">
        <v>136</v>
      </c>
      <c r="E246" s="25">
        <v>200</v>
      </c>
      <c r="F246" s="332">
        <v>2800</v>
      </c>
      <c r="G246" s="339">
        <v>2650.4</v>
      </c>
      <c r="H246" s="141">
        <f t="shared" si="7"/>
        <v>0.9465714285714286</v>
      </c>
      <c r="I246" s="141">
        <f t="shared" si="6"/>
        <v>0.0001412925336706041</v>
      </c>
      <c r="J246" s="51"/>
      <c r="L246" s="110"/>
    </row>
    <row r="247" spans="1:12" ht="15" customHeight="1">
      <c r="A247" s="26" t="s">
        <v>48</v>
      </c>
      <c r="B247" s="24"/>
      <c r="C247" s="24"/>
      <c r="D247" s="24">
        <v>4280</v>
      </c>
      <c r="E247" s="25">
        <v>300</v>
      </c>
      <c r="F247" s="332">
        <v>300</v>
      </c>
      <c r="G247" s="339">
        <v>120</v>
      </c>
      <c r="H247" s="141">
        <f t="shared" si="7"/>
        <v>0.4</v>
      </c>
      <c r="I247" s="141">
        <f t="shared" si="6"/>
        <v>6.39718685499264E-06</v>
      </c>
      <c r="J247" s="51"/>
      <c r="L247" s="110"/>
    </row>
    <row r="248" spans="1:12" ht="15" customHeight="1">
      <c r="A248" s="26" t="s">
        <v>12</v>
      </c>
      <c r="B248" s="24"/>
      <c r="C248" s="24"/>
      <c r="D248" s="24">
        <v>4300</v>
      </c>
      <c r="E248" s="25">
        <v>2750</v>
      </c>
      <c r="F248" s="332">
        <v>6450</v>
      </c>
      <c r="G248" s="339">
        <v>6016.22</v>
      </c>
      <c r="H248" s="141">
        <f t="shared" si="7"/>
        <v>0.9327472868217055</v>
      </c>
      <c r="I248" s="141">
        <f t="shared" si="6"/>
        <v>0.0003207240291728652</v>
      </c>
      <c r="J248" s="51"/>
      <c r="L248" s="110"/>
    </row>
    <row r="249" spans="1:12" ht="15" customHeight="1">
      <c r="A249" s="26" t="s">
        <v>377</v>
      </c>
      <c r="B249" s="24"/>
      <c r="C249" s="24"/>
      <c r="D249" s="24">
        <v>4440</v>
      </c>
      <c r="E249" s="25">
        <v>25767</v>
      </c>
      <c r="F249" s="332">
        <v>25667</v>
      </c>
      <c r="G249" s="339">
        <v>22844.57</v>
      </c>
      <c r="H249" s="141">
        <f t="shared" si="7"/>
        <v>0.8900366229010013</v>
      </c>
      <c r="I249" s="141">
        <f t="shared" si="6"/>
        <v>0.0012178415242663266</v>
      </c>
      <c r="J249" s="51"/>
      <c r="L249" s="110"/>
    </row>
    <row r="250" spans="1:12" ht="27" customHeight="1">
      <c r="A250" s="37" t="s">
        <v>222</v>
      </c>
      <c r="B250" s="24"/>
      <c r="C250" s="24"/>
      <c r="D250" s="24" t="s">
        <v>203</v>
      </c>
      <c r="E250" s="25">
        <v>880</v>
      </c>
      <c r="F250" s="332">
        <v>880</v>
      </c>
      <c r="G250" s="339">
        <v>160</v>
      </c>
      <c r="H250" s="141">
        <f t="shared" si="7"/>
        <v>0.18181818181818182</v>
      </c>
      <c r="I250" s="141">
        <f t="shared" si="6"/>
        <v>8.52958247332352E-06</v>
      </c>
      <c r="J250" s="51"/>
      <c r="L250" s="110"/>
    </row>
    <row r="251" spans="1:12" s="100" customFormat="1" ht="15" customHeight="1">
      <c r="A251" s="98" t="s">
        <v>189</v>
      </c>
      <c r="B251" s="143"/>
      <c r="C251" s="143" t="s">
        <v>124</v>
      </c>
      <c r="D251" s="143"/>
      <c r="E251" s="144">
        <f>SUM(E252:E274)</f>
        <v>973470</v>
      </c>
      <c r="F251" s="333">
        <f>SUM(F252:F274)</f>
        <v>1027156</v>
      </c>
      <c r="G251" s="333">
        <f>SUM(G252:G274)</f>
        <v>984838.1199999999</v>
      </c>
      <c r="H251" s="101">
        <f t="shared" si="7"/>
        <v>0.9588009221578805</v>
      </c>
      <c r="I251" s="101">
        <f t="shared" si="6"/>
        <v>0.052501612296330526</v>
      </c>
      <c r="J251" s="146">
        <v>0</v>
      </c>
      <c r="L251" s="152"/>
    </row>
    <row r="252" spans="1:12" s="106" customFormat="1" ht="38.25" customHeight="1" hidden="1">
      <c r="A252" s="37" t="s">
        <v>421</v>
      </c>
      <c r="B252" s="36"/>
      <c r="C252" s="36"/>
      <c r="D252" s="36" t="s">
        <v>97</v>
      </c>
      <c r="E252" s="38">
        <v>0</v>
      </c>
      <c r="F252" s="339">
        <v>0</v>
      </c>
      <c r="G252" s="339">
        <v>0</v>
      </c>
      <c r="H252" s="141" t="e">
        <f t="shared" si="7"/>
        <v>#DIV/0!</v>
      </c>
      <c r="I252" s="39">
        <f t="shared" si="6"/>
        <v>0</v>
      </c>
      <c r="J252" s="51"/>
      <c r="L252" s="110"/>
    </row>
    <row r="253" spans="1:12" ht="15" customHeight="1">
      <c r="A253" s="40" t="s">
        <v>374</v>
      </c>
      <c r="B253" s="24"/>
      <c r="C253" s="24"/>
      <c r="D253" s="36" t="s">
        <v>98</v>
      </c>
      <c r="E253" s="25">
        <v>2100</v>
      </c>
      <c r="F253" s="332">
        <v>2100</v>
      </c>
      <c r="G253" s="339">
        <v>1893.23</v>
      </c>
      <c r="H253" s="141">
        <f t="shared" si="7"/>
        <v>0.9015380952380952</v>
      </c>
      <c r="I253" s="141">
        <f t="shared" si="6"/>
        <v>0.00010092788391231429</v>
      </c>
      <c r="J253" s="51"/>
      <c r="L253" s="110"/>
    </row>
    <row r="254" spans="1:12" ht="15" customHeight="1">
      <c r="A254" s="26" t="s">
        <v>19</v>
      </c>
      <c r="B254" s="24"/>
      <c r="C254" s="24"/>
      <c r="D254" s="24">
        <v>4010</v>
      </c>
      <c r="E254" s="25">
        <v>537073</v>
      </c>
      <c r="F254" s="332">
        <v>560645</v>
      </c>
      <c r="G254" s="339">
        <v>544135.09</v>
      </c>
      <c r="H254" s="141">
        <f t="shared" si="7"/>
        <v>0.9705519357168975</v>
      </c>
      <c r="I254" s="141">
        <f t="shared" si="6"/>
        <v>0.029007782042401974</v>
      </c>
      <c r="J254" s="51"/>
      <c r="L254" s="110"/>
    </row>
    <row r="255" spans="1:12" ht="15" customHeight="1">
      <c r="A255" s="26" t="s">
        <v>20</v>
      </c>
      <c r="B255" s="24"/>
      <c r="C255" s="24"/>
      <c r="D255" s="24">
        <v>4040</v>
      </c>
      <c r="E255" s="25">
        <v>46500</v>
      </c>
      <c r="F255" s="332">
        <v>45728</v>
      </c>
      <c r="G255" s="339">
        <v>45727.24</v>
      </c>
      <c r="H255" s="141">
        <f t="shared" si="7"/>
        <v>0.9999833799860042</v>
      </c>
      <c r="I255" s="141">
        <f t="shared" si="6"/>
        <v>0.0024377141553591133</v>
      </c>
      <c r="J255" s="51"/>
      <c r="L255" s="110"/>
    </row>
    <row r="256" spans="1:12" ht="15" customHeight="1">
      <c r="A256" s="26" t="s">
        <v>21</v>
      </c>
      <c r="B256" s="24"/>
      <c r="C256" s="24"/>
      <c r="D256" s="24">
        <v>4110</v>
      </c>
      <c r="E256" s="25">
        <v>98803</v>
      </c>
      <c r="F256" s="332">
        <v>98188</v>
      </c>
      <c r="G256" s="339">
        <v>96756.78</v>
      </c>
      <c r="H256" s="141">
        <f t="shared" si="7"/>
        <v>0.9854236770277427</v>
      </c>
      <c r="I256" s="141">
        <f t="shared" si="6"/>
        <v>0.005158093342895123</v>
      </c>
      <c r="J256" s="51"/>
      <c r="L256" s="110"/>
    </row>
    <row r="257" spans="1:12" ht="15" customHeight="1">
      <c r="A257" s="26" t="s">
        <v>22</v>
      </c>
      <c r="B257" s="24"/>
      <c r="C257" s="24"/>
      <c r="D257" s="24">
        <v>4120</v>
      </c>
      <c r="E257" s="25">
        <v>14082</v>
      </c>
      <c r="F257" s="332">
        <v>13893</v>
      </c>
      <c r="G257" s="339">
        <v>13139.9</v>
      </c>
      <c r="H257" s="141">
        <f t="shared" si="7"/>
        <v>0.945792845317786</v>
      </c>
      <c r="I257" s="141">
        <f t="shared" si="6"/>
        <v>0.0007004866296326482</v>
      </c>
      <c r="J257" s="51"/>
      <c r="L257" s="110"/>
    </row>
    <row r="258" spans="1:12" ht="15" customHeight="1" hidden="1">
      <c r="A258" s="37" t="s">
        <v>165</v>
      </c>
      <c r="B258" s="24"/>
      <c r="C258" s="24"/>
      <c r="D258" s="36" t="s">
        <v>166</v>
      </c>
      <c r="E258" s="25">
        <v>0</v>
      </c>
      <c r="F258" s="332">
        <v>0</v>
      </c>
      <c r="G258" s="339">
        <v>0</v>
      </c>
      <c r="H258" s="141"/>
      <c r="I258" s="141">
        <f t="shared" si="6"/>
        <v>0</v>
      </c>
      <c r="J258" s="51"/>
      <c r="L258" s="110"/>
    </row>
    <row r="259" spans="1:12" ht="15" customHeight="1">
      <c r="A259" s="26" t="s">
        <v>9</v>
      </c>
      <c r="B259" s="24"/>
      <c r="C259" s="24"/>
      <c r="D259" s="24">
        <v>4210</v>
      </c>
      <c r="E259" s="25">
        <v>86334</v>
      </c>
      <c r="F259" s="332">
        <v>112734</v>
      </c>
      <c r="G259" s="339">
        <v>107855.43</v>
      </c>
      <c r="H259" s="141">
        <f t="shared" si="7"/>
        <v>0.9567249454468039</v>
      </c>
      <c r="I259" s="141">
        <f t="shared" si="6"/>
        <v>0.005749761158629823</v>
      </c>
      <c r="J259" s="51"/>
      <c r="L259" s="110"/>
    </row>
    <row r="260" spans="1:12" ht="15" customHeight="1">
      <c r="A260" s="37" t="s">
        <v>60</v>
      </c>
      <c r="B260" s="24"/>
      <c r="C260" s="24"/>
      <c r="D260" s="36" t="s">
        <v>139</v>
      </c>
      <c r="E260" s="25">
        <v>76000</v>
      </c>
      <c r="F260" s="332">
        <v>78155</v>
      </c>
      <c r="G260" s="339">
        <v>73081.34</v>
      </c>
      <c r="H260" s="141">
        <f t="shared" si="7"/>
        <v>0.9350820804810952</v>
      </c>
      <c r="I260" s="141">
        <f aca="true" t="shared" si="8" ref="I260:I322">G260/18758245.26</f>
        <v>0.0038959582299437313</v>
      </c>
      <c r="J260" s="51"/>
      <c r="L260" s="110"/>
    </row>
    <row r="261" spans="1:12" ht="14.25" customHeight="1">
      <c r="A261" s="37" t="s">
        <v>146</v>
      </c>
      <c r="B261" s="24"/>
      <c r="C261" s="24"/>
      <c r="D261" s="24">
        <v>4240</v>
      </c>
      <c r="E261" s="25">
        <v>5000</v>
      </c>
      <c r="F261" s="332">
        <v>5000</v>
      </c>
      <c r="G261" s="339">
        <v>4884.65</v>
      </c>
      <c r="H261" s="141">
        <f t="shared" si="7"/>
        <v>0.97693</v>
      </c>
      <c r="I261" s="141">
        <f t="shared" si="8"/>
        <v>0.0002604001564269983</v>
      </c>
      <c r="J261" s="51"/>
      <c r="L261" s="110"/>
    </row>
    <row r="262" spans="1:12" ht="15" customHeight="1">
      <c r="A262" s="37" t="s">
        <v>10</v>
      </c>
      <c r="B262" s="24"/>
      <c r="C262" s="24"/>
      <c r="D262" s="36" t="s">
        <v>154</v>
      </c>
      <c r="E262" s="25">
        <v>25300</v>
      </c>
      <c r="F262" s="332">
        <v>18210</v>
      </c>
      <c r="G262" s="339">
        <v>14472.58</v>
      </c>
      <c r="H262" s="141">
        <f t="shared" si="7"/>
        <v>0.7947600219659527</v>
      </c>
      <c r="I262" s="141">
        <f t="shared" si="8"/>
        <v>0.0007715316544485781</v>
      </c>
      <c r="J262" s="51"/>
      <c r="L262" s="110"/>
    </row>
    <row r="263" spans="1:12" ht="15" customHeight="1">
      <c r="A263" s="26" t="s">
        <v>11</v>
      </c>
      <c r="B263" s="24"/>
      <c r="C263" s="24"/>
      <c r="D263" s="24">
        <v>4270</v>
      </c>
      <c r="E263" s="25">
        <v>2700</v>
      </c>
      <c r="F263" s="332">
        <v>11300</v>
      </c>
      <c r="G263" s="339">
        <v>4916.2</v>
      </c>
      <c r="H263" s="141">
        <f t="shared" si="7"/>
        <v>0.4350619469026549</v>
      </c>
      <c r="I263" s="141">
        <f t="shared" si="8"/>
        <v>0.0002620820834709568</v>
      </c>
      <c r="J263" s="51"/>
      <c r="L263" s="110"/>
    </row>
    <row r="264" spans="1:12" ht="15" customHeight="1">
      <c r="A264" s="26" t="s">
        <v>48</v>
      </c>
      <c r="B264" s="24"/>
      <c r="C264" s="24"/>
      <c r="D264" s="24">
        <v>4280</v>
      </c>
      <c r="E264" s="25">
        <v>280</v>
      </c>
      <c r="F264" s="332">
        <v>360</v>
      </c>
      <c r="G264" s="339">
        <v>290</v>
      </c>
      <c r="H264" s="141">
        <f aca="true" t="shared" si="9" ref="H264:H305">G264/F264</f>
        <v>0.8055555555555556</v>
      </c>
      <c r="I264" s="141">
        <f t="shared" si="8"/>
        <v>1.5459868232898878E-05</v>
      </c>
      <c r="J264" s="51"/>
      <c r="L264" s="110"/>
    </row>
    <row r="265" spans="1:12" ht="15" customHeight="1">
      <c r="A265" s="26" t="s">
        <v>12</v>
      </c>
      <c r="B265" s="24"/>
      <c r="C265" s="24"/>
      <c r="D265" s="24">
        <v>4300</v>
      </c>
      <c r="E265" s="25">
        <v>5570</v>
      </c>
      <c r="F265" s="332">
        <v>10070</v>
      </c>
      <c r="G265" s="339">
        <v>9934.62</v>
      </c>
      <c r="H265" s="141">
        <f t="shared" si="9"/>
        <v>0.9865561072492552</v>
      </c>
      <c r="I265" s="141">
        <f t="shared" si="8"/>
        <v>0.0005296135039445581</v>
      </c>
      <c r="J265" s="51"/>
      <c r="L265" s="110"/>
    </row>
    <row r="266" spans="1:12" ht="15" customHeight="1">
      <c r="A266" s="37" t="s">
        <v>384</v>
      </c>
      <c r="B266" s="24"/>
      <c r="C266" s="24"/>
      <c r="D266" s="36" t="s">
        <v>167</v>
      </c>
      <c r="E266" s="25">
        <v>654</v>
      </c>
      <c r="F266" s="332">
        <v>654</v>
      </c>
      <c r="G266" s="339">
        <v>538.04</v>
      </c>
      <c r="H266" s="141">
        <f t="shared" si="9"/>
        <v>0.8226911314984708</v>
      </c>
      <c r="I266" s="141">
        <f t="shared" si="8"/>
        <v>2.8682853462168665E-05</v>
      </c>
      <c r="J266" s="51"/>
      <c r="L266" s="110"/>
    </row>
    <row r="267" spans="1:12" ht="25.5" customHeight="1">
      <c r="A267" s="37" t="s">
        <v>411</v>
      </c>
      <c r="B267" s="24"/>
      <c r="C267" s="24"/>
      <c r="D267" s="36" t="s">
        <v>207</v>
      </c>
      <c r="E267" s="25">
        <v>770</v>
      </c>
      <c r="F267" s="332">
        <v>770</v>
      </c>
      <c r="G267" s="339">
        <v>169.77</v>
      </c>
      <c r="H267" s="141">
        <f t="shared" si="9"/>
        <v>0.2204805194805195</v>
      </c>
      <c r="I267" s="141">
        <f t="shared" si="8"/>
        <v>9.050420103100837E-06</v>
      </c>
      <c r="J267" s="51"/>
      <c r="L267" s="110"/>
    </row>
    <row r="268" spans="1:12" ht="25.5" customHeight="1">
      <c r="A268" s="37" t="s">
        <v>419</v>
      </c>
      <c r="B268" s="24"/>
      <c r="C268" s="24"/>
      <c r="D268" s="36" t="s">
        <v>209</v>
      </c>
      <c r="E268" s="25">
        <v>1200</v>
      </c>
      <c r="F268" s="332">
        <v>1200</v>
      </c>
      <c r="G268" s="339">
        <v>953.44</v>
      </c>
      <c r="H268" s="141">
        <f t="shared" si="9"/>
        <v>0.7945333333333334</v>
      </c>
      <c r="I268" s="141">
        <f t="shared" si="8"/>
        <v>5.0827781958534856E-05</v>
      </c>
      <c r="J268" s="51"/>
      <c r="L268" s="110"/>
    </row>
    <row r="269" spans="1:12" ht="24.75" customHeight="1">
      <c r="A269" s="55" t="s">
        <v>220</v>
      </c>
      <c r="B269" s="177"/>
      <c r="C269" s="177"/>
      <c r="D269" s="178" t="s">
        <v>221</v>
      </c>
      <c r="E269" s="179">
        <v>0</v>
      </c>
      <c r="F269" s="332">
        <v>615</v>
      </c>
      <c r="G269" s="339">
        <v>615</v>
      </c>
      <c r="H269" s="180">
        <f t="shared" si="9"/>
        <v>1</v>
      </c>
      <c r="I269" s="141">
        <f t="shared" si="8"/>
        <v>3.278558263183728E-05</v>
      </c>
      <c r="J269" s="181"/>
      <c r="L269" s="110"/>
    </row>
    <row r="270" spans="1:12" ht="15" customHeight="1">
      <c r="A270" s="26" t="s">
        <v>25</v>
      </c>
      <c r="B270" s="24"/>
      <c r="C270" s="24"/>
      <c r="D270" s="24">
        <v>4410</v>
      </c>
      <c r="E270" s="25">
        <v>400</v>
      </c>
      <c r="F270" s="332">
        <v>400</v>
      </c>
      <c r="G270" s="339">
        <v>238.92</v>
      </c>
      <c r="H270" s="141">
        <f t="shared" si="9"/>
        <v>0.5972999999999999</v>
      </c>
      <c r="I270" s="141">
        <f t="shared" si="8"/>
        <v>1.2736799028290345E-05</v>
      </c>
      <c r="J270" s="51"/>
      <c r="L270" s="110"/>
    </row>
    <row r="271" spans="1:12" ht="12.75">
      <c r="A271" s="26" t="s">
        <v>26</v>
      </c>
      <c r="B271" s="24"/>
      <c r="C271" s="24"/>
      <c r="D271" s="24">
        <v>4430</v>
      </c>
      <c r="E271" s="25">
        <v>5910</v>
      </c>
      <c r="F271" s="332">
        <v>3220</v>
      </c>
      <c r="G271" s="339">
        <v>3220</v>
      </c>
      <c r="H271" s="141">
        <f t="shared" si="9"/>
        <v>1</v>
      </c>
      <c r="I271" s="141">
        <f t="shared" si="8"/>
        <v>0.00017165784727563583</v>
      </c>
      <c r="J271" s="51"/>
      <c r="L271" s="110"/>
    </row>
    <row r="272" spans="1:12" ht="14.25" customHeight="1">
      <c r="A272" s="26" t="s">
        <v>377</v>
      </c>
      <c r="B272" s="24"/>
      <c r="C272" s="24"/>
      <c r="D272" s="24">
        <v>4440</v>
      </c>
      <c r="E272" s="25">
        <v>44314</v>
      </c>
      <c r="F272" s="332">
        <v>44314</v>
      </c>
      <c r="G272" s="339">
        <v>43406.3</v>
      </c>
      <c r="H272" s="141">
        <f t="shared" si="9"/>
        <v>0.9795166313129035</v>
      </c>
      <c r="I272" s="141">
        <f t="shared" si="8"/>
        <v>0.002313985098198892</v>
      </c>
      <c r="J272" s="51"/>
      <c r="L272" s="110"/>
    </row>
    <row r="273" spans="1:12" ht="25.5">
      <c r="A273" s="37" t="s">
        <v>227</v>
      </c>
      <c r="B273" s="24"/>
      <c r="C273" s="24"/>
      <c r="D273" s="36" t="s">
        <v>203</v>
      </c>
      <c r="E273" s="25">
        <v>480</v>
      </c>
      <c r="F273" s="332">
        <v>1390</v>
      </c>
      <c r="G273" s="339">
        <v>400</v>
      </c>
      <c r="H273" s="141">
        <f t="shared" si="9"/>
        <v>0.28776978417266186</v>
      </c>
      <c r="I273" s="141">
        <f t="shared" si="8"/>
        <v>2.13239561833088E-05</v>
      </c>
      <c r="J273" s="51"/>
      <c r="L273" s="110"/>
    </row>
    <row r="274" spans="1:12" ht="12.75">
      <c r="A274" s="37" t="s">
        <v>90</v>
      </c>
      <c r="B274" s="24"/>
      <c r="C274" s="24"/>
      <c r="D274" s="36" t="s">
        <v>89</v>
      </c>
      <c r="E274" s="25">
        <v>20000</v>
      </c>
      <c r="F274" s="332">
        <v>18210</v>
      </c>
      <c r="G274" s="339">
        <v>18209.59</v>
      </c>
      <c r="H274" s="141">
        <f t="shared" si="9"/>
        <v>0.9999774848984074</v>
      </c>
      <c r="I274" s="141">
        <f t="shared" si="8"/>
        <v>0.0009707512481900452</v>
      </c>
      <c r="J274" s="51"/>
      <c r="L274" s="110"/>
    </row>
    <row r="275" spans="1:12" s="100" customFormat="1" ht="15" customHeight="1">
      <c r="A275" s="98" t="s">
        <v>49</v>
      </c>
      <c r="B275" s="143"/>
      <c r="C275" s="143" t="s">
        <v>190</v>
      </c>
      <c r="D275" s="143"/>
      <c r="E275" s="144">
        <f>SUM(E276:E303)</f>
        <v>1378084</v>
      </c>
      <c r="F275" s="331">
        <f>SUM(F276:F303)</f>
        <v>1509131</v>
      </c>
      <c r="G275" s="331">
        <f>SUM(G276:G303)</f>
        <v>1489857.8599999996</v>
      </c>
      <c r="H275" s="101">
        <f t="shared" si="9"/>
        <v>0.9872289814469384</v>
      </c>
      <c r="I275" s="101">
        <f t="shared" si="8"/>
        <v>0.07942415931499552</v>
      </c>
      <c r="J275" s="146">
        <v>0</v>
      </c>
      <c r="L275" s="152"/>
    </row>
    <row r="276" spans="1:12" ht="13.5" customHeight="1">
      <c r="A276" s="37" t="s">
        <v>374</v>
      </c>
      <c r="B276" s="24"/>
      <c r="C276" s="36"/>
      <c r="D276" s="36" t="s">
        <v>98</v>
      </c>
      <c r="E276" s="25">
        <v>2090</v>
      </c>
      <c r="F276" s="332">
        <v>2190</v>
      </c>
      <c r="G276" s="339">
        <v>1664.58</v>
      </c>
      <c r="H276" s="141">
        <f t="shared" si="9"/>
        <v>0.7600821917808219</v>
      </c>
      <c r="I276" s="141">
        <f t="shared" si="8"/>
        <v>8.87385774590304E-05</v>
      </c>
      <c r="J276" s="50"/>
      <c r="L276" s="110"/>
    </row>
    <row r="277" spans="1:12" ht="13.5" customHeight="1">
      <c r="A277" s="26" t="s">
        <v>19</v>
      </c>
      <c r="B277" s="24"/>
      <c r="C277" s="24"/>
      <c r="D277" s="24">
        <v>4010</v>
      </c>
      <c r="E277" s="25">
        <v>941700</v>
      </c>
      <c r="F277" s="332">
        <v>1041331</v>
      </c>
      <c r="G277" s="339">
        <v>1033183.41</v>
      </c>
      <c r="H277" s="141">
        <f t="shared" si="9"/>
        <v>0.9921757923273196</v>
      </c>
      <c r="I277" s="141">
        <f t="shared" si="8"/>
        <v>0.05507889441040393</v>
      </c>
      <c r="J277" s="50"/>
      <c r="L277" s="110"/>
    </row>
    <row r="278" spans="1:12" ht="13.5" customHeight="1">
      <c r="A278" s="26" t="s">
        <v>19</v>
      </c>
      <c r="B278" s="24"/>
      <c r="C278" s="24"/>
      <c r="D278" s="24" t="s">
        <v>463</v>
      </c>
      <c r="E278" s="25">
        <v>0</v>
      </c>
      <c r="F278" s="332">
        <v>3000</v>
      </c>
      <c r="G278" s="339">
        <v>3000</v>
      </c>
      <c r="H278" s="141">
        <f t="shared" si="9"/>
        <v>1</v>
      </c>
      <c r="I278" s="141">
        <f t="shared" si="8"/>
        <v>0.000159929671374816</v>
      </c>
      <c r="J278" s="50"/>
      <c r="L278" s="110"/>
    </row>
    <row r="279" spans="1:12" ht="13.5" customHeight="1">
      <c r="A279" s="37" t="s">
        <v>20</v>
      </c>
      <c r="B279" s="24"/>
      <c r="C279" s="24"/>
      <c r="D279" s="36" t="s">
        <v>172</v>
      </c>
      <c r="E279" s="25">
        <v>79500</v>
      </c>
      <c r="F279" s="332">
        <v>78262</v>
      </c>
      <c r="G279" s="339">
        <v>78261.75</v>
      </c>
      <c r="H279" s="141">
        <f t="shared" si="9"/>
        <v>0.9999968056016969</v>
      </c>
      <c r="I279" s="141">
        <f t="shared" si="8"/>
        <v>0.004172125319572668</v>
      </c>
      <c r="J279" s="50"/>
      <c r="L279" s="110"/>
    </row>
    <row r="280" spans="1:12" ht="13.5" customHeight="1">
      <c r="A280" s="26" t="s">
        <v>21</v>
      </c>
      <c r="B280" s="24"/>
      <c r="C280" s="24"/>
      <c r="D280" s="24">
        <v>4110</v>
      </c>
      <c r="E280" s="25">
        <v>172240</v>
      </c>
      <c r="F280" s="332">
        <v>184804</v>
      </c>
      <c r="G280" s="339">
        <v>183313.25</v>
      </c>
      <c r="H280" s="141">
        <f t="shared" si="9"/>
        <v>0.9919333455985802</v>
      </c>
      <c r="I280" s="141">
        <f t="shared" si="8"/>
        <v>0.009772409277049829</v>
      </c>
      <c r="J280" s="50"/>
      <c r="L280" s="110"/>
    </row>
    <row r="281" spans="1:12" ht="13.5" customHeight="1">
      <c r="A281" s="26" t="s">
        <v>21</v>
      </c>
      <c r="B281" s="24"/>
      <c r="C281" s="24"/>
      <c r="D281" s="24" t="s">
        <v>389</v>
      </c>
      <c r="E281" s="25">
        <v>0</v>
      </c>
      <c r="F281" s="332">
        <v>516</v>
      </c>
      <c r="G281" s="339">
        <v>515.7</v>
      </c>
      <c r="H281" s="141">
        <f t="shared" si="9"/>
        <v>0.9994186046511628</v>
      </c>
      <c r="I281" s="141">
        <f t="shared" si="8"/>
        <v>2.749191050933087E-05</v>
      </c>
      <c r="J281" s="50"/>
      <c r="L281" s="110"/>
    </row>
    <row r="282" spans="1:12" ht="13.5" customHeight="1">
      <c r="A282" s="26" t="s">
        <v>22</v>
      </c>
      <c r="B282" s="24"/>
      <c r="C282" s="24"/>
      <c r="D282" s="24">
        <v>4120</v>
      </c>
      <c r="E282" s="25">
        <v>24550</v>
      </c>
      <c r="F282" s="332">
        <v>25841</v>
      </c>
      <c r="G282" s="339">
        <v>25002.01</v>
      </c>
      <c r="H282" s="141">
        <f t="shared" si="9"/>
        <v>0.9675326032274292</v>
      </c>
      <c r="I282" s="141">
        <f t="shared" si="8"/>
        <v>0.0013328544143366209</v>
      </c>
      <c r="J282" s="50"/>
      <c r="L282" s="110"/>
    </row>
    <row r="283" spans="1:12" ht="13.5" customHeight="1">
      <c r="A283" s="26" t="s">
        <v>22</v>
      </c>
      <c r="B283" s="24"/>
      <c r="C283" s="24"/>
      <c r="D283" s="24" t="s">
        <v>385</v>
      </c>
      <c r="E283" s="25">
        <v>0</v>
      </c>
      <c r="F283" s="332">
        <v>54</v>
      </c>
      <c r="G283" s="339">
        <v>53.9</v>
      </c>
      <c r="H283" s="141">
        <f t="shared" si="9"/>
        <v>0.9981481481481481</v>
      </c>
      <c r="I283" s="141">
        <f t="shared" si="8"/>
        <v>2.8734030957008607E-06</v>
      </c>
      <c r="J283" s="50"/>
      <c r="L283" s="110"/>
    </row>
    <row r="284" spans="1:12" ht="13.5" customHeight="1" hidden="1">
      <c r="A284" s="37" t="s">
        <v>165</v>
      </c>
      <c r="B284" s="24"/>
      <c r="C284" s="24"/>
      <c r="D284" s="36" t="s">
        <v>166</v>
      </c>
      <c r="E284" s="25">
        <v>0</v>
      </c>
      <c r="F284" s="332">
        <v>0</v>
      </c>
      <c r="G284" s="339">
        <v>0</v>
      </c>
      <c r="H284" s="141" t="e">
        <f t="shared" si="9"/>
        <v>#DIV/0!</v>
      </c>
      <c r="I284" s="141">
        <f t="shared" si="8"/>
        <v>0</v>
      </c>
      <c r="J284" s="50"/>
      <c r="L284" s="110"/>
    </row>
    <row r="285" spans="1:12" ht="13.5" customHeight="1" hidden="1">
      <c r="A285" s="37" t="s">
        <v>165</v>
      </c>
      <c r="B285" s="24"/>
      <c r="C285" s="24"/>
      <c r="D285" s="36" t="s">
        <v>406</v>
      </c>
      <c r="E285" s="25">
        <v>0</v>
      </c>
      <c r="F285" s="332">
        <v>0</v>
      </c>
      <c r="G285" s="339">
        <v>0</v>
      </c>
      <c r="H285" s="141" t="e">
        <f t="shared" si="9"/>
        <v>#DIV/0!</v>
      </c>
      <c r="I285" s="141">
        <f t="shared" si="8"/>
        <v>0</v>
      </c>
      <c r="J285" s="50"/>
      <c r="L285" s="110"/>
    </row>
    <row r="286" spans="1:12" ht="13.5" customHeight="1">
      <c r="A286" s="26" t="s">
        <v>9</v>
      </c>
      <c r="B286" s="24"/>
      <c r="C286" s="24"/>
      <c r="D286" s="24">
        <v>4210</v>
      </c>
      <c r="E286" s="25">
        <v>36700</v>
      </c>
      <c r="F286" s="332">
        <v>35700</v>
      </c>
      <c r="G286" s="339">
        <v>34688.51</v>
      </c>
      <c r="H286" s="141">
        <f t="shared" si="9"/>
        <v>0.9716669467787116</v>
      </c>
      <c r="I286" s="141">
        <f t="shared" si="8"/>
        <v>0.0018492406682606728</v>
      </c>
      <c r="J286" s="50"/>
      <c r="L286" s="110"/>
    </row>
    <row r="287" spans="1:12" ht="13.5" customHeight="1">
      <c r="A287" s="26" t="s">
        <v>9</v>
      </c>
      <c r="B287" s="24"/>
      <c r="C287" s="24"/>
      <c r="D287" s="36" t="s">
        <v>422</v>
      </c>
      <c r="E287" s="25">
        <v>350</v>
      </c>
      <c r="F287" s="332">
        <v>137</v>
      </c>
      <c r="G287" s="339">
        <v>136.28</v>
      </c>
      <c r="H287" s="141">
        <f t="shared" si="9"/>
        <v>0.9947445255474453</v>
      </c>
      <c r="I287" s="141">
        <f t="shared" si="8"/>
        <v>7.2650718716533074E-06</v>
      </c>
      <c r="J287" s="50"/>
      <c r="L287" s="110"/>
    </row>
    <row r="288" spans="1:12" ht="14.25" customHeight="1">
      <c r="A288" s="37" t="s">
        <v>386</v>
      </c>
      <c r="B288" s="24"/>
      <c r="C288" s="24"/>
      <c r="D288" s="24">
        <v>4240</v>
      </c>
      <c r="E288" s="25">
        <v>3000</v>
      </c>
      <c r="F288" s="332">
        <v>3000</v>
      </c>
      <c r="G288" s="339">
        <v>2892.72</v>
      </c>
      <c r="H288" s="141">
        <f t="shared" si="9"/>
        <v>0.96424</v>
      </c>
      <c r="I288" s="141">
        <f t="shared" si="8"/>
        <v>0.00015421058632645256</v>
      </c>
      <c r="J288" s="50"/>
      <c r="L288" s="110"/>
    </row>
    <row r="289" spans="1:12" ht="14.25" customHeight="1">
      <c r="A289" s="37" t="s">
        <v>386</v>
      </c>
      <c r="B289" s="24"/>
      <c r="C289" s="24"/>
      <c r="D289" s="24" t="s">
        <v>461</v>
      </c>
      <c r="E289" s="25">
        <v>0</v>
      </c>
      <c r="F289" s="332">
        <v>4995</v>
      </c>
      <c r="G289" s="339">
        <v>4924.98</v>
      </c>
      <c r="H289" s="141">
        <f t="shared" si="9"/>
        <v>0.985981981981982</v>
      </c>
      <c r="I289" s="141">
        <f t="shared" si="8"/>
        <v>0.0002625501443091804</v>
      </c>
      <c r="J289" s="50"/>
      <c r="L289" s="110"/>
    </row>
    <row r="290" spans="1:12" ht="13.5" customHeight="1">
      <c r="A290" s="37" t="s">
        <v>10</v>
      </c>
      <c r="B290" s="24"/>
      <c r="C290" s="24"/>
      <c r="D290" s="36" t="s">
        <v>154</v>
      </c>
      <c r="E290" s="25">
        <v>18800</v>
      </c>
      <c r="F290" s="332">
        <v>16500</v>
      </c>
      <c r="G290" s="339">
        <v>15792.01</v>
      </c>
      <c r="H290" s="141">
        <f t="shared" si="9"/>
        <v>0.9570915151515151</v>
      </c>
      <c r="I290" s="141">
        <f t="shared" si="8"/>
        <v>0.000841870323215936</v>
      </c>
      <c r="J290" s="50"/>
      <c r="L290" s="110"/>
    </row>
    <row r="291" spans="1:12" ht="13.5" customHeight="1">
      <c r="A291" s="26" t="s">
        <v>11</v>
      </c>
      <c r="B291" s="24"/>
      <c r="C291" s="24"/>
      <c r="D291" s="24">
        <v>4270</v>
      </c>
      <c r="E291" s="25">
        <v>2400</v>
      </c>
      <c r="F291" s="332">
        <v>2400</v>
      </c>
      <c r="G291" s="339">
        <v>129.15</v>
      </c>
      <c r="H291" s="141">
        <f t="shared" si="9"/>
        <v>0.0538125</v>
      </c>
      <c r="I291" s="141">
        <f t="shared" si="8"/>
        <v>6.884972352685829E-06</v>
      </c>
      <c r="J291" s="50"/>
      <c r="L291" s="110"/>
    </row>
    <row r="292" spans="1:12" ht="13.5" customHeight="1">
      <c r="A292" s="26" t="s">
        <v>48</v>
      </c>
      <c r="B292" s="24"/>
      <c r="C292" s="24"/>
      <c r="D292" s="24">
        <v>4280</v>
      </c>
      <c r="E292" s="25">
        <v>500</v>
      </c>
      <c r="F292" s="332">
        <v>500</v>
      </c>
      <c r="G292" s="339">
        <v>420</v>
      </c>
      <c r="H292" s="141">
        <f t="shared" si="9"/>
        <v>0.84</v>
      </c>
      <c r="I292" s="141">
        <f t="shared" si="8"/>
        <v>2.239015399247424E-05</v>
      </c>
      <c r="J292" s="50"/>
      <c r="L292" s="110"/>
    </row>
    <row r="293" spans="1:12" ht="13.5" customHeight="1">
      <c r="A293" s="26" t="s">
        <v>12</v>
      </c>
      <c r="B293" s="24"/>
      <c r="C293" s="24"/>
      <c r="D293" s="24">
        <v>4300</v>
      </c>
      <c r="E293" s="25">
        <v>5950</v>
      </c>
      <c r="F293" s="332">
        <v>7250</v>
      </c>
      <c r="G293" s="339">
        <v>5880.42</v>
      </c>
      <c r="H293" s="141">
        <f t="shared" si="9"/>
        <v>0.8110924137931035</v>
      </c>
      <c r="I293" s="141">
        <f t="shared" si="8"/>
        <v>0.0003134845460486318</v>
      </c>
      <c r="J293" s="50"/>
      <c r="L293" s="110"/>
    </row>
    <row r="294" spans="1:12" ht="13.5" customHeight="1">
      <c r="A294" s="26" t="s">
        <v>12</v>
      </c>
      <c r="B294" s="24"/>
      <c r="C294" s="24"/>
      <c r="D294" s="24" t="s">
        <v>387</v>
      </c>
      <c r="E294" s="25">
        <v>5800</v>
      </c>
      <c r="F294" s="332">
        <v>16018</v>
      </c>
      <c r="G294" s="339">
        <v>16017.44</v>
      </c>
      <c r="H294" s="141">
        <f t="shared" si="9"/>
        <v>0.999965039330753</v>
      </c>
      <c r="I294" s="141">
        <f t="shared" si="8"/>
        <v>0.0008538879718219442</v>
      </c>
      <c r="J294" s="50"/>
      <c r="L294" s="110"/>
    </row>
    <row r="295" spans="1:12" ht="25.5" customHeight="1">
      <c r="A295" s="26" t="s">
        <v>420</v>
      </c>
      <c r="B295" s="24"/>
      <c r="C295" s="24"/>
      <c r="D295" s="24" t="s">
        <v>180</v>
      </c>
      <c r="E295" s="25">
        <v>14000</v>
      </c>
      <c r="F295" s="332">
        <v>15020</v>
      </c>
      <c r="G295" s="339">
        <v>12804.35</v>
      </c>
      <c r="H295" s="141">
        <f t="shared" si="9"/>
        <v>0.8524866844207724</v>
      </c>
      <c r="I295" s="141">
        <f t="shared" si="8"/>
        <v>0.0006825984958893751</v>
      </c>
      <c r="J295" s="50"/>
      <c r="L295" s="110"/>
    </row>
    <row r="296" spans="1:12" ht="25.5" customHeight="1" hidden="1">
      <c r="A296" s="37" t="s">
        <v>411</v>
      </c>
      <c r="B296" s="24"/>
      <c r="C296" s="24"/>
      <c r="D296" s="36" t="s">
        <v>207</v>
      </c>
      <c r="E296" s="25">
        <v>0</v>
      </c>
      <c r="F296" s="332">
        <v>0</v>
      </c>
      <c r="G296" s="339">
        <v>0</v>
      </c>
      <c r="H296" s="141" t="e">
        <f t="shared" si="9"/>
        <v>#DIV/0!</v>
      </c>
      <c r="I296" s="141">
        <f t="shared" si="8"/>
        <v>0</v>
      </c>
      <c r="J296" s="50"/>
      <c r="L296" s="110"/>
    </row>
    <row r="297" spans="1:12" ht="36.75" customHeight="1" hidden="1">
      <c r="A297" s="37" t="s">
        <v>423</v>
      </c>
      <c r="B297" s="24"/>
      <c r="C297" s="24"/>
      <c r="D297" s="36" t="s">
        <v>209</v>
      </c>
      <c r="E297" s="25">
        <v>0</v>
      </c>
      <c r="F297" s="332">
        <v>0</v>
      </c>
      <c r="G297" s="339">
        <v>0</v>
      </c>
      <c r="H297" s="141" t="e">
        <f t="shared" si="9"/>
        <v>#DIV/0!</v>
      </c>
      <c r="I297" s="141">
        <f t="shared" si="8"/>
        <v>0</v>
      </c>
      <c r="J297" s="50"/>
      <c r="L297" s="110"/>
    </row>
    <row r="298" spans="1:12" ht="13.5" customHeight="1">
      <c r="A298" s="26" t="s">
        <v>25</v>
      </c>
      <c r="B298" s="24"/>
      <c r="C298" s="24"/>
      <c r="D298" s="24">
        <v>4410</v>
      </c>
      <c r="E298" s="25">
        <v>2000</v>
      </c>
      <c r="F298" s="332">
        <v>1702</v>
      </c>
      <c r="G298" s="339">
        <v>1348.66</v>
      </c>
      <c r="H298" s="141">
        <f t="shared" si="9"/>
        <v>0.7923971797884842</v>
      </c>
      <c r="I298" s="141">
        <f t="shared" si="8"/>
        <v>7.189691686545311E-05</v>
      </c>
      <c r="J298" s="50"/>
      <c r="L298" s="110"/>
    </row>
    <row r="299" spans="1:12" ht="13.5" customHeight="1">
      <c r="A299" s="26" t="s">
        <v>25</v>
      </c>
      <c r="B299" s="24"/>
      <c r="C299" s="24"/>
      <c r="D299" s="24" t="s">
        <v>462</v>
      </c>
      <c r="E299" s="25">
        <v>0</v>
      </c>
      <c r="F299" s="332">
        <v>184</v>
      </c>
      <c r="G299" s="339">
        <v>183.4</v>
      </c>
      <c r="H299" s="141">
        <f t="shared" si="9"/>
        <v>0.9967391304347827</v>
      </c>
      <c r="I299" s="141">
        <f t="shared" si="8"/>
        <v>9.777033910047084E-06</v>
      </c>
      <c r="J299" s="50"/>
      <c r="L299" s="110"/>
    </row>
    <row r="300" spans="1:12" ht="13.5" customHeight="1">
      <c r="A300" s="26" t="s">
        <v>293</v>
      </c>
      <c r="B300" s="24"/>
      <c r="C300" s="24"/>
      <c r="D300" s="24" t="s">
        <v>388</v>
      </c>
      <c r="E300" s="25">
        <v>9850</v>
      </c>
      <c r="F300" s="332">
        <v>11016</v>
      </c>
      <c r="G300" s="339">
        <v>11015.34</v>
      </c>
      <c r="H300" s="141">
        <f t="shared" si="9"/>
        <v>0.9999400871459695</v>
      </c>
      <c r="I300" s="141">
        <f t="shared" si="8"/>
        <v>0.0005872265687606219</v>
      </c>
      <c r="J300" s="50"/>
      <c r="L300" s="110"/>
    </row>
    <row r="301" spans="1:12" ht="13.5" customHeight="1">
      <c r="A301" s="26" t="s">
        <v>26</v>
      </c>
      <c r="B301" s="24"/>
      <c r="C301" s="24"/>
      <c r="D301" s="24">
        <v>4430</v>
      </c>
      <c r="E301" s="25">
        <v>3900</v>
      </c>
      <c r="F301" s="332">
        <v>4459</v>
      </c>
      <c r="G301" s="339">
        <v>4459</v>
      </c>
      <c r="H301" s="141">
        <f t="shared" si="9"/>
        <v>1</v>
      </c>
      <c r="I301" s="141">
        <f t="shared" si="8"/>
        <v>0.00023770880155343484</v>
      </c>
      <c r="J301" s="50"/>
      <c r="L301" s="110"/>
    </row>
    <row r="302" spans="1:12" ht="14.25" customHeight="1">
      <c r="A302" s="26" t="s">
        <v>377</v>
      </c>
      <c r="B302" s="24"/>
      <c r="C302" s="24"/>
      <c r="D302" s="24">
        <v>4440</v>
      </c>
      <c r="E302" s="25">
        <v>54594</v>
      </c>
      <c r="F302" s="332">
        <v>54092</v>
      </c>
      <c r="G302" s="339">
        <v>54091</v>
      </c>
      <c r="H302" s="141">
        <f t="shared" si="9"/>
        <v>0.9999815129778895</v>
      </c>
      <c r="I302" s="141">
        <f t="shared" si="8"/>
        <v>0.0028835852847783907</v>
      </c>
      <c r="J302" s="50"/>
      <c r="L302" s="110"/>
    </row>
    <row r="303" spans="1:12" ht="26.25" customHeight="1">
      <c r="A303" s="37" t="s">
        <v>222</v>
      </c>
      <c r="B303" s="24"/>
      <c r="C303" s="24"/>
      <c r="D303" s="36" t="s">
        <v>203</v>
      </c>
      <c r="E303" s="25">
        <v>160</v>
      </c>
      <c r="F303" s="332">
        <v>160</v>
      </c>
      <c r="G303" s="339">
        <v>80</v>
      </c>
      <c r="H303" s="141">
        <f t="shared" si="9"/>
        <v>0.5</v>
      </c>
      <c r="I303" s="141">
        <f t="shared" si="8"/>
        <v>4.26479123666176E-06</v>
      </c>
      <c r="J303" s="50"/>
      <c r="L303" s="110"/>
    </row>
    <row r="304" spans="1:12" s="100" customFormat="1" ht="15.75" customHeight="1">
      <c r="A304" s="98" t="s">
        <v>50</v>
      </c>
      <c r="B304" s="143"/>
      <c r="C304" s="143" t="s">
        <v>191</v>
      </c>
      <c r="D304" s="143"/>
      <c r="E304" s="144">
        <f>(E305)</f>
        <v>90000</v>
      </c>
      <c r="F304" s="331">
        <f>SUM(F305)</f>
        <v>90000</v>
      </c>
      <c r="G304" s="331">
        <f>SUM(G305)</f>
        <v>87582.14</v>
      </c>
      <c r="H304" s="101">
        <f t="shared" si="9"/>
        <v>0.9731348888888889</v>
      </c>
      <c r="I304" s="101">
        <f t="shared" si="8"/>
        <v>0.004668994289501042</v>
      </c>
      <c r="J304" s="146">
        <v>0</v>
      </c>
      <c r="L304" s="152"/>
    </row>
    <row r="305" spans="1:12" ht="12.75">
      <c r="A305" s="37" t="s">
        <v>12</v>
      </c>
      <c r="B305" s="24"/>
      <c r="C305" s="24"/>
      <c r="D305" s="36" t="s">
        <v>79</v>
      </c>
      <c r="E305" s="25">
        <v>90000</v>
      </c>
      <c r="F305" s="332">
        <v>90000</v>
      </c>
      <c r="G305" s="339">
        <v>87582.14</v>
      </c>
      <c r="H305" s="141">
        <f t="shared" si="9"/>
        <v>0.9731348888888889</v>
      </c>
      <c r="I305" s="141">
        <f t="shared" si="8"/>
        <v>0.004668994289501042</v>
      </c>
      <c r="J305" s="51"/>
      <c r="L305" s="110"/>
    </row>
    <row r="306" spans="1:12" s="100" customFormat="1" ht="18" customHeight="1">
      <c r="A306" s="98" t="s">
        <v>140</v>
      </c>
      <c r="B306" s="143"/>
      <c r="C306" s="143" t="s">
        <v>141</v>
      </c>
      <c r="D306" s="143"/>
      <c r="E306" s="144">
        <f>SUM(E307:E307)</f>
        <v>31157</v>
      </c>
      <c r="F306" s="331">
        <f>SUM(F307:F307)</f>
        <v>31157</v>
      </c>
      <c r="G306" s="331">
        <f>SUM(G307:G307)</f>
        <v>5754.15</v>
      </c>
      <c r="H306" s="101">
        <f aca="true" t="shared" si="10" ref="H306:H373">G306/F306</f>
        <v>0.1846824148666431</v>
      </c>
      <c r="I306" s="101">
        <f t="shared" si="8"/>
        <v>0.0003067531061804658</v>
      </c>
      <c r="J306" s="146">
        <f>G306/7232332.21</f>
        <v>0.00079561472467261</v>
      </c>
      <c r="L306" s="152"/>
    </row>
    <row r="307" spans="1:12" s="34" customFormat="1" ht="15" customHeight="1">
      <c r="A307" s="37" t="s">
        <v>12</v>
      </c>
      <c r="B307" s="36"/>
      <c r="C307" s="36"/>
      <c r="D307" s="36" t="s">
        <v>79</v>
      </c>
      <c r="E307" s="38">
        <v>31157</v>
      </c>
      <c r="F307" s="339">
        <v>31157</v>
      </c>
      <c r="G307" s="339">
        <v>5754.15</v>
      </c>
      <c r="H307" s="141">
        <f t="shared" si="10"/>
        <v>0.1846824148666431</v>
      </c>
      <c r="I307" s="141">
        <f t="shared" si="8"/>
        <v>0.0003067531061804658</v>
      </c>
      <c r="J307" s="51"/>
      <c r="L307" s="110"/>
    </row>
    <row r="308" spans="1:12" s="100" customFormat="1" ht="15.75" customHeight="1">
      <c r="A308" s="98" t="s">
        <v>391</v>
      </c>
      <c r="B308" s="143"/>
      <c r="C308" s="143" t="s">
        <v>239</v>
      </c>
      <c r="D308" s="143"/>
      <c r="E308" s="144">
        <f>SUM(E309:E321)</f>
        <v>233532</v>
      </c>
      <c r="F308" s="333">
        <f>SUM(F309:F321)</f>
        <v>237840</v>
      </c>
      <c r="G308" s="333">
        <f>SUM(G309:G321)</f>
        <v>211650.99</v>
      </c>
      <c r="H308" s="101">
        <f t="shared" si="10"/>
        <v>0.8898881180625631</v>
      </c>
      <c r="I308" s="101">
        <f t="shared" si="8"/>
        <v>0.01128309109228482</v>
      </c>
      <c r="J308" s="146">
        <v>0</v>
      </c>
      <c r="L308" s="152"/>
    </row>
    <row r="309" spans="1:12" s="34" customFormat="1" ht="13.5" customHeight="1">
      <c r="A309" s="37" t="s">
        <v>374</v>
      </c>
      <c r="B309" s="36"/>
      <c r="C309" s="36"/>
      <c r="D309" s="36" t="s">
        <v>98</v>
      </c>
      <c r="E309" s="38">
        <v>1550</v>
      </c>
      <c r="F309" s="339">
        <v>1550</v>
      </c>
      <c r="G309" s="339">
        <v>717.68</v>
      </c>
      <c r="H309" s="141">
        <f t="shared" si="10"/>
        <v>0.46301935483870965</v>
      </c>
      <c r="I309" s="141">
        <f t="shared" si="8"/>
        <v>3.8259442184092646E-05</v>
      </c>
      <c r="J309" s="51"/>
      <c r="L309" s="110"/>
    </row>
    <row r="310" spans="1:12" s="34" customFormat="1" ht="13.5" customHeight="1">
      <c r="A310" s="37" t="s">
        <v>19</v>
      </c>
      <c r="B310" s="36"/>
      <c r="C310" s="36"/>
      <c r="D310" s="36" t="s">
        <v>151</v>
      </c>
      <c r="E310" s="38">
        <v>80608</v>
      </c>
      <c r="F310" s="339">
        <v>84208</v>
      </c>
      <c r="G310" s="339">
        <v>71289.09</v>
      </c>
      <c r="H310" s="141">
        <f t="shared" si="10"/>
        <v>0.8465833412502375</v>
      </c>
      <c r="I310" s="141">
        <f t="shared" si="8"/>
        <v>0.0038004135787698934</v>
      </c>
      <c r="J310" s="51"/>
      <c r="L310" s="110"/>
    </row>
    <row r="311" spans="1:12" s="34" customFormat="1" ht="13.5" customHeight="1">
      <c r="A311" s="37" t="s">
        <v>20</v>
      </c>
      <c r="B311" s="36"/>
      <c r="C311" s="36"/>
      <c r="D311" s="36" t="s">
        <v>172</v>
      </c>
      <c r="E311" s="38">
        <v>6600</v>
      </c>
      <c r="F311" s="339">
        <v>6307</v>
      </c>
      <c r="G311" s="339">
        <v>6306.91</v>
      </c>
      <c r="H311" s="141">
        <f t="shared" si="10"/>
        <v>0.999985730141113</v>
      </c>
      <c r="I311" s="141">
        <f t="shared" si="8"/>
        <v>0.0003362206812301802</v>
      </c>
      <c r="J311" s="51"/>
      <c r="L311" s="110"/>
    </row>
    <row r="312" spans="1:12" s="34" customFormat="1" ht="13.5" customHeight="1">
      <c r="A312" s="37" t="s">
        <v>27</v>
      </c>
      <c r="B312" s="36"/>
      <c r="C312" s="36"/>
      <c r="D312" s="36" t="s">
        <v>81</v>
      </c>
      <c r="E312" s="38">
        <v>14700</v>
      </c>
      <c r="F312" s="339">
        <v>15320</v>
      </c>
      <c r="G312" s="339">
        <v>9711.43</v>
      </c>
      <c r="H312" s="141">
        <f t="shared" si="10"/>
        <v>0.6339053524804178</v>
      </c>
      <c r="I312" s="141">
        <f t="shared" si="8"/>
        <v>0.0005177152694931764</v>
      </c>
      <c r="J312" s="51"/>
      <c r="L312" s="110"/>
    </row>
    <row r="313" spans="1:12" s="34" customFormat="1" ht="13.5" customHeight="1">
      <c r="A313" s="37" t="s">
        <v>22</v>
      </c>
      <c r="B313" s="36"/>
      <c r="C313" s="36"/>
      <c r="D313" s="36" t="s">
        <v>82</v>
      </c>
      <c r="E313" s="38">
        <v>2095</v>
      </c>
      <c r="F313" s="339">
        <v>2183</v>
      </c>
      <c r="G313" s="339">
        <v>1676.07</v>
      </c>
      <c r="H313" s="141">
        <f t="shared" si="10"/>
        <v>0.7677828676133761</v>
      </c>
      <c r="I313" s="141">
        <f t="shared" si="8"/>
        <v>8.935110810039594E-05</v>
      </c>
      <c r="J313" s="51"/>
      <c r="L313" s="110"/>
    </row>
    <row r="314" spans="1:12" s="34" customFormat="1" ht="13.5" customHeight="1">
      <c r="A314" s="37" t="s">
        <v>9</v>
      </c>
      <c r="B314" s="36"/>
      <c r="C314" s="36"/>
      <c r="D314" s="36" t="s">
        <v>83</v>
      </c>
      <c r="E314" s="38">
        <v>11800</v>
      </c>
      <c r="F314" s="339">
        <v>11911</v>
      </c>
      <c r="G314" s="339">
        <v>10046.38</v>
      </c>
      <c r="H314" s="141">
        <f t="shared" si="10"/>
        <v>0.8434539501301317</v>
      </c>
      <c r="I314" s="141">
        <f t="shared" si="8"/>
        <v>0.0005355714173021746</v>
      </c>
      <c r="J314" s="51"/>
      <c r="L314" s="110"/>
    </row>
    <row r="315" spans="1:12" s="34" customFormat="1" ht="13.5" customHeight="1">
      <c r="A315" s="37" t="s">
        <v>60</v>
      </c>
      <c r="B315" s="36"/>
      <c r="C315" s="36"/>
      <c r="D315" s="36" t="s">
        <v>139</v>
      </c>
      <c r="E315" s="38">
        <v>103000</v>
      </c>
      <c r="F315" s="339">
        <v>103000</v>
      </c>
      <c r="G315" s="339">
        <v>100474.13</v>
      </c>
      <c r="H315" s="141">
        <f t="shared" si="10"/>
        <v>0.9754769902912622</v>
      </c>
      <c r="I315" s="141">
        <f t="shared" si="8"/>
        <v>0.005356264864190181</v>
      </c>
      <c r="J315" s="51"/>
      <c r="L315" s="110"/>
    </row>
    <row r="316" spans="1:12" s="34" customFormat="1" ht="13.5" customHeight="1">
      <c r="A316" s="37" t="s">
        <v>10</v>
      </c>
      <c r="B316" s="36"/>
      <c r="C316" s="36"/>
      <c r="D316" s="36" t="s">
        <v>154</v>
      </c>
      <c r="E316" s="38">
        <v>7600</v>
      </c>
      <c r="F316" s="339">
        <v>7600</v>
      </c>
      <c r="G316" s="339">
        <v>6495.18</v>
      </c>
      <c r="H316" s="141">
        <f t="shared" si="10"/>
        <v>0.8546289473684211</v>
      </c>
      <c r="I316" s="141">
        <f t="shared" si="8"/>
        <v>0.00034625733430675913</v>
      </c>
      <c r="J316" s="51"/>
      <c r="L316" s="110"/>
    </row>
    <row r="317" spans="1:12" s="34" customFormat="1" ht="13.5" customHeight="1">
      <c r="A317" s="37" t="s">
        <v>11</v>
      </c>
      <c r="B317" s="36"/>
      <c r="C317" s="36"/>
      <c r="D317" s="36" t="s">
        <v>136</v>
      </c>
      <c r="E317" s="38">
        <v>500</v>
      </c>
      <c r="F317" s="339">
        <v>500</v>
      </c>
      <c r="G317" s="339">
        <v>0</v>
      </c>
      <c r="H317" s="141">
        <f t="shared" si="10"/>
        <v>0</v>
      </c>
      <c r="I317" s="141">
        <f t="shared" si="8"/>
        <v>0</v>
      </c>
      <c r="J317" s="51"/>
      <c r="L317" s="110"/>
    </row>
    <row r="318" spans="1:12" s="34" customFormat="1" ht="13.5" customHeight="1" hidden="1">
      <c r="A318" s="37" t="s">
        <v>48</v>
      </c>
      <c r="B318" s="36"/>
      <c r="C318" s="36"/>
      <c r="D318" s="36" t="s">
        <v>138</v>
      </c>
      <c r="E318" s="38">
        <v>0</v>
      </c>
      <c r="F318" s="339">
        <v>0</v>
      </c>
      <c r="G318" s="339">
        <v>0</v>
      </c>
      <c r="H318" s="141" t="e">
        <f t="shared" si="10"/>
        <v>#DIV/0!</v>
      </c>
      <c r="I318" s="141">
        <f t="shared" si="8"/>
        <v>0</v>
      </c>
      <c r="J318" s="51"/>
      <c r="L318" s="110"/>
    </row>
    <row r="319" spans="1:12" s="34" customFormat="1" ht="13.5" customHeight="1">
      <c r="A319" s="37" t="s">
        <v>12</v>
      </c>
      <c r="B319" s="36"/>
      <c r="C319" s="36"/>
      <c r="D319" s="36" t="s">
        <v>79</v>
      </c>
      <c r="E319" s="38">
        <v>200</v>
      </c>
      <c r="F319" s="339">
        <v>200</v>
      </c>
      <c r="G319" s="339">
        <v>73.76</v>
      </c>
      <c r="H319" s="141">
        <f t="shared" si="10"/>
        <v>0.3688</v>
      </c>
      <c r="I319" s="141">
        <f t="shared" si="8"/>
        <v>3.9321375202021425E-06</v>
      </c>
      <c r="J319" s="51"/>
      <c r="L319" s="110"/>
    </row>
    <row r="320" spans="1:12" s="34" customFormat="1" ht="14.25" customHeight="1">
      <c r="A320" s="37" t="s">
        <v>377</v>
      </c>
      <c r="B320" s="36"/>
      <c r="C320" s="36"/>
      <c r="D320" s="36" t="s">
        <v>143</v>
      </c>
      <c r="E320" s="38">
        <v>4559</v>
      </c>
      <c r="F320" s="339">
        <v>4741</v>
      </c>
      <c r="G320" s="339">
        <v>4740.36</v>
      </c>
      <c r="H320" s="141">
        <f t="shared" si="10"/>
        <v>0.9998650073824087</v>
      </c>
      <c r="I320" s="141">
        <f t="shared" si="8"/>
        <v>0.00025270807233277424</v>
      </c>
      <c r="J320" s="51"/>
      <c r="L320" s="110"/>
    </row>
    <row r="321" spans="1:12" s="34" customFormat="1" ht="25.5" customHeight="1">
      <c r="A321" s="37" t="s">
        <v>222</v>
      </c>
      <c r="B321" s="36"/>
      <c r="C321" s="36"/>
      <c r="D321" s="36" t="s">
        <v>203</v>
      </c>
      <c r="E321" s="38">
        <v>320</v>
      </c>
      <c r="F321" s="339">
        <v>320</v>
      </c>
      <c r="G321" s="339">
        <v>120</v>
      </c>
      <c r="H321" s="141">
        <f t="shared" si="10"/>
        <v>0.375</v>
      </c>
      <c r="I321" s="141">
        <f t="shared" si="8"/>
        <v>6.39718685499264E-06</v>
      </c>
      <c r="J321" s="51"/>
      <c r="L321" s="110"/>
    </row>
    <row r="322" spans="1:12" s="100" customFormat="1" ht="15" customHeight="1">
      <c r="A322" s="98" t="s">
        <v>15</v>
      </c>
      <c r="B322" s="143"/>
      <c r="C322" s="143" t="s">
        <v>142</v>
      </c>
      <c r="D322" s="143"/>
      <c r="E322" s="144">
        <f>SUM(E323:E326)</f>
        <v>11848</v>
      </c>
      <c r="F322" s="331">
        <f>SUM(F323:F326)</f>
        <v>11278</v>
      </c>
      <c r="G322" s="331">
        <f>SUM(G323:G326)</f>
        <v>10812.57</v>
      </c>
      <c r="H322" s="101">
        <f t="shared" si="10"/>
        <v>0.9587311580067388</v>
      </c>
      <c r="I322" s="101">
        <f t="shared" si="8"/>
        <v>0.000576416922272398</v>
      </c>
      <c r="J322" s="146">
        <v>0</v>
      </c>
      <c r="L322" s="152"/>
    </row>
    <row r="323" spans="1:12" s="34" customFormat="1" ht="13.5" customHeight="1">
      <c r="A323" s="37" t="s">
        <v>374</v>
      </c>
      <c r="B323" s="36"/>
      <c r="C323" s="36"/>
      <c r="D323" s="36" t="s">
        <v>98</v>
      </c>
      <c r="E323" s="38">
        <v>9348</v>
      </c>
      <c r="F323" s="339">
        <v>9348</v>
      </c>
      <c r="G323" s="339">
        <v>9348</v>
      </c>
      <c r="H323" s="141">
        <f t="shared" si="10"/>
        <v>1</v>
      </c>
      <c r="I323" s="141">
        <f aca="true" t="shared" si="11" ref="I323:I386">G323/18758245.26</f>
        <v>0.0004983408560039266</v>
      </c>
      <c r="J323" s="51"/>
      <c r="L323" s="110"/>
    </row>
    <row r="324" spans="1:12" s="34" customFormat="1" ht="13.5" customHeight="1">
      <c r="A324" s="37" t="s">
        <v>210</v>
      </c>
      <c r="B324" s="36"/>
      <c r="C324" s="36"/>
      <c r="D324" s="36" t="s">
        <v>166</v>
      </c>
      <c r="E324" s="38">
        <v>500</v>
      </c>
      <c r="F324" s="339">
        <v>900</v>
      </c>
      <c r="G324" s="339">
        <v>900</v>
      </c>
      <c r="H324" s="141">
        <f t="shared" si="10"/>
        <v>1</v>
      </c>
      <c r="I324" s="141">
        <f t="shared" si="11"/>
        <v>4.7978901412444796E-05</v>
      </c>
      <c r="J324" s="51"/>
      <c r="L324" s="110"/>
    </row>
    <row r="325" spans="1:12" s="34" customFormat="1" ht="13.5" customHeight="1">
      <c r="A325" s="37" t="s">
        <v>9</v>
      </c>
      <c r="B325" s="36"/>
      <c r="C325" s="36"/>
      <c r="D325" s="36" t="s">
        <v>83</v>
      </c>
      <c r="E325" s="38">
        <v>1000</v>
      </c>
      <c r="F325" s="339">
        <v>900</v>
      </c>
      <c r="G325" s="339">
        <v>564.57</v>
      </c>
      <c r="H325" s="141">
        <f t="shared" si="10"/>
        <v>0.6273000000000001</v>
      </c>
      <c r="I325" s="141">
        <f t="shared" si="11"/>
        <v>3.0097164856026623E-05</v>
      </c>
      <c r="J325" s="51"/>
      <c r="L325" s="110"/>
    </row>
    <row r="326" spans="1:12" s="34" customFormat="1" ht="13.5" customHeight="1">
      <c r="A326" s="37" t="s">
        <v>12</v>
      </c>
      <c r="B326" s="36"/>
      <c r="C326" s="36"/>
      <c r="D326" s="36" t="s">
        <v>79</v>
      </c>
      <c r="E326" s="38">
        <v>1000</v>
      </c>
      <c r="F326" s="343">
        <v>130</v>
      </c>
      <c r="G326" s="343">
        <v>0</v>
      </c>
      <c r="H326" s="141">
        <f t="shared" si="10"/>
        <v>0</v>
      </c>
      <c r="I326" s="141">
        <f t="shared" si="11"/>
        <v>0</v>
      </c>
      <c r="J326" s="51"/>
      <c r="L326" s="110"/>
    </row>
    <row r="327" spans="1:12" s="34" customFormat="1" ht="21" customHeight="1">
      <c r="A327" s="27" t="s">
        <v>51</v>
      </c>
      <c r="B327" s="21">
        <v>851</v>
      </c>
      <c r="C327" s="21"/>
      <c r="D327" s="21"/>
      <c r="E327" s="22">
        <f>SUM(E328,E331,E353)</f>
        <v>135000</v>
      </c>
      <c r="F327" s="188">
        <f>SUM(F328,F331,F353,F355)</f>
        <v>189920</v>
      </c>
      <c r="G327" s="188">
        <f>SUM(G331,G328,G353)</f>
        <v>147714.2</v>
      </c>
      <c r="H327" s="39">
        <f t="shared" si="10"/>
        <v>0.7777706402695873</v>
      </c>
      <c r="I327" s="39">
        <f t="shared" si="11"/>
        <v>0.007874627821131281</v>
      </c>
      <c r="J327" s="94">
        <v>0</v>
      </c>
      <c r="K327"/>
      <c r="L327" s="110"/>
    </row>
    <row r="328" spans="1:12" s="100" customFormat="1" ht="15" customHeight="1">
      <c r="A328" s="153" t="s">
        <v>144</v>
      </c>
      <c r="B328" s="148"/>
      <c r="C328" s="148" t="s">
        <v>145</v>
      </c>
      <c r="D328" s="148"/>
      <c r="E328" s="149">
        <f>SUM(E330:E330)</f>
        <v>4000</v>
      </c>
      <c r="F328" s="331">
        <f>SUM(F329:F330)</f>
        <v>4000</v>
      </c>
      <c r="G328" s="331">
        <f>SUM(G329:G330)</f>
        <v>3905.2</v>
      </c>
      <c r="H328" s="101">
        <f t="shared" si="10"/>
        <v>0.9763</v>
      </c>
      <c r="I328" s="101">
        <f t="shared" si="11"/>
        <v>0.00020818578421764379</v>
      </c>
      <c r="J328" s="146"/>
      <c r="L328" s="152"/>
    </row>
    <row r="329" spans="1:12" s="34" customFormat="1" ht="12.75">
      <c r="A329" s="31" t="s">
        <v>9</v>
      </c>
      <c r="B329" s="28"/>
      <c r="C329" s="28"/>
      <c r="D329" s="28" t="s">
        <v>83</v>
      </c>
      <c r="E329" s="29">
        <v>0</v>
      </c>
      <c r="F329" s="339">
        <v>1500</v>
      </c>
      <c r="G329" s="339">
        <v>1405.2</v>
      </c>
      <c r="H329" s="141">
        <f t="shared" si="10"/>
        <v>0.9368000000000001</v>
      </c>
      <c r="I329" s="141">
        <f t="shared" si="11"/>
        <v>7.491105807196381E-05</v>
      </c>
      <c r="J329" s="51"/>
      <c r="L329" s="110"/>
    </row>
    <row r="330" spans="1:12" s="34" customFormat="1" ht="12.75">
      <c r="A330" s="37" t="s">
        <v>12</v>
      </c>
      <c r="B330" s="28"/>
      <c r="C330" s="28"/>
      <c r="D330" s="28" t="s">
        <v>79</v>
      </c>
      <c r="E330" s="29">
        <v>4000</v>
      </c>
      <c r="F330" s="339">
        <v>2500</v>
      </c>
      <c r="G330" s="339">
        <v>2500</v>
      </c>
      <c r="H330" s="141">
        <f t="shared" si="10"/>
        <v>1</v>
      </c>
      <c r="I330" s="141">
        <f t="shared" si="11"/>
        <v>0.00013327472614568</v>
      </c>
      <c r="J330" s="51"/>
      <c r="L330" s="110"/>
    </row>
    <row r="331" spans="1:12" s="100" customFormat="1" ht="15" customHeight="1">
      <c r="A331" s="98" t="s">
        <v>52</v>
      </c>
      <c r="B331" s="143"/>
      <c r="C331" s="143">
        <v>85154</v>
      </c>
      <c r="D331" s="143"/>
      <c r="E331" s="144">
        <f>SUM(E332:E352)</f>
        <v>131000</v>
      </c>
      <c r="F331" s="333">
        <f>SUM(F332:F352)</f>
        <v>175920</v>
      </c>
      <c r="G331" s="333">
        <f>SUM(G332:G352)</f>
        <v>143809</v>
      </c>
      <c r="H331" s="101">
        <f t="shared" si="10"/>
        <v>0.8174681673487949</v>
      </c>
      <c r="I331" s="101">
        <f t="shared" si="11"/>
        <v>0.007666442036913638</v>
      </c>
      <c r="J331" s="146"/>
      <c r="L331" s="152"/>
    </row>
    <row r="332" spans="1:12" s="100" customFormat="1" ht="38.25" customHeight="1" hidden="1">
      <c r="A332" s="30" t="s">
        <v>392</v>
      </c>
      <c r="B332" s="143"/>
      <c r="C332" s="143"/>
      <c r="D332" s="36" t="s">
        <v>97</v>
      </c>
      <c r="E332" s="38">
        <v>2000</v>
      </c>
      <c r="F332" s="343">
        <v>0</v>
      </c>
      <c r="G332" s="339">
        <v>0</v>
      </c>
      <c r="H332" s="141" t="e">
        <f t="shared" si="10"/>
        <v>#DIV/0!</v>
      </c>
      <c r="I332" s="39">
        <f t="shared" si="11"/>
        <v>0</v>
      </c>
      <c r="J332" s="50"/>
      <c r="L332" s="152"/>
    </row>
    <row r="333" spans="1:12" s="34" customFormat="1" ht="13.5" customHeight="1">
      <c r="A333" s="26" t="s">
        <v>192</v>
      </c>
      <c r="B333" s="24"/>
      <c r="C333" s="24"/>
      <c r="D333" s="24" t="s">
        <v>151</v>
      </c>
      <c r="E333" s="25">
        <v>20000</v>
      </c>
      <c r="F333" s="181">
        <v>14700</v>
      </c>
      <c r="G333" s="181">
        <v>12156.16</v>
      </c>
      <c r="H333" s="141">
        <f t="shared" si="10"/>
        <v>0.8269496598639455</v>
      </c>
      <c r="I333" s="141">
        <f t="shared" si="11"/>
        <v>0.0006480435579932277</v>
      </c>
      <c r="J333" s="51"/>
      <c r="L333" s="109"/>
    </row>
    <row r="334" spans="1:12" s="34" customFormat="1" ht="13.5" customHeight="1">
      <c r="A334" s="26" t="s">
        <v>20</v>
      </c>
      <c r="B334" s="24"/>
      <c r="C334" s="24"/>
      <c r="D334" s="24" t="s">
        <v>172</v>
      </c>
      <c r="E334" s="25">
        <v>1515</v>
      </c>
      <c r="F334" s="181">
        <v>1519</v>
      </c>
      <c r="G334" s="181">
        <v>1518.41</v>
      </c>
      <c r="H334" s="141">
        <f t="shared" si="10"/>
        <v>0.999611586570112</v>
      </c>
      <c r="I334" s="141">
        <f t="shared" si="11"/>
        <v>8.094627077074478E-05</v>
      </c>
      <c r="J334" s="51"/>
      <c r="L334" s="109"/>
    </row>
    <row r="335" spans="1:12" s="34" customFormat="1" ht="13.5" customHeight="1">
      <c r="A335" s="37" t="s">
        <v>21</v>
      </c>
      <c r="B335" s="24"/>
      <c r="C335" s="24"/>
      <c r="D335" s="36" t="s">
        <v>81</v>
      </c>
      <c r="E335" s="25">
        <v>4000</v>
      </c>
      <c r="F335" s="181">
        <v>2996</v>
      </c>
      <c r="G335" s="181">
        <v>2656.48</v>
      </c>
      <c r="H335" s="141">
        <f t="shared" si="10"/>
        <v>0.886675567423231</v>
      </c>
      <c r="I335" s="141">
        <f t="shared" si="11"/>
        <v>0.0001416166578045904</v>
      </c>
      <c r="J335" s="51"/>
      <c r="L335" s="109"/>
    </row>
    <row r="336" spans="1:12" s="34" customFormat="1" ht="13.5" customHeight="1">
      <c r="A336" s="26" t="s">
        <v>240</v>
      </c>
      <c r="B336" s="24"/>
      <c r="C336" s="24"/>
      <c r="D336" s="36" t="s">
        <v>82</v>
      </c>
      <c r="E336" s="25">
        <v>900</v>
      </c>
      <c r="F336" s="181">
        <v>400</v>
      </c>
      <c r="G336" s="181">
        <v>329.61</v>
      </c>
      <c r="H336" s="141">
        <f t="shared" si="10"/>
        <v>0.824025</v>
      </c>
      <c r="I336" s="141">
        <f t="shared" si="11"/>
        <v>1.7571472993951035E-05</v>
      </c>
      <c r="J336" s="51"/>
      <c r="L336" s="109"/>
    </row>
    <row r="337" spans="1:12" ht="13.5" customHeight="1">
      <c r="A337" s="37" t="s">
        <v>165</v>
      </c>
      <c r="B337" s="24"/>
      <c r="C337" s="24"/>
      <c r="D337" s="36" t="s">
        <v>166</v>
      </c>
      <c r="E337" s="25">
        <v>25400</v>
      </c>
      <c r="F337" s="338">
        <v>25400</v>
      </c>
      <c r="G337" s="338">
        <v>21710</v>
      </c>
      <c r="H337" s="141">
        <f t="shared" si="10"/>
        <v>0.8547244094488189</v>
      </c>
      <c r="I337" s="141">
        <f t="shared" si="11"/>
        <v>0.001157357721849085</v>
      </c>
      <c r="J337" s="51"/>
      <c r="L337" s="109"/>
    </row>
    <row r="338" spans="1:12" s="34" customFormat="1" ht="13.5" customHeight="1">
      <c r="A338" s="37" t="s">
        <v>9</v>
      </c>
      <c r="B338" s="24"/>
      <c r="C338" s="24"/>
      <c r="D338" s="24">
        <v>4210</v>
      </c>
      <c r="E338" s="25">
        <v>35506</v>
      </c>
      <c r="F338" s="338">
        <v>69957</v>
      </c>
      <c r="G338" s="338">
        <v>62768.51</v>
      </c>
      <c r="H338" s="141">
        <f t="shared" si="10"/>
        <v>0.8972441642723388</v>
      </c>
      <c r="I338" s="141">
        <f t="shared" si="11"/>
        <v>0.0033461823923289506</v>
      </c>
      <c r="J338" s="51"/>
      <c r="L338" s="109"/>
    </row>
    <row r="339" spans="1:12" s="34" customFormat="1" ht="13.5" customHeight="1">
      <c r="A339" s="37" t="s">
        <v>60</v>
      </c>
      <c r="B339" s="24"/>
      <c r="C339" s="24"/>
      <c r="D339" s="36" t="s">
        <v>139</v>
      </c>
      <c r="E339" s="25">
        <v>5000</v>
      </c>
      <c r="F339" s="332">
        <v>5000</v>
      </c>
      <c r="G339" s="339">
        <v>3381.8</v>
      </c>
      <c r="H339" s="141">
        <f t="shared" si="10"/>
        <v>0.6763600000000001</v>
      </c>
      <c r="I339" s="141">
        <f t="shared" si="11"/>
        <v>0.00018028338755178425</v>
      </c>
      <c r="J339" s="51"/>
      <c r="L339" s="109"/>
    </row>
    <row r="340" spans="1:12" s="34" customFormat="1" ht="14.25" customHeight="1">
      <c r="A340" s="37" t="s">
        <v>146</v>
      </c>
      <c r="B340" s="24"/>
      <c r="C340" s="24"/>
      <c r="D340" s="36" t="s">
        <v>147</v>
      </c>
      <c r="E340" s="25">
        <v>1000</v>
      </c>
      <c r="F340" s="332">
        <v>2000</v>
      </c>
      <c r="G340" s="339">
        <v>70.29</v>
      </c>
      <c r="H340" s="141">
        <f t="shared" si="10"/>
        <v>0.035145</v>
      </c>
      <c r="I340" s="141">
        <f t="shared" si="11"/>
        <v>3.747152200311939E-06</v>
      </c>
      <c r="J340" s="51"/>
      <c r="L340" s="109"/>
    </row>
    <row r="341" spans="1:12" s="34" customFormat="1" ht="15" customHeight="1">
      <c r="A341" s="37" t="s">
        <v>10</v>
      </c>
      <c r="B341" s="24"/>
      <c r="C341" s="24"/>
      <c r="D341" s="36" t="s">
        <v>154</v>
      </c>
      <c r="E341" s="25">
        <v>300</v>
      </c>
      <c r="F341" s="332">
        <v>300</v>
      </c>
      <c r="G341" s="339">
        <v>0</v>
      </c>
      <c r="H341" s="141">
        <f t="shared" si="10"/>
        <v>0</v>
      </c>
      <c r="I341" s="141">
        <f t="shared" si="11"/>
        <v>0</v>
      </c>
      <c r="J341" s="51"/>
      <c r="L341" s="109"/>
    </row>
    <row r="342" spans="1:12" ht="15" customHeight="1">
      <c r="A342" s="37" t="s">
        <v>11</v>
      </c>
      <c r="B342" s="24"/>
      <c r="C342" s="24"/>
      <c r="D342" s="36" t="s">
        <v>136</v>
      </c>
      <c r="E342" s="25">
        <v>1000</v>
      </c>
      <c r="F342" s="332">
        <v>1000</v>
      </c>
      <c r="G342" s="339">
        <v>0</v>
      </c>
      <c r="H342" s="141">
        <f t="shared" si="10"/>
        <v>0</v>
      </c>
      <c r="I342" s="141">
        <f t="shared" si="11"/>
        <v>0</v>
      </c>
      <c r="J342" s="51"/>
      <c r="L342" s="109"/>
    </row>
    <row r="343" spans="1:12" ht="15" customHeight="1">
      <c r="A343" s="37" t="s">
        <v>48</v>
      </c>
      <c r="B343" s="24"/>
      <c r="C343" s="24"/>
      <c r="D343" s="36" t="s">
        <v>138</v>
      </c>
      <c r="E343" s="25">
        <v>0</v>
      </c>
      <c r="F343" s="332">
        <v>40</v>
      </c>
      <c r="G343" s="339">
        <v>40</v>
      </c>
      <c r="H343" s="141">
        <f t="shared" si="10"/>
        <v>1</v>
      </c>
      <c r="I343" s="141">
        <f t="shared" si="11"/>
        <v>2.13239561833088E-06</v>
      </c>
      <c r="J343" s="51"/>
      <c r="L343" s="109"/>
    </row>
    <row r="344" spans="1:12" ht="12.75">
      <c r="A344" s="26" t="s">
        <v>12</v>
      </c>
      <c r="B344" s="24"/>
      <c r="C344" s="24"/>
      <c r="D344" s="24">
        <v>4300</v>
      </c>
      <c r="E344" s="25">
        <v>27635</v>
      </c>
      <c r="F344" s="332">
        <v>45985</v>
      </c>
      <c r="G344" s="339">
        <v>36943.34</v>
      </c>
      <c r="H344" s="141">
        <f t="shared" si="10"/>
        <v>0.8033780580624116</v>
      </c>
      <c r="I344" s="141">
        <f t="shared" si="11"/>
        <v>0.0019694454085626982</v>
      </c>
      <c r="J344" s="51"/>
      <c r="L344" s="109"/>
    </row>
    <row r="345" spans="1:12" ht="25.5">
      <c r="A345" s="37" t="s">
        <v>411</v>
      </c>
      <c r="B345" s="24"/>
      <c r="C345" s="24"/>
      <c r="D345" s="24" t="s">
        <v>207</v>
      </c>
      <c r="E345" s="25">
        <v>0</v>
      </c>
      <c r="F345" s="332">
        <v>300</v>
      </c>
      <c r="G345" s="339">
        <v>110</v>
      </c>
      <c r="H345" s="141">
        <f t="shared" si="10"/>
        <v>0.36666666666666664</v>
      </c>
      <c r="I345" s="141">
        <f t="shared" si="11"/>
        <v>5.86408795040992E-06</v>
      </c>
      <c r="J345" s="51"/>
      <c r="L345" s="109"/>
    </row>
    <row r="346" spans="1:12" ht="25.5" customHeight="1">
      <c r="A346" s="37" t="s">
        <v>464</v>
      </c>
      <c r="B346" s="24"/>
      <c r="C346" s="24"/>
      <c r="D346" s="36" t="s">
        <v>209</v>
      </c>
      <c r="E346" s="25">
        <v>1450</v>
      </c>
      <c r="F346" s="332">
        <v>1450</v>
      </c>
      <c r="G346" s="339">
        <v>1066.63</v>
      </c>
      <c r="H346" s="141">
        <f t="shared" si="10"/>
        <v>0.7356068965517242</v>
      </c>
      <c r="I346" s="141">
        <f t="shared" si="11"/>
        <v>5.686192845950667E-05</v>
      </c>
      <c r="J346" s="51"/>
      <c r="L346" s="109"/>
    </row>
    <row r="347" spans="1:12" ht="25.5" customHeight="1">
      <c r="A347" s="55" t="s">
        <v>220</v>
      </c>
      <c r="B347" s="24"/>
      <c r="C347" s="24"/>
      <c r="D347" s="36" t="s">
        <v>221</v>
      </c>
      <c r="E347" s="25">
        <v>1000</v>
      </c>
      <c r="F347" s="332">
        <v>1000</v>
      </c>
      <c r="G347" s="339">
        <v>0</v>
      </c>
      <c r="H347" s="141">
        <f t="shared" si="10"/>
        <v>0</v>
      </c>
      <c r="I347" s="141">
        <f t="shared" si="11"/>
        <v>0</v>
      </c>
      <c r="J347" s="51"/>
      <c r="L347" s="109"/>
    </row>
    <row r="348" spans="1:12" ht="13.5" customHeight="1">
      <c r="A348" s="26" t="s">
        <v>25</v>
      </c>
      <c r="B348" s="24"/>
      <c r="C348" s="24"/>
      <c r="D348" s="24">
        <v>4410</v>
      </c>
      <c r="E348" s="25">
        <v>800</v>
      </c>
      <c r="F348" s="332">
        <v>800</v>
      </c>
      <c r="G348" s="339">
        <v>0</v>
      </c>
      <c r="H348" s="141">
        <f t="shared" si="10"/>
        <v>0</v>
      </c>
      <c r="I348" s="141">
        <f t="shared" si="11"/>
        <v>0</v>
      </c>
      <c r="J348" s="51"/>
      <c r="L348" s="109"/>
    </row>
    <row r="349" spans="1:12" ht="13.5" customHeight="1">
      <c r="A349" s="37" t="s">
        <v>26</v>
      </c>
      <c r="B349" s="24"/>
      <c r="C349" s="24"/>
      <c r="D349" s="36" t="s">
        <v>92</v>
      </c>
      <c r="E349" s="25">
        <v>400</v>
      </c>
      <c r="F349" s="332">
        <v>400</v>
      </c>
      <c r="G349" s="339">
        <v>185</v>
      </c>
      <c r="H349" s="141">
        <f t="shared" si="10"/>
        <v>0.4625</v>
      </c>
      <c r="I349" s="141">
        <f t="shared" si="11"/>
        <v>9.862329734780319E-06</v>
      </c>
      <c r="J349" s="51"/>
      <c r="L349" s="109"/>
    </row>
    <row r="350" spans="1:12" ht="14.25" customHeight="1">
      <c r="A350" s="40" t="s">
        <v>377</v>
      </c>
      <c r="B350" s="24"/>
      <c r="C350" s="24"/>
      <c r="D350" s="41" t="s">
        <v>143</v>
      </c>
      <c r="E350" s="25">
        <v>1094</v>
      </c>
      <c r="F350" s="332">
        <v>673</v>
      </c>
      <c r="G350" s="339">
        <v>672.77</v>
      </c>
      <c r="H350" s="141">
        <f t="shared" si="10"/>
        <v>0.9996582466567607</v>
      </c>
      <c r="I350" s="141">
        <f t="shared" si="11"/>
        <v>3.586529500361165E-05</v>
      </c>
      <c r="J350" s="51"/>
      <c r="L350" s="109"/>
    </row>
    <row r="351" spans="1:12" ht="15" customHeight="1">
      <c r="A351" s="37" t="s">
        <v>93</v>
      </c>
      <c r="B351" s="24"/>
      <c r="C351" s="24"/>
      <c r="D351" s="36" t="s">
        <v>94</v>
      </c>
      <c r="E351" s="25">
        <v>1000</v>
      </c>
      <c r="F351" s="332">
        <v>1000</v>
      </c>
      <c r="G351" s="339">
        <v>200</v>
      </c>
      <c r="H351" s="141">
        <f t="shared" si="10"/>
        <v>0.2</v>
      </c>
      <c r="I351" s="141">
        <f t="shared" si="11"/>
        <v>1.06619780916544E-05</v>
      </c>
      <c r="J351" s="51"/>
      <c r="L351" s="109"/>
    </row>
    <row r="352" spans="1:12" ht="26.25" customHeight="1">
      <c r="A352" s="37" t="s">
        <v>222</v>
      </c>
      <c r="B352" s="24"/>
      <c r="C352" s="24"/>
      <c r="D352" s="36" t="s">
        <v>203</v>
      </c>
      <c r="E352" s="25">
        <v>1000</v>
      </c>
      <c r="F352" s="332">
        <v>1000</v>
      </c>
      <c r="G352" s="339">
        <v>0</v>
      </c>
      <c r="H352" s="141">
        <f t="shared" si="10"/>
        <v>0</v>
      </c>
      <c r="I352" s="141">
        <f t="shared" si="11"/>
        <v>0</v>
      </c>
      <c r="J352" s="51"/>
      <c r="L352" s="109"/>
    </row>
    <row r="353" spans="1:12" s="100" customFormat="1" ht="17.25" customHeight="1" hidden="1">
      <c r="A353" s="98" t="s">
        <v>257</v>
      </c>
      <c r="B353" s="143"/>
      <c r="C353" s="143" t="s">
        <v>258</v>
      </c>
      <c r="D353" s="143"/>
      <c r="E353" s="144">
        <v>0</v>
      </c>
      <c r="F353" s="331">
        <f>F354</f>
        <v>0</v>
      </c>
      <c r="G353" s="331">
        <f>G354</f>
        <v>0</v>
      </c>
      <c r="H353" s="101" t="e">
        <f t="shared" si="10"/>
        <v>#DIV/0!</v>
      </c>
      <c r="I353" s="39">
        <f t="shared" si="11"/>
        <v>0</v>
      </c>
      <c r="J353" s="146">
        <v>0</v>
      </c>
      <c r="L353" s="150"/>
    </row>
    <row r="354" spans="1:12" ht="39" customHeight="1" hidden="1">
      <c r="A354" s="30" t="s">
        <v>392</v>
      </c>
      <c r="B354" s="24"/>
      <c r="C354" s="24"/>
      <c r="D354" s="24" t="s">
        <v>97</v>
      </c>
      <c r="E354" s="25">
        <v>0</v>
      </c>
      <c r="F354" s="332">
        <v>0</v>
      </c>
      <c r="G354" s="339">
        <v>0</v>
      </c>
      <c r="H354" s="141" t="e">
        <f t="shared" si="10"/>
        <v>#DIV/0!</v>
      </c>
      <c r="I354" s="39">
        <f t="shared" si="11"/>
        <v>0</v>
      </c>
      <c r="J354" s="51"/>
      <c r="L354" s="109"/>
    </row>
    <row r="355" spans="1:12" s="100" customFormat="1" ht="15" customHeight="1">
      <c r="A355" s="354" t="s">
        <v>15</v>
      </c>
      <c r="B355" s="190"/>
      <c r="C355" s="190" t="s">
        <v>475</v>
      </c>
      <c r="D355" s="190"/>
      <c r="E355" s="191">
        <v>0</v>
      </c>
      <c r="F355" s="331">
        <v>10000</v>
      </c>
      <c r="G355" s="331">
        <v>0</v>
      </c>
      <c r="H355" s="192">
        <f t="shared" si="10"/>
        <v>0</v>
      </c>
      <c r="I355" s="101">
        <f t="shared" si="11"/>
        <v>0</v>
      </c>
      <c r="J355" s="193"/>
      <c r="L355" s="150"/>
    </row>
    <row r="356" spans="1:12" ht="13.5" customHeight="1">
      <c r="A356" s="182" t="s">
        <v>48</v>
      </c>
      <c r="B356" s="177"/>
      <c r="C356" s="178"/>
      <c r="D356" s="178" t="s">
        <v>138</v>
      </c>
      <c r="E356" s="202">
        <v>0</v>
      </c>
      <c r="F356" s="332">
        <v>10000</v>
      </c>
      <c r="G356" s="339">
        <v>0</v>
      </c>
      <c r="H356" s="180">
        <f>G356/F356</f>
        <v>0</v>
      </c>
      <c r="I356" s="141">
        <f t="shared" si="11"/>
        <v>0</v>
      </c>
      <c r="J356" s="181"/>
      <c r="L356" s="109"/>
    </row>
    <row r="357" spans="1:12" ht="21.75" customHeight="1">
      <c r="A357" s="27" t="s">
        <v>148</v>
      </c>
      <c r="B357" s="21" t="s">
        <v>127</v>
      </c>
      <c r="C357" s="21"/>
      <c r="D357" s="21"/>
      <c r="E357" s="22">
        <f>SUM(E358,E360,E373,E392,E394,E397,E401,E420,E427,E440,E399,E362,E364,E368)</f>
        <v>4362764</v>
      </c>
      <c r="F357" s="335">
        <f>SUM(F358,F360,F373,F392,F394,F397,F401,F420,F427,F440,F399,F362,F364,F368)</f>
        <v>4701655</v>
      </c>
      <c r="G357" s="335">
        <f>SUM(G358,G360,G373,G392,G394,G397,G401,G420,G427,G440,G399,G362,G364,G368)</f>
        <v>4610746.82</v>
      </c>
      <c r="H357" s="39">
        <f t="shared" si="10"/>
        <v>0.9806646425567168</v>
      </c>
      <c r="I357" s="39">
        <f t="shared" si="11"/>
        <v>0.24579840790502597</v>
      </c>
      <c r="J357" s="94">
        <v>273.72</v>
      </c>
      <c r="L357" s="109"/>
    </row>
    <row r="358" spans="1:12" s="116" customFormat="1" ht="15" customHeight="1">
      <c r="A358" s="153" t="s">
        <v>424</v>
      </c>
      <c r="B358" s="148"/>
      <c r="C358" s="148" t="s">
        <v>425</v>
      </c>
      <c r="D358" s="148"/>
      <c r="E358" s="149">
        <f>E359</f>
        <v>1500</v>
      </c>
      <c r="F358" s="336">
        <f>F359</f>
        <v>1500</v>
      </c>
      <c r="G358" s="336">
        <f>G359</f>
        <v>0</v>
      </c>
      <c r="H358" s="101">
        <f t="shared" si="10"/>
        <v>0</v>
      </c>
      <c r="I358" s="101">
        <f t="shared" si="11"/>
        <v>0</v>
      </c>
      <c r="J358" s="145"/>
      <c r="L358" s="133"/>
    </row>
    <row r="359" spans="1:12" s="106" customFormat="1" ht="13.5" customHeight="1">
      <c r="A359" s="31" t="s">
        <v>12</v>
      </c>
      <c r="B359" s="28"/>
      <c r="C359" s="28"/>
      <c r="D359" s="28" t="s">
        <v>79</v>
      </c>
      <c r="E359" s="29">
        <v>1500</v>
      </c>
      <c r="F359" s="339">
        <v>1500</v>
      </c>
      <c r="G359" s="339">
        <v>0</v>
      </c>
      <c r="H359" s="141">
        <f t="shared" si="10"/>
        <v>0</v>
      </c>
      <c r="I359" s="141">
        <f t="shared" si="11"/>
        <v>0</v>
      </c>
      <c r="J359" s="50"/>
      <c r="L359" s="109"/>
    </row>
    <row r="360" spans="1:12" s="100" customFormat="1" ht="15" customHeight="1">
      <c r="A360" s="98" t="s">
        <v>178</v>
      </c>
      <c r="B360" s="148"/>
      <c r="C360" s="143" t="s">
        <v>179</v>
      </c>
      <c r="D360" s="143"/>
      <c r="E360" s="162">
        <f>SUM(E361)</f>
        <v>115904</v>
      </c>
      <c r="F360" s="331">
        <f>F361</f>
        <v>134804</v>
      </c>
      <c r="G360" s="331">
        <f>G361</f>
        <v>134600.21</v>
      </c>
      <c r="H360" s="101">
        <f t="shared" si="10"/>
        <v>0.9984882496068366</v>
      </c>
      <c r="I360" s="101">
        <f t="shared" si="11"/>
        <v>0.007175522450760407</v>
      </c>
      <c r="J360" s="146"/>
      <c r="L360" s="150"/>
    </row>
    <row r="361" spans="1:12" ht="25.5" customHeight="1">
      <c r="A361" s="156" t="s">
        <v>393</v>
      </c>
      <c r="B361" s="21"/>
      <c r="C361" s="21"/>
      <c r="D361" s="41" t="s">
        <v>180</v>
      </c>
      <c r="E361" s="42">
        <v>115904</v>
      </c>
      <c r="F361" s="332">
        <v>134804</v>
      </c>
      <c r="G361" s="332">
        <v>134600.21</v>
      </c>
      <c r="H361" s="141">
        <f t="shared" si="10"/>
        <v>0.9984882496068366</v>
      </c>
      <c r="I361" s="141">
        <f t="shared" si="11"/>
        <v>0.007175522450760407</v>
      </c>
      <c r="J361" s="51"/>
      <c r="L361" s="109"/>
    </row>
    <row r="362" spans="1:12" s="100" customFormat="1" ht="15" customHeight="1">
      <c r="A362" s="163" t="s">
        <v>426</v>
      </c>
      <c r="B362" s="148"/>
      <c r="C362" s="148" t="s">
        <v>427</v>
      </c>
      <c r="D362" s="143"/>
      <c r="E362" s="144">
        <f>E363</f>
        <v>1500</v>
      </c>
      <c r="F362" s="333">
        <f>F363</f>
        <v>1500</v>
      </c>
      <c r="G362" s="333">
        <f>G363</f>
        <v>0</v>
      </c>
      <c r="H362" s="101">
        <f t="shared" si="10"/>
        <v>0</v>
      </c>
      <c r="I362" s="101">
        <f t="shared" si="11"/>
        <v>0</v>
      </c>
      <c r="J362" s="146"/>
      <c r="L362" s="150"/>
    </row>
    <row r="363" spans="1:12" ht="13.5" customHeight="1">
      <c r="A363" s="156" t="s">
        <v>53</v>
      </c>
      <c r="B363" s="21"/>
      <c r="C363" s="21"/>
      <c r="D363" s="36" t="s">
        <v>150</v>
      </c>
      <c r="E363" s="42">
        <v>1500</v>
      </c>
      <c r="F363" s="332">
        <v>1500</v>
      </c>
      <c r="G363" s="332">
        <v>0</v>
      </c>
      <c r="H363" s="141">
        <f t="shared" si="10"/>
        <v>0</v>
      </c>
      <c r="I363" s="141">
        <f t="shared" si="11"/>
        <v>0</v>
      </c>
      <c r="J363" s="51"/>
      <c r="L363" s="109"/>
    </row>
    <row r="364" spans="1:12" s="100" customFormat="1" ht="25.5" customHeight="1">
      <c r="A364" s="163" t="s">
        <v>428</v>
      </c>
      <c r="B364" s="148"/>
      <c r="C364" s="148" t="s">
        <v>429</v>
      </c>
      <c r="D364" s="143"/>
      <c r="E364" s="144">
        <f>E365+E366+E367</f>
        <v>2700</v>
      </c>
      <c r="F364" s="333">
        <f>F365+F366+F367</f>
        <v>2700</v>
      </c>
      <c r="G364" s="333">
        <f>G365+G366+G367</f>
        <v>807.37</v>
      </c>
      <c r="H364" s="101">
        <f t="shared" si="10"/>
        <v>0.2990259259259259</v>
      </c>
      <c r="I364" s="101">
        <f t="shared" si="11"/>
        <v>4.304080625929506E-05</v>
      </c>
      <c r="J364" s="146"/>
      <c r="L364" s="150"/>
    </row>
    <row r="365" spans="1:12" ht="13.5" customHeight="1">
      <c r="A365" s="156" t="s">
        <v>9</v>
      </c>
      <c r="B365" s="21"/>
      <c r="C365" s="21"/>
      <c r="D365" s="36" t="s">
        <v>83</v>
      </c>
      <c r="E365" s="42">
        <v>1200</v>
      </c>
      <c r="F365" s="344">
        <v>1200</v>
      </c>
      <c r="G365" s="332">
        <v>742.17</v>
      </c>
      <c r="H365" s="141">
        <f t="shared" si="10"/>
        <v>0.618475</v>
      </c>
      <c r="I365" s="141">
        <f t="shared" si="11"/>
        <v>3.9565001401415725E-05</v>
      </c>
      <c r="J365" s="51"/>
      <c r="L365" s="109"/>
    </row>
    <row r="366" spans="1:12" ht="13.5" customHeight="1">
      <c r="A366" s="156" t="s">
        <v>25</v>
      </c>
      <c r="B366" s="21"/>
      <c r="C366" s="21"/>
      <c r="D366" s="36" t="s">
        <v>84</v>
      </c>
      <c r="E366" s="42">
        <v>500</v>
      </c>
      <c r="F366" s="344">
        <v>500</v>
      </c>
      <c r="G366" s="332">
        <v>65.2</v>
      </c>
      <c r="H366" s="141">
        <f t="shared" si="10"/>
        <v>0.13040000000000002</v>
      </c>
      <c r="I366" s="141">
        <f t="shared" si="11"/>
        <v>3.4758048578793345E-06</v>
      </c>
      <c r="J366" s="51"/>
      <c r="L366" s="109"/>
    </row>
    <row r="367" spans="1:12" ht="25.5" customHeight="1">
      <c r="A367" s="37" t="s">
        <v>222</v>
      </c>
      <c r="B367" s="21"/>
      <c r="C367" s="21"/>
      <c r="D367" s="36" t="s">
        <v>203</v>
      </c>
      <c r="E367" s="42">
        <v>1000</v>
      </c>
      <c r="F367" s="344">
        <v>1000</v>
      </c>
      <c r="G367" s="332">
        <v>0</v>
      </c>
      <c r="H367" s="141">
        <f t="shared" si="10"/>
        <v>0</v>
      </c>
      <c r="I367" s="141">
        <f t="shared" si="11"/>
        <v>0</v>
      </c>
      <c r="J367" s="51"/>
      <c r="L367" s="109"/>
    </row>
    <row r="368" spans="1:12" s="100" customFormat="1" ht="15" customHeight="1">
      <c r="A368" s="98" t="s">
        <v>455</v>
      </c>
      <c r="B368" s="148"/>
      <c r="C368" s="148" t="s">
        <v>456</v>
      </c>
      <c r="D368" s="143"/>
      <c r="E368" s="144">
        <f>SUM(E369:E372)</f>
        <v>0</v>
      </c>
      <c r="F368" s="333">
        <f>SUM(F369:F372)</f>
        <v>7201</v>
      </c>
      <c r="G368" s="333">
        <f>SUM(G369:G372)</f>
        <v>7185.88</v>
      </c>
      <c r="H368" s="101">
        <f t="shared" si="10"/>
        <v>0.997900291626163</v>
      </c>
      <c r="I368" s="101">
        <f t="shared" si="11"/>
        <v>0.00038307847564628757</v>
      </c>
      <c r="J368" s="146"/>
      <c r="L368" s="150"/>
    </row>
    <row r="369" spans="1:12" ht="13.5" customHeight="1">
      <c r="A369" s="26" t="s">
        <v>192</v>
      </c>
      <c r="B369" s="21"/>
      <c r="C369" s="21"/>
      <c r="D369" s="36" t="s">
        <v>151</v>
      </c>
      <c r="E369" s="42">
        <v>0</v>
      </c>
      <c r="F369" s="344">
        <v>5750</v>
      </c>
      <c r="G369" s="332">
        <v>5745.72</v>
      </c>
      <c r="H369" s="141">
        <f t="shared" si="10"/>
        <v>0.9992556521739131</v>
      </c>
      <c r="I369" s="141">
        <f t="shared" si="11"/>
        <v>0.0003063037038039026</v>
      </c>
      <c r="J369" s="51"/>
      <c r="L369" s="109"/>
    </row>
    <row r="370" spans="1:12" ht="13.5" customHeight="1">
      <c r="A370" s="37" t="s">
        <v>21</v>
      </c>
      <c r="B370" s="21"/>
      <c r="C370" s="21"/>
      <c r="D370" s="36" t="s">
        <v>81</v>
      </c>
      <c r="E370" s="42">
        <v>0</v>
      </c>
      <c r="F370" s="344">
        <v>990</v>
      </c>
      <c r="G370" s="332">
        <v>989.42</v>
      </c>
      <c r="H370" s="141">
        <f t="shared" si="10"/>
        <v>0.9994141414141414</v>
      </c>
      <c r="I370" s="141">
        <f t="shared" si="11"/>
        <v>5.274587181722348E-05</v>
      </c>
      <c r="J370" s="51"/>
      <c r="L370" s="109"/>
    </row>
    <row r="371" spans="1:12" ht="13.5" customHeight="1">
      <c r="A371" s="26" t="s">
        <v>240</v>
      </c>
      <c r="B371" s="21"/>
      <c r="C371" s="21"/>
      <c r="D371" s="36" t="s">
        <v>82</v>
      </c>
      <c r="E371" s="42">
        <v>0</v>
      </c>
      <c r="F371" s="344">
        <v>141</v>
      </c>
      <c r="G371" s="332">
        <v>140.8</v>
      </c>
      <c r="H371" s="141">
        <f t="shared" si="10"/>
        <v>0.998581560283688</v>
      </c>
      <c r="I371" s="141">
        <f t="shared" si="11"/>
        <v>7.506032576524698E-06</v>
      </c>
      <c r="J371" s="51"/>
      <c r="L371" s="109"/>
    </row>
    <row r="372" spans="1:12" ht="13.5" customHeight="1">
      <c r="A372" s="40" t="s">
        <v>377</v>
      </c>
      <c r="B372" s="21"/>
      <c r="C372" s="21"/>
      <c r="D372" s="36" t="s">
        <v>143</v>
      </c>
      <c r="E372" s="42">
        <v>0</v>
      </c>
      <c r="F372" s="344">
        <v>320</v>
      </c>
      <c r="G372" s="332">
        <v>309.94</v>
      </c>
      <c r="H372" s="141">
        <f t="shared" si="10"/>
        <v>0.9685625</v>
      </c>
      <c r="I372" s="141">
        <f t="shared" si="11"/>
        <v>1.6522867448636822E-05</v>
      </c>
      <c r="J372" s="51"/>
      <c r="L372" s="109"/>
    </row>
    <row r="373" spans="1:12" s="100" customFormat="1" ht="44.25" customHeight="1">
      <c r="A373" s="98" t="s">
        <v>279</v>
      </c>
      <c r="B373" s="148"/>
      <c r="C373" s="143" t="s">
        <v>135</v>
      </c>
      <c r="D373" s="143"/>
      <c r="E373" s="144">
        <f>SUM(E374:E391)</f>
        <v>3006100</v>
      </c>
      <c r="F373" s="331">
        <f>SUM(F374:F391)</f>
        <v>2966100</v>
      </c>
      <c r="G373" s="331">
        <f>SUM(G374:G391)</f>
        <v>2943278.76</v>
      </c>
      <c r="H373" s="101">
        <f t="shared" si="10"/>
        <v>0.9923059775462728</v>
      </c>
      <c r="I373" s="101">
        <f t="shared" si="11"/>
        <v>0.15690586828375863</v>
      </c>
      <c r="J373" s="146">
        <v>136.86</v>
      </c>
      <c r="L373" s="150"/>
    </row>
    <row r="374" spans="1:12" ht="45.75" customHeight="1">
      <c r="A374" s="157" t="s">
        <v>394</v>
      </c>
      <c r="B374" s="21"/>
      <c r="C374" s="41"/>
      <c r="D374" s="41" t="s">
        <v>274</v>
      </c>
      <c r="E374" s="42">
        <v>3000</v>
      </c>
      <c r="F374" s="344">
        <v>3000</v>
      </c>
      <c r="G374" s="344">
        <v>1999</v>
      </c>
      <c r="H374" s="141">
        <f aca="true" t="shared" si="12" ref="H374:H436">G374/F374</f>
        <v>0.6663333333333333</v>
      </c>
      <c r="I374" s="141">
        <f t="shared" si="11"/>
        <v>0.00010656647102608573</v>
      </c>
      <c r="J374" s="94"/>
      <c r="L374" s="109"/>
    </row>
    <row r="375" spans="1:12" ht="12.75">
      <c r="A375" s="83" t="s">
        <v>374</v>
      </c>
      <c r="B375" s="21"/>
      <c r="C375" s="41"/>
      <c r="D375" s="41" t="s">
        <v>98</v>
      </c>
      <c r="E375" s="42">
        <v>450</v>
      </c>
      <c r="F375" s="342">
        <v>250</v>
      </c>
      <c r="G375" s="342">
        <v>250</v>
      </c>
      <c r="H375" s="141">
        <f t="shared" si="12"/>
        <v>1</v>
      </c>
      <c r="I375" s="141">
        <f t="shared" si="11"/>
        <v>1.3327472614568E-05</v>
      </c>
      <c r="J375" s="51"/>
      <c r="L375" s="109"/>
    </row>
    <row r="376" spans="1:12" ht="12.75">
      <c r="A376" s="40" t="s">
        <v>53</v>
      </c>
      <c r="B376" s="21"/>
      <c r="C376" s="41"/>
      <c r="D376" s="41" t="s">
        <v>150</v>
      </c>
      <c r="E376" s="42">
        <v>2771495</v>
      </c>
      <c r="F376" s="342">
        <v>2724660</v>
      </c>
      <c r="G376" s="342">
        <v>2706264.58</v>
      </c>
      <c r="H376" s="141">
        <f t="shared" si="12"/>
        <v>0.9932485447725588</v>
      </c>
      <c r="I376" s="141">
        <f t="shared" si="11"/>
        <v>0.1442706683109015</v>
      </c>
      <c r="J376" s="51"/>
      <c r="L376" s="109"/>
    </row>
    <row r="377" spans="1:12" ht="15" customHeight="1">
      <c r="A377" s="40" t="s">
        <v>19</v>
      </c>
      <c r="B377" s="21"/>
      <c r="C377" s="41"/>
      <c r="D377" s="41" t="s">
        <v>151</v>
      </c>
      <c r="E377" s="42">
        <v>64120</v>
      </c>
      <c r="F377" s="342">
        <v>64120</v>
      </c>
      <c r="G377" s="342">
        <v>64109.02</v>
      </c>
      <c r="H377" s="141">
        <f t="shared" si="12"/>
        <v>0.9998287585776668</v>
      </c>
      <c r="I377" s="141">
        <f t="shared" si="11"/>
        <v>0.0034176448335871685</v>
      </c>
      <c r="J377" s="51"/>
      <c r="L377" s="109"/>
    </row>
    <row r="378" spans="1:12" ht="12.75">
      <c r="A378" s="40" t="s">
        <v>20</v>
      </c>
      <c r="B378" s="21"/>
      <c r="C378" s="41"/>
      <c r="D378" s="41" t="s">
        <v>172</v>
      </c>
      <c r="E378" s="42">
        <v>5305</v>
      </c>
      <c r="F378" s="342">
        <v>5144</v>
      </c>
      <c r="G378" s="342">
        <v>5143.55</v>
      </c>
      <c r="H378" s="141">
        <f t="shared" si="12"/>
        <v>0.9999125194401245</v>
      </c>
      <c r="I378" s="141">
        <f t="shared" si="11"/>
        <v>0.00027420208706664494</v>
      </c>
      <c r="J378" s="51"/>
      <c r="L378" s="109"/>
    </row>
    <row r="379" spans="1:12" ht="15" customHeight="1">
      <c r="A379" s="40" t="s">
        <v>21</v>
      </c>
      <c r="B379" s="21"/>
      <c r="C379" s="41"/>
      <c r="D379" s="41" t="s">
        <v>81</v>
      </c>
      <c r="E379" s="42">
        <v>143955</v>
      </c>
      <c r="F379" s="342">
        <v>151997</v>
      </c>
      <c r="G379" s="342">
        <v>151615.47</v>
      </c>
      <c r="H379" s="141">
        <f t="shared" si="12"/>
        <v>0.9974898846687764</v>
      </c>
      <c r="I379" s="141">
        <f t="shared" si="11"/>
        <v>0.008082604097479424</v>
      </c>
      <c r="J379" s="51"/>
      <c r="L379" s="109"/>
    </row>
    <row r="380" spans="1:12" ht="15" customHeight="1">
      <c r="A380" s="40" t="s">
        <v>22</v>
      </c>
      <c r="B380" s="21"/>
      <c r="C380" s="41"/>
      <c r="D380" s="41" t="s">
        <v>82</v>
      </c>
      <c r="E380" s="42">
        <v>1041</v>
      </c>
      <c r="F380" s="342">
        <v>1041</v>
      </c>
      <c r="G380" s="342">
        <v>939.86</v>
      </c>
      <c r="H380" s="141">
        <f t="shared" si="12"/>
        <v>0.9028434197886648</v>
      </c>
      <c r="I380" s="141">
        <f t="shared" si="11"/>
        <v>5.010383364611152E-05</v>
      </c>
      <c r="J380" s="51"/>
      <c r="L380" s="109"/>
    </row>
    <row r="381" spans="1:12" ht="15" customHeight="1">
      <c r="A381" s="37" t="s">
        <v>165</v>
      </c>
      <c r="B381" s="21"/>
      <c r="C381" s="41"/>
      <c r="D381" s="36" t="s">
        <v>166</v>
      </c>
      <c r="E381" s="42">
        <v>1000</v>
      </c>
      <c r="F381" s="342">
        <v>1000</v>
      </c>
      <c r="G381" s="342">
        <v>800</v>
      </c>
      <c r="H381" s="141">
        <f t="shared" si="12"/>
        <v>0.8</v>
      </c>
      <c r="I381" s="141">
        <f t="shared" si="11"/>
        <v>4.26479123666176E-05</v>
      </c>
      <c r="J381" s="51"/>
      <c r="L381" s="109"/>
    </row>
    <row r="382" spans="1:12" ht="15" customHeight="1">
      <c r="A382" s="40" t="s">
        <v>9</v>
      </c>
      <c r="B382" s="21"/>
      <c r="C382" s="41"/>
      <c r="D382" s="41" t="s">
        <v>83</v>
      </c>
      <c r="E382" s="42">
        <v>4553</v>
      </c>
      <c r="F382" s="342">
        <v>4299</v>
      </c>
      <c r="G382" s="342">
        <v>3653.28</v>
      </c>
      <c r="H382" s="141">
        <f t="shared" si="12"/>
        <v>0.8497976273551989</v>
      </c>
      <c r="I382" s="141">
        <f t="shared" si="11"/>
        <v>0.00019475595661339593</v>
      </c>
      <c r="J382" s="51"/>
      <c r="L382" s="109"/>
    </row>
    <row r="383" spans="1:12" ht="15" customHeight="1">
      <c r="A383" s="40" t="s">
        <v>11</v>
      </c>
      <c r="B383" s="21"/>
      <c r="C383" s="41"/>
      <c r="D383" s="41" t="s">
        <v>136</v>
      </c>
      <c r="E383" s="42">
        <v>500</v>
      </c>
      <c r="F383" s="342">
        <v>0</v>
      </c>
      <c r="G383" s="342">
        <v>0</v>
      </c>
      <c r="H383" s="141"/>
      <c r="I383" s="141">
        <f t="shared" si="11"/>
        <v>0</v>
      </c>
      <c r="J383" s="51"/>
      <c r="L383" s="109"/>
    </row>
    <row r="384" spans="1:12" ht="15" customHeight="1">
      <c r="A384" s="40" t="s">
        <v>48</v>
      </c>
      <c r="B384" s="21"/>
      <c r="C384" s="41"/>
      <c r="D384" s="41" t="s">
        <v>138</v>
      </c>
      <c r="E384" s="42">
        <v>150</v>
      </c>
      <c r="F384" s="342">
        <v>90</v>
      </c>
      <c r="G384" s="342">
        <v>90</v>
      </c>
      <c r="H384" s="141">
        <f t="shared" si="12"/>
        <v>1</v>
      </c>
      <c r="I384" s="141">
        <f t="shared" si="11"/>
        <v>4.79789014124448E-06</v>
      </c>
      <c r="J384" s="51"/>
      <c r="L384" s="109"/>
    </row>
    <row r="385" spans="1:12" ht="15" customHeight="1">
      <c r="A385" s="40" t="s">
        <v>12</v>
      </c>
      <c r="B385" s="21"/>
      <c r="C385" s="41"/>
      <c r="D385" s="41" t="s">
        <v>79</v>
      </c>
      <c r="E385" s="42">
        <v>3800</v>
      </c>
      <c r="F385" s="342">
        <v>4318</v>
      </c>
      <c r="G385" s="342">
        <v>3832.96</v>
      </c>
      <c r="H385" s="141">
        <f t="shared" si="12"/>
        <v>0.8876702176933766</v>
      </c>
      <c r="I385" s="141">
        <f t="shared" si="11"/>
        <v>0.00020433467773093824</v>
      </c>
      <c r="J385" s="51"/>
      <c r="L385" s="109"/>
    </row>
    <row r="386" spans="1:12" ht="39" customHeight="1">
      <c r="A386" s="40" t="s">
        <v>395</v>
      </c>
      <c r="B386" s="21"/>
      <c r="C386" s="41"/>
      <c r="D386" s="41" t="s">
        <v>209</v>
      </c>
      <c r="E386" s="42">
        <v>1700</v>
      </c>
      <c r="F386" s="342">
        <v>1950</v>
      </c>
      <c r="G386" s="342">
        <v>1711.46</v>
      </c>
      <c r="H386" s="141">
        <f t="shared" si="12"/>
        <v>0.8776717948717949</v>
      </c>
      <c r="I386" s="141">
        <f t="shared" si="11"/>
        <v>9.123774512371419E-05</v>
      </c>
      <c r="J386" s="51">
        <v>136.86</v>
      </c>
      <c r="L386" s="109"/>
    </row>
    <row r="387" spans="1:12" ht="15" customHeight="1">
      <c r="A387" s="40" t="s">
        <v>25</v>
      </c>
      <c r="B387" s="21"/>
      <c r="C387" s="41"/>
      <c r="D387" s="41" t="s">
        <v>84</v>
      </c>
      <c r="E387" s="42">
        <v>500</v>
      </c>
      <c r="F387" s="342">
        <v>0</v>
      </c>
      <c r="G387" s="342">
        <v>0</v>
      </c>
      <c r="H387" s="141"/>
      <c r="I387" s="141">
        <f aca="true" t="shared" si="13" ref="I387:I450">G387/18758245.26</f>
        <v>0</v>
      </c>
      <c r="J387" s="51"/>
      <c r="L387" s="109"/>
    </row>
    <row r="388" spans="1:12" ht="15" customHeight="1">
      <c r="A388" s="40" t="s">
        <v>390</v>
      </c>
      <c r="B388" s="21"/>
      <c r="C388" s="41"/>
      <c r="D388" s="41" t="s">
        <v>143</v>
      </c>
      <c r="E388" s="42">
        <v>2331</v>
      </c>
      <c r="F388" s="342">
        <v>2331</v>
      </c>
      <c r="G388" s="342">
        <v>2324.59</v>
      </c>
      <c r="H388" s="141">
        <f t="shared" si="12"/>
        <v>0.9972501072501073</v>
      </c>
      <c r="I388" s="141">
        <f t="shared" si="13"/>
        <v>0.0001239236382603945</v>
      </c>
      <c r="J388" s="51"/>
      <c r="L388" s="109"/>
    </row>
    <row r="389" spans="1:12" ht="48.75" customHeight="1">
      <c r="A389" s="157" t="s">
        <v>400</v>
      </c>
      <c r="B389" s="21"/>
      <c r="C389" s="41"/>
      <c r="D389" s="41" t="s">
        <v>275</v>
      </c>
      <c r="E389" s="42">
        <v>500</v>
      </c>
      <c r="F389" s="342">
        <v>500</v>
      </c>
      <c r="G389" s="342">
        <v>31.7</v>
      </c>
      <c r="H389" s="141">
        <f t="shared" si="12"/>
        <v>0.0634</v>
      </c>
      <c r="I389" s="141">
        <f t="shared" si="13"/>
        <v>1.6899235275272223E-06</v>
      </c>
      <c r="J389" s="51"/>
      <c r="L389" s="109"/>
    </row>
    <row r="390" spans="1:12" ht="15" customHeight="1">
      <c r="A390" s="83" t="s">
        <v>93</v>
      </c>
      <c r="B390" s="21"/>
      <c r="C390" s="41"/>
      <c r="D390" s="41" t="s">
        <v>94</v>
      </c>
      <c r="E390" s="42">
        <v>700</v>
      </c>
      <c r="F390" s="342">
        <v>1400</v>
      </c>
      <c r="G390" s="342">
        <v>513.29</v>
      </c>
      <c r="H390" s="141">
        <f t="shared" si="12"/>
        <v>0.3666357142857143</v>
      </c>
      <c r="I390" s="141">
        <f t="shared" si="13"/>
        <v>2.7363433673326432E-05</v>
      </c>
      <c r="J390" s="51"/>
      <c r="L390" s="109"/>
    </row>
    <row r="391" spans="1:12" ht="28.5" customHeight="1">
      <c r="A391" s="40" t="s">
        <v>211</v>
      </c>
      <c r="B391" s="21"/>
      <c r="C391" s="41"/>
      <c r="D391" s="41" t="s">
        <v>203</v>
      </c>
      <c r="E391" s="42">
        <v>1000</v>
      </c>
      <c r="F391" s="342">
        <v>0</v>
      </c>
      <c r="G391" s="342">
        <v>0</v>
      </c>
      <c r="H391" s="141"/>
      <c r="I391" s="141">
        <f t="shared" si="13"/>
        <v>0</v>
      </c>
      <c r="J391" s="51"/>
      <c r="L391" s="109"/>
    </row>
    <row r="392" spans="1:12" s="100" customFormat="1" ht="66" customHeight="1">
      <c r="A392" s="98" t="s">
        <v>343</v>
      </c>
      <c r="B392" s="143"/>
      <c r="C392" s="143" t="s">
        <v>128</v>
      </c>
      <c r="D392" s="143"/>
      <c r="E392" s="144">
        <f>SUM(E393)</f>
        <v>45200</v>
      </c>
      <c r="F392" s="331">
        <f>F393</f>
        <v>41169</v>
      </c>
      <c r="G392" s="331">
        <f>G393</f>
        <v>40793.5</v>
      </c>
      <c r="H392" s="101">
        <f t="shared" si="12"/>
        <v>0.9908790594865068</v>
      </c>
      <c r="I392" s="101">
        <f t="shared" si="13"/>
        <v>0.002174697016409519</v>
      </c>
      <c r="J392" s="146"/>
      <c r="L392" s="150"/>
    </row>
    <row r="393" spans="1:12" ht="15" customHeight="1">
      <c r="A393" s="26" t="s">
        <v>54</v>
      </c>
      <c r="B393" s="24"/>
      <c r="C393" s="24"/>
      <c r="D393" s="24">
        <v>4130</v>
      </c>
      <c r="E393" s="25">
        <v>45200</v>
      </c>
      <c r="F393" s="342">
        <v>41169</v>
      </c>
      <c r="G393" s="342">
        <v>40793.5</v>
      </c>
      <c r="H393" s="141">
        <f t="shared" si="12"/>
        <v>0.9908790594865068</v>
      </c>
      <c r="I393" s="141">
        <f t="shared" si="13"/>
        <v>0.002174697016409519</v>
      </c>
      <c r="J393" s="51"/>
      <c r="L393" s="109"/>
    </row>
    <row r="394" spans="1:12" s="100" customFormat="1" ht="24.75" customHeight="1">
      <c r="A394" s="98" t="s">
        <v>247</v>
      </c>
      <c r="B394" s="143"/>
      <c r="C394" s="143" t="s">
        <v>129</v>
      </c>
      <c r="D394" s="143"/>
      <c r="E394" s="144">
        <f>SUM(E395,E396)</f>
        <v>142200</v>
      </c>
      <c r="F394" s="331">
        <f>F395+F396</f>
        <v>269462</v>
      </c>
      <c r="G394" s="331">
        <f>G395+G396</f>
        <v>240988.1</v>
      </c>
      <c r="H394" s="101">
        <f t="shared" si="12"/>
        <v>0.8943305549576563</v>
      </c>
      <c r="I394" s="101">
        <f t="shared" si="13"/>
        <v>0.012847049212747099</v>
      </c>
      <c r="J394" s="146"/>
      <c r="L394" s="150"/>
    </row>
    <row r="395" spans="1:12" ht="15" customHeight="1">
      <c r="A395" s="26" t="s">
        <v>53</v>
      </c>
      <c r="B395" s="24"/>
      <c r="C395" s="24"/>
      <c r="D395" s="24">
        <v>3110</v>
      </c>
      <c r="E395" s="25">
        <v>137200</v>
      </c>
      <c r="F395" s="342">
        <v>258962</v>
      </c>
      <c r="G395" s="342">
        <v>234706.5</v>
      </c>
      <c r="H395" s="141">
        <f t="shared" si="12"/>
        <v>0.9063356785937705</v>
      </c>
      <c r="I395" s="141">
        <f t="shared" si="13"/>
        <v>0.012512177804844416</v>
      </c>
      <c r="J395" s="51"/>
      <c r="L395" s="109"/>
    </row>
    <row r="396" spans="1:12" ht="15" customHeight="1">
      <c r="A396" s="37" t="s">
        <v>12</v>
      </c>
      <c r="B396" s="24"/>
      <c r="C396" s="24"/>
      <c r="D396" s="36" t="s">
        <v>79</v>
      </c>
      <c r="E396" s="25">
        <v>5000</v>
      </c>
      <c r="F396" s="332">
        <v>10500</v>
      </c>
      <c r="G396" s="332">
        <v>6281.6</v>
      </c>
      <c r="H396" s="141">
        <f t="shared" si="12"/>
        <v>0.598247619047619</v>
      </c>
      <c r="I396" s="141">
        <f t="shared" si="13"/>
        <v>0.0003348714079026814</v>
      </c>
      <c r="J396" s="51"/>
      <c r="L396" s="109"/>
    </row>
    <row r="397" spans="1:12" s="100" customFormat="1" ht="13.5" customHeight="1">
      <c r="A397" s="98" t="s">
        <v>55</v>
      </c>
      <c r="B397" s="143"/>
      <c r="C397" s="143" t="s">
        <v>152</v>
      </c>
      <c r="D397" s="143"/>
      <c r="E397" s="144">
        <f>SUM(E398)</f>
        <v>312200</v>
      </c>
      <c r="F397" s="331">
        <f>F398</f>
        <v>317200</v>
      </c>
      <c r="G397" s="331">
        <f>G398</f>
        <v>314386.43</v>
      </c>
      <c r="H397" s="101">
        <f t="shared" si="12"/>
        <v>0.9911299810844892</v>
      </c>
      <c r="I397" s="101">
        <f t="shared" si="13"/>
        <v>0.016759906144867196</v>
      </c>
      <c r="J397" s="146"/>
      <c r="L397" s="150"/>
    </row>
    <row r="398" spans="1:12" ht="13.5" customHeight="1">
      <c r="A398" s="26" t="s">
        <v>53</v>
      </c>
      <c r="B398" s="24"/>
      <c r="C398" s="24"/>
      <c r="D398" s="24">
        <v>3110</v>
      </c>
      <c r="E398" s="25">
        <v>312200</v>
      </c>
      <c r="F398" s="338">
        <v>317200</v>
      </c>
      <c r="G398" s="338">
        <v>314386.43</v>
      </c>
      <c r="H398" s="141">
        <f t="shared" si="12"/>
        <v>0.9911299810844892</v>
      </c>
      <c r="I398" s="141">
        <f t="shared" si="13"/>
        <v>0.016759906144867196</v>
      </c>
      <c r="J398" s="51"/>
      <c r="L398" s="109"/>
    </row>
    <row r="399" spans="1:12" s="100" customFormat="1" ht="13.5" customHeight="1">
      <c r="A399" s="98" t="s">
        <v>283</v>
      </c>
      <c r="B399" s="143"/>
      <c r="C399" s="143" t="s">
        <v>284</v>
      </c>
      <c r="D399" s="143"/>
      <c r="E399" s="144">
        <f>SUM(E400)</f>
        <v>75900</v>
      </c>
      <c r="F399" s="333">
        <f>SUM(F400)</f>
        <v>185760</v>
      </c>
      <c r="G399" s="333">
        <f>SUM(G400)</f>
        <v>183194.42</v>
      </c>
      <c r="H399" s="39">
        <f t="shared" si="12"/>
        <v>0.9861887381567614</v>
      </c>
      <c r="I399" s="101">
        <f t="shared" si="13"/>
        <v>0.009766074462766674</v>
      </c>
      <c r="J399" s="146"/>
      <c r="L399" s="150"/>
    </row>
    <row r="400" spans="1:12" ht="14.25" customHeight="1">
      <c r="A400" s="26" t="s">
        <v>53</v>
      </c>
      <c r="B400" s="24"/>
      <c r="C400" s="24"/>
      <c r="D400" s="24" t="s">
        <v>150</v>
      </c>
      <c r="E400" s="25">
        <v>75900</v>
      </c>
      <c r="F400" s="332">
        <v>185760</v>
      </c>
      <c r="G400" s="332">
        <v>183194.42</v>
      </c>
      <c r="H400" s="141">
        <f t="shared" si="12"/>
        <v>0.9861887381567614</v>
      </c>
      <c r="I400" s="141">
        <f t="shared" si="13"/>
        <v>0.009766074462766674</v>
      </c>
      <c r="J400" s="51"/>
      <c r="L400" s="109"/>
    </row>
    <row r="401" spans="1:13" s="100" customFormat="1" ht="15" customHeight="1">
      <c r="A401" s="98" t="s">
        <v>56</v>
      </c>
      <c r="B401" s="143"/>
      <c r="C401" s="143" t="s">
        <v>130</v>
      </c>
      <c r="D401" s="143"/>
      <c r="E401" s="144">
        <f>SUM(E402:E419)</f>
        <v>383903</v>
      </c>
      <c r="F401" s="331">
        <f>SUM(F402:F419)</f>
        <v>395223</v>
      </c>
      <c r="G401" s="331">
        <f>SUM(G402:G419)</f>
        <v>374493.0400000001</v>
      </c>
      <c r="H401" s="101">
        <f t="shared" si="12"/>
        <v>0.9475487003539776</v>
      </c>
      <c r="I401" s="101">
        <f t="shared" si="13"/>
        <v>0.019964182939785278</v>
      </c>
      <c r="J401" s="146">
        <v>136.86</v>
      </c>
      <c r="L401" s="150"/>
      <c r="M401" s="150"/>
    </row>
    <row r="402" spans="1:12" ht="13.5" customHeight="1">
      <c r="A402" s="40" t="s">
        <v>374</v>
      </c>
      <c r="B402" s="24"/>
      <c r="C402" s="24"/>
      <c r="D402" s="24" t="s">
        <v>98</v>
      </c>
      <c r="E402" s="25">
        <v>2220</v>
      </c>
      <c r="F402" s="332">
        <v>1822</v>
      </c>
      <c r="G402" s="332">
        <v>822.87</v>
      </c>
      <c r="H402" s="141">
        <f t="shared" si="12"/>
        <v>0.45163007683863887</v>
      </c>
      <c r="I402" s="141">
        <f t="shared" si="13"/>
        <v>4.3867109561398276E-05</v>
      </c>
      <c r="J402" s="51"/>
      <c r="L402" s="109"/>
    </row>
    <row r="403" spans="1:12" ht="13.5" customHeight="1">
      <c r="A403" s="26" t="s">
        <v>19</v>
      </c>
      <c r="B403" s="24"/>
      <c r="C403" s="24"/>
      <c r="D403" s="24">
        <v>4010</v>
      </c>
      <c r="E403" s="25">
        <v>233517</v>
      </c>
      <c r="F403" s="332">
        <v>242415</v>
      </c>
      <c r="G403" s="332">
        <v>240560.26</v>
      </c>
      <c r="H403" s="141">
        <f t="shared" si="12"/>
        <v>0.9923489058020337</v>
      </c>
      <c r="I403" s="141">
        <f t="shared" si="13"/>
        <v>0.012824241109213432</v>
      </c>
      <c r="J403" s="51"/>
      <c r="L403" s="109"/>
    </row>
    <row r="404" spans="1:12" ht="13.5" customHeight="1">
      <c r="A404" s="26" t="s">
        <v>20</v>
      </c>
      <c r="B404" s="24"/>
      <c r="C404" s="24"/>
      <c r="D404" s="24">
        <v>4040</v>
      </c>
      <c r="E404" s="25">
        <v>19300</v>
      </c>
      <c r="F404" s="332">
        <v>19242</v>
      </c>
      <c r="G404" s="332">
        <v>19241.75</v>
      </c>
      <c r="H404" s="141">
        <f t="shared" si="12"/>
        <v>0.9999870075875689</v>
      </c>
      <c r="I404" s="141">
        <f t="shared" si="13"/>
        <v>0.0010257755847254552</v>
      </c>
      <c r="J404" s="51"/>
      <c r="L404" s="109"/>
    </row>
    <row r="405" spans="1:12" ht="13.5" customHeight="1">
      <c r="A405" s="26" t="s">
        <v>21</v>
      </c>
      <c r="B405" s="24"/>
      <c r="C405" s="24"/>
      <c r="D405" s="24">
        <v>4110</v>
      </c>
      <c r="E405" s="25">
        <v>42888</v>
      </c>
      <c r="F405" s="338">
        <v>45255</v>
      </c>
      <c r="G405" s="338">
        <v>43714.13</v>
      </c>
      <c r="H405" s="141">
        <f t="shared" si="12"/>
        <v>0.9659513865871174</v>
      </c>
      <c r="I405" s="141">
        <f t="shared" si="13"/>
        <v>0.0023303954817786615</v>
      </c>
      <c r="J405" s="51"/>
      <c r="L405" s="109"/>
    </row>
    <row r="406" spans="1:12" ht="13.5" customHeight="1">
      <c r="A406" s="26" t="s">
        <v>22</v>
      </c>
      <c r="B406" s="24"/>
      <c r="C406" s="24"/>
      <c r="D406" s="24">
        <v>4120</v>
      </c>
      <c r="E406" s="25">
        <v>6102</v>
      </c>
      <c r="F406" s="332">
        <v>6157</v>
      </c>
      <c r="G406" s="332">
        <v>5949.46</v>
      </c>
      <c r="H406" s="141">
        <f t="shared" si="12"/>
        <v>0.9662920253370147</v>
      </c>
      <c r="I406" s="141">
        <f t="shared" si="13"/>
        <v>0.0003171650608858709</v>
      </c>
      <c r="J406" s="51"/>
      <c r="L406" s="109"/>
    </row>
    <row r="407" spans="1:12" ht="13.5" customHeight="1">
      <c r="A407" s="37" t="s">
        <v>165</v>
      </c>
      <c r="B407" s="24"/>
      <c r="C407" s="24"/>
      <c r="D407" s="36" t="s">
        <v>166</v>
      </c>
      <c r="E407" s="25">
        <v>3200</v>
      </c>
      <c r="F407" s="332">
        <v>4800</v>
      </c>
      <c r="G407" s="332">
        <v>4000</v>
      </c>
      <c r="H407" s="141">
        <f t="shared" si="12"/>
        <v>0.8333333333333334</v>
      </c>
      <c r="I407" s="141">
        <f t="shared" si="13"/>
        <v>0.000213239561833088</v>
      </c>
      <c r="J407" s="51"/>
      <c r="L407" s="109"/>
    </row>
    <row r="408" spans="1:12" ht="13.5" customHeight="1">
      <c r="A408" s="37" t="s">
        <v>9</v>
      </c>
      <c r="B408" s="24"/>
      <c r="C408" s="24"/>
      <c r="D408" s="24">
        <v>4210</v>
      </c>
      <c r="E408" s="25">
        <v>26785</v>
      </c>
      <c r="F408" s="332">
        <v>25485</v>
      </c>
      <c r="G408" s="332">
        <v>17713.15</v>
      </c>
      <c r="H408" s="141">
        <f t="shared" si="12"/>
        <v>0.6950421816754955</v>
      </c>
      <c r="I408" s="141">
        <f t="shared" si="13"/>
        <v>0.0009442860861709407</v>
      </c>
      <c r="J408" s="51"/>
      <c r="L408" s="109"/>
    </row>
    <row r="409" spans="1:12" ht="13.5" customHeight="1">
      <c r="A409" s="37" t="s">
        <v>10</v>
      </c>
      <c r="B409" s="24"/>
      <c r="C409" s="24"/>
      <c r="D409" s="24" t="s">
        <v>154</v>
      </c>
      <c r="E409" s="25">
        <v>12684</v>
      </c>
      <c r="F409" s="332">
        <v>12684</v>
      </c>
      <c r="G409" s="332">
        <v>10481.33</v>
      </c>
      <c r="H409" s="141">
        <f t="shared" si="12"/>
        <v>0.8263426363923052</v>
      </c>
      <c r="I409" s="141">
        <f t="shared" si="13"/>
        <v>0.000558758554157</v>
      </c>
      <c r="J409" s="51"/>
      <c r="L409" s="109"/>
    </row>
    <row r="410" spans="1:12" ht="13.5" customHeight="1">
      <c r="A410" s="37" t="s">
        <v>11</v>
      </c>
      <c r="B410" s="24"/>
      <c r="C410" s="24"/>
      <c r="D410" s="36" t="s">
        <v>136</v>
      </c>
      <c r="E410" s="25">
        <v>2000</v>
      </c>
      <c r="F410" s="332">
        <v>3300</v>
      </c>
      <c r="G410" s="332">
        <v>2996.77</v>
      </c>
      <c r="H410" s="141">
        <f t="shared" si="12"/>
        <v>0.9081121212121213</v>
      </c>
      <c r="I410" s="141">
        <f t="shared" si="13"/>
        <v>0.00015975748042863577</v>
      </c>
      <c r="J410" s="51"/>
      <c r="L410" s="109"/>
    </row>
    <row r="411" spans="1:12" ht="13.5" customHeight="1">
      <c r="A411" s="37" t="s">
        <v>48</v>
      </c>
      <c r="B411" s="24"/>
      <c r="C411" s="24"/>
      <c r="D411" s="36" t="s">
        <v>138</v>
      </c>
      <c r="E411" s="25">
        <v>1610</v>
      </c>
      <c r="F411" s="332">
        <v>1610</v>
      </c>
      <c r="G411" s="332">
        <v>1110</v>
      </c>
      <c r="H411" s="141">
        <f>G411/F411</f>
        <v>0.6894409937888198</v>
      </c>
      <c r="I411" s="141">
        <f t="shared" si="13"/>
        <v>5.917397840868192E-05</v>
      </c>
      <c r="J411" s="51"/>
      <c r="L411" s="109"/>
    </row>
    <row r="412" spans="1:12" ht="13.5" customHeight="1">
      <c r="A412" s="26" t="s">
        <v>12</v>
      </c>
      <c r="B412" s="24"/>
      <c r="C412" s="24"/>
      <c r="D412" s="24">
        <v>4300</v>
      </c>
      <c r="E412" s="25">
        <v>11865</v>
      </c>
      <c r="F412" s="332">
        <v>10355</v>
      </c>
      <c r="G412" s="332">
        <v>10166.63</v>
      </c>
      <c r="H412" s="141">
        <f t="shared" si="12"/>
        <v>0.9818087880251085</v>
      </c>
      <c r="I412" s="141">
        <f t="shared" si="13"/>
        <v>0.0005419819316297818</v>
      </c>
      <c r="J412" s="51"/>
      <c r="L412" s="109"/>
    </row>
    <row r="413" spans="1:12" ht="13.5" customHeight="1">
      <c r="A413" s="37" t="s">
        <v>382</v>
      </c>
      <c r="B413" s="24"/>
      <c r="C413" s="24"/>
      <c r="D413" s="36" t="s">
        <v>167</v>
      </c>
      <c r="E413" s="25">
        <v>2000</v>
      </c>
      <c r="F413" s="332">
        <v>2000</v>
      </c>
      <c r="G413" s="332">
        <v>1411.94</v>
      </c>
      <c r="H413" s="141">
        <f t="shared" si="12"/>
        <v>0.70597</v>
      </c>
      <c r="I413" s="141">
        <f t="shared" si="13"/>
        <v>7.527036673365256E-05</v>
      </c>
      <c r="J413" s="51"/>
      <c r="L413" s="109"/>
    </row>
    <row r="414" spans="1:12" ht="38.25" customHeight="1">
      <c r="A414" s="40" t="s">
        <v>376</v>
      </c>
      <c r="B414" s="24"/>
      <c r="C414" s="24"/>
      <c r="D414" s="36" t="s">
        <v>209</v>
      </c>
      <c r="E414" s="25">
        <v>1872</v>
      </c>
      <c r="F414" s="332">
        <v>2072</v>
      </c>
      <c r="G414" s="332">
        <v>1770.43</v>
      </c>
      <c r="H414" s="141">
        <f t="shared" si="12"/>
        <v>0.8544546332046332</v>
      </c>
      <c r="I414" s="141">
        <f t="shared" si="13"/>
        <v>9.43814293640385E-05</v>
      </c>
      <c r="J414" s="51">
        <v>136.86</v>
      </c>
      <c r="L414" s="109"/>
    </row>
    <row r="415" spans="1:12" ht="13.5" customHeight="1">
      <c r="A415" s="26" t="s">
        <v>25</v>
      </c>
      <c r="B415" s="24"/>
      <c r="C415" s="24"/>
      <c r="D415" s="24">
        <v>4410</v>
      </c>
      <c r="E415" s="25">
        <v>3125</v>
      </c>
      <c r="F415" s="332">
        <v>3125</v>
      </c>
      <c r="G415" s="332">
        <v>1815.29</v>
      </c>
      <c r="H415" s="141">
        <f t="shared" si="12"/>
        <v>0.5808928</v>
      </c>
      <c r="I415" s="141">
        <f t="shared" si="13"/>
        <v>9.677291104999657E-05</v>
      </c>
      <c r="J415" s="51"/>
      <c r="L415" s="109"/>
    </row>
    <row r="416" spans="1:12" ht="13.5" customHeight="1">
      <c r="A416" s="37" t="s">
        <v>26</v>
      </c>
      <c r="B416" s="24"/>
      <c r="C416" s="24"/>
      <c r="D416" s="36" t="s">
        <v>92</v>
      </c>
      <c r="E416" s="25">
        <v>1567</v>
      </c>
      <c r="F416" s="332">
        <v>1567</v>
      </c>
      <c r="G416" s="332">
        <v>1558</v>
      </c>
      <c r="H416" s="141">
        <f t="shared" si="12"/>
        <v>0.994256541161455</v>
      </c>
      <c r="I416" s="141">
        <f t="shared" si="13"/>
        <v>8.305680933398777E-05</v>
      </c>
      <c r="J416" s="51"/>
      <c r="L416" s="109"/>
    </row>
    <row r="417" spans="1:12" ht="13.5" customHeight="1">
      <c r="A417" s="26" t="s">
        <v>377</v>
      </c>
      <c r="B417" s="24"/>
      <c r="C417" s="24"/>
      <c r="D417" s="24">
        <v>4440</v>
      </c>
      <c r="E417" s="25">
        <v>8632</v>
      </c>
      <c r="F417" s="332">
        <v>8798</v>
      </c>
      <c r="G417" s="332">
        <v>8797.03</v>
      </c>
      <c r="H417" s="141">
        <f t="shared" si="12"/>
        <v>0.9998897476699251</v>
      </c>
      <c r="I417" s="141">
        <f t="shared" si="13"/>
        <v>0.0004689687056581325</v>
      </c>
      <c r="J417" s="51"/>
      <c r="L417" s="109"/>
    </row>
    <row r="418" spans="1:12" ht="13.5" customHeight="1">
      <c r="A418" s="26" t="s">
        <v>31</v>
      </c>
      <c r="B418" s="24"/>
      <c r="C418" s="24"/>
      <c r="D418" s="24" t="s">
        <v>168</v>
      </c>
      <c r="E418" s="25">
        <v>2036</v>
      </c>
      <c r="F418" s="332">
        <v>2036</v>
      </c>
      <c r="G418" s="332">
        <v>2035</v>
      </c>
      <c r="H418" s="141">
        <f t="shared" si="12"/>
        <v>0.99950884086444</v>
      </c>
      <c r="I418" s="141">
        <f t="shared" si="13"/>
        <v>0.00010848562708258351</v>
      </c>
      <c r="J418" s="51"/>
      <c r="L418" s="109"/>
    </row>
    <row r="419" spans="1:12" ht="26.25" customHeight="1">
      <c r="A419" s="37" t="s">
        <v>211</v>
      </c>
      <c r="B419" s="24"/>
      <c r="C419" s="24"/>
      <c r="D419" s="36" t="s">
        <v>203</v>
      </c>
      <c r="E419" s="25">
        <v>2500</v>
      </c>
      <c r="F419" s="332">
        <v>2500</v>
      </c>
      <c r="G419" s="332">
        <v>349</v>
      </c>
      <c r="H419" s="141">
        <f t="shared" si="12"/>
        <v>0.1396</v>
      </c>
      <c r="I419" s="141">
        <f t="shared" si="13"/>
        <v>1.860515176993693E-05</v>
      </c>
      <c r="J419" s="51"/>
      <c r="L419" s="109"/>
    </row>
    <row r="420" spans="1:12" s="100" customFormat="1" ht="41.25" customHeight="1">
      <c r="A420" s="98" t="s">
        <v>202</v>
      </c>
      <c r="B420" s="143"/>
      <c r="C420" s="143" t="s">
        <v>198</v>
      </c>
      <c r="D420" s="143"/>
      <c r="E420" s="144">
        <f>SUM(E421:E426)</f>
        <v>11627</v>
      </c>
      <c r="F420" s="331">
        <f>SUM(F421:F426)</f>
        <v>11942</v>
      </c>
      <c r="G420" s="331">
        <f>SUM(G421:G426)</f>
        <v>11442.27</v>
      </c>
      <c r="H420" s="101">
        <f t="shared" si="12"/>
        <v>0.9581535756154749</v>
      </c>
      <c r="I420" s="101">
        <f t="shared" si="13"/>
        <v>0.000609986160293972</v>
      </c>
      <c r="J420" s="146"/>
      <c r="L420" s="150"/>
    </row>
    <row r="421" spans="1:12" ht="13.5" customHeight="1">
      <c r="A421" s="40" t="s">
        <v>9</v>
      </c>
      <c r="B421" s="24"/>
      <c r="C421" s="36"/>
      <c r="D421" s="36" t="s">
        <v>83</v>
      </c>
      <c r="E421" s="25">
        <v>3500</v>
      </c>
      <c r="F421" s="332">
        <v>232</v>
      </c>
      <c r="G421" s="332">
        <v>231.2</v>
      </c>
      <c r="H421" s="141">
        <f t="shared" si="12"/>
        <v>0.996551724137931</v>
      </c>
      <c r="I421" s="141">
        <f t="shared" si="13"/>
        <v>1.2325246673952486E-05</v>
      </c>
      <c r="J421" s="51"/>
      <c r="L421" s="109"/>
    </row>
    <row r="422" spans="1:12" ht="13.5" customHeight="1">
      <c r="A422" s="40" t="s">
        <v>10</v>
      </c>
      <c r="B422" s="24"/>
      <c r="C422" s="36"/>
      <c r="D422" s="36" t="s">
        <v>154</v>
      </c>
      <c r="E422" s="25">
        <v>7505</v>
      </c>
      <c r="F422" s="332">
        <v>6270</v>
      </c>
      <c r="G422" s="332">
        <v>6243.88</v>
      </c>
      <c r="H422" s="141">
        <f t="shared" si="12"/>
        <v>0.9958341307814992</v>
      </c>
      <c r="I422" s="141">
        <f t="shared" si="13"/>
        <v>0.0003328605588345954</v>
      </c>
      <c r="J422" s="51"/>
      <c r="L422" s="109"/>
    </row>
    <row r="423" spans="1:12" ht="13.5" customHeight="1">
      <c r="A423" s="40" t="s">
        <v>12</v>
      </c>
      <c r="B423" s="24"/>
      <c r="C423" s="36"/>
      <c r="D423" s="36" t="s">
        <v>79</v>
      </c>
      <c r="E423" s="25">
        <v>522</v>
      </c>
      <c r="F423" s="338">
        <v>855</v>
      </c>
      <c r="G423" s="338">
        <v>398.43</v>
      </c>
      <c r="H423" s="141">
        <f t="shared" si="12"/>
        <v>0.466</v>
      </c>
      <c r="I423" s="141">
        <f t="shared" si="13"/>
        <v>2.124025965528931E-05</v>
      </c>
      <c r="J423" s="51"/>
      <c r="L423" s="109"/>
    </row>
    <row r="424" spans="1:12" ht="39" customHeight="1">
      <c r="A424" s="40" t="s">
        <v>376</v>
      </c>
      <c r="B424" s="24"/>
      <c r="C424" s="36"/>
      <c r="D424" s="36" t="s">
        <v>209</v>
      </c>
      <c r="E424" s="25">
        <v>100</v>
      </c>
      <c r="F424" s="332">
        <v>0</v>
      </c>
      <c r="G424" s="332">
        <v>0</v>
      </c>
      <c r="H424" s="141"/>
      <c r="I424" s="141">
        <f t="shared" si="13"/>
        <v>0</v>
      </c>
      <c r="J424" s="51"/>
      <c r="L424" s="109"/>
    </row>
    <row r="425" spans="1:12" ht="27.75" customHeight="1">
      <c r="A425" s="55" t="s">
        <v>241</v>
      </c>
      <c r="B425" s="24"/>
      <c r="C425" s="36"/>
      <c r="D425" s="36" t="s">
        <v>238</v>
      </c>
      <c r="E425" s="25">
        <v>0</v>
      </c>
      <c r="F425" s="338">
        <v>4520</v>
      </c>
      <c r="G425" s="338">
        <v>4514.76</v>
      </c>
      <c r="H425" s="141">
        <f>G425/F425</f>
        <v>0.9988407079646018</v>
      </c>
      <c r="I425" s="141">
        <f t="shared" si="13"/>
        <v>0.00024068136104538808</v>
      </c>
      <c r="J425" s="51"/>
      <c r="L425" s="109"/>
    </row>
    <row r="426" spans="1:12" ht="25.5" customHeight="1">
      <c r="A426" s="37" t="s">
        <v>367</v>
      </c>
      <c r="B426" s="24"/>
      <c r="C426" s="36"/>
      <c r="D426" s="36" t="s">
        <v>370</v>
      </c>
      <c r="E426" s="25">
        <v>0</v>
      </c>
      <c r="F426" s="338">
        <v>65</v>
      </c>
      <c r="G426" s="338">
        <v>54</v>
      </c>
      <c r="H426" s="141">
        <f>G426/F426</f>
        <v>0.8307692307692308</v>
      </c>
      <c r="I426" s="141">
        <f t="shared" si="13"/>
        <v>2.878734084746688E-06</v>
      </c>
      <c r="J426" s="51"/>
      <c r="L426" s="109"/>
    </row>
    <row r="427" spans="1:12" s="100" customFormat="1" ht="25.5">
      <c r="A427" s="98" t="s">
        <v>131</v>
      </c>
      <c r="B427" s="143"/>
      <c r="C427" s="143" t="s">
        <v>132</v>
      </c>
      <c r="D427" s="143"/>
      <c r="E427" s="144">
        <f>SUM(E428:E439)</f>
        <v>113130</v>
      </c>
      <c r="F427" s="333">
        <f>SUM(F428:F439)</f>
        <v>116823</v>
      </c>
      <c r="G427" s="333">
        <f>SUM(G428:G439)</f>
        <v>114263.15000000001</v>
      </c>
      <c r="H427" s="101">
        <f t="shared" si="12"/>
        <v>0.9780877909315804</v>
      </c>
      <c r="I427" s="101">
        <f t="shared" si="13"/>
        <v>0.006091356009917103</v>
      </c>
      <c r="J427" s="146"/>
      <c r="L427" s="150"/>
    </row>
    <row r="428" spans="1:12" ht="13.5" customHeight="1">
      <c r="A428" s="37" t="s">
        <v>374</v>
      </c>
      <c r="B428" s="24"/>
      <c r="C428" s="36"/>
      <c r="D428" s="36" t="s">
        <v>98</v>
      </c>
      <c r="E428" s="25">
        <v>360</v>
      </c>
      <c r="F428" s="332">
        <v>60</v>
      </c>
      <c r="G428" s="332">
        <v>60</v>
      </c>
      <c r="H428" s="141">
        <f t="shared" si="12"/>
        <v>1</v>
      </c>
      <c r="I428" s="141">
        <f t="shared" si="13"/>
        <v>3.19859342749632E-06</v>
      </c>
      <c r="J428" s="51"/>
      <c r="L428" s="109"/>
    </row>
    <row r="429" spans="1:12" ht="13.5" customHeight="1">
      <c r="A429" s="26" t="s">
        <v>19</v>
      </c>
      <c r="B429" s="24"/>
      <c r="C429" s="24"/>
      <c r="D429" s="24">
        <v>4010</v>
      </c>
      <c r="E429" s="175">
        <v>57760</v>
      </c>
      <c r="F429" s="332">
        <v>58760</v>
      </c>
      <c r="G429" s="332">
        <v>58696.76</v>
      </c>
      <c r="H429" s="141">
        <f t="shared" si="12"/>
        <v>0.998923757658271</v>
      </c>
      <c r="I429" s="141">
        <f t="shared" si="13"/>
        <v>0.0031291178458554814</v>
      </c>
      <c r="J429" s="51"/>
      <c r="L429" s="109"/>
    </row>
    <row r="430" spans="1:12" ht="13.5" customHeight="1">
      <c r="A430" s="26" t="s">
        <v>20</v>
      </c>
      <c r="B430" s="24"/>
      <c r="C430" s="24"/>
      <c r="D430" s="24" t="s">
        <v>172</v>
      </c>
      <c r="E430" s="25">
        <v>4068</v>
      </c>
      <c r="F430" s="332">
        <v>3985</v>
      </c>
      <c r="G430" s="332">
        <v>3984.51</v>
      </c>
      <c r="H430" s="141">
        <f t="shared" si="12"/>
        <v>0.9998770388958595</v>
      </c>
      <c r="I430" s="141">
        <f t="shared" si="13"/>
        <v>0.00021241379162988935</v>
      </c>
      <c r="J430" s="51"/>
      <c r="L430" s="109"/>
    </row>
    <row r="431" spans="1:12" ht="13.5" customHeight="1">
      <c r="A431" s="26" t="s">
        <v>21</v>
      </c>
      <c r="B431" s="24"/>
      <c r="C431" s="24"/>
      <c r="D431" s="24">
        <v>4110</v>
      </c>
      <c r="E431" s="25">
        <v>12680</v>
      </c>
      <c r="F431" s="338">
        <v>12463</v>
      </c>
      <c r="G431" s="338">
        <v>11969.66</v>
      </c>
      <c r="H431" s="141">
        <f t="shared" si="12"/>
        <v>0.9604156302655861</v>
      </c>
      <c r="I431" s="141">
        <f t="shared" si="13"/>
        <v>0.00063810126342276</v>
      </c>
      <c r="J431" s="51"/>
      <c r="L431" s="109"/>
    </row>
    <row r="432" spans="1:12" ht="13.5" customHeight="1">
      <c r="A432" s="26" t="s">
        <v>22</v>
      </c>
      <c r="B432" s="24"/>
      <c r="C432" s="24"/>
      <c r="D432" s="24">
        <v>4120</v>
      </c>
      <c r="E432" s="25">
        <v>1590</v>
      </c>
      <c r="F432" s="338">
        <v>1615</v>
      </c>
      <c r="G432" s="338">
        <v>1480.35</v>
      </c>
      <c r="H432" s="141">
        <f t="shared" si="12"/>
        <v>0.916625386996904</v>
      </c>
      <c r="I432" s="141">
        <f t="shared" si="13"/>
        <v>7.891729633990295E-05</v>
      </c>
      <c r="J432" s="51"/>
      <c r="L432" s="109"/>
    </row>
    <row r="433" spans="1:12" ht="13.5" customHeight="1">
      <c r="A433" s="37" t="s">
        <v>165</v>
      </c>
      <c r="B433" s="24"/>
      <c r="C433" s="24"/>
      <c r="D433" s="36" t="s">
        <v>166</v>
      </c>
      <c r="E433" s="25">
        <v>31500</v>
      </c>
      <c r="F433" s="332">
        <v>34385</v>
      </c>
      <c r="G433" s="332">
        <v>33184.76</v>
      </c>
      <c r="H433" s="141">
        <f t="shared" si="12"/>
        <v>0.965094081721681</v>
      </c>
      <c r="I433" s="141">
        <f t="shared" si="13"/>
        <v>0.0017690759204840464</v>
      </c>
      <c r="J433" s="51"/>
      <c r="L433" s="109"/>
    </row>
    <row r="434" spans="1:12" ht="13.5" customHeight="1">
      <c r="A434" s="26" t="s">
        <v>9</v>
      </c>
      <c r="B434" s="24"/>
      <c r="C434" s="24"/>
      <c r="D434" s="24">
        <v>4210</v>
      </c>
      <c r="E434" s="25">
        <v>300</v>
      </c>
      <c r="F434" s="332">
        <v>383</v>
      </c>
      <c r="G434" s="332">
        <v>383</v>
      </c>
      <c r="H434" s="141">
        <f t="shared" si="12"/>
        <v>1</v>
      </c>
      <c r="I434" s="141">
        <f t="shared" si="13"/>
        <v>2.0417688045518175E-05</v>
      </c>
      <c r="J434" s="51"/>
      <c r="L434" s="109"/>
    </row>
    <row r="435" spans="1:12" ht="13.5" customHeight="1">
      <c r="A435" s="37" t="s">
        <v>48</v>
      </c>
      <c r="B435" s="24"/>
      <c r="C435" s="24"/>
      <c r="D435" s="36" t="s">
        <v>138</v>
      </c>
      <c r="E435" s="25">
        <v>200</v>
      </c>
      <c r="F435" s="332">
        <v>200</v>
      </c>
      <c r="G435" s="332">
        <v>140</v>
      </c>
      <c r="H435" s="141">
        <f t="shared" si="12"/>
        <v>0.7</v>
      </c>
      <c r="I435" s="141">
        <f t="shared" si="13"/>
        <v>7.46338466415808E-06</v>
      </c>
      <c r="J435" s="51"/>
      <c r="L435" s="109"/>
    </row>
    <row r="436" spans="1:12" ht="27.75" customHeight="1">
      <c r="A436" s="37" t="s">
        <v>411</v>
      </c>
      <c r="B436" s="24"/>
      <c r="C436" s="24"/>
      <c r="D436" s="36" t="s">
        <v>207</v>
      </c>
      <c r="E436" s="25">
        <v>0</v>
      </c>
      <c r="F436" s="332">
        <v>450</v>
      </c>
      <c r="G436" s="332">
        <v>450</v>
      </c>
      <c r="H436" s="141">
        <f t="shared" si="12"/>
        <v>1</v>
      </c>
      <c r="I436" s="141">
        <f t="shared" si="13"/>
        <v>2.3989450706222398E-05</v>
      </c>
      <c r="J436" s="51"/>
      <c r="L436" s="109"/>
    </row>
    <row r="437" spans="1:12" ht="12.75" hidden="1">
      <c r="A437" s="37" t="s">
        <v>12</v>
      </c>
      <c r="B437" s="24"/>
      <c r="C437" s="24"/>
      <c r="D437" s="36" t="s">
        <v>79</v>
      </c>
      <c r="E437" s="25">
        <v>0</v>
      </c>
      <c r="F437" s="332">
        <v>0</v>
      </c>
      <c r="G437" s="332">
        <v>0</v>
      </c>
      <c r="H437" s="141"/>
      <c r="I437" s="141">
        <f t="shared" si="13"/>
        <v>0</v>
      </c>
      <c r="J437" s="51"/>
      <c r="L437" s="109"/>
    </row>
    <row r="438" spans="1:12" ht="14.25" customHeight="1">
      <c r="A438" s="26" t="s">
        <v>377</v>
      </c>
      <c r="B438" s="24"/>
      <c r="C438" s="24"/>
      <c r="D438" s="24">
        <v>4440</v>
      </c>
      <c r="E438" s="25">
        <v>3472</v>
      </c>
      <c r="F438" s="332">
        <v>3472</v>
      </c>
      <c r="G438" s="332">
        <v>3464.11</v>
      </c>
      <c r="H438" s="141">
        <f aca="true" t="shared" si="14" ref="H438:H488">G438/F438</f>
        <v>0.997727534562212</v>
      </c>
      <c r="I438" s="141">
        <f t="shared" si="13"/>
        <v>0.00018467132463540463</v>
      </c>
      <c r="J438" s="51"/>
      <c r="L438" s="109"/>
    </row>
    <row r="439" spans="1:12" ht="26.25" customHeight="1">
      <c r="A439" s="26" t="s">
        <v>222</v>
      </c>
      <c r="B439" s="24"/>
      <c r="C439" s="24"/>
      <c r="D439" s="24" t="s">
        <v>203</v>
      </c>
      <c r="E439" s="25">
        <v>1200</v>
      </c>
      <c r="F439" s="332">
        <v>1050</v>
      </c>
      <c r="G439" s="332">
        <v>450</v>
      </c>
      <c r="H439" s="141">
        <f t="shared" si="14"/>
        <v>0.42857142857142855</v>
      </c>
      <c r="I439" s="141">
        <f t="shared" si="13"/>
        <v>2.3989450706222398E-05</v>
      </c>
      <c r="J439" s="51"/>
      <c r="L439" s="109"/>
    </row>
    <row r="440" spans="1:12" s="100" customFormat="1" ht="15" customHeight="1">
      <c r="A440" s="98" t="s">
        <v>15</v>
      </c>
      <c r="B440" s="143"/>
      <c r="C440" s="143" t="s">
        <v>153</v>
      </c>
      <c r="D440" s="143"/>
      <c r="E440" s="144">
        <f>SUM(E441:E446)</f>
        <v>150900</v>
      </c>
      <c r="F440" s="331">
        <f>SUM(F441:F446)</f>
        <v>250271</v>
      </c>
      <c r="G440" s="331">
        <f>SUM(G441:G446)</f>
        <v>245313.69</v>
      </c>
      <c r="H440" s="101">
        <f t="shared" si="14"/>
        <v>0.980192231620923</v>
      </c>
      <c r="I440" s="101">
        <f t="shared" si="13"/>
        <v>0.013077645941814495</v>
      </c>
      <c r="J440" s="146"/>
      <c r="L440" s="150"/>
    </row>
    <row r="441" spans="1:12" ht="13.5" customHeight="1">
      <c r="A441" s="26" t="s">
        <v>53</v>
      </c>
      <c r="B441" s="24"/>
      <c r="C441" s="24"/>
      <c r="D441" s="24">
        <v>3110</v>
      </c>
      <c r="E441" s="25">
        <v>150900</v>
      </c>
      <c r="F441" s="332">
        <v>242884</v>
      </c>
      <c r="G441" s="332">
        <v>237973.56</v>
      </c>
      <c r="H441" s="141">
        <f t="shared" si="14"/>
        <v>0.9797827769634887</v>
      </c>
      <c r="I441" s="141">
        <f t="shared" si="13"/>
        <v>0.012686344415565019</v>
      </c>
      <c r="J441" s="51"/>
      <c r="L441" s="109"/>
    </row>
    <row r="442" spans="1:12" ht="13.5" customHeight="1">
      <c r="A442" s="26" t="s">
        <v>19</v>
      </c>
      <c r="B442" s="177"/>
      <c r="C442" s="177"/>
      <c r="D442" s="178" t="s">
        <v>151</v>
      </c>
      <c r="E442" s="179">
        <v>0</v>
      </c>
      <c r="F442" s="332">
        <v>2412</v>
      </c>
      <c r="G442" s="332">
        <v>2400</v>
      </c>
      <c r="H442" s="180">
        <f t="shared" si="14"/>
        <v>0.9950248756218906</v>
      </c>
      <c r="I442" s="141">
        <f t="shared" si="13"/>
        <v>0.0001279437370998528</v>
      </c>
      <c r="J442" s="51"/>
      <c r="L442" s="109"/>
    </row>
    <row r="443" spans="1:12" ht="13.5" customHeight="1">
      <c r="A443" s="26" t="s">
        <v>21</v>
      </c>
      <c r="B443" s="177"/>
      <c r="C443" s="177"/>
      <c r="D443" s="178" t="s">
        <v>81</v>
      </c>
      <c r="E443" s="179">
        <v>0</v>
      </c>
      <c r="F443" s="332">
        <v>416</v>
      </c>
      <c r="G443" s="332">
        <v>413.28</v>
      </c>
      <c r="H443" s="180">
        <f t="shared" si="14"/>
        <v>0.9934615384615384</v>
      </c>
      <c r="I443" s="141">
        <f t="shared" si="13"/>
        <v>2.203191152859465E-05</v>
      </c>
      <c r="J443" s="51"/>
      <c r="L443" s="109"/>
    </row>
    <row r="444" spans="1:12" ht="13.5" customHeight="1">
      <c r="A444" s="26" t="s">
        <v>22</v>
      </c>
      <c r="B444" s="177"/>
      <c r="C444" s="177"/>
      <c r="D444" s="178" t="s">
        <v>82</v>
      </c>
      <c r="E444" s="179">
        <v>0</v>
      </c>
      <c r="F444" s="332">
        <v>58</v>
      </c>
      <c r="G444" s="332">
        <v>28.41</v>
      </c>
      <c r="H444" s="180">
        <f t="shared" si="14"/>
        <v>0.48982758620689654</v>
      </c>
      <c r="I444" s="141">
        <f t="shared" si="13"/>
        <v>1.5145339879195074E-06</v>
      </c>
      <c r="J444" s="51"/>
      <c r="L444" s="109"/>
    </row>
    <row r="445" spans="1:12" ht="13.5" customHeight="1">
      <c r="A445" s="26" t="s">
        <v>9</v>
      </c>
      <c r="B445" s="24"/>
      <c r="C445" s="24"/>
      <c r="D445" s="24" t="s">
        <v>83</v>
      </c>
      <c r="E445" s="25">
        <v>0</v>
      </c>
      <c r="F445" s="332">
        <v>2289</v>
      </c>
      <c r="G445" s="332">
        <v>2287.8</v>
      </c>
      <c r="H445" s="141">
        <f t="shared" si="14"/>
        <v>0.999475753604194</v>
      </c>
      <c r="I445" s="141">
        <f t="shared" si="13"/>
        <v>0.00012196236739043468</v>
      </c>
      <c r="J445" s="51"/>
      <c r="L445" s="109"/>
    </row>
    <row r="446" spans="1:12" ht="13.5" customHeight="1">
      <c r="A446" s="26" t="s">
        <v>12</v>
      </c>
      <c r="B446" s="24"/>
      <c r="C446" s="24"/>
      <c r="D446" s="24" t="s">
        <v>79</v>
      </c>
      <c r="E446" s="25">
        <v>0</v>
      </c>
      <c r="F446" s="332">
        <v>2212</v>
      </c>
      <c r="G446" s="332">
        <v>2210.64</v>
      </c>
      <c r="H446" s="141">
        <f t="shared" si="14"/>
        <v>0.999385171790235</v>
      </c>
      <c r="I446" s="141">
        <f t="shared" si="13"/>
        <v>0.0001178489762426744</v>
      </c>
      <c r="J446" s="51"/>
      <c r="L446" s="109"/>
    </row>
    <row r="447" spans="1:12" ht="30" customHeight="1">
      <c r="A447" s="73" t="s">
        <v>251</v>
      </c>
      <c r="B447" s="52" t="s">
        <v>252</v>
      </c>
      <c r="C447" s="52"/>
      <c r="D447" s="52"/>
      <c r="E447" s="53">
        <f>SUM(E448)</f>
        <v>190553</v>
      </c>
      <c r="F447" s="345">
        <f>SUM(F448)</f>
        <v>191192</v>
      </c>
      <c r="G447" s="345">
        <f>SUM(G448)</f>
        <v>170386.95</v>
      </c>
      <c r="H447" s="39">
        <f t="shared" si="14"/>
        <v>0.891182423950793</v>
      </c>
      <c r="I447" s="39">
        <f t="shared" si="13"/>
        <v>0.009083309640019068</v>
      </c>
      <c r="J447" s="95">
        <v>0</v>
      </c>
      <c r="L447" s="105"/>
    </row>
    <row r="448" spans="1:12" s="100" customFormat="1" ht="15" customHeight="1">
      <c r="A448" s="98" t="s">
        <v>15</v>
      </c>
      <c r="B448" s="143"/>
      <c r="C448" s="143" t="s">
        <v>253</v>
      </c>
      <c r="D448" s="143"/>
      <c r="E448" s="144">
        <f>SUM(E449:E480)</f>
        <v>190553</v>
      </c>
      <c r="F448" s="333">
        <f>SUM(F449:F480)</f>
        <v>191192</v>
      </c>
      <c r="G448" s="333">
        <f>SUM(G449:G480)</f>
        <v>170386.95</v>
      </c>
      <c r="H448" s="101">
        <f t="shared" si="14"/>
        <v>0.891182423950793</v>
      </c>
      <c r="I448" s="101">
        <f t="shared" si="13"/>
        <v>0.009083309640019068</v>
      </c>
      <c r="J448" s="146"/>
      <c r="L448" s="150"/>
    </row>
    <row r="449" spans="1:12" ht="50.25" customHeight="1" hidden="1">
      <c r="A449" s="155" t="s">
        <v>394</v>
      </c>
      <c r="B449" s="24"/>
      <c r="C449" s="36"/>
      <c r="D449" s="24" t="s">
        <v>320</v>
      </c>
      <c r="E449" s="25">
        <v>0</v>
      </c>
      <c r="F449" s="338">
        <v>0</v>
      </c>
      <c r="G449" s="338">
        <v>0</v>
      </c>
      <c r="H449" s="141" t="e">
        <f t="shared" si="14"/>
        <v>#DIV/0!</v>
      </c>
      <c r="I449" s="39">
        <f t="shared" si="13"/>
        <v>0</v>
      </c>
      <c r="J449" s="51"/>
      <c r="L449" s="105"/>
    </row>
    <row r="450" spans="1:12" ht="47.25" customHeight="1" hidden="1">
      <c r="A450" s="155" t="s">
        <v>394</v>
      </c>
      <c r="B450" s="24"/>
      <c r="C450" s="36"/>
      <c r="D450" s="24" t="s">
        <v>321</v>
      </c>
      <c r="E450" s="25">
        <v>0</v>
      </c>
      <c r="F450" s="338">
        <v>0</v>
      </c>
      <c r="G450" s="338">
        <v>0</v>
      </c>
      <c r="H450" s="141" t="e">
        <f t="shared" si="14"/>
        <v>#DIV/0!</v>
      </c>
      <c r="I450" s="39">
        <f t="shared" si="13"/>
        <v>0</v>
      </c>
      <c r="J450" s="51"/>
      <c r="L450" s="105"/>
    </row>
    <row r="451" spans="1:12" ht="13.5" customHeight="1">
      <c r="A451" s="40" t="s">
        <v>53</v>
      </c>
      <c r="B451" s="24"/>
      <c r="C451" s="36"/>
      <c r="D451" s="41" t="s">
        <v>276</v>
      </c>
      <c r="E451" s="25">
        <v>17179</v>
      </c>
      <c r="F451" s="338">
        <v>17179</v>
      </c>
      <c r="G451" s="338">
        <v>13704.71</v>
      </c>
      <c r="H451" s="141">
        <f t="shared" si="14"/>
        <v>0.797759473776122</v>
      </c>
      <c r="I451" s="141">
        <f aca="true" t="shared" si="15" ref="I451:I514">G451/18758245.26</f>
        <v>0.0007305965888623848</v>
      </c>
      <c r="J451" s="51"/>
      <c r="L451" s="105"/>
    </row>
    <row r="452" spans="1:12" ht="13.5" customHeight="1">
      <c r="A452" s="40" t="s">
        <v>192</v>
      </c>
      <c r="B452" s="24"/>
      <c r="C452" s="36"/>
      <c r="D452" s="41" t="s">
        <v>151</v>
      </c>
      <c r="E452" s="25">
        <v>5</v>
      </c>
      <c r="F452" s="338">
        <v>5</v>
      </c>
      <c r="G452" s="338">
        <v>0</v>
      </c>
      <c r="H452" s="141">
        <f t="shared" si="14"/>
        <v>0</v>
      </c>
      <c r="I452" s="141">
        <f t="shared" si="15"/>
        <v>0</v>
      </c>
      <c r="J452" s="51"/>
      <c r="L452" s="105"/>
    </row>
    <row r="453" spans="1:12" ht="13.5" customHeight="1">
      <c r="A453" s="40" t="s">
        <v>19</v>
      </c>
      <c r="B453" s="24"/>
      <c r="C453" s="36"/>
      <c r="D453" s="41" t="s">
        <v>322</v>
      </c>
      <c r="E453" s="25">
        <v>46502</v>
      </c>
      <c r="F453" s="338">
        <v>47544</v>
      </c>
      <c r="G453" s="338">
        <v>46672.45</v>
      </c>
      <c r="H453" s="141">
        <f t="shared" si="14"/>
        <v>0.9816685596500083</v>
      </c>
      <c r="I453" s="141">
        <f t="shared" si="15"/>
        <v>0.002488103196919177</v>
      </c>
      <c r="J453" s="51"/>
      <c r="L453" s="105"/>
    </row>
    <row r="454" spans="1:12" ht="13.5" customHeight="1">
      <c r="A454" s="40" t="s">
        <v>19</v>
      </c>
      <c r="B454" s="24"/>
      <c r="C454" s="36"/>
      <c r="D454" s="41" t="s">
        <v>277</v>
      </c>
      <c r="E454" s="25">
        <v>2725</v>
      </c>
      <c r="F454" s="338">
        <v>2779</v>
      </c>
      <c r="G454" s="338">
        <v>2733.89</v>
      </c>
      <c r="H454" s="141">
        <f t="shared" si="14"/>
        <v>0.9837675422813962</v>
      </c>
      <c r="I454" s="141">
        <f t="shared" si="15"/>
        <v>0.00014574337642496522</v>
      </c>
      <c r="J454" s="51"/>
      <c r="L454" s="105"/>
    </row>
    <row r="455" spans="1:12" ht="13.5" customHeight="1">
      <c r="A455" s="37" t="s">
        <v>20</v>
      </c>
      <c r="B455" s="24"/>
      <c r="C455" s="36"/>
      <c r="D455" s="36" t="s">
        <v>430</v>
      </c>
      <c r="E455" s="25">
        <v>3838</v>
      </c>
      <c r="F455" s="338">
        <v>3838</v>
      </c>
      <c r="G455" s="338">
        <v>3825.51</v>
      </c>
      <c r="H455" s="141">
        <f t="shared" si="14"/>
        <v>0.9967457008858781</v>
      </c>
      <c r="I455" s="141">
        <f t="shared" si="15"/>
        <v>0.00020393751904702412</v>
      </c>
      <c r="J455" s="51"/>
      <c r="L455" s="105"/>
    </row>
    <row r="456" spans="1:12" ht="13.5" customHeight="1">
      <c r="A456" s="37" t="s">
        <v>20</v>
      </c>
      <c r="B456" s="24"/>
      <c r="C456" s="36"/>
      <c r="D456" s="36" t="s">
        <v>431</v>
      </c>
      <c r="E456" s="25">
        <v>204</v>
      </c>
      <c r="F456" s="338">
        <v>204</v>
      </c>
      <c r="G456" s="338">
        <v>202.53</v>
      </c>
      <c r="H456" s="141">
        <f t="shared" si="14"/>
        <v>0.9927941176470588</v>
      </c>
      <c r="I456" s="141">
        <f t="shared" si="15"/>
        <v>1.0796852114513827E-05</v>
      </c>
      <c r="J456" s="51"/>
      <c r="L456" s="105"/>
    </row>
    <row r="457" spans="1:12" ht="13.5" customHeight="1">
      <c r="A457" s="40" t="s">
        <v>21</v>
      </c>
      <c r="B457" s="24"/>
      <c r="C457" s="36"/>
      <c r="D457" s="41" t="s">
        <v>323</v>
      </c>
      <c r="E457" s="25">
        <v>8406</v>
      </c>
      <c r="F457" s="338">
        <v>9159</v>
      </c>
      <c r="G457" s="338">
        <v>8981.57</v>
      </c>
      <c r="H457" s="141">
        <f t="shared" si="14"/>
        <v>0.980627797794519</v>
      </c>
      <c r="I457" s="141">
        <f t="shared" si="15"/>
        <v>0.00047880651284330203</v>
      </c>
      <c r="J457" s="51"/>
      <c r="L457" s="105"/>
    </row>
    <row r="458" spans="1:12" ht="13.5" customHeight="1">
      <c r="A458" s="37" t="s">
        <v>21</v>
      </c>
      <c r="B458" s="24"/>
      <c r="C458" s="24"/>
      <c r="D458" s="36" t="s">
        <v>259</v>
      </c>
      <c r="E458" s="25">
        <v>491</v>
      </c>
      <c r="F458" s="338">
        <v>532</v>
      </c>
      <c r="G458" s="338">
        <v>520.74</v>
      </c>
      <c r="H458" s="141">
        <f t="shared" si="14"/>
        <v>0.9788345864661654</v>
      </c>
      <c r="I458" s="141">
        <f t="shared" si="15"/>
        <v>2.776059235724056E-05</v>
      </c>
      <c r="J458" s="51"/>
      <c r="L458" s="105"/>
    </row>
    <row r="459" spans="1:12" ht="13.5" customHeight="1">
      <c r="A459" s="37" t="s">
        <v>22</v>
      </c>
      <c r="B459" s="24"/>
      <c r="C459" s="24"/>
      <c r="D459" s="36" t="s">
        <v>324</v>
      </c>
      <c r="E459" s="25">
        <v>1330</v>
      </c>
      <c r="F459" s="338">
        <v>1300</v>
      </c>
      <c r="G459" s="338">
        <v>1271.08</v>
      </c>
      <c r="H459" s="141">
        <f t="shared" si="14"/>
        <v>0.9777538461538461</v>
      </c>
      <c r="I459" s="141">
        <f t="shared" si="15"/>
        <v>6.776113556370037E-05</v>
      </c>
      <c r="J459" s="51"/>
      <c r="L459" s="105"/>
    </row>
    <row r="460" spans="1:12" ht="13.5" customHeight="1">
      <c r="A460" s="37" t="s">
        <v>22</v>
      </c>
      <c r="B460" s="24"/>
      <c r="C460" s="24"/>
      <c r="D460" s="36" t="s">
        <v>260</v>
      </c>
      <c r="E460" s="25">
        <v>78</v>
      </c>
      <c r="F460" s="338">
        <v>77</v>
      </c>
      <c r="G460" s="338">
        <v>73.83</v>
      </c>
      <c r="H460" s="141">
        <f t="shared" si="14"/>
        <v>0.9588311688311688</v>
      </c>
      <c r="I460" s="141">
        <f t="shared" si="15"/>
        <v>3.9358692125342216E-06</v>
      </c>
      <c r="J460" s="51"/>
      <c r="L460" s="105"/>
    </row>
    <row r="461" spans="1:12" ht="13.5" customHeight="1">
      <c r="A461" s="37" t="s">
        <v>165</v>
      </c>
      <c r="B461" s="24"/>
      <c r="C461" s="24"/>
      <c r="D461" s="36" t="s">
        <v>166</v>
      </c>
      <c r="E461" s="25">
        <v>5</v>
      </c>
      <c r="F461" s="338">
        <v>5</v>
      </c>
      <c r="G461" s="338">
        <v>0</v>
      </c>
      <c r="H461" s="141">
        <f t="shared" si="14"/>
        <v>0</v>
      </c>
      <c r="I461" s="141">
        <f t="shared" si="15"/>
        <v>0</v>
      </c>
      <c r="J461" s="51"/>
      <c r="L461" s="105"/>
    </row>
    <row r="462" spans="1:12" ht="13.5" customHeight="1">
      <c r="A462" s="37" t="s">
        <v>165</v>
      </c>
      <c r="B462" s="24"/>
      <c r="C462" s="24"/>
      <c r="D462" s="36" t="s">
        <v>325</v>
      </c>
      <c r="E462" s="25">
        <v>24668</v>
      </c>
      <c r="F462" s="338">
        <v>21479</v>
      </c>
      <c r="G462" s="338">
        <v>19595.36</v>
      </c>
      <c r="H462" s="141">
        <f t="shared" si="14"/>
        <v>0.9123031798500861</v>
      </c>
      <c r="I462" s="141">
        <f t="shared" si="15"/>
        <v>0.0010446264950904048</v>
      </c>
      <c r="J462" s="51"/>
      <c r="L462" s="105"/>
    </row>
    <row r="463" spans="1:12" ht="13.5" customHeight="1">
      <c r="A463" s="37" t="s">
        <v>165</v>
      </c>
      <c r="B463" s="24"/>
      <c r="C463" s="24"/>
      <c r="D463" s="36" t="s">
        <v>261</v>
      </c>
      <c r="E463" s="25">
        <v>3053</v>
      </c>
      <c r="F463" s="338">
        <v>2885</v>
      </c>
      <c r="G463" s="338">
        <v>2784.64</v>
      </c>
      <c r="H463" s="141">
        <f t="shared" si="14"/>
        <v>0.965213171577123</v>
      </c>
      <c r="I463" s="141">
        <f t="shared" si="15"/>
        <v>0.0001484488533657225</v>
      </c>
      <c r="J463" s="51"/>
      <c r="L463" s="105"/>
    </row>
    <row r="464" spans="1:12" ht="13.5" customHeight="1">
      <c r="A464" s="40" t="s">
        <v>9</v>
      </c>
      <c r="B464" s="24"/>
      <c r="C464" s="24"/>
      <c r="D464" s="41" t="s">
        <v>326</v>
      </c>
      <c r="E464" s="25">
        <v>10736</v>
      </c>
      <c r="F464" s="338">
        <v>12114</v>
      </c>
      <c r="G464" s="338">
        <v>7499.2</v>
      </c>
      <c r="H464" s="141">
        <f t="shared" si="14"/>
        <v>0.6190523361400033</v>
      </c>
      <c r="I464" s="141">
        <f t="shared" si="15"/>
        <v>0.00039978153052467333</v>
      </c>
      <c r="J464" s="51"/>
      <c r="L464" s="105"/>
    </row>
    <row r="465" spans="1:12" ht="13.5" customHeight="1">
      <c r="A465" s="37" t="s">
        <v>212</v>
      </c>
      <c r="B465" s="24"/>
      <c r="C465" s="24"/>
      <c r="D465" s="36" t="s">
        <v>262</v>
      </c>
      <c r="E465" s="25">
        <v>726</v>
      </c>
      <c r="F465" s="338">
        <v>805</v>
      </c>
      <c r="G465" s="338">
        <v>553.82</v>
      </c>
      <c r="H465" s="141">
        <f t="shared" si="14"/>
        <v>0.6879751552795031</v>
      </c>
      <c r="I465" s="141">
        <f t="shared" si="15"/>
        <v>2.95240835336002E-05</v>
      </c>
      <c r="J465" s="51"/>
      <c r="L465" s="105"/>
    </row>
    <row r="466" spans="1:12" ht="13.5" customHeight="1">
      <c r="A466" s="37" t="s">
        <v>60</v>
      </c>
      <c r="B466" s="24"/>
      <c r="C466" s="24"/>
      <c r="D466" s="36" t="s">
        <v>290</v>
      </c>
      <c r="E466" s="25">
        <v>1825</v>
      </c>
      <c r="F466" s="338">
        <v>2491</v>
      </c>
      <c r="G466" s="338">
        <v>654.26</v>
      </c>
      <c r="H466" s="141">
        <f t="shared" si="14"/>
        <v>0.26264953833801685</v>
      </c>
      <c r="I466" s="141">
        <f t="shared" si="15"/>
        <v>3.487852893122904E-05</v>
      </c>
      <c r="J466" s="51"/>
      <c r="L466" s="105"/>
    </row>
    <row r="467" spans="1:12" ht="13.5" customHeight="1">
      <c r="A467" s="40" t="s">
        <v>60</v>
      </c>
      <c r="B467" s="24"/>
      <c r="C467" s="24"/>
      <c r="D467" s="41" t="s">
        <v>278</v>
      </c>
      <c r="E467" s="25">
        <v>121</v>
      </c>
      <c r="F467" s="338">
        <v>155</v>
      </c>
      <c r="G467" s="338">
        <v>59.83</v>
      </c>
      <c r="H467" s="141">
        <f t="shared" si="14"/>
        <v>0.386</v>
      </c>
      <c r="I467" s="141">
        <f t="shared" si="15"/>
        <v>3.1895307461184136E-06</v>
      </c>
      <c r="J467" s="51"/>
      <c r="L467" s="105"/>
    </row>
    <row r="468" spans="1:12" ht="13.5" customHeight="1">
      <c r="A468" s="37" t="s">
        <v>386</v>
      </c>
      <c r="B468" s="24"/>
      <c r="C468" s="24"/>
      <c r="D468" s="36" t="s">
        <v>466</v>
      </c>
      <c r="E468" s="25">
        <v>0</v>
      </c>
      <c r="F468" s="338">
        <v>17</v>
      </c>
      <c r="G468" s="338">
        <v>0</v>
      </c>
      <c r="H468" s="141">
        <f t="shared" si="14"/>
        <v>0</v>
      </c>
      <c r="I468" s="141">
        <f t="shared" si="15"/>
        <v>0</v>
      </c>
      <c r="J468" s="51"/>
      <c r="L468" s="105"/>
    </row>
    <row r="469" spans="1:12" ht="13.5" customHeight="1">
      <c r="A469" s="37" t="s">
        <v>386</v>
      </c>
      <c r="B469" s="24"/>
      <c r="C469" s="24"/>
      <c r="D469" s="36" t="s">
        <v>467</v>
      </c>
      <c r="E469" s="25">
        <v>0</v>
      </c>
      <c r="F469" s="338">
        <v>3</v>
      </c>
      <c r="G469" s="338">
        <v>0</v>
      </c>
      <c r="H469" s="141">
        <f t="shared" si="14"/>
        <v>0</v>
      </c>
      <c r="I469" s="141">
        <f t="shared" si="15"/>
        <v>0</v>
      </c>
      <c r="J469" s="51"/>
      <c r="L469" s="105"/>
    </row>
    <row r="470" spans="1:12" ht="13.5" customHeight="1">
      <c r="A470" s="40" t="s">
        <v>12</v>
      </c>
      <c r="B470" s="24"/>
      <c r="C470" s="24"/>
      <c r="D470" s="41" t="s">
        <v>291</v>
      </c>
      <c r="E470" s="25">
        <v>60229</v>
      </c>
      <c r="F470" s="338">
        <v>61130</v>
      </c>
      <c r="G470" s="338">
        <v>55453.26</v>
      </c>
      <c r="H470" s="141">
        <f t="shared" si="14"/>
        <v>0.9071365941436283</v>
      </c>
      <c r="I470" s="141">
        <f t="shared" si="15"/>
        <v>0.002956207216154076</v>
      </c>
      <c r="J470" s="51"/>
      <c r="L470" s="105"/>
    </row>
    <row r="471" spans="1:12" ht="13.5" customHeight="1">
      <c r="A471" s="37" t="s">
        <v>12</v>
      </c>
      <c r="B471" s="24"/>
      <c r="C471" s="24"/>
      <c r="D471" s="36" t="s">
        <v>263</v>
      </c>
      <c r="E471" s="25">
        <v>3710</v>
      </c>
      <c r="F471" s="338">
        <v>3779</v>
      </c>
      <c r="G471" s="338">
        <v>3401.84</v>
      </c>
      <c r="H471" s="141">
        <f t="shared" si="14"/>
        <v>0.9001958189997354</v>
      </c>
      <c r="I471" s="141">
        <f t="shared" si="15"/>
        <v>0.00018135171775656803</v>
      </c>
      <c r="J471" s="51"/>
      <c r="L471" s="105"/>
    </row>
    <row r="472" spans="1:12" ht="25.5" customHeight="1">
      <c r="A472" s="156" t="s">
        <v>371</v>
      </c>
      <c r="B472" s="24"/>
      <c r="C472" s="24"/>
      <c r="D472" s="36" t="s">
        <v>401</v>
      </c>
      <c r="E472" s="25">
        <v>912</v>
      </c>
      <c r="F472" s="338">
        <v>783</v>
      </c>
      <c r="G472" s="338">
        <v>782.08</v>
      </c>
      <c r="H472" s="141">
        <f t="shared" si="14"/>
        <v>0.9988250319284803</v>
      </c>
      <c r="I472" s="141">
        <f t="shared" si="15"/>
        <v>4.1692599129605364E-05</v>
      </c>
      <c r="J472" s="51"/>
      <c r="L472" s="105"/>
    </row>
    <row r="473" spans="1:12" ht="37.5" customHeight="1">
      <c r="A473" s="156" t="s">
        <v>376</v>
      </c>
      <c r="B473" s="24"/>
      <c r="C473" s="24"/>
      <c r="D473" s="36" t="s">
        <v>402</v>
      </c>
      <c r="E473" s="25">
        <v>48</v>
      </c>
      <c r="F473" s="338">
        <v>42</v>
      </c>
      <c r="G473" s="338">
        <v>41.39</v>
      </c>
      <c r="H473" s="141">
        <f t="shared" si="14"/>
        <v>0.9854761904761905</v>
      </c>
      <c r="I473" s="141">
        <f t="shared" si="15"/>
        <v>2.206496366067878E-06</v>
      </c>
      <c r="J473" s="51"/>
      <c r="L473" s="105"/>
    </row>
    <row r="474" spans="1:12" ht="13.5" customHeight="1">
      <c r="A474" s="37" t="s">
        <v>25</v>
      </c>
      <c r="B474" s="24"/>
      <c r="C474" s="24"/>
      <c r="D474" s="36" t="s">
        <v>292</v>
      </c>
      <c r="E474" s="25">
        <v>2248</v>
      </c>
      <c r="F474" s="338">
        <v>1382</v>
      </c>
      <c r="G474" s="338">
        <v>298.38</v>
      </c>
      <c r="H474" s="141">
        <f t="shared" si="14"/>
        <v>0.21590448625180897</v>
      </c>
      <c r="I474" s="141">
        <f t="shared" si="15"/>
        <v>1.5906605114939198E-05</v>
      </c>
      <c r="J474" s="51"/>
      <c r="L474" s="105"/>
    </row>
    <row r="475" spans="1:12" ht="13.5" customHeight="1">
      <c r="A475" s="37" t="s">
        <v>25</v>
      </c>
      <c r="B475" s="24"/>
      <c r="C475" s="24"/>
      <c r="D475" s="36" t="s">
        <v>264</v>
      </c>
      <c r="E475" s="25">
        <v>180</v>
      </c>
      <c r="F475" s="338">
        <v>171</v>
      </c>
      <c r="G475" s="338">
        <v>52.65</v>
      </c>
      <c r="H475" s="141">
        <f t="shared" si="14"/>
        <v>0.3078947368421053</v>
      </c>
      <c r="I475" s="141">
        <f t="shared" si="15"/>
        <v>2.8067657326280205E-06</v>
      </c>
      <c r="J475" s="51"/>
      <c r="L475" s="105"/>
    </row>
    <row r="476" spans="1:12" ht="13.5" customHeight="1">
      <c r="A476" s="37" t="s">
        <v>26</v>
      </c>
      <c r="B476" s="24"/>
      <c r="C476" s="24"/>
      <c r="D476" s="36" t="s">
        <v>327</v>
      </c>
      <c r="E476" s="25">
        <v>228</v>
      </c>
      <c r="F476" s="338">
        <v>228</v>
      </c>
      <c r="G476" s="338">
        <v>123.47</v>
      </c>
      <c r="H476" s="141">
        <f t="shared" si="14"/>
        <v>0.5415350877192983</v>
      </c>
      <c r="I476" s="141">
        <f t="shared" si="15"/>
        <v>6.582172174882843E-06</v>
      </c>
      <c r="J476" s="51"/>
      <c r="L476" s="105"/>
    </row>
    <row r="477" spans="1:12" ht="13.5" customHeight="1">
      <c r="A477" s="37" t="s">
        <v>26</v>
      </c>
      <c r="B477" s="24"/>
      <c r="C477" s="24"/>
      <c r="D477" s="36" t="s">
        <v>328</v>
      </c>
      <c r="E477" s="25">
        <v>12</v>
      </c>
      <c r="F477" s="338">
        <v>12</v>
      </c>
      <c r="G477" s="338">
        <v>6.53</v>
      </c>
      <c r="H477" s="141">
        <f t="shared" si="14"/>
        <v>0.5441666666666667</v>
      </c>
      <c r="I477" s="141">
        <f t="shared" si="15"/>
        <v>3.4811358469251613E-07</v>
      </c>
      <c r="J477" s="51"/>
      <c r="L477" s="105"/>
    </row>
    <row r="478" spans="1:12" ht="14.25" customHeight="1">
      <c r="A478" s="37" t="s">
        <v>377</v>
      </c>
      <c r="B478" s="24"/>
      <c r="C478" s="24"/>
      <c r="D478" s="36" t="s">
        <v>403</v>
      </c>
      <c r="E478" s="25">
        <v>1039</v>
      </c>
      <c r="F478" s="338">
        <v>1039</v>
      </c>
      <c r="G478" s="338">
        <v>1038.93</v>
      </c>
      <c r="H478" s="141">
        <f t="shared" si="14"/>
        <v>0.9999326275264678</v>
      </c>
      <c r="I478" s="141">
        <f t="shared" si="15"/>
        <v>5.538524449381253E-05</v>
      </c>
      <c r="J478" s="51"/>
      <c r="L478" s="105"/>
    </row>
    <row r="479" spans="1:12" ht="14.25" customHeight="1">
      <c r="A479" s="37" t="s">
        <v>377</v>
      </c>
      <c r="B479" s="24"/>
      <c r="C479" s="24"/>
      <c r="D479" s="36" t="s">
        <v>404</v>
      </c>
      <c r="E479" s="25">
        <v>55</v>
      </c>
      <c r="F479" s="338">
        <v>55</v>
      </c>
      <c r="G479" s="338">
        <v>55</v>
      </c>
      <c r="H479" s="141">
        <f t="shared" si="14"/>
        <v>1</v>
      </c>
      <c r="I479" s="141">
        <f t="shared" si="15"/>
        <v>2.93204397520496E-06</v>
      </c>
      <c r="J479" s="51"/>
      <c r="L479" s="105"/>
    </row>
    <row r="480" spans="1:12" ht="48" customHeight="1" hidden="1">
      <c r="A480" s="155" t="s">
        <v>400</v>
      </c>
      <c r="B480" s="24"/>
      <c r="C480" s="24"/>
      <c r="D480" s="36" t="s">
        <v>275</v>
      </c>
      <c r="E480" s="25">
        <v>0</v>
      </c>
      <c r="F480" s="338">
        <v>0</v>
      </c>
      <c r="G480" s="338">
        <v>0</v>
      </c>
      <c r="H480" s="141" t="e">
        <f t="shared" si="14"/>
        <v>#DIV/0!</v>
      </c>
      <c r="I480" s="141">
        <f t="shared" si="15"/>
        <v>0</v>
      </c>
      <c r="J480" s="51"/>
      <c r="L480" s="105"/>
    </row>
    <row r="481" spans="1:14" ht="21" customHeight="1">
      <c r="A481" s="27" t="s">
        <v>57</v>
      </c>
      <c r="B481" s="21">
        <v>854</v>
      </c>
      <c r="C481" s="21"/>
      <c r="D481" s="21"/>
      <c r="E481" s="22">
        <f>SUM(E482,E501,E504,E494)</f>
        <v>155096</v>
      </c>
      <c r="F481" s="335">
        <f>SUM(F482,F501,F504,F494)</f>
        <v>275798</v>
      </c>
      <c r="G481" s="335">
        <f>SUM(G482,G501,G504,G494)</f>
        <v>249271.09</v>
      </c>
      <c r="H481" s="39">
        <f t="shared" si="14"/>
        <v>0.9038176128905938</v>
      </c>
      <c r="I481" s="39">
        <f t="shared" si="15"/>
        <v>0.01328861450231406</v>
      </c>
      <c r="J481" s="94">
        <v>0</v>
      </c>
      <c r="L481" s="109"/>
      <c r="M481" s="106"/>
      <c r="N481" s="106"/>
    </row>
    <row r="482" spans="1:12" s="100" customFormat="1" ht="12.75">
      <c r="A482" s="98" t="s">
        <v>58</v>
      </c>
      <c r="B482" s="143"/>
      <c r="C482" s="143">
        <v>85401</v>
      </c>
      <c r="D482" s="143"/>
      <c r="E482" s="144">
        <f>SUM(E483:E493)</f>
        <v>104165</v>
      </c>
      <c r="F482" s="333">
        <f>SUM(F483:F493)</f>
        <v>109595</v>
      </c>
      <c r="G482" s="333">
        <f>SUM(G483:G493)</f>
        <v>105951.24</v>
      </c>
      <c r="H482" s="101">
        <f t="shared" si="14"/>
        <v>0.9667524978329304</v>
      </c>
      <c r="I482" s="101">
        <f t="shared" si="15"/>
        <v>0.005648248998318087</v>
      </c>
      <c r="J482" s="146"/>
      <c r="L482" s="150"/>
    </row>
    <row r="483" spans="1:14" ht="13.5" customHeight="1">
      <c r="A483" s="26" t="s">
        <v>374</v>
      </c>
      <c r="B483" s="24"/>
      <c r="C483" s="24"/>
      <c r="D483" s="24">
        <v>3020</v>
      </c>
      <c r="E483" s="25">
        <v>100</v>
      </c>
      <c r="F483" s="338">
        <v>100</v>
      </c>
      <c r="G483" s="338">
        <v>0</v>
      </c>
      <c r="H483" s="141">
        <f t="shared" si="14"/>
        <v>0</v>
      </c>
      <c r="I483" s="141">
        <f t="shared" si="15"/>
        <v>0</v>
      </c>
      <c r="J483" s="51"/>
      <c r="L483" s="109"/>
      <c r="M483" s="106"/>
      <c r="N483" s="106"/>
    </row>
    <row r="484" spans="1:14" ht="13.5" customHeight="1">
      <c r="A484" s="26" t="s">
        <v>19</v>
      </c>
      <c r="B484" s="24"/>
      <c r="C484" s="24"/>
      <c r="D484" s="24">
        <v>4010</v>
      </c>
      <c r="E484" s="25">
        <v>71254</v>
      </c>
      <c r="F484" s="338">
        <v>79254</v>
      </c>
      <c r="G484" s="338">
        <v>77588.56</v>
      </c>
      <c r="H484" s="141">
        <f t="shared" si="14"/>
        <v>0.9789860448683978</v>
      </c>
      <c r="I484" s="141">
        <f t="shared" si="15"/>
        <v>0.004136237634415064</v>
      </c>
      <c r="J484" s="51"/>
      <c r="L484" s="109"/>
      <c r="M484" s="106"/>
      <c r="N484" s="106"/>
    </row>
    <row r="485" spans="1:14" ht="13.5" customHeight="1">
      <c r="A485" s="26" t="s">
        <v>20</v>
      </c>
      <c r="B485" s="24"/>
      <c r="C485" s="24"/>
      <c r="D485" s="24">
        <v>4040</v>
      </c>
      <c r="E485" s="25">
        <v>6200</v>
      </c>
      <c r="F485" s="338">
        <v>4507</v>
      </c>
      <c r="G485" s="338">
        <v>4506.16</v>
      </c>
      <c r="H485" s="141">
        <f t="shared" si="14"/>
        <v>0.9998136232527179</v>
      </c>
      <c r="I485" s="141">
        <f t="shared" si="15"/>
        <v>0.00024022289598744692</v>
      </c>
      <c r="J485" s="51"/>
      <c r="L485" s="109"/>
      <c r="M485" s="106"/>
      <c r="N485" s="106"/>
    </row>
    <row r="486" spans="1:14" ht="13.5" customHeight="1">
      <c r="A486" s="26" t="s">
        <v>21</v>
      </c>
      <c r="B486" s="24"/>
      <c r="C486" s="24"/>
      <c r="D486" s="24">
        <v>4110</v>
      </c>
      <c r="E486" s="25">
        <v>13315</v>
      </c>
      <c r="F486" s="338">
        <v>13315</v>
      </c>
      <c r="G486" s="338">
        <v>13042.68</v>
      </c>
      <c r="H486" s="141">
        <f t="shared" si="14"/>
        <v>0.9795478783327075</v>
      </c>
      <c r="I486" s="141">
        <f t="shared" si="15"/>
        <v>0.000695303842082295</v>
      </c>
      <c r="J486" s="51"/>
      <c r="L486" s="109"/>
      <c r="M486" s="106"/>
      <c r="N486" s="106"/>
    </row>
    <row r="487" spans="1:14" ht="13.5" customHeight="1">
      <c r="A487" s="26" t="s">
        <v>22</v>
      </c>
      <c r="B487" s="24"/>
      <c r="C487" s="24"/>
      <c r="D487" s="24">
        <v>4120</v>
      </c>
      <c r="E487" s="25">
        <v>1898</v>
      </c>
      <c r="F487" s="338">
        <v>1898</v>
      </c>
      <c r="G487" s="338">
        <v>1823.61</v>
      </c>
      <c r="H487" s="141">
        <f t="shared" si="14"/>
        <v>0.9608061116965226</v>
      </c>
      <c r="I487" s="141">
        <f t="shared" si="15"/>
        <v>9.72164493386094E-05</v>
      </c>
      <c r="J487" s="51"/>
      <c r="L487" s="109"/>
      <c r="M487" s="106"/>
      <c r="N487" s="106"/>
    </row>
    <row r="488" spans="1:14" ht="13.5" customHeight="1">
      <c r="A488" s="26" t="s">
        <v>9</v>
      </c>
      <c r="B488" s="24"/>
      <c r="C488" s="24"/>
      <c r="D488" s="24">
        <v>4210</v>
      </c>
      <c r="E488" s="25">
        <v>1900</v>
      </c>
      <c r="F488" s="338">
        <v>1010</v>
      </c>
      <c r="G488" s="338">
        <v>671.69</v>
      </c>
      <c r="H488" s="141">
        <f t="shared" si="14"/>
        <v>0.6650396039603961</v>
      </c>
      <c r="I488" s="141">
        <f t="shared" si="15"/>
        <v>3.580772032191672E-05</v>
      </c>
      <c r="J488" s="51"/>
      <c r="L488" s="109"/>
      <c r="M488" s="106"/>
      <c r="N488" s="106"/>
    </row>
    <row r="489" spans="1:14" ht="14.25" customHeight="1">
      <c r="A489" s="37" t="s">
        <v>146</v>
      </c>
      <c r="B489" s="24"/>
      <c r="C489" s="24"/>
      <c r="D489" s="24">
        <v>4240</v>
      </c>
      <c r="E489" s="25">
        <v>1674</v>
      </c>
      <c r="F489" s="338">
        <v>2174</v>
      </c>
      <c r="G489" s="338">
        <v>1101.71</v>
      </c>
      <c r="H489" s="141">
        <f aca="true" t="shared" si="16" ref="H489:H559">G489/F489</f>
        <v>0.5067663293468262</v>
      </c>
      <c r="I489" s="141">
        <f t="shared" si="15"/>
        <v>5.8732039416782846E-05</v>
      </c>
      <c r="J489" s="51"/>
      <c r="L489" s="109"/>
      <c r="M489" s="106"/>
      <c r="N489" s="106"/>
    </row>
    <row r="490" spans="1:14" ht="15" customHeight="1">
      <c r="A490" s="37" t="s">
        <v>11</v>
      </c>
      <c r="B490" s="24"/>
      <c r="C490" s="24"/>
      <c r="D490" s="36" t="s">
        <v>136</v>
      </c>
      <c r="E490" s="25">
        <v>300</v>
      </c>
      <c r="F490" s="338">
        <v>100</v>
      </c>
      <c r="G490" s="338">
        <v>0</v>
      </c>
      <c r="H490" s="141">
        <f t="shared" si="16"/>
        <v>0</v>
      </c>
      <c r="I490" s="141">
        <f t="shared" si="15"/>
        <v>0</v>
      </c>
      <c r="J490" s="51"/>
      <c r="L490" s="109"/>
      <c r="M490" s="106"/>
      <c r="N490" s="106"/>
    </row>
    <row r="491" spans="1:14" s="105" customFormat="1" ht="15" customHeight="1">
      <c r="A491" s="182" t="s">
        <v>48</v>
      </c>
      <c r="B491" s="177"/>
      <c r="C491" s="177"/>
      <c r="D491" s="178" t="s">
        <v>138</v>
      </c>
      <c r="E491" s="179">
        <v>0</v>
      </c>
      <c r="F491" s="338">
        <v>40</v>
      </c>
      <c r="G491" s="338">
        <v>40</v>
      </c>
      <c r="H491" s="180">
        <f t="shared" si="16"/>
        <v>1</v>
      </c>
      <c r="I491" s="141">
        <f t="shared" si="15"/>
        <v>2.13239561833088E-06</v>
      </c>
      <c r="J491" s="181"/>
      <c r="L491" s="109"/>
      <c r="M491" s="109"/>
      <c r="N491" s="109"/>
    </row>
    <row r="492" spans="1:14" ht="15" customHeight="1">
      <c r="A492" s="26" t="s">
        <v>377</v>
      </c>
      <c r="B492" s="24"/>
      <c r="C492" s="24"/>
      <c r="D492" s="24">
        <v>4440</v>
      </c>
      <c r="E492" s="25">
        <v>7444</v>
      </c>
      <c r="F492" s="338">
        <v>7197</v>
      </c>
      <c r="G492" s="338">
        <v>7176.83</v>
      </c>
      <c r="H492" s="141">
        <f t="shared" si="16"/>
        <v>0.9971974433791858</v>
      </c>
      <c r="I492" s="141">
        <f t="shared" si="15"/>
        <v>0.0003825960211376402</v>
      </c>
      <c r="J492" s="51"/>
      <c r="L492" s="109"/>
      <c r="M492" s="106"/>
      <c r="N492" s="106"/>
    </row>
    <row r="493" spans="1:14" ht="26.25" customHeight="1">
      <c r="A493" s="26" t="s">
        <v>211</v>
      </c>
      <c r="B493" s="24"/>
      <c r="C493" s="24"/>
      <c r="D493" s="24" t="s">
        <v>203</v>
      </c>
      <c r="E493" s="25">
        <v>80</v>
      </c>
      <c r="F493" s="338">
        <v>0</v>
      </c>
      <c r="G493" s="338">
        <v>0</v>
      </c>
      <c r="H493" s="141"/>
      <c r="I493" s="141">
        <f t="shared" si="15"/>
        <v>0</v>
      </c>
      <c r="J493" s="51"/>
      <c r="L493" s="109"/>
      <c r="M493" s="106"/>
      <c r="N493" s="106"/>
    </row>
    <row r="494" spans="1:12" s="100" customFormat="1" ht="15" customHeight="1">
      <c r="A494" s="154" t="s">
        <v>225</v>
      </c>
      <c r="B494" s="143"/>
      <c r="C494" s="143" t="s">
        <v>226</v>
      </c>
      <c r="D494" s="143"/>
      <c r="E494" s="144">
        <f>SUM(E495:E500)</f>
        <v>19931</v>
      </c>
      <c r="F494" s="333">
        <f>SUM(F495:F500)</f>
        <v>11015</v>
      </c>
      <c r="G494" s="333">
        <f>SUM(G495:G500)</f>
        <v>9684.120000000003</v>
      </c>
      <c r="H494" s="101">
        <f t="shared" si="16"/>
        <v>0.8791756695415345</v>
      </c>
      <c r="I494" s="101">
        <f t="shared" si="15"/>
        <v>0.0005162593763847612</v>
      </c>
      <c r="J494" s="146"/>
      <c r="L494" s="150"/>
    </row>
    <row r="495" spans="1:14" ht="15" customHeight="1">
      <c r="A495" s="55" t="s">
        <v>19</v>
      </c>
      <c r="B495" s="24"/>
      <c r="C495" s="24"/>
      <c r="D495" s="36" t="s">
        <v>151</v>
      </c>
      <c r="E495" s="25">
        <v>15574</v>
      </c>
      <c r="F495" s="338">
        <v>7156</v>
      </c>
      <c r="G495" s="338">
        <v>7029.09</v>
      </c>
      <c r="H495" s="141">
        <f t="shared" si="16"/>
        <v>0.9822652319731694</v>
      </c>
      <c r="I495" s="141">
        <f t="shared" si="15"/>
        <v>0.00037472001792133514</v>
      </c>
      <c r="J495" s="51"/>
      <c r="L495" s="109"/>
      <c r="M495" s="106"/>
      <c r="N495" s="106"/>
    </row>
    <row r="496" spans="1:14" ht="15" customHeight="1">
      <c r="A496" s="55" t="s">
        <v>20</v>
      </c>
      <c r="B496" s="24"/>
      <c r="C496" s="24"/>
      <c r="D496" s="36" t="s">
        <v>172</v>
      </c>
      <c r="E496" s="25">
        <v>400</v>
      </c>
      <c r="F496" s="338">
        <v>400</v>
      </c>
      <c r="G496" s="338">
        <v>398.78</v>
      </c>
      <c r="H496" s="141">
        <f t="shared" si="16"/>
        <v>0.9969499999999999</v>
      </c>
      <c r="I496" s="141">
        <f t="shared" si="15"/>
        <v>2.1258918116949707E-05</v>
      </c>
      <c r="J496" s="51"/>
      <c r="L496" s="109"/>
      <c r="M496" s="106"/>
      <c r="N496" s="106"/>
    </row>
    <row r="497" spans="1:14" ht="15" customHeight="1">
      <c r="A497" s="55" t="s">
        <v>21</v>
      </c>
      <c r="B497" s="24"/>
      <c r="C497" s="24"/>
      <c r="D497" s="36" t="s">
        <v>81</v>
      </c>
      <c r="E497" s="25">
        <v>2746</v>
      </c>
      <c r="F497" s="338">
        <v>2114</v>
      </c>
      <c r="G497" s="338">
        <v>1165.57</v>
      </c>
      <c r="H497" s="141">
        <f t="shared" si="16"/>
        <v>0.5513576158940398</v>
      </c>
      <c r="I497" s="141">
        <f t="shared" si="15"/>
        <v>6.213640902144809E-05</v>
      </c>
      <c r="J497" s="51"/>
      <c r="L497" s="109"/>
      <c r="M497" s="106"/>
      <c r="N497" s="106"/>
    </row>
    <row r="498" spans="1:14" ht="15" customHeight="1">
      <c r="A498" s="55" t="s">
        <v>22</v>
      </c>
      <c r="B498" s="24"/>
      <c r="C498" s="24"/>
      <c r="D498" s="36" t="s">
        <v>82</v>
      </c>
      <c r="E498" s="25">
        <v>392</v>
      </c>
      <c r="F498" s="338">
        <v>374</v>
      </c>
      <c r="G498" s="338">
        <v>162.6</v>
      </c>
      <c r="H498" s="141">
        <f t="shared" si="16"/>
        <v>0.43475935828877005</v>
      </c>
      <c r="I498" s="141">
        <f t="shared" si="15"/>
        <v>8.668188188515026E-06</v>
      </c>
      <c r="J498" s="51"/>
      <c r="L498" s="109"/>
      <c r="M498" s="106"/>
      <c r="N498" s="106"/>
    </row>
    <row r="499" spans="1:14" ht="15" customHeight="1">
      <c r="A499" s="55" t="s">
        <v>146</v>
      </c>
      <c r="B499" s="24"/>
      <c r="C499" s="24"/>
      <c r="D499" s="36" t="s">
        <v>147</v>
      </c>
      <c r="E499" s="25">
        <v>490</v>
      </c>
      <c r="F499" s="338">
        <v>654</v>
      </c>
      <c r="G499" s="338">
        <v>611.29</v>
      </c>
      <c r="H499" s="141">
        <f t="shared" si="16"/>
        <v>0.9346941896024464</v>
      </c>
      <c r="I499" s="141">
        <f t="shared" si="15"/>
        <v>3.258780293823709E-05</v>
      </c>
      <c r="J499" s="51"/>
      <c r="L499" s="109"/>
      <c r="M499" s="106"/>
      <c r="N499" s="106"/>
    </row>
    <row r="500" spans="1:14" ht="15" customHeight="1">
      <c r="A500" s="26" t="s">
        <v>377</v>
      </c>
      <c r="B500" s="24"/>
      <c r="C500" s="24"/>
      <c r="D500" s="36" t="s">
        <v>143</v>
      </c>
      <c r="E500" s="25">
        <v>329</v>
      </c>
      <c r="F500" s="338">
        <v>317</v>
      </c>
      <c r="G500" s="338">
        <v>316.79</v>
      </c>
      <c r="H500" s="141">
        <f t="shared" si="16"/>
        <v>0.9993375394321767</v>
      </c>
      <c r="I500" s="141">
        <f t="shared" si="15"/>
        <v>1.6888040198275987E-05</v>
      </c>
      <c r="J500" s="51"/>
      <c r="L500" s="109"/>
      <c r="M500" s="106"/>
      <c r="N500" s="106"/>
    </row>
    <row r="501" spans="1:12" s="100" customFormat="1" ht="15" customHeight="1">
      <c r="A501" s="98" t="s">
        <v>163</v>
      </c>
      <c r="B501" s="143"/>
      <c r="C501" s="143" t="s">
        <v>164</v>
      </c>
      <c r="D501" s="143"/>
      <c r="E501" s="144">
        <f>SUM(E502:E503)</f>
        <v>27800</v>
      </c>
      <c r="F501" s="333">
        <f>SUM(F502:F503)</f>
        <v>152952</v>
      </c>
      <c r="G501" s="333">
        <f>SUM(G502:G503)</f>
        <v>131403.38</v>
      </c>
      <c r="H501" s="101">
        <f t="shared" si="16"/>
        <v>0.8591151472357341</v>
      </c>
      <c r="I501" s="101">
        <f t="shared" si="15"/>
        <v>0.00700509979364669</v>
      </c>
      <c r="J501" s="146"/>
      <c r="L501" s="150"/>
    </row>
    <row r="502" spans="1:14" ht="15" customHeight="1">
      <c r="A502" s="37" t="s">
        <v>174</v>
      </c>
      <c r="B502" s="24"/>
      <c r="C502" s="36"/>
      <c r="D502" s="36" t="s">
        <v>175</v>
      </c>
      <c r="E502" s="25">
        <v>12800</v>
      </c>
      <c r="F502" s="338">
        <v>12694</v>
      </c>
      <c r="G502" s="338">
        <v>12694</v>
      </c>
      <c r="H502" s="141">
        <f t="shared" si="16"/>
        <v>1</v>
      </c>
      <c r="I502" s="141">
        <f t="shared" si="15"/>
        <v>0.0006767157494773047</v>
      </c>
      <c r="J502" s="51"/>
      <c r="L502" s="109"/>
      <c r="M502" s="106"/>
      <c r="N502" s="106"/>
    </row>
    <row r="503" spans="1:14" ht="12.75">
      <c r="A503" s="37" t="s">
        <v>176</v>
      </c>
      <c r="B503" s="24"/>
      <c r="C503" s="24"/>
      <c r="D503" s="36" t="s">
        <v>177</v>
      </c>
      <c r="E503" s="25">
        <v>15000</v>
      </c>
      <c r="F503" s="338">
        <v>140258</v>
      </c>
      <c r="G503" s="338">
        <v>118709.38</v>
      </c>
      <c r="H503" s="141">
        <f t="shared" si="16"/>
        <v>0.8463644141510644</v>
      </c>
      <c r="I503" s="141">
        <f t="shared" si="15"/>
        <v>0.0063283840441693846</v>
      </c>
      <c r="J503" s="51"/>
      <c r="L503" s="109"/>
      <c r="M503" s="106"/>
      <c r="N503" s="106"/>
    </row>
    <row r="504" spans="1:12" s="100" customFormat="1" ht="15" customHeight="1">
      <c r="A504" s="98" t="s">
        <v>15</v>
      </c>
      <c r="B504" s="143"/>
      <c r="C504" s="143" t="s">
        <v>194</v>
      </c>
      <c r="D504" s="143"/>
      <c r="E504" s="144">
        <f>SUM(E505:E507)</f>
        <v>3200</v>
      </c>
      <c r="F504" s="333">
        <f>SUM(F505:F507)</f>
        <v>2236</v>
      </c>
      <c r="G504" s="333">
        <f>SUM(G505:G507)</f>
        <v>2232.35</v>
      </c>
      <c r="H504" s="101">
        <f t="shared" si="16"/>
        <v>0.9983676207513417</v>
      </c>
      <c r="I504" s="101">
        <f t="shared" si="15"/>
        <v>0.00011900633396452348</v>
      </c>
      <c r="J504" s="146"/>
      <c r="L504" s="150"/>
    </row>
    <row r="505" spans="1:14" ht="14.25" customHeight="1">
      <c r="A505" s="37" t="s">
        <v>9</v>
      </c>
      <c r="B505" s="24"/>
      <c r="C505" s="36"/>
      <c r="D505" s="36" t="s">
        <v>83</v>
      </c>
      <c r="E505" s="25">
        <v>500</v>
      </c>
      <c r="F505" s="338">
        <v>0</v>
      </c>
      <c r="G505" s="338">
        <v>0</v>
      </c>
      <c r="H505" s="141"/>
      <c r="I505" s="141">
        <f t="shared" si="15"/>
        <v>0</v>
      </c>
      <c r="J505" s="51"/>
      <c r="L505" s="109"/>
      <c r="M505" s="106"/>
      <c r="N505" s="106"/>
    </row>
    <row r="506" spans="1:14" ht="15" customHeight="1">
      <c r="A506" s="37" t="s">
        <v>12</v>
      </c>
      <c r="B506" s="24"/>
      <c r="C506" s="36"/>
      <c r="D506" s="36" t="s">
        <v>79</v>
      </c>
      <c r="E506" s="25">
        <v>2500</v>
      </c>
      <c r="F506" s="338">
        <v>2190</v>
      </c>
      <c r="G506" s="338">
        <v>2190</v>
      </c>
      <c r="H506" s="141">
        <f t="shared" si="16"/>
        <v>1</v>
      </c>
      <c r="I506" s="141">
        <f t="shared" si="15"/>
        <v>0.00011674866010361568</v>
      </c>
      <c r="J506" s="51"/>
      <c r="L506" s="109"/>
      <c r="M506" s="106"/>
      <c r="N506" s="106"/>
    </row>
    <row r="507" spans="1:14" ht="15" customHeight="1">
      <c r="A507" s="37" t="s">
        <v>26</v>
      </c>
      <c r="B507" s="24"/>
      <c r="C507" s="36"/>
      <c r="D507" s="36" t="s">
        <v>92</v>
      </c>
      <c r="E507" s="25">
        <v>200</v>
      </c>
      <c r="F507" s="338">
        <v>46</v>
      </c>
      <c r="G507" s="338">
        <v>42.35</v>
      </c>
      <c r="H507" s="141">
        <f t="shared" si="16"/>
        <v>0.9206521739130435</v>
      </c>
      <c r="I507" s="141">
        <f t="shared" si="15"/>
        <v>2.257673860907819E-06</v>
      </c>
      <c r="J507" s="51"/>
      <c r="L507" s="109"/>
      <c r="M507" s="106"/>
      <c r="N507" s="106"/>
    </row>
    <row r="508" spans="1:14" ht="21" customHeight="1">
      <c r="A508" s="27" t="s">
        <v>61</v>
      </c>
      <c r="B508" s="21">
        <v>900</v>
      </c>
      <c r="C508" s="21"/>
      <c r="D508" s="21"/>
      <c r="E508" s="22">
        <f>SUM(E509,E525,E534,E542,E551,E548,E540,E517)</f>
        <v>3348920</v>
      </c>
      <c r="F508" s="335">
        <f>SUM(F509,F525,F534,F542,F551,F548,F540,F517)</f>
        <v>3436525</v>
      </c>
      <c r="G508" s="335">
        <f>SUM(G509,G525,G534,G542,G551,G548,G540,G517)</f>
        <v>3278465.3900000006</v>
      </c>
      <c r="H508" s="39">
        <f t="shared" si="16"/>
        <v>0.9540059769680129</v>
      </c>
      <c r="I508" s="39">
        <f t="shared" si="15"/>
        <v>0.174774630812136</v>
      </c>
      <c r="J508" s="94">
        <v>0</v>
      </c>
      <c r="L508" s="106"/>
      <c r="M508" s="106"/>
      <c r="N508" s="106"/>
    </row>
    <row r="509" spans="1:10" s="100" customFormat="1" ht="15" customHeight="1">
      <c r="A509" s="153" t="s">
        <v>87</v>
      </c>
      <c r="B509" s="148"/>
      <c r="C509" s="148" t="s">
        <v>88</v>
      </c>
      <c r="D509" s="148"/>
      <c r="E509" s="149">
        <f>SUM(E510:E516)</f>
        <v>2097088</v>
      </c>
      <c r="F509" s="336">
        <f>SUM(F510:F516)</f>
        <v>2126005</v>
      </c>
      <c r="G509" s="336">
        <f>SUM(G510:G516)</f>
        <v>2109862.45</v>
      </c>
      <c r="H509" s="101">
        <f t="shared" si="16"/>
        <v>0.992407096878888</v>
      </c>
      <c r="I509" s="101">
        <f t="shared" si="15"/>
        <v>0.11247653609152139</v>
      </c>
      <c r="J509" s="146"/>
    </row>
    <row r="510" spans="1:14" s="105" customFormat="1" ht="15" customHeight="1">
      <c r="A510" s="182" t="s">
        <v>165</v>
      </c>
      <c r="B510" s="198"/>
      <c r="C510" s="198"/>
      <c r="D510" s="198" t="s">
        <v>166</v>
      </c>
      <c r="E510" s="199">
        <v>0</v>
      </c>
      <c r="F510" s="337">
        <v>4000</v>
      </c>
      <c r="G510" s="337">
        <v>3160</v>
      </c>
      <c r="H510" s="141">
        <f t="shared" si="16"/>
        <v>0.79</v>
      </c>
      <c r="I510" s="141">
        <f t="shared" si="15"/>
        <v>0.0001684592538481395</v>
      </c>
      <c r="J510" s="181"/>
      <c r="L510" s="109"/>
      <c r="M510" s="109"/>
      <c r="N510" s="109"/>
    </row>
    <row r="511" spans="1:14" ht="15" customHeight="1">
      <c r="A511" s="31" t="s">
        <v>9</v>
      </c>
      <c r="B511" s="28"/>
      <c r="C511" s="28"/>
      <c r="D511" s="28" t="s">
        <v>83</v>
      </c>
      <c r="E511" s="29">
        <v>10000</v>
      </c>
      <c r="F511" s="337">
        <v>1500</v>
      </c>
      <c r="G511" s="337">
        <v>680.7</v>
      </c>
      <c r="H511" s="141">
        <f t="shared" si="16"/>
        <v>0.45380000000000004</v>
      </c>
      <c r="I511" s="141">
        <f t="shared" si="15"/>
        <v>3.628804243494575E-05</v>
      </c>
      <c r="J511" s="51"/>
      <c r="L511" s="106"/>
      <c r="M511" s="106"/>
      <c r="N511" s="106"/>
    </row>
    <row r="512" spans="1:14" ht="15" customHeight="1">
      <c r="A512" s="31" t="s">
        <v>11</v>
      </c>
      <c r="B512" s="28"/>
      <c r="C512" s="28"/>
      <c r="D512" s="28" t="s">
        <v>136</v>
      </c>
      <c r="E512" s="29">
        <v>0</v>
      </c>
      <c r="F512" s="337">
        <v>19598</v>
      </c>
      <c r="G512" s="337">
        <v>15890</v>
      </c>
      <c r="H512" s="141">
        <f t="shared" si="16"/>
        <v>0.8107970201040923</v>
      </c>
      <c r="I512" s="141">
        <f t="shared" si="15"/>
        <v>0.0008470941593819421</v>
      </c>
      <c r="J512" s="51"/>
      <c r="L512" s="106"/>
      <c r="M512" s="106"/>
      <c r="N512" s="106"/>
    </row>
    <row r="513" spans="1:14" ht="15" customHeight="1">
      <c r="A513" s="31" t="s">
        <v>12</v>
      </c>
      <c r="B513" s="28"/>
      <c r="C513" s="28"/>
      <c r="D513" s="28" t="s">
        <v>79</v>
      </c>
      <c r="E513" s="29">
        <v>10000</v>
      </c>
      <c r="F513" s="337">
        <v>12000</v>
      </c>
      <c r="G513" s="337">
        <v>8395.87</v>
      </c>
      <c r="H513" s="141">
        <f t="shared" si="16"/>
        <v>0.6996558333333334</v>
      </c>
      <c r="I513" s="141">
        <f t="shared" si="15"/>
        <v>0.00044758291000189217</v>
      </c>
      <c r="J513" s="51"/>
      <c r="L513" s="106"/>
      <c r="M513" s="106"/>
      <c r="N513" s="106"/>
    </row>
    <row r="514" spans="1:14" ht="15" customHeight="1">
      <c r="A514" s="31" t="s">
        <v>90</v>
      </c>
      <c r="B514" s="28"/>
      <c r="C514" s="28"/>
      <c r="D514" s="28" t="s">
        <v>89</v>
      </c>
      <c r="E514" s="29">
        <v>134040</v>
      </c>
      <c r="F514" s="337">
        <v>209756</v>
      </c>
      <c r="G514" s="337">
        <v>202585.37</v>
      </c>
      <c r="H514" s="141">
        <f t="shared" si="16"/>
        <v>0.9658144224718244</v>
      </c>
      <c r="I514" s="141">
        <f t="shared" si="15"/>
        <v>0.010799803883148502</v>
      </c>
      <c r="J514" s="51"/>
      <c r="L514" s="106"/>
      <c r="M514" s="106"/>
      <c r="N514" s="106"/>
    </row>
    <row r="515" spans="1:14" ht="15" customHeight="1">
      <c r="A515" s="31" t="s">
        <v>90</v>
      </c>
      <c r="B515" s="28"/>
      <c r="C515" s="28"/>
      <c r="D515" s="28" t="s">
        <v>294</v>
      </c>
      <c r="E515" s="29">
        <v>1262981</v>
      </c>
      <c r="F515" s="337">
        <v>1362884</v>
      </c>
      <c r="G515" s="337">
        <v>1362883.59</v>
      </c>
      <c r="H515" s="141">
        <f t="shared" si="16"/>
        <v>0.999999699167354</v>
      </c>
      <c r="I515" s="141">
        <f aca="true" t="shared" si="17" ref="I515:I578">G515/18758245.26</f>
        <v>0.0726551748902765</v>
      </c>
      <c r="J515" s="51"/>
      <c r="L515" s="106"/>
      <c r="M515" s="106"/>
      <c r="N515" s="106"/>
    </row>
    <row r="516" spans="1:14" ht="15" customHeight="1">
      <c r="A516" s="31" t="s">
        <v>90</v>
      </c>
      <c r="B516" s="28"/>
      <c r="C516" s="28"/>
      <c r="D516" s="28" t="s">
        <v>265</v>
      </c>
      <c r="E516" s="29">
        <v>680067</v>
      </c>
      <c r="F516" s="337">
        <v>516267</v>
      </c>
      <c r="G516" s="337">
        <v>516266.92</v>
      </c>
      <c r="H516" s="141">
        <f t="shared" si="16"/>
        <v>0.9999998450414224</v>
      </c>
      <c r="I516" s="141">
        <f t="shared" si="17"/>
        <v>0.02752213295242947</v>
      </c>
      <c r="J516" s="51"/>
      <c r="L516" s="106"/>
      <c r="M516" s="106"/>
      <c r="N516" s="106"/>
    </row>
    <row r="517" spans="1:10" s="100" customFormat="1" ht="15" customHeight="1">
      <c r="A517" s="153" t="s">
        <v>432</v>
      </c>
      <c r="B517" s="148"/>
      <c r="C517" s="148" t="s">
        <v>433</v>
      </c>
      <c r="D517" s="148"/>
      <c r="E517" s="149">
        <f>E518+E521+E524</f>
        <v>377500</v>
      </c>
      <c r="F517" s="336">
        <f>F518+F521+F524+F519+F520+F522+F523</f>
        <v>405600</v>
      </c>
      <c r="G517" s="336">
        <f>G518+G521+G524+G519+G520+G522+G523</f>
        <v>342455.92</v>
      </c>
      <c r="H517" s="101">
        <f t="shared" si="16"/>
        <v>0.8443193293885601</v>
      </c>
      <c r="I517" s="101">
        <f t="shared" si="17"/>
        <v>0.018256287581986757</v>
      </c>
      <c r="J517" s="149"/>
    </row>
    <row r="518" spans="1:14" ht="27.75" customHeight="1">
      <c r="A518" s="30" t="s">
        <v>421</v>
      </c>
      <c r="B518" s="28"/>
      <c r="C518" s="28"/>
      <c r="D518" s="28" t="s">
        <v>97</v>
      </c>
      <c r="E518" s="29">
        <v>17500</v>
      </c>
      <c r="F518" s="337">
        <v>14000</v>
      </c>
      <c r="G518" s="337">
        <v>13913</v>
      </c>
      <c r="H518" s="141">
        <f t="shared" si="16"/>
        <v>0.9937857142857143</v>
      </c>
      <c r="I518" s="141">
        <f t="shared" si="17"/>
        <v>0.0007417005059459383</v>
      </c>
      <c r="J518" s="51"/>
      <c r="L518" s="106"/>
      <c r="M518" s="106"/>
      <c r="N518" s="106"/>
    </row>
    <row r="519" spans="1:14" ht="13.5" customHeight="1">
      <c r="A519" s="182" t="s">
        <v>165</v>
      </c>
      <c r="B519" s="198"/>
      <c r="C519" s="198"/>
      <c r="D519" s="198" t="s">
        <v>166</v>
      </c>
      <c r="E519" s="199">
        <v>0</v>
      </c>
      <c r="F519" s="337">
        <v>1600</v>
      </c>
      <c r="G519" s="337">
        <v>1600</v>
      </c>
      <c r="H519" s="180">
        <f t="shared" si="16"/>
        <v>1</v>
      </c>
      <c r="I519" s="141">
        <f t="shared" si="17"/>
        <v>8.52958247332352E-05</v>
      </c>
      <c r="J519" s="181"/>
      <c r="L519" s="106"/>
      <c r="M519" s="106"/>
      <c r="N519" s="106"/>
    </row>
    <row r="520" spans="1:14" ht="13.5" customHeight="1">
      <c r="A520" s="37" t="s">
        <v>9</v>
      </c>
      <c r="B520" s="198"/>
      <c r="C520" s="198"/>
      <c r="D520" s="198" t="s">
        <v>83</v>
      </c>
      <c r="E520" s="199">
        <v>0</v>
      </c>
      <c r="F520" s="337">
        <v>2000</v>
      </c>
      <c r="G520" s="337">
        <v>1213.88</v>
      </c>
      <c r="H520" s="180">
        <f t="shared" si="16"/>
        <v>0.60694</v>
      </c>
      <c r="I520" s="141">
        <f t="shared" si="17"/>
        <v>6.471180982948721E-05</v>
      </c>
      <c r="J520" s="181"/>
      <c r="L520" s="106"/>
      <c r="M520" s="106"/>
      <c r="N520" s="106"/>
    </row>
    <row r="521" spans="1:14" ht="13.5" customHeight="1">
      <c r="A521" s="31" t="s">
        <v>12</v>
      </c>
      <c r="B521" s="28"/>
      <c r="C521" s="28"/>
      <c r="D521" s="28" t="s">
        <v>79</v>
      </c>
      <c r="E521" s="29">
        <v>280000</v>
      </c>
      <c r="F521" s="337">
        <v>277640</v>
      </c>
      <c r="G521" s="337">
        <v>224347.8</v>
      </c>
      <c r="H521" s="141">
        <f t="shared" si="16"/>
        <v>0.8080528742256159</v>
      </c>
      <c r="I521" s="141">
        <f t="shared" si="17"/>
        <v>0.011959956642554314</v>
      </c>
      <c r="J521" s="51"/>
      <c r="L521" s="106"/>
      <c r="M521" s="106"/>
      <c r="N521" s="106"/>
    </row>
    <row r="522" spans="1:14" ht="27.75" customHeight="1">
      <c r="A522" s="156" t="s">
        <v>393</v>
      </c>
      <c r="B522" s="198"/>
      <c r="C522" s="198"/>
      <c r="D522" s="198" t="s">
        <v>180</v>
      </c>
      <c r="E522" s="199">
        <v>0</v>
      </c>
      <c r="F522" s="337">
        <v>160</v>
      </c>
      <c r="G522" s="337">
        <v>160</v>
      </c>
      <c r="H522" s="180">
        <f>G522/F522</f>
        <v>1</v>
      </c>
      <c r="I522" s="141">
        <f t="shared" si="17"/>
        <v>8.52958247332352E-06</v>
      </c>
      <c r="J522" s="181"/>
      <c r="L522" s="106"/>
      <c r="M522" s="106"/>
      <c r="N522" s="106"/>
    </row>
    <row r="523" spans="1:14" ht="29.25" customHeight="1">
      <c r="A523" s="37" t="s">
        <v>411</v>
      </c>
      <c r="B523" s="198"/>
      <c r="C523" s="198"/>
      <c r="D523" s="198" t="s">
        <v>207</v>
      </c>
      <c r="E523" s="199">
        <v>0</v>
      </c>
      <c r="F523" s="337">
        <v>200</v>
      </c>
      <c r="G523" s="337">
        <v>40</v>
      </c>
      <c r="H523" s="180">
        <f>G523/F523</f>
        <v>0.2</v>
      </c>
      <c r="I523" s="141">
        <f t="shared" si="17"/>
        <v>2.13239561833088E-06</v>
      </c>
      <c r="J523" s="181"/>
      <c r="L523" s="106"/>
      <c r="M523" s="106"/>
      <c r="N523" s="106"/>
    </row>
    <row r="524" spans="1:14" ht="13.5" customHeight="1">
      <c r="A524" s="31" t="s">
        <v>90</v>
      </c>
      <c r="B524" s="28"/>
      <c r="C524" s="28"/>
      <c r="D524" s="28" t="s">
        <v>89</v>
      </c>
      <c r="E524" s="29">
        <v>80000</v>
      </c>
      <c r="F524" s="337">
        <v>110000</v>
      </c>
      <c r="G524" s="337">
        <v>101181.24</v>
      </c>
      <c r="H524" s="141">
        <f t="shared" si="16"/>
        <v>0.9198294545454546</v>
      </c>
      <c r="I524" s="141">
        <f t="shared" si="17"/>
        <v>0.005393960820832129</v>
      </c>
      <c r="J524" s="51"/>
      <c r="L524" s="106"/>
      <c r="M524" s="106"/>
      <c r="N524" s="106"/>
    </row>
    <row r="525" spans="1:10" s="100" customFormat="1" ht="15" customHeight="1">
      <c r="A525" s="98" t="s">
        <v>62</v>
      </c>
      <c r="B525" s="143"/>
      <c r="C525" s="143">
        <v>90003</v>
      </c>
      <c r="D525" s="143"/>
      <c r="E525" s="144">
        <f>SUM(E526:E533)</f>
        <v>147000</v>
      </c>
      <c r="F525" s="333">
        <f>SUM(F526:F533)</f>
        <v>117400</v>
      </c>
      <c r="G525" s="333">
        <f>SUM(G526:G533)</f>
        <v>95643.81</v>
      </c>
      <c r="H525" s="101">
        <f t="shared" si="16"/>
        <v>0.8146832197614992</v>
      </c>
      <c r="I525" s="101">
        <f t="shared" si="17"/>
        <v>0.00509876103411178</v>
      </c>
      <c r="J525" s="146"/>
    </row>
    <row r="526" spans="1:14" ht="13.5" customHeight="1" hidden="1">
      <c r="A526" s="37" t="s">
        <v>21</v>
      </c>
      <c r="B526" s="24"/>
      <c r="C526" s="24"/>
      <c r="D526" s="36" t="s">
        <v>81</v>
      </c>
      <c r="E526" s="25">
        <v>0</v>
      </c>
      <c r="F526" s="338">
        <v>0</v>
      </c>
      <c r="G526" s="338">
        <v>0</v>
      </c>
      <c r="H526" s="141"/>
      <c r="I526" s="39">
        <f t="shared" si="17"/>
        <v>0</v>
      </c>
      <c r="J526" s="51"/>
      <c r="L526" s="106"/>
      <c r="M526" s="106"/>
      <c r="N526" s="106"/>
    </row>
    <row r="527" spans="1:14" ht="13.5" customHeight="1" hidden="1">
      <c r="A527" s="37" t="s">
        <v>22</v>
      </c>
      <c r="B527" s="24"/>
      <c r="C527" s="24"/>
      <c r="D527" s="36" t="s">
        <v>82</v>
      </c>
      <c r="E527" s="25">
        <v>0</v>
      </c>
      <c r="F527" s="338">
        <v>0</v>
      </c>
      <c r="G527" s="338">
        <v>0</v>
      </c>
      <c r="H527" s="141"/>
      <c r="I527" s="39">
        <f t="shared" si="17"/>
        <v>0</v>
      </c>
      <c r="J527" s="51"/>
      <c r="L527" s="106"/>
      <c r="M527" s="106"/>
      <c r="N527" s="106"/>
    </row>
    <row r="528" spans="1:14" ht="13.5" customHeight="1">
      <c r="A528" s="37" t="s">
        <v>165</v>
      </c>
      <c r="B528" s="24"/>
      <c r="C528" s="24"/>
      <c r="D528" s="36" t="s">
        <v>166</v>
      </c>
      <c r="E528" s="38">
        <v>1000</v>
      </c>
      <c r="F528" s="338">
        <v>400</v>
      </c>
      <c r="G528" s="338">
        <v>0</v>
      </c>
      <c r="H528" s="141">
        <f t="shared" si="16"/>
        <v>0</v>
      </c>
      <c r="I528" s="141">
        <f t="shared" si="17"/>
        <v>0</v>
      </c>
      <c r="J528" s="51"/>
      <c r="L528" s="106"/>
      <c r="M528" s="106"/>
      <c r="N528" s="106"/>
    </row>
    <row r="529" spans="1:14" ht="13.5" customHeight="1">
      <c r="A529" s="26" t="s">
        <v>9</v>
      </c>
      <c r="B529" s="24"/>
      <c r="C529" s="24"/>
      <c r="D529" s="24">
        <v>4210</v>
      </c>
      <c r="E529" s="25">
        <v>80000</v>
      </c>
      <c r="F529" s="338">
        <v>58000</v>
      </c>
      <c r="G529" s="338">
        <v>45356.46</v>
      </c>
      <c r="H529" s="141">
        <f t="shared" si="16"/>
        <v>0.7820079310344827</v>
      </c>
      <c r="I529" s="141">
        <f t="shared" si="17"/>
        <v>0.0024179479141749954</v>
      </c>
      <c r="J529" s="51"/>
      <c r="L529" s="106"/>
      <c r="M529" s="106"/>
      <c r="N529" s="106"/>
    </row>
    <row r="530" spans="1:14" ht="13.5" customHeight="1">
      <c r="A530" s="26" t="s">
        <v>10</v>
      </c>
      <c r="B530" s="24"/>
      <c r="C530" s="24"/>
      <c r="D530" s="24">
        <v>4260</v>
      </c>
      <c r="E530" s="25">
        <v>2000</v>
      </c>
      <c r="F530" s="338">
        <v>2000</v>
      </c>
      <c r="G530" s="338">
        <v>1078.3</v>
      </c>
      <c r="H530" s="141">
        <f t="shared" si="16"/>
        <v>0.53915</v>
      </c>
      <c r="I530" s="141">
        <f t="shared" si="17"/>
        <v>5.748405488115469E-05</v>
      </c>
      <c r="J530" s="51"/>
      <c r="L530" s="106"/>
      <c r="M530" s="106"/>
      <c r="N530" s="106"/>
    </row>
    <row r="531" spans="1:14" ht="13.5" customHeight="1">
      <c r="A531" s="37" t="s">
        <v>11</v>
      </c>
      <c r="B531" s="24"/>
      <c r="C531" s="24"/>
      <c r="D531" s="36" t="s">
        <v>136</v>
      </c>
      <c r="E531" s="25">
        <v>3000</v>
      </c>
      <c r="F531" s="338">
        <v>5000</v>
      </c>
      <c r="G531" s="338">
        <v>3230.6</v>
      </c>
      <c r="H531" s="141">
        <f t="shared" si="16"/>
        <v>0.64612</v>
      </c>
      <c r="I531" s="141">
        <f t="shared" si="17"/>
        <v>0.0001722229321144935</v>
      </c>
      <c r="J531" s="51"/>
      <c r="L531" s="109"/>
      <c r="M531" s="106"/>
      <c r="N531" s="106"/>
    </row>
    <row r="532" spans="1:14" ht="13.5" customHeight="1">
      <c r="A532" s="26" t="s">
        <v>12</v>
      </c>
      <c r="B532" s="24"/>
      <c r="C532" s="24"/>
      <c r="D532" s="24">
        <v>4300</v>
      </c>
      <c r="E532" s="25">
        <v>60000</v>
      </c>
      <c r="F532" s="338">
        <v>51000</v>
      </c>
      <c r="G532" s="338">
        <v>45322.45</v>
      </c>
      <c r="H532" s="141">
        <f t="shared" si="16"/>
        <v>0.8886754901960784</v>
      </c>
      <c r="I532" s="141">
        <f t="shared" si="17"/>
        <v>0.0024161348448005094</v>
      </c>
      <c r="J532" s="51"/>
      <c r="L532" s="109"/>
      <c r="M532" s="106"/>
      <c r="N532" s="106"/>
    </row>
    <row r="533" spans="1:14" ht="13.5" customHeight="1">
      <c r="A533" s="37" t="s">
        <v>26</v>
      </c>
      <c r="B533" s="24"/>
      <c r="C533" s="24"/>
      <c r="D533" s="36" t="s">
        <v>92</v>
      </c>
      <c r="E533" s="25">
        <v>1000</v>
      </c>
      <c r="F533" s="338">
        <v>1000</v>
      </c>
      <c r="G533" s="338">
        <v>656</v>
      </c>
      <c r="H533" s="141">
        <f t="shared" si="16"/>
        <v>0.656</v>
      </c>
      <c r="I533" s="141">
        <f t="shared" si="17"/>
        <v>3.497128814062643E-05</v>
      </c>
      <c r="J533" s="51"/>
      <c r="L533" s="109"/>
      <c r="M533" s="106"/>
      <c r="N533" s="106"/>
    </row>
    <row r="534" spans="1:10" s="100" customFormat="1" ht="15" customHeight="1">
      <c r="A534" s="98" t="s">
        <v>248</v>
      </c>
      <c r="B534" s="143"/>
      <c r="C534" s="143">
        <v>90004</v>
      </c>
      <c r="D534" s="143"/>
      <c r="E534" s="144">
        <f>SUM(E535:E539)</f>
        <v>64500</v>
      </c>
      <c r="F534" s="333">
        <f>SUM(F535:F539)</f>
        <v>89000</v>
      </c>
      <c r="G534" s="333">
        <f>SUM(G535:G539)</f>
        <v>75717.2</v>
      </c>
      <c r="H534" s="101">
        <f t="shared" si="16"/>
        <v>0.8507550561797752</v>
      </c>
      <c r="I534" s="101">
        <f t="shared" si="17"/>
        <v>0.004036475637807072</v>
      </c>
      <c r="J534" s="146"/>
    </row>
    <row r="535" spans="1:14" ht="15" customHeight="1">
      <c r="A535" s="37" t="s">
        <v>165</v>
      </c>
      <c r="B535" s="24"/>
      <c r="C535" s="24"/>
      <c r="D535" s="36" t="s">
        <v>166</v>
      </c>
      <c r="E535" s="25">
        <v>1500</v>
      </c>
      <c r="F535" s="338">
        <v>500</v>
      </c>
      <c r="G535" s="338">
        <v>0</v>
      </c>
      <c r="H535" s="141">
        <f t="shared" si="16"/>
        <v>0</v>
      </c>
      <c r="I535" s="141">
        <f t="shared" si="17"/>
        <v>0</v>
      </c>
      <c r="J535" s="51"/>
      <c r="L535" s="106"/>
      <c r="M535" s="106"/>
      <c r="N535" s="106"/>
    </row>
    <row r="536" spans="1:14" ht="15" customHeight="1">
      <c r="A536" s="26" t="s">
        <v>9</v>
      </c>
      <c r="B536" s="24"/>
      <c r="C536" s="24"/>
      <c r="D536" s="24">
        <v>4210</v>
      </c>
      <c r="E536" s="25">
        <v>40000</v>
      </c>
      <c r="F536" s="338">
        <v>56000</v>
      </c>
      <c r="G536" s="338">
        <v>51998.68</v>
      </c>
      <c r="H536" s="141">
        <f t="shared" si="16"/>
        <v>0.9285478571428571</v>
      </c>
      <c r="I536" s="141">
        <f t="shared" si="17"/>
        <v>0.002772043934774739</v>
      </c>
      <c r="J536" s="51"/>
      <c r="L536" s="106"/>
      <c r="M536" s="106"/>
      <c r="N536" s="106"/>
    </row>
    <row r="537" spans="1:14" ht="15" customHeight="1">
      <c r="A537" s="26" t="s">
        <v>10</v>
      </c>
      <c r="B537" s="24"/>
      <c r="C537" s="24"/>
      <c r="D537" s="24" t="s">
        <v>154</v>
      </c>
      <c r="E537" s="25">
        <v>2000</v>
      </c>
      <c r="F537" s="338">
        <v>2000</v>
      </c>
      <c r="G537" s="338">
        <v>303.28</v>
      </c>
      <c r="H537" s="141">
        <f t="shared" si="16"/>
        <v>0.15164</v>
      </c>
      <c r="I537" s="141">
        <f t="shared" si="17"/>
        <v>1.616782357818473E-05</v>
      </c>
      <c r="J537" s="51"/>
      <c r="L537" s="106"/>
      <c r="M537" s="106"/>
      <c r="N537" s="106"/>
    </row>
    <row r="538" spans="1:14" ht="15" customHeight="1">
      <c r="A538" s="37" t="s">
        <v>11</v>
      </c>
      <c r="B538" s="24"/>
      <c r="C538" s="24"/>
      <c r="D538" s="36" t="s">
        <v>136</v>
      </c>
      <c r="E538" s="25">
        <v>1000</v>
      </c>
      <c r="F538" s="338">
        <v>7500</v>
      </c>
      <c r="G538" s="338">
        <v>5739.67</v>
      </c>
      <c r="H538" s="141">
        <f t="shared" si="16"/>
        <v>0.7652893333333334</v>
      </c>
      <c r="I538" s="141">
        <f t="shared" si="17"/>
        <v>0.00030598117896663</v>
      </c>
      <c r="J538" s="51"/>
      <c r="L538" s="106"/>
      <c r="M538" s="106"/>
      <c r="N538" s="106"/>
    </row>
    <row r="539" spans="1:10" ht="15" customHeight="1">
      <c r="A539" s="26" t="s">
        <v>12</v>
      </c>
      <c r="B539" s="24"/>
      <c r="C539" s="24"/>
      <c r="D539" s="24">
        <v>4300</v>
      </c>
      <c r="E539" s="25">
        <v>20000</v>
      </c>
      <c r="F539" s="338">
        <v>23000</v>
      </c>
      <c r="G539" s="338">
        <v>17675.57</v>
      </c>
      <c r="H539" s="141">
        <f t="shared" si="16"/>
        <v>0.7685030434782608</v>
      </c>
      <c r="I539" s="141">
        <f t="shared" si="17"/>
        <v>0.0009422827004875187</v>
      </c>
      <c r="J539" s="51"/>
    </row>
    <row r="540" spans="1:10" s="100" customFormat="1" ht="27" customHeight="1" hidden="1">
      <c r="A540" s="98" t="s">
        <v>344</v>
      </c>
      <c r="B540" s="143"/>
      <c r="C540" s="143" t="s">
        <v>329</v>
      </c>
      <c r="D540" s="143"/>
      <c r="E540" s="144">
        <f>SUM(E541)</f>
        <v>0</v>
      </c>
      <c r="F540" s="333">
        <f>SUM(F541)</f>
        <v>0</v>
      </c>
      <c r="G540" s="333">
        <f>SUM(G541)</f>
        <v>0</v>
      </c>
      <c r="H540" s="101"/>
      <c r="I540" s="39">
        <f t="shared" si="17"/>
        <v>0</v>
      </c>
      <c r="J540" s="146"/>
    </row>
    <row r="541" spans="1:10" ht="15" customHeight="1" hidden="1">
      <c r="A541" s="26" t="s">
        <v>12</v>
      </c>
      <c r="B541" s="24"/>
      <c r="C541" s="24"/>
      <c r="D541" s="24" t="s">
        <v>79</v>
      </c>
      <c r="E541" s="25">
        <v>0</v>
      </c>
      <c r="F541" s="338">
        <v>0</v>
      </c>
      <c r="G541" s="338">
        <v>0</v>
      </c>
      <c r="H541" s="141"/>
      <c r="I541" s="39">
        <f t="shared" si="17"/>
        <v>0</v>
      </c>
      <c r="J541" s="51"/>
    </row>
    <row r="542" spans="1:10" s="100" customFormat="1" ht="15" customHeight="1">
      <c r="A542" s="98" t="s">
        <v>63</v>
      </c>
      <c r="B542" s="143"/>
      <c r="C542" s="143">
        <v>90015</v>
      </c>
      <c r="D542" s="143"/>
      <c r="E542" s="144">
        <f>SUM(E543:E547)</f>
        <v>311300</v>
      </c>
      <c r="F542" s="333">
        <f>SUM(F543:F547)</f>
        <v>356659</v>
      </c>
      <c r="G542" s="333">
        <f>SUM(G543:G547)</f>
        <v>329385.93</v>
      </c>
      <c r="H542" s="101">
        <f t="shared" si="16"/>
        <v>0.923531804889264</v>
      </c>
      <c r="I542" s="101">
        <f t="shared" si="17"/>
        <v>0.01755952784679605</v>
      </c>
      <c r="J542" s="146"/>
    </row>
    <row r="543" spans="1:10" ht="15" customHeight="1">
      <c r="A543" s="37" t="s">
        <v>9</v>
      </c>
      <c r="B543" s="24"/>
      <c r="C543" s="24"/>
      <c r="D543" s="36" t="s">
        <v>83</v>
      </c>
      <c r="E543" s="25">
        <v>12000</v>
      </c>
      <c r="F543" s="338">
        <v>14500</v>
      </c>
      <c r="G543" s="338">
        <v>14422.19</v>
      </c>
      <c r="H543" s="141">
        <f t="shared" si="16"/>
        <v>0.9946337931034483</v>
      </c>
      <c r="I543" s="141">
        <f t="shared" si="17"/>
        <v>0.0007688453690683859</v>
      </c>
      <c r="J543" s="51"/>
    </row>
    <row r="544" spans="1:10" ht="15" customHeight="1">
      <c r="A544" s="26" t="s">
        <v>10</v>
      </c>
      <c r="B544" s="24"/>
      <c r="C544" s="24"/>
      <c r="D544" s="24">
        <v>4260</v>
      </c>
      <c r="E544" s="25">
        <v>100000</v>
      </c>
      <c r="F544" s="338">
        <v>125230</v>
      </c>
      <c r="G544" s="344">
        <v>112645.07</v>
      </c>
      <c r="H544" s="141">
        <f t="shared" si="16"/>
        <v>0.8995054699353191</v>
      </c>
      <c r="I544" s="141">
        <f t="shared" si="17"/>
        <v>0.006005096342364381</v>
      </c>
      <c r="J544" s="51"/>
    </row>
    <row r="545" spans="1:10" ht="15" customHeight="1">
      <c r="A545" s="26" t="s">
        <v>11</v>
      </c>
      <c r="B545" s="24"/>
      <c r="C545" s="24"/>
      <c r="D545" s="24">
        <v>4270</v>
      </c>
      <c r="E545" s="25">
        <v>85000</v>
      </c>
      <c r="F545" s="338">
        <v>84500</v>
      </c>
      <c r="G545" s="338">
        <v>82817.13</v>
      </c>
      <c r="H545" s="141">
        <f t="shared" si="16"/>
        <v>0.980084378698225</v>
      </c>
      <c r="I545" s="141">
        <f t="shared" si="17"/>
        <v>0.004414972128368472</v>
      </c>
      <c r="J545" s="51"/>
    </row>
    <row r="546" spans="1:10" ht="15" customHeight="1">
      <c r="A546" s="26" t="s">
        <v>12</v>
      </c>
      <c r="B546" s="24"/>
      <c r="C546" s="24"/>
      <c r="D546" s="24">
        <v>4300</v>
      </c>
      <c r="E546" s="25">
        <v>114300</v>
      </c>
      <c r="F546" s="338">
        <v>90000</v>
      </c>
      <c r="G546" s="338">
        <v>79677.99</v>
      </c>
      <c r="H546" s="141">
        <f t="shared" si="16"/>
        <v>0.8853110000000001</v>
      </c>
      <c r="I546" s="141">
        <f t="shared" si="17"/>
        <v>0.004247624918835292</v>
      </c>
      <c r="J546" s="51"/>
    </row>
    <row r="547" spans="1:10" ht="15" customHeight="1">
      <c r="A547" s="26" t="s">
        <v>90</v>
      </c>
      <c r="B547" s="24"/>
      <c r="C547" s="24"/>
      <c r="D547" s="24" t="s">
        <v>89</v>
      </c>
      <c r="E547" s="25">
        <v>0</v>
      </c>
      <c r="F547" s="338">
        <v>42429</v>
      </c>
      <c r="G547" s="338">
        <v>39823.55</v>
      </c>
      <c r="H547" s="141">
        <f t="shared" si="16"/>
        <v>0.9385927078177663</v>
      </c>
      <c r="I547" s="141">
        <f t="shared" si="17"/>
        <v>0.002122989088159518</v>
      </c>
      <c r="J547" s="51"/>
    </row>
    <row r="548" spans="1:10" s="100" customFormat="1" ht="25.5" customHeight="1">
      <c r="A548" s="98" t="s">
        <v>233</v>
      </c>
      <c r="B548" s="143"/>
      <c r="C548" s="143" t="s">
        <v>234</v>
      </c>
      <c r="D548" s="143"/>
      <c r="E548" s="144">
        <f>E549+E550</f>
        <v>500</v>
      </c>
      <c r="F548" s="333">
        <f>F549+F550</f>
        <v>500</v>
      </c>
      <c r="G548" s="333">
        <f>G549+G550</f>
        <v>0</v>
      </c>
      <c r="H548" s="101">
        <f t="shared" si="16"/>
        <v>0</v>
      </c>
      <c r="I548" s="101">
        <f t="shared" si="17"/>
        <v>0</v>
      </c>
      <c r="J548" s="146"/>
    </row>
    <row r="549" spans="1:10" ht="15" customHeight="1">
      <c r="A549" s="26" t="s">
        <v>9</v>
      </c>
      <c r="B549" s="24"/>
      <c r="C549" s="24"/>
      <c r="D549" s="24" t="s">
        <v>83</v>
      </c>
      <c r="E549" s="25">
        <v>500</v>
      </c>
      <c r="F549" s="338">
        <v>500</v>
      </c>
      <c r="G549" s="338">
        <v>0</v>
      </c>
      <c r="H549" s="141">
        <f t="shared" si="16"/>
        <v>0</v>
      </c>
      <c r="I549" s="141">
        <f t="shared" si="17"/>
        <v>0</v>
      </c>
      <c r="J549" s="51"/>
    </row>
    <row r="550" spans="1:10" ht="15" customHeight="1" hidden="1">
      <c r="A550" s="26" t="s">
        <v>12</v>
      </c>
      <c r="B550" s="24"/>
      <c r="C550" s="24"/>
      <c r="D550" s="24" t="s">
        <v>79</v>
      </c>
      <c r="E550" s="25">
        <v>0</v>
      </c>
      <c r="F550" s="338">
        <v>0</v>
      </c>
      <c r="G550" s="338">
        <v>0</v>
      </c>
      <c r="H550" s="141" t="e">
        <f t="shared" si="16"/>
        <v>#DIV/0!</v>
      </c>
      <c r="I550" s="39">
        <f t="shared" si="17"/>
        <v>0</v>
      </c>
      <c r="J550" s="51"/>
    </row>
    <row r="551" spans="1:10" s="100" customFormat="1" ht="15" customHeight="1">
      <c r="A551" s="98" t="s">
        <v>15</v>
      </c>
      <c r="B551" s="143"/>
      <c r="C551" s="143" t="s">
        <v>91</v>
      </c>
      <c r="D551" s="143"/>
      <c r="E551" s="144">
        <f>SUM(E552:E564)</f>
        <v>351032</v>
      </c>
      <c r="F551" s="333">
        <f>SUM(F552:F564)</f>
        <v>341361</v>
      </c>
      <c r="G551" s="333">
        <f>SUM(G552:G564)</f>
        <v>325400.07999999996</v>
      </c>
      <c r="H551" s="101">
        <f t="shared" si="16"/>
        <v>0.9532432820386627</v>
      </c>
      <c r="I551" s="101">
        <f t="shared" si="17"/>
        <v>0.017347042619912944</v>
      </c>
      <c r="J551" s="146"/>
    </row>
    <row r="552" spans="1:10" ht="15" customHeight="1">
      <c r="A552" s="37" t="s">
        <v>374</v>
      </c>
      <c r="B552" s="24"/>
      <c r="C552" s="24"/>
      <c r="D552" s="36" t="s">
        <v>98</v>
      </c>
      <c r="E552" s="25">
        <v>10000</v>
      </c>
      <c r="F552" s="338">
        <v>13600</v>
      </c>
      <c r="G552" s="338">
        <v>13595.02</v>
      </c>
      <c r="H552" s="141">
        <f t="shared" si="16"/>
        <v>0.9996338235294118</v>
      </c>
      <c r="I552" s="141">
        <f t="shared" si="17"/>
        <v>0.0007247490269780169</v>
      </c>
      <c r="J552" s="51"/>
    </row>
    <row r="553" spans="1:10" ht="15" customHeight="1">
      <c r="A553" s="37" t="s">
        <v>19</v>
      </c>
      <c r="B553" s="24"/>
      <c r="C553" s="24"/>
      <c r="D553" s="36" t="s">
        <v>151</v>
      </c>
      <c r="E553" s="25">
        <v>246010</v>
      </c>
      <c r="F553" s="338">
        <v>226410</v>
      </c>
      <c r="G553" s="338">
        <v>221697.73</v>
      </c>
      <c r="H553" s="141">
        <f t="shared" si="16"/>
        <v>0.9791870058742989</v>
      </c>
      <c r="I553" s="141">
        <f t="shared" si="17"/>
        <v>0.011818681701147561</v>
      </c>
      <c r="J553" s="51"/>
    </row>
    <row r="554" spans="1:10" ht="14.25" customHeight="1">
      <c r="A554" s="37" t="s">
        <v>20</v>
      </c>
      <c r="B554" s="24"/>
      <c r="C554" s="24"/>
      <c r="D554" s="36" t="s">
        <v>172</v>
      </c>
      <c r="E554" s="25">
        <v>11735</v>
      </c>
      <c r="F554" s="338">
        <v>11688</v>
      </c>
      <c r="G554" s="338">
        <v>11687.42</v>
      </c>
      <c r="H554" s="141">
        <f t="shared" si="16"/>
        <v>0.9999503764544833</v>
      </c>
      <c r="I554" s="141">
        <f t="shared" si="17"/>
        <v>0.0006230550799398173</v>
      </c>
      <c r="J554" s="51"/>
    </row>
    <row r="555" spans="1:10" ht="15" customHeight="1">
      <c r="A555" s="37" t="s">
        <v>21</v>
      </c>
      <c r="B555" s="24"/>
      <c r="C555" s="24"/>
      <c r="D555" s="36" t="s">
        <v>81</v>
      </c>
      <c r="E555" s="25">
        <v>44306</v>
      </c>
      <c r="F555" s="338">
        <v>39906</v>
      </c>
      <c r="G555" s="338">
        <v>37322.56</v>
      </c>
      <c r="H555" s="141">
        <f t="shared" si="16"/>
        <v>0.9352618653836515</v>
      </c>
      <c r="I555" s="141">
        <f t="shared" si="17"/>
        <v>0.001989661585222284</v>
      </c>
      <c r="J555" s="51"/>
    </row>
    <row r="556" spans="1:10" ht="15" customHeight="1">
      <c r="A556" s="37" t="s">
        <v>22</v>
      </c>
      <c r="B556" s="24"/>
      <c r="C556" s="24"/>
      <c r="D556" s="36" t="s">
        <v>82</v>
      </c>
      <c r="E556" s="25">
        <v>6171</v>
      </c>
      <c r="F556" s="338">
        <v>4377</v>
      </c>
      <c r="G556" s="338">
        <v>3589.43</v>
      </c>
      <c r="H556" s="141">
        <f t="shared" si="16"/>
        <v>0.8200662554260909</v>
      </c>
      <c r="I556" s="141">
        <f t="shared" si="17"/>
        <v>0.00019135212010763526</v>
      </c>
      <c r="J556" s="51"/>
    </row>
    <row r="557" spans="1:10" ht="15" customHeight="1">
      <c r="A557" s="37" t="s">
        <v>165</v>
      </c>
      <c r="B557" s="24"/>
      <c r="C557" s="24"/>
      <c r="D557" s="36" t="s">
        <v>166</v>
      </c>
      <c r="E557" s="25">
        <v>650</v>
      </c>
      <c r="F557" s="338">
        <v>650</v>
      </c>
      <c r="G557" s="338">
        <v>0</v>
      </c>
      <c r="H557" s="141">
        <f t="shared" si="16"/>
        <v>0</v>
      </c>
      <c r="I557" s="141">
        <f t="shared" si="17"/>
        <v>0</v>
      </c>
      <c r="J557" s="51"/>
    </row>
    <row r="558" spans="1:10" ht="12.75">
      <c r="A558" s="37" t="s">
        <v>9</v>
      </c>
      <c r="B558" s="24"/>
      <c r="C558" s="24"/>
      <c r="D558" s="36" t="s">
        <v>83</v>
      </c>
      <c r="E558" s="25">
        <v>5000</v>
      </c>
      <c r="F558" s="338">
        <v>10000</v>
      </c>
      <c r="G558" s="338">
        <v>9013.62</v>
      </c>
      <c r="H558" s="141">
        <f t="shared" si="16"/>
        <v>0.9013620000000001</v>
      </c>
      <c r="I558" s="141">
        <f t="shared" si="17"/>
        <v>0.00048051509483248967</v>
      </c>
      <c r="J558" s="51"/>
    </row>
    <row r="559" spans="1:10" ht="15" customHeight="1">
      <c r="A559" s="37" t="s">
        <v>11</v>
      </c>
      <c r="B559" s="24"/>
      <c r="C559" s="24"/>
      <c r="D559" s="36" t="s">
        <v>136</v>
      </c>
      <c r="E559" s="25">
        <v>500</v>
      </c>
      <c r="F559" s="338">
        <v>500</v>
      </c>
      <c r="G559" s="338">
        <v>0</v>
      </c>
      <c r="H559" s="141">
        <f t="shared" si="16"/>
        <v>0</v>
      </c>
      <c r="I559" s="141">
        <f t="shared" si="17"/>
        <v>0</v>
      </c>
      <c r="J559" s="51"/>
    </row>
    <row r="560" spans="1:10" ht="15" customHeight="1">
      <c r="A560" s="37" t="s">
        <v>48</v>
      </c>
      <c r="B560" s="24"/>
      <c r="C560" s="24"/>
      <c r="D560" s="36" t="s">
        <v>138</v>
      </c>
      <c r="E560" s="25">
        <v>1800</v>
      </c>
      <c r="F560" s="338">
        <v>1300</v>
      </c>
      <c r="G560" s="338">
        <v>480</v>
      </c>
      <c r="H560" s="141">
        <f aca="true" t="shared" si="18" ref="H560:H619">G560/F560</f>
        <v>0.36923076923076925</v>
      </c>
      <c r="I560" s="141">
        <f t="shared" si="17"/>
        <v>2.558874741997056E-05</v>
      </c>
      <c r="J560" s="51"/>
    </row>
    <row r="561" spans="1:10" ht="12.75">
      <c r="A561" s="26" t="s">
        <v>12</v>
      </c>
      <c r="B561" s="24"/>
      <c r="C561" s="24"/>
      <c r="D561" s="24" t="s">
        <v>79</v>
      </c>
      <c r="E561" s="25">
        <v>7000</v>
      </c>
      <c r="F561" s="338">
        <v>12000</v>
      </c>
      <c r="G561" s="343">
        <v>8311.54</v>
      </c>
      <c r="H561" s="141">
        <f t="shared" si="18"/>
        <v>0.6926283333333334</v>
      </c>
      <c r="I561" s="141">
        <f t="shared" si="17"/>
        <v>0.00044308728693954607</v>
      </c>
      <c r="J561" s="51"/>
    </row>
    <row r="562" spans="1:10" ht="25.5" customHeight="1">
      <c r="A562" s="37" t="s">
        <v>411</v>
      </c>
      <c r="B562" s="24"/>
      <c r="C562" s="24"/>
      <c r="D562" s="36" t="s">
        <v>207</v>
      </c>
      <c r="E562" s="25">
        <v>500</v>
      </c>
      <c r="F562" s="338">
        <v>500</v>
      </c>
      <c r="G562" s="338">
        <v>461.25</v>
      </c>
      <c r="H562" s="141">
        <f t="shared" si="18"/>
        <v>0.9225</v>
      </c>
      <c r="I562" s="141">
        <f t="shared" si="17"/>
        <v>2.4589186973877957E-05</v>
      </c>
      <c r="J562" s="51"/>
    </row>
    <row r="563" spans="1:10" ht="15" customHeight="1">
      <c r="A563" s="37" t="s">
        <v>390</v>
      </c>
      <c r="B563" s="24"/>
      <c r="C563" s="24"/>
      <c r="D563" s="36" t="s">
        <v>143</v>
      </c>
      <c r="E563" s="25">
        <v>17360</v>
      </c>
      <c r="F563" s="338">
        <v>15430</v>
      </c>
      <c r="G563" s="338">
        <v>15428.51</v>
      </c>
      <c r="H563" s="141">
        <f t="shared" si="18"/>
        <v>0.999903434867142</v>
      </c>
      <c r="I563" s="141">
        <f t="shared" si="17"/>
        <v>0.000822492178034354</v>
      </c>
      <c r="J563" s="51"/>
    </row>
    <row r="564" spans="1:10" ht="15" customHeight="1">
      <c r="A564" s="37" t="s">
        <v>90</v>
      </c>
      <c r="B564" s="24"/>
      <c r="C564" s="24"/>
      <c r="D564" s="36" t="s">
        <v>89</v>
      </c>
      <c r="E564" s="25">
        <v>0</v>
      </c>
      <c r="F564" s="338">
        <v>5000</v>
      </c>
      <c r="G564" s="343">
        <v>3813</v>
      </c>
      <c r="H564" s="141">
        <f t="shared" si="18"/>
        <v>0.7626</v>
      </c>
      <c r="I564" s="141">
        <f t="shared" si="17"/>
        <v>0.00020327061231739112</v>
      </c>
      <c r="J564" s="51"/>
    </row>
    <row r="565" spans="1:10" ht="21" customHeight="1">
      <c r="A565" s="27" t="s">
        <v>64</v>
      </c>
      <c r="B565" s="21">
        <v>921</v>
      </c>
      <c r="C565" s="21"/>
      <c r="D565" s="21"/>
      <c r="E565" s="22">
        <f>SUM(E566,E572,E574,E578,E576)</f>
        <v>598000</v>
      </c>
      <c r="F565" s="335">
        <f>SUM(F566,F572,F574,F578,F576)</f>
        <v>618900</v>
      </c>
      <c r="G565" s="335">
        <f>SUM(G566,G572,G574,G578,G576)</f>
        <v>609625.49</v>
      </c>
      <c r="H565" s="39">
        <f t="shared" si="18"/>
        <v>0.9850145257715301</v>
      </c>
      <c r="I565" s="39">
        <f t="shared" si="17"/>
        <v>0.03249906809247039</v>
      </c>
      <c r="J565" s="375">
        <v>0</v>
      </c>
    </row>
    <row r="566" spans="1:10" s="100" customFormat="1" ht="17.25" customHeight="1">
      <c r="A566" s="98" t="s">
        <v>65</v>
      </c>
      <c r="B566" s="143"/>
      <c r="C566" s="143">
        <v>92105</v>
      </c>
      <c r="D566" s="143"/>
      <c r="E566" s="144">
        <f>SUM(E567:E571)</f>
        <v>32000</v>
      </c>
      <c r="F566" s="333">
        <f>SUM(F567:F571)</f>
        <v>39000</v>
      </c>
      <c r="G566" s="333">
        <f>SUM(G567:G571)</f>
        <v>29820.489999999998</v>
      </c>
      <c r="H566" s="101">
        <f t="shared" si="18"/>
        <v>0.7646279487179487</v>
      </c>
      <c r="I566" s="101">
        <f t="shared" si="17"/>
        <v>0.0015897270553119954</v>
      </c>
      <c r="J566" s="146"/>
    </row>
    <row r="567" spans="1:10" ht="13.5" customHeight="1">
      <c r="A567" s="37" t="s">
        <v>165</v>
      </c>
      <c r="B567" s="24"/>
      <c r="C567" s="24"/>
      <c r="D567" s="36" t="s">
        <v>166</v>
      </c>
      <c r="E567" s="25">
        <v>8000</v>
      </c>
      <c r="F567" s="338">
        <v>6000</v>
      </c>
      <c r="G567" s="338">
        <v>1760</v>
      </c>
      <c r="H567" s="141">
        <f t="shared" si="18"/>
        <v>0.29333333333333333</v>
      </c>
      <c r="I567" s="141">
        <f t="shared" si="17"/>
        <v>9.382540720655872E-05</v>
      </c>
      <c r="J567" s="51"/>
    </row>
    <row r="568" spans="1:10" ht="13.5" customHeight="1">
      <c r="A568" s="26" t="s">
        <v>9</v>
      </c>
      <c r="B568" s="24"/>
      <c r="C568" s="24"/>
      <c r="D568" s="24" t="s">
        <v>83</v>
      </c>
      <c r="E568" s="25">
        <v>11000</v>
      </c>
      <c r="F568" s="338">
        <v>13000</v>
      </c>
      <c r="G568" s="343">
        <v>11926.21</v>
      </c>
      <c r="H568" s="141">
        <f t="shared" si="18"/>
        <v>0.9174007692307692</v>
      </c>
      <c r="I568" s="141">
        <f t="shared" si="17"/>
        <v>0.000635784948682348</v>
      </c>
      <c r="J568" s="51"/>
    </row>
    <row r="569" spans="1:10" ht="13.5" customHeight="1">
      <c r="A569" s="37" t="s">
        <v>10</v>
      </c>
      <c r="B569" s="24"/>
      <c r="C569" s="24"/>
      <c r="D569" s="36" t="s">
        <v>154</v>
      </c>
      <c r="E569" s="25">
        <v>500</v>
      </c>
      <c r="F569" s="338">
        <v>500</v>
      </c>
      <c r="G569" s="338">
        <v>0</v>
      </c>
      <c r="H569" s="141">
        <f t="shared" si="18"/>
        <v>0</v>
      </c>
      <c r="I569" s="141">
        <f t="shared" si="17"/>
        <v>0</v>
      </c>
      <c r="J569" s="51"/>
    </row>
    <row r="570" spans="1:10" ht="13.5" customHeight="1">
      <c r="A570" s="26" t="s">
        <v>12</v>
      </c>
      <c r="B570" s="24"/>
      <c r="C570" s="24"/>
      <c r="D570" s="24">
        <v>4300</v>
      </c>
      <c r="E570" s="25">
        <v>12000</v>
      </c>
      <c r="F570" s="338">
        <v>19000</v>
      </c>
      <c r="G570" s="338">
        <v>16134.28</v>
      </c>
      <c r="H570" s="141">
        <f t="shared" si="18"/>
        <v>0.8491726315789474</v>
      </c>
      <c r="I570" s="141">
        <f t="shared" si="17"/>
        <v>0.0008601166994230887</v>
      </c>
      <c r="J570" s="51"/>
    </row>
    <row r="571" spans="1:10" ht="13.5" customHeight="1">
      <c r="A571" s="37" t="s">
        <v>26</v>
      </c>
      <c r="B571" s="24"/>
      <c r="C571" s="24"/>
      <c r="D571" s="24" t="s">
        <v>92</v>
      </c>
      <c r="E571" s="25">
        <v>500</v>
      </c>
      <c r="F571" s="338">
        <v>500</v>
      </c>
      <c r="G571" s="338">
        <v>0</v>
      </c>
      <c r="H571" s="141">
        <f t="shared" si="18"/>
        <v>0</v>
      </c>
      <c r="I571" s="141">
        <f t="shared" si="17"/>
        <v>0</v>
      </c>
      <c r="J571" s="51"/>
    </row>
    <row r="572" spans="1:10" s="100" customFormat="1" ht="15" customHeight="1">
      <c r="A572" s="98" t="s">
        <v>66</v>
      </c>
      <c r="B572" s="143"/>
      <c r="C572" s="143">
        <v>92109</v>
      </c>
      <c r="D572" s="143"/>
      <c r="E572" s="144">
        <f>SUM(E573:E573)</f>
        <v>276000</v>
      </c>
      <c r="F572" s="333">
        <f>SUM(F573:F573)</f>
        <v>283500</v>
      </c>
      <c r="G572" s="333">
        <f>SUM(G573:G573)</f>
        <v>283500</v>
      </c>
      <c r="H572" s="101">
        <f t="shared" si="18"/>
        <v>1</v>
      </c>
      <c r="I572" s="101">
        <f t="shared" si="17"/>
        <v>0.01511335394492011</v>
      </c>
      <c r="J572" s="146"/>
    </row>
    <row r="573" spans="1:10" ht="27.75" customHeight="1">
      <c r="A573" s="37" t="s">
        <v>195</v>
      </c>
      <c r="B573" s="24"/>
      <c r="C573" s="24"/>
      <c r="D573" s="36" t="s">
        <v>173</v>
      </c>
      <c r="E573" s="25">
        <v>276000</v>
      </c>
      <c r="F573" s="338">
        <v>283500</v>
      </c>
      <c r="G573" s="338">
        <v>283500</v>
      </c>
      <c r="H573" s="141">
        <f t="shared" si="18"/>
        <v>1</v>
      </c>
      <c r="I573" s="141">
        <f t="shared" si="17"/>
        <v>0.01511335394492011</v>
      </c>
      <c r="J573" s="51"/>
    </row>
    <row r="574" spans="1:10" s="100" customFormat="1" ht="15.75" customHeight="1">
      <c r="A574" s="98" t="s">
        <v>67</v>
      </c>
      <c r="B574" s="143"/>
      <c r="C574" s="143">
        <v>92116</v>
      </c>
      <c r="D574" s="143"/>
      <c r="E574" s="144">
        <f>SUM(E575:E575)</f>
        <v>290000</v>
      </c>
      <c r="F574" s="333">
        <f>SUM(F575:F575)</f>
        <v>292000</v>
      </c>
      <c r="G574" s="333">
        <f>SUM(G575:G575)</f>
        <v>292000</v>
      </c>
      <c r="H574" s="101">
        <f t="shared" si="18"/>
        <v>1</v>
      </c>
      <c r="I574" s="101">
        <f t="shared" si="17"/>
        <v>0.015566488013815423</v>
      </c>
      <c r="J574" s="146"/>
    </row>
    <row r="575" spans="1:10" ht="25.5" customHeight="1">
      <c r="A575" s="37" t="s">
        <v>195</v>
      </c>
      <c r="B575" s="24"/>
      <c r="C575" s="24"/>
      <c r="D575" s="36" t="s">
        <v>173</v>
      </c>
      <c r="E575" s="25">
        <v>290000</v>
      </c>
      <c r="F575" s="338">
        <v>292000</v>
      </c>
      <c r="G575" s="338">
        <v>292000</v>
      </c>
      <c r="H575" s="141">
        <f t="shared" si="18"/>
        <v>1</v>
      </c>
      <c r="I575" s="141">
        <f t="shared" si="17"/>
        <v>0.015566488013815423</v>
      </c>
      <c r="J575" s="51"/>
    </row>
    <row r="576" spans="1:10" s="100" customFormat="1" ht="15" customHeight="1">
      <c r="A576" s="98" t="s">
        <v>468</v>
      </c>
      <c r="B576" s="143"/>
      <c r="C576" s="143" t="s">
        <v>469</v>
      </c>
      <c r="D576" s="143"/>
      <c r="E576" s="144">
        <v>0</v>
      </c>
      <c r="F576" s="333">
        <v>4400</v>
      </c>
      <c r="G576" s="333">
        <v>4305</v>
      </c>
      <c r="H576" s="101">
        <f t="shared" si="18"/>
        <v>0.9784090909090909</v>
      </c>
      <c r="I576" s="101">
        <f t="shared" si="17"/>
        <v>0.00022949907842286096</v>
      </c>
      <c r="J576" s="146"/>
    </row>
    <row r="577" spans="1:10" ht="51" customHeight="1">
      <c r="A577" s="156" t="s">
        <v>470</v>
      </c>
      <c r="B577" s="24"/>
      <c r="C577" s="24"/>
      <c r="D577" s="36" t="s">
        <v>471</v>
      </c>
      <c r="E577" s="25">
        <v>0</v>
      </c>
      <c r="F577" s="338">
        <v>4400</v>
      </c>
      <c r="G577" s="338">
        <v>4305</v>
      </c>
      <c r="H577" s="141">
        <f t="shared" si="18"/>
        <v>0.9784090909090909</v>
      </c>
      <c r="I577" s="141">
        <f t="shared" si="17"/>
        <v>0.00022949907842286096</v>
      </c>
      <c r="J577" s="51"/>
    </row>
    <row r="578" spans="1:10" s="100" customFormat="1" ht="15" customHeight="1" hidden="1">
      <c r="A578" s="98" t="s">
        <v>15</v>
      </c>
      <c r="B578" s="143"/>
      <c r="C578" s="143" t="s">
        <v>434</v>
      </c>
      <c r="D578" s="143"/>
      <c r="E578" s="144">
        <f>E579</f>
        <v>0</v>
      </c>
      <c r="F578" s="333">
        <f>F579</f>
        <v>0</v>
      </c>
      <c r="G578" s="333">
        <f>G579</f>
        <v>0</v>
      </c>
      <c r="H578" s="101" t="e">
        <f t="shared" si="18"/>
        <v>#DIV/0!</v>
      </c>
      <c r="I578" s="39">
        <f t="shared" si="17"/>
        <v>0</v>
      </c>
      <c r="J578" s="146"/>
    </row>
    <row r="579" spans="1:10" ht="13.5" customHeight="1" hidden="1">
      <c r="A579" s="37" t="s">
        <v>12</v>
      </c>
      <c r="B579" s="24"/>
      <c r="C579" s="24"/>
      <c r="D579" s="36" t="s">
        <v>79</v>
      </c>
      <c r="E579" s="25">
        <v>0</v>
      </c>
      <c r="F579" s="338">
        <v>0</v>
      </c>
      <c r="G579" s="338">
        <v>0</v>
      </c>
      <c r="H579" s="141" t="e">
        <f t="shared" si="18"/>
        <v>#DIV/0!</v>
      </c>
      <c r="I579" s="39">
        <f aca="true" t="shared" si="19" ref="I579:I613">G579/18758245.26</f>
        <v>0</v>
      </c>
      <c r="J579" s="51"/>
    </row>
    <row r="580" spans="1:10" ht="21" customHeight="1">
      <c r="A580" s="27" t="s">
        <v>405</v>
      </c>
      <c r="B580" s="21">
        <v>926</v>
      </c>
      <c r="C580" s="21"/>
      <c r="D580" s="21"/>
      <c r="E580" s="22">
        <f>SUM(E581,E597,E599)</f>
        <v>251115</v>
      </c>
      <c r="F580" s="335">
        <f>SUM(F581,F597,F599)</f>
        <v>300115</v>
      </c>
      <c r="G580" s="335">
        <f>SUM(G581,G597,G599)</f>
        <v>267378.32</v>
      </c>
      <c r="H580" s="39">
        <f t="shared" si="18"/>
        <v>0.890919547506789</v>
      </c>
      <c r="I580" s="39">
        <f t="shared" si="19"/>
        <v>0.014253908950116797</v>
      </c>
      <c r="J580" s="94">
        <v>0</v>
      </c>
    </row>
    <row r="581" spans="1:10" s="100" customFormat="1" ht="15" customHeight="1">
      <c r="A581" s="153" t="s">
        <v>266</v>
      </c>
      <c r="B581" s="148"/>
      <c r="C581" s="148" t="s">
        <v>267</v>
      </c>
      <c r="D581" s="148"/>
      <c r="E581" s="149">
        <f>SUM(E582:E596)</f>
        <v>134615</v>
      </c>
      <c r="F581" s="336">
        <f>SUM(F582:F596)</f>
        <v>181815</v>
      </c>
      <c r="G581" s="336">
        <f>SUM(G582:G596)</f>
        <v>149654.27</v>
      </c>
      <c r="H581" s="101">
        <f t="shared" si="18"/>
        <v>0.8231128894755657</v>
      </c>
      <c r="I581" s="101">
        <f t="shared" si="19"/>
        <v>0.007978052740312661</v>
      </c>
      <c r="J581" s="146"/>
    </row>
    <row r="582" spans="1:10" ht="15" customHeight="1">
      <c r="A582" s="31" t="s">
        <v>374</v>
      </c>
      <c r="B582" s="28"/>
      <c r="C582" s="28"/>
      <c r="D582" s="28" t="s">
        <v>98</v>
      </c>
      <c r="E582" s="29">
        <v>800</v>
      </c>
      <c r="F582" s="337">
        <v>800</v>
      </c>
      <c r="G582" s="337">
        <v>729</v>
      </c>
      <c r="H582" s="141">
        <f t="shared" si="18"/>
        <v>0.91125</v>
      </c>
      <c r="I582" s="141">
        <f t="shared" si="19"/>
        <v>3.886291014408029E-05</v>
      </c>
      <c r="J582" s="51"/>
    </row>
    <row r="583" spans="1:10" ht="15" customHeight="1">
      <c r="A583" s="31" t="s">
        <v>19</v>
      </c>
      <c r="B583" s="28"/>
      <c r="C583" s="28"/>
      <c r="D583" s="28" t="s">
        <v>151</v>
      </c>
      <c r="E583" s="29">
        <v>45780</v>
      </c>
      <c r="F583" s="337">
        <v>50290</v>
      </c>
      <c r="G583" s="337">
        <v>49619.02</v>
      </c>
      <c r="H583" s="141">
        <f t="shared" si="18"/>
        <v>0.9866577848478822</v>
      </c>
      <c r="I583" s="141">
        <f t="shared" si="19"/>
        <v>0.002645184520846807</v>
      </c>
      <c r="J583" s="51"/>
    </row>
    <row r="584" spans="1:10" ht="12.75">
      <c r="A584" s="31" t="s">
        <v>20</v>
      </c>
      <c r="B584" s="28"/>
      <c r="C584" s="28"/>
      <c r="D584" s="28" t="s">
        <v>172</v>
      </c>
      <c r="E584" s="29">
        <v>3790</v>
      </c>
      <c r="F584" s="337">
        <v>3790</v>
      </c>
      <c r="G584" s="337">
        <v>3789.28</v>
      </c>
      <c r="H584" s="141">
        <f t="shared" si="18"/>
        <v>0.9998100263852243</v>
      </c>
      <c r="I584" s="141">
        <f t="shared" si="19"/>
        <v>0.00020200610171572093</v>
      </c>
      <c r="J584" s="51"/>
    </row>
    <row r="585" spans="1:10" ht="14.25" customHeight="1">
      <c r="A585" s="31" t="s">
        <v>21</v>
      </c>
      <c r="B585" s="28"/>
      <c r="C585" s="28"/>
      <c r="D585" s="28" t="s">
        <v>81</v>
      </c>
      <c r="E585" s="29">
        <v>8522</v>
      </c>
      <c r="F585" s="337">
        <v>9185</v>
      </c>
      <c r="G585" s="337">
        <v>9180.93</v>
      </c>
      <c r="H585" s="141">
        <f t="shared" si="18"/>
        <v>0.9995568862275449</v>
      </c>
      <c r="I585" s="141">
        <f t="shared" si="19"/>
        <v>0.0004894343726050631</v>
      </c>
      <c r="J585" s="51"/>
    </row>
    <row r="586" spans="1:10" ht="15" customHeight="1">
      <c r="A586" s="31" t="s">
        <v>22</v>
      </c>
      <c r="B586" s="28"/>
      <c r="C586" s="28"/>
      <c r="D586" s="28" t="s">
        <v>82</v>
      </c>
      <c r="E586" s="29">
        <v>1215</v>
      </c>
      <c r="F586" s="337">
        <v>1270</v>
      </c>
      <c r="G586" s="337">
        <v>1228.94</v>
      </c>
      <c r="H586" s="141">
        <f t="shared" si="18"/>
        <v>0.9676692913385827</v>
      </c>
      <c r="I586" s="141">
        <f t="shared" si="19"/>
        <v>6.55146567797888E-05</v>
      </c>
      <c r="J586" s="51"/>
    </row>
    <row r="587" spans="1:10" ht="15" customHeight="1">
      <c r="A587" s="31" t="s">
        <v>165</v>
      </c>
      <c r="B587" s="28"/>
      <c r="C587" s="28"/>
      <c r="D587" s="28" t="s">
        <v>166</v>
      </c>
      <c r="E587" s="29">
        <v>5000</v>
      </c>
      <c r="F587" s="337">
        <v>470</v>
      </c>
      <c r="G587" s="337">
        <v>470</v>
      </c>
      <c r="H587" s="141">
        <f t="shared" si="18"/>
        <v>1</v>
      </c>
      <c r="I587" s="141">
        <f t="shared" si="19"/>
        <v>2.5055648515387838E-05</v>
      </c>
      <c r="J587" s="51"/>
    </row>
    <row r="588" spans="1:10" ht="15" customHeight="1">
      <c r="A588" s="31" t="s">
        <v>9</v>
      </c>
      <c r="B588" s="28"/>
      <c r="C588" s="28"/>
      <c r="D588" s="28" t="s">
        <v>83</v>
      </c>
      <c r="E588" s="29">
        <v>32000</v>
      </c>
      <c r="F588" s="337">
        <v>57395</v>
      </c>
      <c r="G588" s="337">
        <v>46772.67</v>
      </c>
      <c r="H588" s="141">
        <f t="shared" si="18"/>
        <v>0.8149258646223538</v>
      </c>
      <c r="I588" s="141">
        <f t="shared" si="19"/>
        <v>0.002493445914140905</v>
      </c>
      <c r="J588" s="51"/>
    </row>
    <row r="589" spans="1:10" s="34" customFormat="1" ht="15" customHeight="1">
      <c r="A589" s="31" t="s">
        <v>10</v>
      </c>
      <c r="B589" s="28"/>
      <c r="C589" s="28"/>
      <c r="D589" s="28" t="s">
        <v>154</v>
      </c>
      <c r="E589" s="29">
        <v>20000</v>
      </c>
      <c r="F589" s="337">
        <v>19000</v>
      </c>
      <c r="G589" s="337">
        <v>8472.44</v>
      </c>
      <c r="H589" s="141">
        <f t="shared" si="18"/>
        <v>0.4459178947368421</v>
      </c>
      <c r="I589" s="141">
        <f t="shared" si="19"/>
        <v>0.000451664848314282</v>
      </c>
      <c r="J589" s="51"/>
    </row>
    <row r="590" spans="1:10" s="34" customFormat="1" ht="15" customHeight="1">
      <c r="A590" s="31" t="s">
        <v>11</v>
      </c>
      <c r="B590" s="28"/>
      <c r="C590" s="28"/>
      <c r="D590" s="28" t="s">
        <v>136</v>
      </c>
      <c r="E590" s="29">
        <v>1500</v>
      </c>
      <c r="F590" s="337">
        <v>4615</v>
      </c>
      <c r="G590" s="337">
        <v>0</v>
      </c>
      <c r="H590" s="141">
        <f t="shared" si="18"/>
        <v>0</v>
      </c>
      <c r="I590" s="141">
        <f t="shared" si="19"/>
        <v>0</v>
      </c>
      <c r="J590" s="51"/>
    </row>
    <row r="591" spans="1:10" s="34" customFormat="1" ht="15" customHeight="1">
      <c r="A591" s="31" t="s">
        <v>48</v>
      </c>
      <c r="B591" s="28"/>
      <c r="C591" s="28"/>
      <c r="D591" s="28" t="s">
        <v>138</v>
      </c>
      <c r="E591" s="29">
        <v>100</v>
      </c>
      <c r="F591" s="337">
        <v>100</v>
      </c>
      <c r="G591" s="337">
        <v>40</v>
      </c>
      <c r="H591" s="141">
        <f t="shared" si="18"/>
        <v>0.4</v>
      </c>
      <c r="I591" s="141">
        <f t="shared" si="19"/>
        <v>2.13239561833088E-06</v>
      </c>
      <c r="J591" s="51"/>
    </row>
    <row r="592" spans="1:10" s="34" customFormat="1" ht="15" customHeight="1">
      <c r="A592" s="31" t="s">
        <v>12</v>
      </c>
      <c r="B592" s="28"/>
      <c r="C592" s="28"/>
      <c r="D592" s="28" t="s">
        <v>79</v>
      </c>
      <c r="E592" s="29">
        <v>12000</v>
      </c>
      <c r="F592" s="337">
        <v>16300</v>
      </c>
      <c r="G592" s="337">
        <v>14562.98</v>
      </c>
      <c r="H592" s="141">
        <f t="shared" si="18"/>
        <v>0.8934343558282208</v>
      </c>
      <c r="I592" s="141">
        <f t="shared" si="19"/>
        <v>0.0007763508685460059</v>
      </c>
      <c r="J592" s="51"/>
    </row>
    <row r="593" spans="1:10" s="34" customFormat="1" ht="27.75" customHeight="1">
      <c r="A593" s="31" t="s">
        <v>411</v>
      </c>
      <c r="B593" s="28"/>
      <c r="C593" s="28"/>
      <c r="D593" s="28" t="s">
        <v>207</v>
      </c>
      <c r="E593" s="29">
        <v>720</v>
      </c>
      <c r="F593" s="337">
        <v>600</v>
      </c>
      <c r="G593" s="337">
        <v>461.25</v>
      </c>
      <c r="H593" s="141">
        <f t="shared" si="18"/>
        <v>0.76875</v>
      </c>
      <c r="I593" s="141">
        <f t="shared" si="19"/>
        <v>2.4589186973877957E-05</v>
      </c>
      <c r="J593" s="51"/>
    </row>
    <row r="594" spans="1:10" s="34" customFormat="1" ht="15" customHeight="1">
      <c r="A594" s="31" t="s">
        <v>26</v>
      </c>
      <c r="B594" s="28"/>
      <c r="C594" s="28"/>
      <c r="D594" s="28" t="s">
        <v>92</v>
      </c>
      <c r="E594" s="29">
        <v>1000</v>
      </c>
      <c r="F594" s="337">
        <v>640</v>
      </c>
      <c r="G594" s="337">
        <v>498.52</v>
      </c>
      <c r="H594" s="141">
        <f t="shared" si="18"/>
        <v>0.7789375</v>
      </c>
      <c r="I594" s="141">
        <f t="shared" si="19"/>
        <v>2.6576046591257756E-05</v>
      </c>
      <c r="J594" s="51"/>
    </row>
    <row r="595" spans="1:10" s="34" customFormat="1" ht="15" customHeight="1">
      <c r="A595" s="31" t="s">
        <v>390</v>
      </c>
      <c r="B595" s="28"/>
      <c r="C595" s="28"/>
      <c r="D595" s="28" t="s">
        <v>143</v>
      </c>
      <c r="E595" s="29">
        <v>2188</v>
      </c>
      <c r="F595" s="337">
        <v>2360</v>
      </c>
      <c r="G595" s="337">
        <v>2359.24</v>
      </c>
      <c r="H595" s="141">
        <f t="shared" si="18"/>
        <v>0.9996779661016948</v>
      </c>
      <c r="I595" s="141">
        <f t="shared" si="19"/>
        <v>0.0001257708259647736</v>
      </c>
      <c r="J595" s="51"/>
    </row>
    <row r="596" spans="1:10" s="34" customFormat="1" ht="15" customHeight="1">
      <c r="A596" s="31" t="s">
        <v>90</v>
      </c>
      <c r="B596" s="28"/>
      <c r="C596" s="28"/>
      <c r="D596" s="28" t="s">
        <v>89</v>
      </c>
      <c r="E596" s="29">
        <v>0</v>
      </c>
      <c r="F596" s="337">
        <v>15000</v>
      </c>
      <c r="G596" s="337">
        <v>11470</v>
      </c>
      <c r="H596" s="141">
        <f t="shared" si="18"/>
        <v>0.7646666666666667</v>
      </c>
      <c r="I596" s="141">
        <f t="shared" si="19"/>
        <v>0.0006114644435563798</v>
      </c>
      <c r="J596" s="51"/>
    </row>
    <row r="597" spans="1:10" s="100" customFormat="1" ht="15" customHeight="1">
      <c r="A597" s="98" t="s">
        <v>396</v>
      </c>
      <c r="B597" s="143"/>
      <c r="C597" s="143" t="s">
        <v>196</v>
      </c>
      <c r="D597" s="143"/>
      <c r="E597" s="144">
        <f>SUM(E598)</f>
        <v>115000</v>
      </c>
      <c r="F597" s="333">
        <f>SUM(F598)</f>
        <v>115000</v>
      </c>
      <c r="G597" s="333">
        <f>SUM(G598)</f>
        <v>115000</v>
      </c>
      <c r="H597" s="101">
        <f t="shared" si="18"/>
        <v>1</v>
      </c>
      <c r="I597" s="101">
        <f t="shared" si="19"/>
        <v>0.00613063740270128</v>
      </c>
      <c r="J597" s="146"/>
    </row>
    <row r="598" spans="1:10" s="34" customFormat="1" ht="15" customHeight="1">
      <c r="A598" s="37" t="s">
        <v>193</v>
      </c>
      <c r="B598" s="24"/>
      <c r="C598" s="24"/>
      <c r="D598" s="24">
        <v>2820</v>
      </c>
      <c r="E598" s="25">
        <v>115000</v>
      </c>
      <c r="F598" s="338">
        <v>115000</v>
      </c>
      <c r="G598" s="338">
        <v>115000</v>
      </c>
      <c r="H598" s="141">
        <f t="shared" si="18"/>
        <v>1</v>
      </c>
      <c r="I598" s="141">
        <f t="shared" si="19"/>
        <v>0.00613063740270128</v>
      </c>
      <c r="J598" s="51"/>
    </row>
    <row r="599" spans="1:10" s="100" customFormat="1" ht="15" customHeight="1">
      <c r="A599" s="98" t="s">
        <v>15</v>
      </c>
      <c r="B599" s="143"/>
      <c r="C599" s="143">
        <v>92695</v>
      </c>
      <c r="D599" s="143"/>
      <c r="E599" s="144">
        <f>SUM(E600:E602)</f>
        <v>1500</v>
      </c>
      <c r="F599" s="333">
        <f>SUM(F600:F602)</f>
        <v>3300</v>
      </c>
      <c r="G599" s="333">
        <f>SUM(G600:G602)</f>
        <v>2724.0499999999997</v>
      </c>
      <c r="H599" s="101">
        <f t="shared" si="18"/>
        <v>0.8254696969696969</v>
      </c>
      <c r="I599" s="101">
        <f t="shared" si="19"/>
        <v>0.0001452188071028558</v>
      </c>
      <c r="J599" s="146"/>
    </row>
    <row r="600" spans="1:10" s="106" customFormat="1" ht="15" customHeight="1">
      <c r="A600" s="37" t="s">
        <v>212</v>
      </c>
      <c r="B600" s="36"/>
      <c r="C600" s="36"/>
      <c r="D600" s="36" t="s">
        <v>83</v>
      </c>
      <c r="E600" s="38">
        <v>1000</v>
      </c>
      <c r="F600" s="343">
        <v>3150</v>
      </c>
      <c r="G600" s="343">
        <v>2586.85</v>
      </c>
      <c r="H600" s="141">
        <f t="shared" si="18"/>
        <v>0.8212222222222222</v>
      </c>
      <c r="I600" s="141">
        <f t="shared" si="19"/>
        <v>0.0001379046901319809</v>
      </c>
      <c r="J600" s="51"/>
    </row>
    <row r="601" spans="1:10" s="106" customFormat="1" ht="15" customHeight="1">
      <c r="A601" s="37" t="s">
        <v>12</v>
      </c>
      <c r="B601" s="36"/>
      <c r="C601" s="36"/>
      <c r="D601" s="36" t="s">
        <v>79</v>
      </c>
      <c r="E601" s="38">
        <v>300</v>
      </c>
      <c r="F601" s="343">
        <v>100</v>
      </c>
      <c r="G601" s="343">
        <v>100</v>
      </c>
      <c r="H601" s="141">
        <f t="shared" si="18"/>
        <v>1</v>
      </c>
      <c r="I601" s="141">
        <f t="shared" si="19"/>
        <v>5.3309890458272E-06</v>
      </c>
      <c r="J601" s="51"/>
    </row>
    <row r="602" spans="1:10" s="106" customFormat="1" ht="15" customHeight="1">
      <c r="A602" s="37" t="s">
        <v>26</v>
      </c>
      <c r="B602" s="36"/>
      <c r="C602" s="36"/>
      <c r="D602" s="36" t="s">
        <v>92</v>
      </c>
      <c r="E602" s="38">
        <v>200</v>
      </c>
      <c r="F602" s="343">
        <v>50</v>
      </c>
      <c r="G602" s="343">
        <v>37.2</v>
      </c>
      <c r="H602" s="141">
        <f t="shared" si="18"/>
        <v>0.7440000000000001</v>
      </c>
      <c r="I602" s="141">
        <f t="shared" si="19"/>
        <v>1.9831279250477185E-06</v>
      </c>
      <c r="J602" s="51"/>
    </row>
    <row r="603" spans="1:10" s="34" customFormat="1" ht="24" customHeight="1">
      <c r="A603" s="32" t="s">
        <v>68</v>
      </c>
      <c r="B603" s="33"/>
      <c r="C603" s="33"/>
      <c r="D603" s="33"/>
      <c r="E603" s="57">
        <f>SUM(E3,E15,E35,E66,E132,E159,E197,E203,E206,E327,E357,E481,E508,E565,E580,E56,E447,E10,E62)</f>
        <v>20183000</v>
      </c>
      <c r="F603" s="346">
        <f>SUM(F3,F15,F35,F66,F132,F159,F197,F203,F206,F327,F357,F481,F508,F565,F580,F56,F447,F10,F62)</f>
        <v>19665184.82</v>
      </c>
      <c r="G603" s="346">
        <f>SUM(G3,G15,G35,G66,G132,G159,G197,G203,G206,G327,G357,G481,G508,G565,G580,G56,G447,G10,G62)</f>
        <v>18758245.259999998</v>
      </c>
      <c r="H603" s="39">
        <f t="shared" si="18"/>
        <v>0.9538809541684236</v>
      </c>
      <c r="I603" s="39">
        <f t="shared" si="19"/>
        <v>0.9999999999999998</v>
      </c>
      <c r="J603" s="94">
        <v>273.72</v>
      </c>
    </row>
    <row r="604" spans="1:10" s="34" customFormat="1" ht="15" customHeight="1">
      <c r="A604" s="40" t="s">
        <v>330</v>
      </c>
      <c r="B604" s="84"/>
      <c r="C604" s="84"/>
      <c r="D604" s="84"/>
      <c r="E604" s="84"/>
      <c r="F604" s="285"/>
      <c r="G604" s="352"/>
      <c r="H604" s="39"/>
      <c r="I604" s="39"/>
      <c r="J604" s="97"/>
    </row>
    <row r="605" spans="1:10" s="34" customFormat="1" ht="24" customHeight="1">
      <c r="A605" s="98" t="s">
        <v>331</v>
      </c>
      <c r="B605" s="99"/>
      <c r="C605" s="99"/>
      <c r="D605" s="99"/>
      <c r="E605" s="104">
        <v>15578557</v>
      </c>
      <c r="F605" s="347">
        <v>16502030.82</v>
      </c>
      <c r="G605" s="347">
        <f>G607+G608+G609+G610+G611+G612+G613</f>
        <v>15655877.16</v>
      </c>
      <c r="H605" s="39">
        <f>G605/F605</f>
        <v>0.9487242710167233</v>
      </c>
      <c r="I605" s="39">
        <f t="shared" si="19"/>
        <v>0.8346130964277625</v>
      </c>
      <c r="J605" s="460" t="s">
        <v>345</v>
      </c>
    </row>
    <row r="606" spans="1:10" s="34" customFormat="1" ht="15" customHeight="1">
      <c r="A606" s="40" t="s">
        <v>333</v>
      </c>
      <c r="B606" s="84"/>
      <c r="C606" s="84"/>
      <c r="D606" s="84"/>
      <c r="E606" s="86"/>
      <c r="F606" s="349"/>
      <c r="G606" s="349"/>
      <c r="H606" s="39"/>
      <c r="I606" s="39"/>
      <c r="J606" s="461"/>
    </row>
    <row r="607" spans="1:10" s="34" customFormat="1" ht="15" customHeight="1">
      <c r="A607" s="40" t="s">
        <v>334</v>
      </c>
      <c r="B607" s="84"/>
      <c r="C607" s="84"/>
      <c r="D607" s="84"/>
      <c r="E607" s="102">
        <v>7236973</v>
      </c>
      <c r="F607" s="348">
        <v>7488964</v>
      </c>
      <c r="G607" s="348">
        <v>7339591.29</v>
      </c>
      <c r="H607" s="141">
        <f>G607/F607</f>
        <v>0.9800542892181081</v>
      </c>
      <c r="I607" s="141">
        <f t="shared" si="19"/>
        <v>0.39127280767838724</v>
      </c>
      <c r="J607" s="103">
        <f>G607/15655877.16</f>
        <v>0.4688074143014035</v>
      </c>
    </row>
    <row r="608" spans="1:10" ht="25.5" customHeight="1">
      <c r="A608" s="40" t="s">
        <v>335</v>
      </c>
      <c r="B608" s="84"/>
      <c r="C608" s="84"/>
      <c r="D608" s="84"/>
      <c r="E608" s="102">
        <v>3527215</v>
      </c>
      <c r="F608" s="348">
        <v>3913660.82</v>
      </c>
      <c r="G608" s="348">
        <v>3328862.28</v>
      </c>
      <c r="H608" s="141">
        <f t="shared" si="18"/>
        <v>0.8505750582647579</v>
      </c>
      <c r="I608" s="141">
        <f t="shared" si="19"/>
        <v>0.17746128349747356</v>
      </c>
      <c r="J608" s="103">
        <f aca="true" t="shared" si="20" ref="J608:J613">G608/15655877.16</f>
        <v>0.21262700556344935</v>
      </c>
    </row>
    <row r="609" spans="1:10" ht="12.75">
      <c r="A609" s="40" t="s">
        <v>336</v>
      </c>
      <c r="B609" s="84"/>
      <c r="C609" s="84"/>
      <c r="D609" s="84"/>
      <c r="E609" s="102">
        <v>700500</v>
      </c>
      <c r="F609" s="348">
        <v>708900</v>
      </c>
      <c r="G609" s="348">
        <v>708718</v>
      </c>
      <c r="H609" s="141">
        <f t="shared" si="18"/>
        <v>0.9997432642121596</v>
      </c>
      <c r="I609" s="141">
        <f t="shared" si="19"/>
        <v>0.037781678945805613</v>
      </c>
      <c r="J609" s="103">
        <f t="shared" si="20"/>
        <v>0.04526849519557676</v>
      </c>
    </row>
    <row r="610" spans="1:10" ht="15" customHeight="1">
      <c r="A610" s="40" t="s">
        <v>337</v>
      </c>
      <c r="B610" s="84"/>
      <c r="C610" s="84"/>
      <c r="D610" s="84"/>
      <c r="E610" s="102">
        <v>3652308</v>
      </c>
      <c r="F610" s="348">
        <v>4015399</v>
      </c>
      <c r="G610" s="348">
        <v>3934198.26</v>
      </c>
      <c r="H610" s="141">
        <f t="shared" si="18"/>
        <v>0.9797776659305837</v>
      </c>
      <c r="I610" s="141">
        <f t="shared" si="19"/>
        <v>0.2097316782817243</v>
      </c>
      <c r="J610" s="103">
        <f t="shared" si="20"/>
        <v>0.2512921007103763</v>
      </c>
    </row>
    <row r="611" spans="1:10" ht="25.5" customHeight="1">
      <c r="A611" s="37" t="s">
        <v>409</v>
      </c>
      <c r="B611" s="84"/>
      <c r="C611" s="84"/>
      <c r="D611" s="84"/>
      <c r="E611" s="102">
        <v>218543</v>
      </c>
      <c r="F611" s="348">
        <v>263223</v>
      </c>
      <c r="G611" s="348">
        <v>237301.77</v>
      </c>
      <c r="H611" s="141">
        <f t="shared" si="18"/>
        <v>0.9015236890393317</v>
      </c>
      <c r="I611" s="141">
        <f t="shared" si="19"/>
        <v>0.012650531364254055</v>
      </c>
      <c r="J611" s="103">
        <f t="shared" si="20"/>
        <v>0.015157360240810677</v>
      </c>
    </row>
    <row r="612" spans="1:10" ht="15" customHeight="1">
      <c r="A612" s="40" t="s">
        <v>339</v>
      </c>
      <c r="B612" s="84"/>
      <c r="C612" s="84"/>
      <c r="D612" s="84"/>
      <c r="E612" s="102">
        <v>95965</v>
      </c>
      <c r="F612" s="348">
        <v>0</v>
      </c>
      <c r="G612" s="348">
        <v>0</v>
      </c>
      <c r="H612" s="141"/>
      <c r="I612" s="141">
        <f t="shared" si="19"/>
        <v>0</v>
      </c>
      <c r="J612" s="103">
        <f t="shared" si="20"/>
        <v>0</v>
      </c>
    </row>
    <row r="613" spans="1:10" ht="12.75">
      <c r="A613" s="40" t="s">
        <v>340</v>
      </c>
      <c r="B613" s="84"/>
      <c r="C613" s="84"/>
      <c r="D613" s="84"/>
      <c r="E613" s="102">
        <v>147053</v>
      </c>
      <c r="F613" s="348">
        <v>111884</v>
      </c>
      <c r="G613" s="348">
        <v>107205.56</v>
      </c>
      <c r="H613" s="141">
        <f t="shared" si="18"/>
        <v>0.9581849057952879</v>
      </c>
      <c r="I613" s="141">
        <f t="shared" si="19"/>
        <v>0.005715116660117706</v>
      </c>
      <c r="J613" s="103">
        <f t="shared" si="20"/>
        <v>0.006847623988383414</v>
      </c>
    </row>
    <row r="614" spans="1:10" s="100" customFormat="1" ht="24" customHeight="1">
      <c r="A614" s="98" t="s">
        <v>332</v>
      </c>
      <c r="B614" s="99"/>
      <c r="C614" s="99"/>
      <c r="D614" s="99"/>
      <c r="E614" s="104">
        <v>4604443</v>
      </c>
      <c r="F614" s="347">
        <v>3163154</v>
      </c>
      <c r="G614" s="347">
        <v>3102368.1</v>
      </c>
      <c r="H614" s="39">
        <f>G614/F614</f>
        <v>0.9807831360724139</v>
      </c>
      <c r="I614" s="39">
        <f>G614/18758245.26</f>
        <v>0.16538690357223743</v>
      </c>
      <c r="J614" s="452" t="s">
        <v>607</v>
      </c>
    </row>
    <row r="615" spans="1:10" ht="17.25" customHeight="1">
      <c r="A615" s="40" t="s">
        <v>333</v>
      </c>
      <c r="B615" s="84"/>
      <c r="C615" s="84"/>
      <c r="D615" s="84"/>
      <c r="E615" s="102"/>
      <c r="F615" s="350"/>
      <c r="G615" s="350"/>
      <c r="H615" s="39"/>
      <c r="I615" s="39"/>
      <c r="J615" s="453"/>
    </row>
    <row r="616" spans="1:10" ht="18" customHeight="1">
      <c r="A616" s="40" t="s">
        <v>341</v>
      </c>
      <c r="B616" s="84"/>
      <c r="C616" s="84"/>
      <c r="D616" s="84"/>
      <c r="E616" s="102">
        <v>4604443</v>
      </c>
      <c r="F616" s="348">
        <v>3163154</v>
      </c>
      <c r="G616" s="348">
        <v>3102368.1</v>
      </c>
      <c r="H616" s="141">
        <f t="shared" si="18"/>
        <v>0.9807831360724139</v>
      </c>
      <c r="I616" s="141">
        <f>G616/18758245.26</f>
        <v>0.16538690357223743</v>
      </c>
      <c r="J616" s="103">
        <f>G616/G614</f>
        <v>1</v>
      </c>
    </row>
    <row r="617" spans="1:10" ht="12.75">
      <c r="A617" s="40" t="s">
        <v>330</v>
      </c>
      <c r="B617" s="84"/>
      <c r="C617" s="84"/>
      <c r="D617" s="84"/>
      <c r="E617" s="102"/>
      <c r="F617" s="348"/>
      <c r="G617" s="348"/>
      <c r="H617" s="141"/>
      <c r="I617" s="141"/>
      <c r="J617" s="103"/>
    </row>
    <row r="618" spans="1:10" ht="25.5" customHeight="1">
      <c r="A618" s="40" t="s">
        <v>338</v>
      </c>
      <c r="B618" s="84"/>
      <c r="C618" s="84"/>
      <c r="D618" s="84"/>
      <c r="E618" s="102">
        <v>3721802</v>
      </c>
      <c r="F618" s="348">
        <v>2226386</v>
      </c>
      <c r="G618" s="348">
        <v>2198294.38</v>
      </c>
      <c r="H618" s="141">
        <f t="shared" si="18"/>
        <v>0.9873824125735609</v>
      </c>
      <c r="I618" s="141">
        <f>G618/18758245.26</f>
        <v>0.11719083259283494</v>
      </c>
      <c r="J618" s="103">
        <f>G618/G616</f>
        <v>0.7085859282784657</v>
      </c>
    </row>
    <row r="619" spans="1:10" ht="26.25" customHeight="1" hidden="1">
      <c r="A619" s="40" t="s">
        <v>342</v>
      </c>
      <c r="B619" s="84"/>
      <c r="C619" s="84"/>
      <c r="D619" s="84"/>
      <c r="E619" s="102">
        <v>0</v>
      </c>
      <c r="F619" s="348">
        <v>0</v>
      </c>
      <c r="G619" s="348">
        <v>0</v>
      </c>
      <c r="H619" s="39" t="e">
        <f t="shared" si="18"/>
        <v>#DIV/0!</v>
      </c>
      <c r="I619" s="39">
        <f>G619/18758245.26</f>
        <v>0</v>
      </c>
      <c r="J619" s="103">
        <f>G619/G614</f>
        <v>0</v>
      </c>
    </row>
    <row r="621" ht="18" customHeight="1"/>
    <row r="622" ht="18" customHeight="1"/>
    <row r="623" spans="1:10" s="100" customFormat="1" ht="21.75" customHeight="1">
      <c r="A623"/>
      <c r="B623"/>
      <c r="C623"/>
      <c r="D623"/>
      <c r="E623"/>
      <c r="F623" s="105"/>
      <c r="G623" s="353"/>
      <c r="H623" s="34"/>
      <c r="I623" s="82"/>
      <c r="J623" s="96"/>
    </row>
    <row r="625" ht="18" customHeight="1"/>
  </sheetData>
  <sheetProtection/>
  <autoFilter ref="D1:D645"/>
  <mergeCells count="10">
    <mergeCell ref="G1:G2"/>
    <mergeCell ref="A1:A2"/>
    <mergeCell ref="B1:D1"/>
    <mergeCell ref="F1:F2"/>
    <mergeCell ref="E1:E2"/>
    <mergeCell ref="J614:J615"/>
    <mergeCell ref="J1:J2"/>
    <mergeCell ref="H1:H2"/>
    <mergeCell ref="I1:I2"/>
    <mergeCell ref="J605:J606"/>
  </mergeCells>
  <printOptions/>
  <pageMargins left="0.5118110236220472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sprawozdania z wykonania  budżetu  Miasta Radziejów za 2013 rok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C68" sqref="C68"/>
    </sheetView>
  </sheetViews>
  <sheetFormatPr defaultColWidth="9.00390625" defaultRowHeight="12.75"/>
  <cols>
    <col min="1" max="1" width="28.25390625" style="0" customWidth="1"/>
    <col min="2" max="2" width="6.375" style="286" customWidth="1"/>
    <col min="3" max="3" width="12.375" style="287" customWidth="1"/>
    <col min="4" max="4" width="13.00390625" style="424" customWidth="1"/>
    <col min="5" max="5" width="8.875" style="0" customWidth="1"/>
    <col min="6" max="6" width="9.25390625" style="0" customWidth="1"/>
    <col min="7" max="7" width="12.625" style="287" customWidth="1"/>
    <col min="8" max="8" width="12.375" style="289" customWidth="1"/>
    <col min="9" max="9" width="12.625" style="289" customWidth="1"/>
    <col min="10" max="10" width="12.375" style="289" customWidth="1"/>
    <col min="11" max="11" width="9.125" style="0" customWidth="1"/>
    <col min="13" max="13" width="11.75390625" style="271" customWidth="1"/>
  </cols>
  <sheetData>
    <row r="1" spans="1:13" ht="43.5" customHeight="1">
      <c r="A1" s="223" t="s">
        <v>0</v>
      </c>
      <c r="B1" s="223" t="s">
        <v>3</v>
      </c>
      <c r="C1" s="417" t="s">
        <v>598</v>
      </c>
      <c r="D1" s="224" t="s">
        <v>599</v>
      </c>
      <c r="E1" s="225" t="s">
        <v>481</v>
      </c>
      <c r="F1" s="226" t="s">
        <v>482</v>
      </c>
      <c r="G1" s="224" t="s">
        <v>483</v>
      </c>
      <c r="H1" s="227" t="s">
        <v>484</v>
      </c>
      <c r="I1" s="224" t="s">
        <v>485</v>
      </c>
      <c r="J1" s="224" t="s">
        <v>480</v>
      </c>
      <c r="K1" s="226" t="s">
        <v>600</v>
      </c>
      <c r="M1" s="228"/>
    </row>
    <row r="2" spans="1:13" s="416" customFormat="1" ht="12.75">
      <c r="A2" s="413" t="s">
        <v>511</v>
      </c>
      <c r="B2" s="414" t="s">
        <v>512</v>
      </c>
      <c r="C2" s="415" t="s">
        <v>513</v>
      </c>
      <c r="D2" s="415" t="s">
        <v>514</v>
      </c>
      <c r="E2" s="415" t="s">
        <v>515</v>
      </c>
      <c r="F2" s="415" t="s">
        <v>516</v>
      </c>
      <c r="G2" s="415" t="s">
        <v>613</v>
      </c>
      <c r="H2" s="415" t="s">
        <v>517</v>
      </c>
      <c r="I2" s="415" t="s">
        <v>518</v>
      </c>
      <c r="J2" s="415" t="s">
        <v>519</v>
      </c>
      <c r="K2" s="415" t="s">
        <v>520</v>
      </c>
      <c r="M2" s="238"/>
    </row>
    <row r="3" spans="1:13" ht="25.5" customHeight="1">
      <c r="A3" s="229" t="s">
        <v>609</v>
      </c>
      <c r="B3" s="318" t="s">
        <v>486</v>
      </c>
      <c r="C3" s="418">
        <v>3659306</v>
      </c>
      <c r="D3" s="419">
        <v>3750870</v>
      </c>
      <c r="E3" s="232">
        <f>D3/C3</f>
        <v>1.025022230991341</v>
      </c>
      <c r="F3" s="232">
        <f>D3/19387515.06</f>
        <v>0.19346832166948166</v>
      </c>
      <c r="G3" s="233">
        <v>2873386</v>
      </c>
      <c r="H3" s="234">
        <v>2934800</v>
      </c>
      <c r="I3" s="233">
        <v>3519001</v>
      </c>
      <c r="J3" s="231">
        <v>3751103</v>
      </c>
      <c r="K3" s="232">
        <f>D3/J3</f>
        <v>0.9999378849367773</v>
      </c>
      <c r="M3" s="235"/>
    </row>
    <row r="4" spans="1:13" ht="25.5" customHeight="1">
      <c r="A4" s="229" t="s">
        <v>487</v>
      </c>
      <c r="B4" s="318" t="s">
        <v>488</v>
      </c>
      <c r="C4" s="418">
        <v>280000</v>
      </c>
      <c r="D4" s="419">
        <v>306122.03</v>
      </c>
      <c r="E4" s="232">
        <f aca="true" t="shared" si="0" ref="E4:E21">D4/C4</f>
        <v>1.0932929642857143</v>
      </c>
      <c r="F4" s="232">
        <f aca="true" t="shared" si="1" ref="F4:F66">D4/19387515.06</f>
        <v>0.015789647567139017</v>
      </c>
      <c r="G4" s="233">
        <v>126269.62</v>
      </c>
      <c r="H4" s="234">
        <v>224312.56</v>
      </c>
      <c r="I4" s="233">
        <v>-50923.2</v>
      </c>
      <c r="J4" s="231">
        <v>262531.47</v>
      </c>
      <c r="K4" s="232">
        <f aca="true" t="shared" si="2" ref="K4:K62">D4/J4</f>
        <v>1.1660393704419514</v>
      </c>
      <c r="M4" s="235"/>
    </row>
    <row r="5" spans="1:13" ht="14.25" customHeight="1">
      <c r="A5" s="84" t="s">
        <v>31</v>
      </c>
      <c r="B5" s="318" t="s">
        <v>489</v>
      </c>
      <c r="C5" s="258">
        <v>2434140</v>
      </c>
      <c r="D5" s="236">
        <v>2612022.99</v>
      </c>
      <c r="E5" s="232">
        <f t="shared" si="0"/>
        <v>1.0730783726490671</v>
      </c>
      <c r="F5" s="232">
        <f t="shared" si="1"/>
        <v>0.1347270643977001</v>
      </c>
      <c r="G5" s="236">
        <v>2111395.6</v>
      </c>
      <c r="H5" s="237">
        <v>2215426.98</v>
      </c>
      <c r="I5" s="236">
        <v>2252725.85</v>
      </c>
      <c r="J5" s="236">
        <v>2473877.32</v>
      </c>
      <c r="K5" s="232">
        <f t="shared" si="2"/>
        <v>1.0558417625979934</v>
      </c>
      <c r="M5" s="238"/>
    </row>
    <row r="6" spans="1:13" ht="14.25" customHeight="1">
      <c r="A6" s="84" t="s">
        <v>32</v>
      </c>
      <c r="B6" s="318" t="s">
        <v>490</v>
      </c>
      <c r="C6" s="258">
        <v>40038</v>
      </c>
      <c r="D6" s="236">
        <v>41527.6</v>
      </c>
      <c r="E6" s="232">
        <f t="shared" si="0"/>
        <v>1.0372046555772017</v>
      </c>
      <c r="F6" s="232">
        <f t="shared" si="1"/>
        <v>0.002141976414794852</v>
      </c>
      <c r="G6" s="236">
        <v>29340.5</v>
      </c>
      <c r="H6" s="237">
        <v>27801.6</v>
      </c>
      <c r="I6" s="236">
        <v>28688.4</v>
      </c>
      <c r="J6" s="236">
        <v>37322</v>
      </c>
      <c r="K6" s="232">
        <f t="shared" si="2"/>
        <v>1.1126842077059107</v>
      </c>
      <c r="M6" s="238"/>
    </row>
    <row r="7" spans="1:13" ht="14.25" customHeight="1">
      <c r="A7" s="84" t="s">
        <v>33</v>
      </c>
      <c r="B7" s="318" t="s">
        <v>491</v>
      </c>
      <c r="C7" s="258">
        <v>1606</v>
      </c>
      <c r="D7" s="236">
        <v>1621</v>
      </c>
      <c r="E7" s="232">
        <f t="shared" si="0"/>
        <v>1.0093399750933998</v>
      </c>
      <c r="F7" s="232">
        <f t="shared" si="1"/>
        <v>8.361050887560213E-05</v>
      </c>
      <c r="G7" s="236">
        <v>1318</v>
      </c>
      <c r="H7" s="237">
        <v>1176</v>
      </c>
      <c r="I7" s="236">
        <v>1333</v>
      </c>
      <c r="J7" s="236">
        <v>1609</v>
      </c>
      <c r="K7" s="232">
        <f t="shared" si="2"/>
        <v>1.007458048477315</v>
      </c>
      <c r="M7" s="238"/>
    </row>
    <row r="8" spans="1:13" ht="25.5" customHeight="1">
      <c r="A8" s="229" t="s">
        <v>34</v>
      </c>
      <c r="B8" s="318" t="s">
        <v>492</v>
      </c>
      <c r="C8" s="258">
        <v>199210</v>
      </c>
      <c r="D8" s="236">
        <v>207255.02</v>
      </c>
      <c r="E8" s="232">
        <f t="shared" si="0"/>
        <v>1.0403846192460218</v>
      </c>
      <c r="F8" s="232">
        <f t="shared" si="1"/>
        <v>0.010690128124135162</v>
      </c>
      <c r="G8" s="236">
        <v>140553.7</v>
      </c>
      <c r="H8" s="237">
        <v>152391.28</v>
      </c>
      <c r="I8" s="236">
        <v>186411.4</v>
      </c>
      <c r="J8" s="236">
        <v>177478.2</v>
      </c>
      <c r="K8" s="232">
        <f t="shared" si="2"/>
        <v>1.167777338287181</v>
      </c>
      <c r="M8" s="238"/>
    </row>
    <row r="9" spans="1:13" ht="38.25">
      <c r="A9" s="229" t="s">
        <v>610</v>
      </c>
      <c r="B9" s="318" t="s">
        <v>493</v>
      </c>
      <c r="C9" s="258">
        <v>34117</v>
      </c>
      <c r="D9" s="236">
        <v>46162.1</v>
      </c>
      <c r="E9" s="232">
        <f t="shared" si="0"/>
        <v>1.3530527303104023</v>
      </c>
      <c r="F9" s="232">
        <f t="shared" si="1"/>
        <v>0.0023810220060249436</v>
      </c>
      <c r="G9" s="236">
        <v>7891.21</v>
      </c>
      <c r="H9" s="237">
        <v>4531</v>
      </c>
      <c r="I9" s="236">
        <v>2128.06</v>
      </c>
      <c r="J9" s="236">
        <v>8282.1</v>
      </c>
      <c r="K9" s="232">
        <f t="shared" si="2"/>
        <v>5.573719225800219</v>
      </c>
      <c r="M9" s="238"/>
    </row>
    <row r="10" spans="1:13" ht="16.5" customHeight="1">
      <c r="A10" s="84" t="s">
        <v>155</v>
      </c>
      <c r="B10" s="318" t="s">
        <v>494</v>
      </c>
      <c r="C10" s="258">
        <v>27300</v>
      </c>
      <c r="D10" s="236">
        <v>27960</v>
      </c>
      <c r="E10" s="232">
        <f t="shared" si="0"/>
        <v>1.024175824175824</v>
      </c>
      <c r="F10" s="232">
        <f t="shared" si="1"/>
        <v>0.0014421652240356791</v>
      </c>
      <c r="G10" s="236">
        <v>18324.4</v>
      </c>
      <c r="H10" s="237">
        <v>12963</v>
      </c>
      <c r="I10" s="236">
        <v>22428.4</v>
      </c>
      <c r="J10" s="236">
        <v>2293.8</v>
      </c>
      <c r="K10" s="232">
        <f t="shared" si="2"/>
        <v>12.189380068009415</v>
      </c>
      <c r="M10" s="238"/>
    </row>
    <row r="11" spans="1:13" ht="25.5" customHeight="1">
      <c r="A11" s="229" t="s">
        <v>495</v>
      </c>
      <c r="B11" s="318" t="s">
        <v>496</v>
      </c>
      <c r="C11" s="258">
        <v>19100</v>
      </c>
      <c r="D11" s="236">
        <v>19935</v>
      </c>
      <c r="E11" s="232">
        <f t="shared" si="0"/>
        <v>1.043717277486911</v>
      </c>
      <c r="F11" s="232">
        <f t="shared" si="1"/>
        <v>0.0010282390465361682</v>
      </c>
      <c r="G11" s="236">
        <v>12300</v>
      </c>
      <c r="H11" s="237">
        <v>13100.02</v>
      </c>
      <c r="I11" s="236">
        <v>13299.98</v>
      </c>
      <c r="J11" s="236">
        <v>18800</v>
      </c>
      <c r="K11" s="232">
        <f t="shared" si="2"/>
        <v>1.0603723404255319</v>
      </c>
      <c r="M11" s="238"/>
    </row>
    <row r="12" spans="1:13" ht="15" customHeight="1">
      <c r="A12" s="84" t="s">
        <v>235</v>
      </c>
      <c r="B12" s="318" t="s">
        <v>497</v>
      </c>
      <c r="C12" s="258">
        <v>500</v>
      </c>
      <c r="D12" s="236">
        <v>0</v>
      </c>
      <c r="E12" s="232">
        <f t="shared" si="0"/>
        <v>0</v>
      </c>
      <c r="F12" s="232">
        <f t="shared" si="1"/>
        <v>0</v>
      </c>
      <c r="G12" s="236">
        <v>514.92</v>
      </c>
      <c r="H12" s="237">
        <v>365.94</v>
      </c>
      <c r="I12" s="236">
        <v>1677.31</v>
      </c>
      <c r="J12" s="236">
        <v>1544.53</v>
      </c>
      <c r="K12" s="232">
        <f t="shared" si="2"/>
        <v>0</v>
      </c>
      <c r="M12" s="238"/>
    </row>
    <row r="13" spans="1:13" ht="15.75" customHeight="1">
      <c r="A13" s="84" t="s">
        <v>36</v>
      </c>
      <c r="B13" s="318" t="s">
        <v>498</v>
      </c>
      <c r="C13" s="210">
        <v>232000</v>
      </c>
      <c r="D13" s="211">
        <v>249934.4</v>
      </c>
      <c r="E13" s="232">
        <f t="shared" si="0"/>
        <v>1.077303448275862</v>
      </c>
      <c r="F13" s="232">
        <f t="shared" si="1"/>
        <v>0.012891512874471496</v>
      </c>
      <c r="G13" s="236">
        <v>292660.48</v>
      </c>
      <c r="H13" s="237">
        <v>287660.34</v>
      </c>
      <c r="I13" s="236">
        <v>267397.73</v>
      </c>
      <c r="J13" s="59">
        <v>277742.11</v>
      </c>
      <c r="K13" s="232">
        <f t="shared" si="2"/>
        <v>0.8998793881129513</v>
      </c>
      <c r="M13" s="238"/>
    </row>
    <row r="14" spans="1:13" ht="15" customHeight="1">
      <c r="A14" s="84" t="s">
        <v>35</v>
      </c>
      <c r="B14" s="318" t="s">
        <v>499</v>
      </c>
      <c r="C14" s="210">
        <v>110000</v>
      </c>
      <c r="D14" s="211">
        <v>115835</v>
      </c>
      <c r="E14" s="232">
        <f t="shared" si="0"/>
        <v>1.0530454545454546</v>
      </c>
      <c r="F14" s="232">
        <f t="shared" si="1"/>
        <v>0.0059747213421377995</v>
      </c>
      <c r="G14" s="236">
        <v>113214</v>
      </c>
      <c r="H14" s="237">
        <v>105885</v>
      </c>
      <c r="I14" s="236">
        <v>110793</v>
      </c>
      <c r="J14" s="59">
        <v>110663</v>
      </c>
      <c r="K14" s="232">
        <f t="shared" si="2"/>
        <v>1.046736488257141</v>
      </c>
      <c r="M14" s="238"/>
    </row>
    <row r="15" spans="1:13" ht="38.25">
      <c r="A15" s="229" t="s">
        <v>500</v>
      </c>
      <c r="B15" s="318" t="s">
        <v>501</v>
      </c>
      <c r="C15" s="418">
        <v>82088</v>
      </c>
      <c r="D15" s="419">
        <v>82819.82</v>
      </c>
      <c r="E15" s="232">
        <f t="shared" si="0"/>
        <v>1.008915066757626</v>
      </c>
      <c r="F15" s="232">
        <f t="shared" si="1"/>
        <v>0.004271812026641439</v>
      </c>
      <c r="G15" s="236">
        <v>83550.64</v>
      </c>
      <c r="H15" s="237">
        <v>94336.86</v>
      </c>
      <c r="I15" s="236">
        <v>78443.42</v>
      </c>
      <c r="J15" s="231">
        <v>89253.82</v>
      </c>
      <c r="K15" s="232">
        <f t="shared" si="2"/>
        <v>0.9279134495307876</v>
      </c>
      <c r="M15" s="238"/>
    </row>
    <row r="16" spans="1:13" ht="27" customHeight="1">
      <c r="A16" s="229" t="s">
        <v>502</v>
      </c>
      <c r="B16" s="318" t="s">
        <v>503</v>
      </c>
      <c r="C16" s="418">
        <v>142350</v>
      </c>
      <c r="D16" s="419">
        <v>157050.93</v>
      </c>
      <c r="E16" s="232">
        <f t="shared" si="0"/>
        <v>1.103273129610116</v>
      </c>
      <c r="F16" s="232">
        <f t="shared" si="1"/>
        <v>0.008100621947369876</v>
      </c>
      <c r="G16" s="236">
        <v>129694.76</v>
      </c>
      <c r="H16" s="237">
        <v>121226.44</v>
      </c>
      <c r="I16" s="236">
        <v>146296.45</v>
      </c>
      <c r="J16" s="231">
        <v>135968.08</v>
      </c>
      <c r="K16" s="232">
        <f t="shared" si="2"/>
        <v>1.1550573487542077</v>
      </c>
      <c r="M16" s="238"/>
    </row>
    <row r="17" spans="1:13" ht="38.25">
      <c r="A17" s="239" t="s">
        <v>504</v>
      </c>
      <c r="B17" s="318" t="s">
        <v>505</v>
      </c>
      <c r="C17" s="418">
        <v>300000</v>
      </c>
      <c r="D17" s="419">
        <v>305307.93</v>
      </c>
      <c r="E17" s="257">
        <f t="shared" si="0"/>
        <v>1.0176931</v>
      </c>
      <c r="F17" s="257">
        <f t="shared" si="1"/>
        <v>0.01574765662619168</v>
      </c>
      <c r="G17" s="426">
        <v>18677</v>
      </c>
      <c r="H17" s="427">
        <v>17674.45</v>
      </c>
      <c r="I17" s="426">
        <v>18340.89</v>
      </c>
      <c r="J17" s="231">
        <v>10862.54</v>
      </c>
      <c r="K17" s="257">
        <f t="shared" si="2"/>
        <v>28.106495350074656</v>
      </c>
      <c r="M17" s="238"/>
    </row>
    <row r="18" spans="1:13" ht="24.75" customHeight="1">
      <c r="A18" s="229" t="s">
        <v>354</v>
      </c>
      <c r="B18" s="318" t="s">
        <v>506</v>
      </c>
      <c r="C18" s="258">
        <v>121015</v>
      </c>
      <c r="D18" s="236">
        <v>129656</v>
      </c>
      <c r="E18" s="232">
        <f t="shared" si="0"/>
        <v>1.0714043713589225</v>
      </c>
      <c r="F18" s="232">
        <f t="shared" si="1"/>
        <v>0.006687602799984621</v>
      </c>
      <c r="G18" s="236">
        <v>158575</v>
      </c>
      <c r="H18" s="237">
        <v>108390</v>
      </c>
      <c r="I18" s="236">
        <v>122804.8</v>
      </c>
      <c r="J18" s="236">
        <v>142902</v>
      </c>
      <c r="K18" s="232">
        <f t="shared" si="2"/>
        <v>0.9073071055688514</v>
      </c>
      <c r="M18" s="238"/>
    </row>
    <row r="19" spans="1:13" ht="25.5" customHeight="1">
      <c r="A19" s="229" t="s">
        <v>507</v>
      </c>
      <c r="B19" s="318" t="s">
        <v>508</v>
      </c>
      <c r="C19" s="258">
        <v>0</v>
      </c>
      <c r="D19" s="236">
        <v>0</v>
      </c>
      <c r="E19" s="232"/>
      <c r="F19" s="232">
        <f t="shared" si="1"/>
        <v>0</v>
      </c>
      <c r="G19" s="236">
        <v>125</v>
      </c>
      <c r="H19" s="237">
        <v>135</v>
      </c>
      <c r="I19" s="236">
        <v>0</v>
      </c>
      <c r="J19" s="236">
        <v>0</v>
      </c>
      <c r="K19" s="232"/>
      <c r="M19" s="238"/>
    </row>
    <row r="20" spans="1:13" s="416" customFormat="1" ht="12.75">
      <c r="A20" s="413" t="s">
        <v>511</v>
      </c>
      <c r="B20" s="414" t="s">
        <v>512</v>
      </c>
      <c r="C20" s="415" t="s">
        <v>513</v>
      </c>
      <c r="D20" s="415" t="s">
        <v>514</v>
      </c>
      <c r="E20" s="415" t="s">
        <v>515</v>
      </c>
      <c r="F20" s="415" t="s">
        <v>516</v>
      </c>
      <c r="G20" s="415" t="s">
        <v>613</v>
      </c>
      <c r="H20" s="415" t="s">
        <v>517</v>
      </c>
      <c r="I20" s="415" t="s">
        <v>518</v>
      </c>
      <c r="J20" s="415" t="s">
        <v>519</v>
      </c>
      <c r="K20" s="415" t="s">
        <v>520</v>
      </c>
      <c r="M20" s="238"/>
    </row>
    <row r="21" spans="1:13" ht="25.5" customHeight="1">
      <c r="A21" s="229" t="s">
        <v>509</v>
      </c>
      <c r="B21" s="318" t="s">
        <v>510</v>
      </c>
      <c r="C21" s="258">
        <v>2491</v>
      </c>
      <c r="D21" s="236">
        <v>2691.03</v>
      </c>
      <c r="E21" s="232">
        <f t="shared" si="0"/>
        <v>1.0803010839020475</v>
      </c>
      <c r="F21" s="232">
        <f t="shared" si="1"/>
        <v>0.00013880221326311636</v>
      </c>
      <c r="G21" s="236">
        <v>16104</v>
      </c>
      <c r="H21" s="237">
        <v>5374.6</v>
      </c>
      <c r="I21" s="236">
        <v>0</v>
      </c>
      <c r="J21" s="236">
        <v>2688.97</v>
      </c>
      <c r="K21" s="232">
        <f t="shared" si="2"/>
        <v>1.0007660925930748</v>
      </c>
      <c r="M21" s="238"/>
    </row>
    <row r="22" spans="1:13" ht="38.25" customHeight="1" hidden="1">
      <c r="A22" s="229" t="s">
        <v>611</v>
      </c>
      <c r="B22" s="318" t="s">
        <v>521</v>
      </c>
      <c r="C22" s="258">
        <v>0</v>
      </c>
      <c r="D22" s="236">
        <v>0</v>
      </c>
      <c r="E22" s="232"/>
      <c r="F22" s="232">
        <f t="shared" si="1"/>
        <v>0</v>
      </c>
      <c r="G22" s="236">
        <v>0</v>
      </c>
      <c r="H22" s="237">
        <v>0</v>
      </c>
      <c r="I22" s="236">
        <v>0</v>
      </c>
      <c r="J22" s="236">
        <v>0</v>
      </c>
      <c r="K22" s="232" t="e">
        <f t="shared" si="2"/>
        <v>#DIV/0!</v>
      </c>
      <c r="M22" s="238"/>
    </row>
    <row r="23" spans="1:13" ht="24.75" customHeight="1">
      <c r="A23" s="229" t="s">
        <v>37</v>
      </c>
      <c r="B23" s="318" t="s">
        <v>522</v>
      </c>
      <c r="C23" s="258">
        <v>308</v>
      </c>
      <c r="D23" s="236">
        <v>378</v>
      </c>
      <c r="E23" s="232">
        <f>D23/C23</f>
        <v>1.2272727272727273</v>
      </c>
      <c r="F23" s="232">
        <f t="shared" si="1"/>
        <v>1.949708350091154E-05</v>
      </c>
      <c r="G23" s="236">
        <v>0</v>
      </c>
      <c r="H23" s="237">
        <v>0</v>
      </c>
      <c r="I23" s="236">
        <v>0</v>
      </c>
      <c r="J23" s="236">
        <v>310</v>
      </c>
      <c r="K23" s="232">
        <f t="shared" si="2"/>
        <v>1.2193548387096773</v>
      </c>
      <c r="M23" s="238"/>
    </row>
    <row r="24" spans="1:13" ht="16.5" customHeight="1">
      <c r="A24" s="243" t="s">
        <v>158</v>
      </c>
      <c r="B24" s="318" t="s">
        <v>523</v>
      </c>
      <c r="C24" s="258">
        <v>17643</v>
      </c>
      <c r="D24" s="236">
        <v>18337.71</v>
      </c>
      <c r="E24" s="232">
        <f>D24/C24</f>
        <v>1.039375956469988</v>
      </c>
      <c r="F24" s="232">
        <f t="shared" si="1"/>
        <v>0.0009458514896441814</v>
      </c>
      <c r="G24" s="236">
        <v>4327.8</v>
      </c>
      <c r="H24" s="237">
        <v>35238.98</v>
      </c>
      <c r="I24" s="236">
        <v>6482.03</v>
      </c>
      <c r="J24" s="236">
        <v>28449.07</v>
      </c>
      <c r="K24" s="232">
        <f t="shared" si="2"/>
        <v>0.6445802973524266</v>
      </c>
      <c r="M24" s="238"/>
    </row>
    <row r="25" spans="1:13" ht="27" customHeight="1">
      <c r="A25" s="229" t="s">
        <v>524</v>
      </c>
      <c r="B25" s="318" t="s">
        <v>525</v>
      </c>
      <c r="C25" s="258">
        <v>241520</v>
      </c>
      <c r="D25" s="236">
        <v>271690.77</v>
      </c>
      <c r="E25" s="232">
        <f>D25/C25</f>
        <v>1.1249203792646572</v>
      </c>
      <c r="F25" s="232">
        <f t="shared" si="1"/>
        <v>0.01401369743152633</v>
      </c>
      <c r="G25" s="236">
        <v>203430.16</v>
      </c>
      <c r="H25" s="237">
        <v>200088.58</v>
      </c>
      <c r="I25" s="236">
        <v>213140.73</v>
      </c>
      <c r="J25" s="236">
        <v>255496.75</v>
      </c>
      <c r="K25" s="232">
        <f t="shared" si="2"/>
        <v>1.0633824892097454</v>
      </c>
      <c r="M25" s="238"/>
    </row>
    <row r="26" spans="1:13" ht="48.75" customHeight="1">
      <c r="A26" s="244" t="s">
        <v>612</v>
      </c>
      <c r="B26" s="318" t="s">
        <v>526</v>
      </c>
      <c r="C26" s="258">
        <v>0</v>
      </c>
      <c r="D26" s="236">
        <v>0</v>
      </c>
      <c r="E26" s="232"/>
      <c r="F26" s="232">
        <f t="shared" si="1"/>
        <v>0</v>
      </c>
      <c r="G26" s="236">
        <v>7179.9</v>
      </c>
      <c r="H26" s="237">
        <v>3183.6</v>
      </c>
      <c r="I26" s="236">
        <v>5936.3</v>
      </c>
      <c r="J26" s="236">
        <v>0</v>
      </c>
      <c r="K26" s="232"/>
      <c r="M26" s="238"/>
    </row>
    <row r="27" spans="1:13" ht="38.25" customHeight="1">
      <c r="A27" s="56" t="s">
        <v>229</v>
      </c>
      <c r="B27" s="318" t="s">
        <v>527</v>
      </c>
      <c r="C27" s="258">
        <v>296820</v>
      </c>
      <c r="D27" s="236">
        <v>296820.35</v>
      </c>
      <c r="E27" s="232">
        <f aca="true" t="shared" si="3" ref="E27:E39">D27/C27</f>
        <v>1.0000011791658243</v>
      </c>
      <c r="F27" s="232">
        <f t="shared" si="1"/>
        <v>0.015309870763808964</v>
      </c>
      <c r="G27" s="236">
        <v>1373919.59</v>
      </c>
      <c r="H27" s="237">
        <v>351431.98</v>
      </c>
      <c r="I27" s="236">
        <v>320455.37</v>
      </c>
      <c r="J27" s="236">
        <v>37633.66</v>
      </c>
      <c r="K27" s="232">
        <f t="shared" si="2"/>
        <v>7.887097614210256</v>
      </c>
      <c r="M27" s="238"/>
    </row>
    <row r="28" spans="1:13" ht="16.5" customHeight="1">
      <c r="A28" s="229" t="s">
        <v>59</v>
      </c>
      <c r="B28" s="318" t="s">
        <v>528</v>
      </c>
      <c r="C28" s="258">
        <v>555777</v>
      </c>
      <c r="D28" s="236">
        <v>592924.14</v>
      </c>
      <c r="E28" s="232">
        <f t="shared" si="3"/>
        <v>1.0668382102893788</v>
      </c>
      <c r="F28" s="232">
        <f t="shared" si="1"/>
        <v>0.030582781659487208</v>
      </c>
      <c r="G28" s="236">
        <v>510882.92</v>
      </c>
      <c r="H28" s="237">
        <v>524051.89</v>
      </c>
      <c r="I28" s="236">
        <v>663039.92</v>
      </c>
      <c r="J28" s="236">
        <v>608849.04</v>
      </c>
      <c r="K28" s="232">
        <f t="shared" si="2"/>
        <v>0.9738442553838961</v>
      </c>
      <c r="M28" s="238"/>
    </row>
    <row r="29" spans="1:13" ht="25.5" customHeight="1">
      <c r="A29" s="229" t="s">
        <v>397</v>
      </c>
      <c r="B29" s="318" t="s">
        <v>529</v>
      </c>
      <c r="C29" s="258">
        <v>9724</v>
      </c>
      <c r="D29" s="236">
        <v>11883.45</v>
      </c>
      <c r="E29" s="232"/>
      <c r="F29" s="232">
        <f t="shared" si="1"/>
        <v>0.0006129434310288552</v>
      </c>
      <c r="G29" s="236">
        <v>0</v>
      </c>
      <c r="H29" s="237">
        <v>0</v>
      </c>
      <c r="I29" s="236">
        <v>2421</v>
      </c>
      <c r="J29" s="236">
        <v>30</v>
      </c>
      <c r="K29" s="428">
        <f t="shared" si="2"/>
        <v>396.115</v>
      </c>
      <c r="M29" s="238"/>
    </row>
    <row r="30" spans="1:13" ht="25.5" customHeight="1">
      <c r="A30" s="229" t="s">
        <v>530</v>
      </c>
      <c r="B30" s="318" t="s">
        <v>531</v>
      </c>
      <c r="C30" s="258">
        <v>10995</v>
      </c>
      <c r="D30" s="236">
        <v>15272.81</v>
      </c>
      <c r="E30" s="232">
        <f t="shared" si="3"/>
        <v>1.389068667576171</v>
      </c>
      <c r="F30" s="232">
        <f t="shared" si="1"/>
        <v>0.000787765216570256</v>
      </c>
      <c r="G30" s="236">
        <v>7155.74</v>
      </c>
      <c r="H30" s="237">
        <v>9884.89</v>
      </c>
      <c r="I30" s="236">
        <v>11062.06</v>
      </c>
      <c r="J30" s="236">
        <v>19729.12</v>
      </c>
      <c r="K30" s="232">
        <f t="shared" si="2"/>
        <v>0.7741252524187597</v>
      </c>
      <c r="M30" s="238"/>
    </row>
    <row r="31" spans="1:13" ht="16.5" customHeight="1">
      <c r="A31" s="229" t="s">
        <v>16</v>
      </c>
      <c r="B31" s="318" t="s">
        <v>532</v>
      </c>
      <c r="C31" s="258">
        <v>42113</v>
      </c>
      <c r="D31" s="236">
        <v>48823.55</v>
      </c>
      <c r="E31" s="232">
        <f t="shared" si="3"/>
        <v>1.1593462826205685</v>
      </c>
      <c r="F31" s="232">
        <f t="shared" si="1"/>
        <v>0.002518298495134735</v>
      </c>
      <c r="G31" s="236">
        <v>111012.76</v>
      </c>
      <c r="H31" s="237">
        <v>57348.53</v>
      </c>
      <c r="I31" s="236">
        <v>53304.64</v>
      </c>
      <c r="J31" s="236">
        <v>60854.61</v>
      </c>
      <c r="K31" s="232">
        <f t="shared" si="2"/>
        <v>0.8022982975324302</v>
      </c>
      <c r="M31" s="238"/>
    </row>
    <row r="32" spans="1:13" ht="16.5" customHeight="1">
      <c r="A32" s="229" t="s">
        <v>16</v>
      </c>
      <c r="B32" s="318" t="s">
        <v>533</v>
      </c>
      <c r="C32" s="258">
        <v>336</v>
      </c>
      <c r="D32" s="236">
        <v>610.18</v>
      </c>
      <c r="E32" s="232">
        <f t="shared" si="3"/>
        <v>1.8160119047619045</v>
      </c>
      <c r="F32" s="232">
        <f t="shared" si="1"/>
        <v>3.147283177403757E-05</v>
      </c>
      <c r="G32" s="236">
        <v>0</v>
      </c>
      <c r="H32" s="237">
        <v>175.85</v>
      </c>
      <c r="I32" s="236">
        <v>1281.74</v>
      </c>
      <c r="J32" s="236">
        <v>2237.97</v>
      </c>
      <c r="K32" s="232">
        <f t="shared" si="2"/>
        <v>0.27264887375612723</v>
      </c>
      <c r="M32" s="238"/>
    </row>
    <row r="33" spans="1:13" ht="27.75" customHeight="1">
      <c r="A33" s="229" t="s">
        <v>534</v>
      </c>
      <c r="B33" s="318" t="s">
        <v>535</v>
      </c>
      <c r="C33" s="258">
        <v>5480</v>
      </c>
      <c r="D33" s="236">
        <v>4255.5</v>
      </c>
      <c r="E33" s="232">
        <f t="shared" si="3"/>
        <v>0.776551094890511</v>
      </c>
      <c r="F33" s="232">
        <f t="shared" si="1"/>
        <v>0.00021949692814319857</v>
      </c>
      <c r="G33" s="236">
        <v>378</v>
      </c>
      <c r="H33" s="237">
        <v>571</v>
      </c>
      <c r="I33" s="236">
        <v>5512</v>
      </c>
      <c r="J33" s="236">
        <v>6238.67</v>
      </c>
      <c r="K33" s="232">
        <f t="shared" si="2"/>
        <v>0.6821165408652806</v>
      </c>
      <c r="M33" s="238"/>
    </row>
    <row r="34" spans="1:13" ht="18" customHeight="1">
      <c r="A34" s="229" t="s">
        <v>536</v>
      </c>
      <c r="B34" s="318" t="s">
        <v>537</v>
      </c>
      <c r="C34" s="420">
        <v>39290</v>
      </c>
      <c r="D34" s="236">
        <v>38706.2</v>
      </c>
      <c r="E34" s="232">
        <f t="shared" si="3"/>
        <v>0.9851412573173834</v>
      </c>
      <c r="F34" s="232">
        <f t="shared" si="1"/>
        <v>0.0019964497709073605</v>
      </c>
      <c r="G34" s="236">
        <v>17862.52</v>
      </c>
      <c r="H34" s="237">
        <v>66963.98</v>
      </c>
      <c r="I34" s="236">
        <v>25519.85</v>
      </c>
      <c r="J34" s="236">
        <v>17093.7</v>
      </c>
      <c r="K34" s="232">
        <f t="shared" si="2"/>
        <v>2.264354703779755</v>
      </c>
      <c r="M34" s="238"/>
    </row>
    <row r="35" spans="1:13" ht="86.25" customHeight="1">
      <c r="A35" s="245" t="s">
        <v>538</v>
      </c>
      <c r="B35" s="320">
        <v>2007</v>
      </c>
      <c r="C35" s="209">
        <v>155904</v>
      </c>
      <c r="D35" s="215">
        <v>139597.05</v>
      </c>
      <c r="E35" s="247">
        <f t="shared" si="3"/>
        <v>0.8954039024014777</v>
      </c>
      <c r="F35" s="248">
        <f t="shared" si="1"/>
        <v>0.0072003580432035</v>
      </c>
      <c r="G35" s="249">
        <v>0</v>
      </c>
      <c r="H35" s="250">
        <v>127627.87</v>
      </c>
      <c r="I35" s="215">
        <v>159096.44</v>
      </c>
      <c r="J35" s="61">
        <v>169572.94</v>
      </c>
      <c r="K35" s="248">
        <f t="shared" si="2"/>
        <v>0.8232271611260616</v>
      </c>
      <c r="M35" s="238"/>
    </row>
    <row r="36" spans="1:13" ht="39.75" customHeight="1">
      <c r="A36" s="229" t="s">
        <v>539</v>
      </c>
      <c r="B36" s="320">
        <v>2008</v>
      </c>
      <c r="C36" s="421">
        <v>0</v>
      </c>
      <c r="D36" s="251">
        <v>0</v>
      </c>
      <c r="E36" s="248"/>
      <c r="F36" s="248">
        <f t="shared" si="1"/>
        <v>0</v>
      </c>
      <c r="G36" s="251">
        <v>245067.48</v>
      </c>
      <c r="H36" s="252">
        <v>0</v>
      </c>
      <c r="I36" s="251">
        <v>0</v>
      </c>
      <c r="J36" s="251">
        <v>0</v>
      </c>
      <c r="K36" s="232"/>
      <c r="M36" s="238"/>
    </row>
    <row r="37" spans="1:13" s="242" customFormat="1" ht="15" customHeight="1">
      <c r="A37" s="240" t="s">
        <v>511</v>
      </c>
      <c r="B37" s="319" t="s">
        <v>512</v>
      </c>
      <c r="C37" s="415" t="s">
        <v>513</v>
      </c>
      <c r="D37" s="241" t="s">
        <v>514</v>
      </c>
      <c r="E37" s="240" t="s">
        <v>515</v>
      </c>
      <c r="F37" s="319" t="s">
        <v>516</v>
      </c>
      <c r="G37" s="415" t="s">
        <v>613</v>
      </c>
      <c r="H37" s="241" t="s">
        <v>517</v>
      </c>
      <c r="I37" s="240" t="s">
        <v>518</v>
      </c>
      <c r="J37" s="319" t="s">
        <v>519</v>
      </c>
      <c r="K37" s="415" t="s">
        <v>520</v>
      </c>
      <c r="M37" s="238"/>
    </row>
    <row r="38" spans="1:13" ht="86.25" customHeight="1">
      <c r="A38" s="245" t="s">
        <v>540</v>
      </c>
      <c r="B38" s="320">
        <v>2009</v>
      </c>
      <c r="C38" s="209">
        <v>11499</v>
      </c>
      <c r="D38" s="215">
        <v>10486.69</v>
      </c>
      <c r="E38" s="248">
        <f t="shared" si="3"/>
        <v>0.9119653882946344</v>
      </c>
      <c r="F38" s="248">
        <f t="shared" si="1"/>
        <v>0.0005408991285136879</v>
      </c>
      <c r="G38" s="251">
        <v>32114.46</v>
      </c>
      <c r="H38" s="253">
        <v>13299.63</v>
      </c>
      <c r="I38" s="211">
        <v>14378.06</v>
      </c>
      <c r="J38" s="61">
        <v>13710.22</v>
      </c>
      <c r="K38" s="248">
        <f t="shared" si="2"/>
        <v>0.7648812345826691</v>
      </c>
      <c r="M38" s="238"/>
    </row>
    <row r="39" spans="1:13" ht="50.25" customHeight="1">
      <c r="A39" s="160" t="s">
        <v>228</v>
      </c>
      <c r="B39" s="320">
        <v>2010</v>
      </c>
      <c r="C39" s="429">
        <v>3206963.82</v>
      </c>
      <c r="D39" s="251">
        <v>3186838.01</v>
      </c>
      <c r="E39" s="248">
        <f t="shared" si="3"/>
        <v>0.9937243414239703</v>
      </c>
      <c r="F39" s="248">
        <f t="shared" si="1"/>
        <v>0.16437578514510254</v>
      </c>
      <c r="G39" s="251">
        <v>2986137.81</v>
      </c>
      <c r="H39" s="252">
        <v>3067557.55</v>
      </c>
      <c r="I39" s="251">
        <v>3157303.11</v>
      </c>
      <c r="J39" s="251">
        <v>3227175.93</v>
      </c>
      <c r="K39" s="248">
        <f t="shared" si="2"/>
        <v>0.9875005512947042</v>
      </c>
      <c r="M39" s="238"/>
    </row>
    <row r="40" spans="1:13" ht="45" customHeight="1">
      <c r="A40" s="17" t="s">
        <v>185</v>
      </c>
      <c r="B40" s="320">
        <v>2030</v>
      </c>
      <c r="C40" s="421">
        <v>759691</v>
      </c>
      <c r="D40" s="251">
        <v>745680.04</v>
      </c>
      <c r="E40" s="248">
        <f>D40/C40</f>
        <v>0.9815570277915626</v>
      </c>
      <c r="F40" s="248">
        <f t="shared" si="1"/>
        <v>0.03846186773768005</v>
      </c>
      <c r="G40" s="251">
        <v>512944.88</v>
      </c>
      <c r="H40" s="252">
        <v>554090.98</v>
      </c>
      <c r="I40" s="251">
        <v>532131.69</v>
      </c>
      <c r="J40" s="251">
        <v>558287.49</v>
      </c>
      <c r="K40" s="248">
        <f t="shared" si="2"/>
        <v>1.3356560076243156</v>
      </c>
      <c r="M40" s="238"/>
    </row>
    <row r="41" spans="1:13" ht="51" customHeight="1">
      <c r="A41" s="213" t="s">
        <v>478</v>
      </c>
      <c r="B41" s="320">
        <v>2040</v>
      </c>
      <c r="C41" s="421">
        <v>30900</v>
      </c>
      <c r="D41" s="251">
        <v>22323.78</v>
      </c>
      <c r="E41" s="248">
        <f>D41/C41</f>
        <v>0.722452427184466</v>
      </c>
      <c r="F41" s="248">
        <f t="shared" si="1"/>
        <v>0.0011514513299364525</v>
      </c>
      <c r="G41" s="251">
        <v>0</v>
      </c>
      <c r="H41" s="252">
        <v>0</v>
      </c>
      <c r="I41" s="251">
        <v>0</v>
      </c>
      <c r="J41" s="251">
        <v>0</v>
      </c>
      <c r="K41" s="248"/>
      <c r="M41" s="238"/>
    </row>
    <row r="42" spans="1:13" ht="51.75" customHeight="1">
      <c r="A42" s="158" t="s">
        <v>541</v>
      </c>
      <c r="B42" s="320">
        <v>2310</v>
      </c>
      <c r="C42" s="421">
        <v>271330</v>
      </c>
      <c r="D42" s="251">
        <v>271329.95</v>
      </c>
      <c r="E42" s="248">
        <f>D42/C42</f>
        <v>0.9999998157225519</v>
      </c>
      <c r="F42" s="248">
        <f t="shared" si="1"/>
        <v>0.013995086485312575</v>
      </c>
      <c r="G42" s="251">
        <v>170051.29</v>
      </c>
      <c r="H42" s="252">
        <v>204094.29</v>
      </c>
      <c r="I42" s="251">
        <v>249434.19</v>
      </c>
      <c r="J42" s="251">
        <v>257715.85</v>
      </c>
      <c r="K42" s="248">
        <f t="shared" si="2"/>
        <v>1.0528260097312603</v>
      </c>
      <c r="M42" s="238"/>
    </row>
    <row r="43" spans="1:13" ht="54" customHeight="1">
      <c r="A43" s="254" t="s">
        <v>542</v>
      </c>
      <c r="B43" s="320">
        <v>2320</v>
      </c>
      <c r="C43" s="210">
        <v>60000</v>
      </c>
      <c r="D43" s="211">
        <v>60000</v>
      </c>
      <c r="E43" s="248">
        <f>D43/C43</f>
        <v>1</v>
      </c>
      <c r="F43" s="232">
        <f t="shared" si="1"/>
        <v>0.003094775158874848</v>
      </c>
      <c r="G43" s="251">
        <v>60000</v>
      </c>
      <c r="H43" s="252">
        <v>60000</v>
      </c>
      <c r="I43" s="251">
        <v>60000</v>
      </c>
      <c r="J43" s="59">
        <v>60000</v>
      </c>
      <c r="K43" s="232">
        <f t="shared" si="2"/>
        <v>1</v>
      </c>
      <c r="M43" s="238"/>
    </row>
    <row r="44" spans="1:13" ht="53.25" customHeight="1" hidden="1">
      <c r="A44" s="254" t="s">
        <v>543</v>
      </c>
      <c r="B44" s="318">
        <v>2330</v>
      </c>
      <c r="C44" s="258"/>
      <c r="D44" s="236"/>
      <c r="E44" s="232"/>
      <c r="F44" s="232">
        <f t="shared" si="1"/>
        <v>0</v>
      </c>
      <c r="G44" s="236">
        <v>0</v>
      </c>
      <c r="H44" s="237">
        <v>0</v>
      </c>
      <c r="I44" s="236">
        <v>0</v>
      </c>
      <c r="J44" s="236"/>
      <c r="K44" s="232" t="e">
        <f t="shared" si="2"/>
        <v>#DIV/0!</v>
      </c>
      <c r="M44" s="238"/>
    </row>
    <row r="45" spans="1:13" ht="54.75" customHeight="1">
      <c r="A45" s="18" t="s">
        <v>544</v>
      </c>
      <c r="B45" s="320">
        <v>2360</v>
      </c>
      <c r="C45" s="421">
        <v>12010</v>
      </c>
      <c r="D45" s="251">
        <v>17207.31</v>
      </c>
      <c r="E45" s="248">
        <f>D45/C45</f>
        <v>1.4327485428809326</v>
      </c>
      <c r="F45" s="232">
        <f t="shared" si="1"/>
        <v>0.0008875459256509794</v>
      </c>
      <c r="G45" s="251">
        <v>14672.05</v>
      </c>
      <c r="H45" s="252">
        <v>20510.84</v>
      </c>
      <c r="I45" s="251">
        <v>20116.06</v>
      </c>
      <c r="J45" s="251">
        <v>16226.1</v>
      </c>
      <c r="K45" s="232">
        <f t="shared" si="2"/>
        <v>1.0604710928688965</v>
      </c>
      <c r="M45" s="238"/>
    </row>
    <row r="46" spans="1:13" ht="51.75" customHeight="1">
      <c r="A46" s="17" t="s">
        <v>545</v>
      </c>
      <c r="B46" s="320">
        <v>2400</v>
      </c>
      <c r="C46" s="421">
        <v>0</v>
      </c>
      <c r="D46" s="251">
        <v>0</v>
      </c>
      <c r="E46" s="248"/>
      <c r="F46" s="248">
        <f t="shared" si="1"/>
        <v>0</v>
      </c>
      <c r="G46" s="251">
        <v>0</v>
      </c>
      <c r="H46" s="252">
        <v>10644.88</v>
      </c>
      <c r="I46" s="251">
        <v>0</v>
      </c>
      <c r="J46" s="251">
        <v>0</v>
      </c>
      <c r="K46" s="232"/>
      <c r="M46" s="238"/>
    </row>
    <row r="47" spans="1:13" s="242" customFormat="1" ht="15" customHeight="1">
      <c r="A47" s="240" t="s">
        <v>511</v>
      </c>
      <c r="B47" s="319" t="s">
        <v>512</v>
      </c>
      <c r="C47" s="415" t="s">
        <v>513</v>
      </c>
      <c r="D47" s="241" t="s">
        <v>514</v>
      </c>
      <c r="E47" s="240" t="s">
        <v>515</v>
      </c>
      <c r="F47" s="319" t="s">
        <v>516</v>
      </c>
      <c r="G47" s="415" t="s">
        <v>613</v>
      </c>
      <c r="H47" s="241" t="s">
        <v>517</v>
      </c>
      <c r="I47" s="240" t="s">
        <v>518</v>
      </c>
      <c r="J47" s="319" t="s">
        <v>519</v>
      </c>
      <c r="K47" s="415" t="s">
        <v>520</v>
      </c>
      <c r="M47" s="238"/>
    </row>
    <row r="48" spans="1:13" ht="48.75" customHeight="1">
      <c r="A48" s="255" t="s">
        <v>614</v>
      </c>
      <c r="B48" s="320">
        <v>2440</v>
      </c>
      <c r="C48" s="421">
        <v>0</v>
      </c>
      <c r="D48" s="251">
        <v>0</v>
      </c>
      <c r="E48" s="248"/>
      <c r="F48" s="248">
        <f t="shared" si="1"/>
        <v>0</v>
      </c>
      <c r="G48" s="251">
        <v>20000</v>
      </c>
      <c r="H48" s="252">
        <v>0</v>
      </c>
      <c r="I48" s="251">
        <v>0</v>
      </c>
      <c r="J48" s="251">
        <v>0</v>
      </c>
      <c r="K48" s="232"/>
      <c r="M48" s="238"/>
    </row>
    <row r="49" spans="1:13" ht="60" customHeight="1">
      <c r="A49" s="256" t="s">
        <v>546</v>
      </c>
      <c r="B49" s="320">
        <v>2460</v>
      </c>
      <c r="C49" s="421">
        <v>20000</v>
      </c>
      <c r="D49" s="251">
        <v>20000</v>
      </c>
      <c r="E49" s="248">
        <f>D49/C49</f>
        <v>1</v>
      </c>
      <c r="F49" s="248">
        <f t="shared" si="1"/>
        <v>0.0010315917196249494</v>
      </c>
      <c r="G49" s="251">
        <v>0</v>
      </c>
      <c r="H49" s="252">
        <v>15000</v>
      </c>
      <c r="I49" s="251">
        <v>19327.46</v>
      </c>
      <c r="J49" s="251">
        <v>28745.3</v>
      </c>
      <c r="K49" s="248">
        <f t="shared" si="2"/>
        <v>0.6957659165150477</v>
      </c>
      <c r="M49" s="238"/>
    </row>
    <row r="50" spans="1:13" ht="36" customHeight="1">
      <c r="A50" s="256" t="s">
        <v>448</v>
      </c>
      <c r="B50" s="320">
        <v>2680</v>
      </c>
      <c r="C50" s="421">
        <v>9045</v>
      </c>
      <c r="D50" s="251">
        <v>9045</v>
      </c>
      <c r="E50" s="248">
        <f>D50/C50</f>
        <v>1</v>
      </c>
      <c r="F50" s="248">
        <f t="shared" si="1"/>
        <v>0.0004665373552003833</v>
      </c>
      <c r="G50" s="251">
        <v>0</v>
      </c>
      <c r="H50" s="252">
        <v>0</v>
      </c>
      <c r="I50" s="251">
        <v>0</v>
      </c>
      <c r="J50" s="251">
        <v>4385</v>
      </c>
      <c r="K50" s="248">
        <f t="shared" si="2"/>
        <v>2.062713797035348</v>
      </c>
      <c r="M50" s="238"/>
    </row>
    <row r="51" spans="1:13" ht="40.5" customHeight="1">
      <c r="A51" s="254" t="s">
        <v>547</v>
      </c>
      <c r="B51" s="320">
        <v>2701</v>
      </c>
      <c r="C51" s="421">
        <v>95200</v>
      </c>
      <c r="D51" s="251">
        <v>96352.4</v>
      </c>
      <c r="E51" s="248">
        <f>D51/C51</f>
        <v>1.0121050420168067</v>
      </c>
      <c r="F51" s="248">
        <f t="shared" si="1"/>
        <v>0.004969816900299548</v>
      </c>
      <c r="G51" s="251">
        <v>0</v>
      </c>
      <c r="H51" s="252">
        <v>0</v>
      </c>
      <c r="I51" s="251">
        <v>133392.4</v>
      </c>
      <c r="J51" s="251">
        <v>0</v>
      </c>
      <c r="K51" s="232"/>
      <c r="M51" s="238"/>
    </row>
    <row r="52" spans="1:13" ht="39" customHeight="1">
      <c r="A52" s="254" t="s">
        <v>547</v>
      </c>
      <c r="B52" s="320">
        <v>2707</v>
      </c>
      <c r="C52" s="421">
        <v>0</v>
      </c>
      <c r="D52" s="251">
        <v>0</v>
      </c>
      <c r="E52" s="248"/>
      <c r="F52" s="248">
        <f t="shared" si="1"/>
        <v>0</v>
      </c>
      <c r="G52" s="251">
        <v>78629.76</v>
      </c>
      <c r="H52" s="252">
        <v>0</v>
      </c>
      <c r="I52" s="251">
        <v>0</v>
      </c>
      <c r="J52" s="251">
        <v>0</v>
      </c>
      <c r="K52" s="232"/>
      <c r="M52" s="238"/>
    </row>
    <row r="53" spans="1:13" ht="25.5" customHeight="1">
      <c r="A53" s="255" t="s">
        <v>548</v>
      </c>
      <c r="B53" s="318">
        <v>2750</v>
      </c>
      <c r="C53" s="418">
        <v>0</v>
      </c>
      <c r="D53" s="419">
        <v>0</v>
      </c>
      <c r="E53" s="257"/>
      <c r="F53" s="232">
        <f t="shared" si="1"/>
        <v>0</v>
      </c>
      <c r="G53" s="236">
        <v>0</v>
      </c>
      <c r="H53" s="237">
        <v>0</v>
      </c>
      <c r="I53" s="236">
        <v>0</v>
      </c>
      <c r="J53" s="231">
        <v>15400</v>
      </c>
      <c r="K53" s="232">
        <f t="shared" si="2"/>
        <v>0</v>
      </c>
      <c r="M53" s="238"/>
    </row>
    <row r="54" spans="1:13" ht="26.25" customHeight="1">
      <c r="A54" s="281" t="s">
        <v>43</v>
      </c>
      <c r="B54" s="326">
        <v>2920</v>
      </c>
      <c r="C54" s="258">
        <f>C55+C56+C57+C58</f>
        <v>3904186</v>
      </c>
      <c r="D54" s="258">
        <f>D55+D56+D57+D58</f>
        <v>3904186</v>
      </c>
      <c r="E54" s="232">
        <f>D54/C54</f>
        <v>1</v>
      </c>
      <c r="F54" s="232">
        <f t="shared" si="1"/>
        <v>0.2013762974737826</v>
      </c>
      <c r="G54" s="236">
        <v>3508540</v>
      </c>
      <c r="H54" s="237">
        <v>3484328</v>
      </c>
      <c r="I54" s="258">
        <f>I56+I57+I58</f>
        <v>3960649</v>
      </c>
      <c r="J54" s="86">
        <f>J56+J57+J58</f>
        <v>3908308</v>
      </c>
      <c r="K54" s="232">
        <f t="shared" si="2"/>
        <v>0.9989453236541235</v>
      </c>
      <c r="M54" s="228"/>
    </row>
    <row r="55" spans="1:13" ht="19.5" customHeight="1">
      <c r="A55" s="281" t="s">
        <v>549</v>
      </c>
      <c r="B55" s="326"/>
      <c r="C55" s="258"/>
      <c r="D55" s="236"/>
      <c r="E55" s="232"/>
      <c r="F55" s="232"/>
      <c r="G55" s="236"/>
      <c r="H55" s="237"/>
      <c r="I55" s="236"/>
      <c r="J55" s="236"/>
      <c r="K55" s="232"/>
      <c r="M55" s="228"/>
    </row>
    <row r="56" spans="1:13" ht="27.75" customHeight="1">
      <c r="A56" s="281" t="s">
        <v>550</v>
      </c>
      <c r="B56" s="326">
        <v>2920</v>
      </c>
      <c r="C56" s="418">
        <v>3812254</v>
      </c>
      <c r="D56" s="418">
        <v>3812254</v>
      </c>
      <c r="E56" s="232">
        <f>D56/C56</f>
        <v>1</v>
      </c>
      <c r="F56" s="232">
        <f t="shared" si="1"/>
        <v>0.19663448297535457</v>
      </c>
      <c r="G56" s="236">
        <v>3372124</v>
      </c>
      <c r="H56" s="237">
        <v>3364434</v>
      </c>
      <c r="I56" s="236">
        <v>3807604</v>
      </c>
      <c r="J56" s="231">
        <v>3809198</v>
      </c>
      <c r="K56" s="232">
        <f t="shared" si="2"/>
        <v>1.0008022686140232</v>
      </c>
      <c r="M56" s="228"/>
    </row>
    <row r="57" spans="1:13" ht="29.25" customHeight="1">
      <c r="A57" s="281" t="s">
        <v>551</v>
      </c>
      <c r="B57" s="326">
        <v>2920</v>
      </c>
      <c r="C57" s="418">
        <v>0</v>
      </c>
      <c r="D57" s="419">
        <v>0</v>
      </c>
      <c r="E57" s="232"/>
      <c r="F57" s="232">
        <f t="shared" si="1"/>
        <v>0</v>
      </c>
      <c r="G57" s="236">
        <v>0</v>
      </c>
      <c r="H57" s="237">
        <v>0</v>
      </c>
      <c r="I57" s="236">
        <v>31645</v>
      </c>
      <c r="J57" s="231">
        <v>0</v>
      </c>
      <c r="K57" s="232"/>
      <c r="M57" s="228"/>
    </row>
    <row r="58" spans="1:13" ht="36" customHeight="1">
      <c r="A58" s="281" t="s">
        <v>552</v>
      </c>
      <c r="B58" s="326">
        <v>2920</v>
      </c>
      <c r="C58" s="418">
        <v>91932</v>
      </c>
      <c r="D58" s="418">
        <v>91932</v>
      </c>
      <c r="E58" s="232">
        <f>D58/C58</f>
        <v>1</v>
      </c>
      <c r="F58" s="232">
        <f t="shared" si="1"/>
        <v>0.0047418144984280415</v>
      </c>
      <c r="G58" s="236">
        <v>136416</v>
      </c>
      <c r="H58" s="237">
        <v>119894</v>
      </c>
      <c r="I58" s="236">
        <v>121400</v>
      </c>
      <c r="J58" s="231">
        <v>99110</v>
      </c>
      <c r="K58" s="232">
        <f t="shared" si="2"/>
        <v>0.9275754212491172</v>
      </c>
      <c r="M58" s="228"/>
    </row>
    <row r="59" spans="1:13" ht="62.25" customHeight="1">
      <c r="A59" s="160" t="s">
        <v>553</v>
      </c>
      <c r="B59" s="246">
        <v>6260</v>
      </c>
      <c r="C59" s="210">
        <v>0</v>
      </c>
      <c r="D59" s="211">
        <v>0</v>
      </c>
      <c r="E59" s="248"/>
      <c r="F59" s="232">
        <f t="shared" si="1"/>
        <v>0</v>
      </c>
      <c r="G59" s="251">
        <v>0</v>
      </c>
      <c r="H59" s="252">
        <v>0</v>
      </c>
      <c r="I59" s="251">
        <v>0</v>
      </c>
      <c r="J59" s="59">
        <v>256914.66</v>
      </c>
      <c r="K59" s="232">
        <f t="shared" si="2"/>
        <v>0</v>
      </c>
      <c r="M59" s="228"/>
    </row>
    <row r="60" spans="1:13" s="242" customFormat="1" ht="15" customHeight="1">
      <c r="A60" s="240" t="s">
        <v>511</v>
      </c>
      <c r="B60" s="319" t="s">
        <v>512</v>
      </c>
      <c r="C60" s="415" t="s">
        <v>513</v>
      </c>
      <c r="D60" s="241" t="s">
        <v>514</v>
      </c>
      <c r="E60" s="240" t="s">
        <v>515</v>
      </c>
      <c r="F60" s="319" t="s">
        <v>516</v>
      </c>
      <c r="G60" s="415" t="s">
        <v>613</v>
      </c>
      <c r="H60" s="241" t="s">
        <v>517</v>
      </c>
      <c r="I60" s="240" t="s">
        <v>518</v>
      </c>
      <c r="J60" s="319" t="s">
        <v>519</v>
      </c>
      <c r="K60" s="415" t="s">
        <v>520</v>
      </c>
      <c r="M60" s="238"/>
    </row>
    <row r="61" spans="1:13" ht="52.5" customHeight="1" hidden="1">
      <c r="A61" s="259" t="s">
        <v>554</v>
      </c>
      <c r="B61" s="246">
        <v>6300</v>
      </c>
      <c r="C61" s="421">
        <v>0</v>
      </c>
      <c r="D61" s="251">
        <v>0</v>
      </c>
      <c r="E61" s="248"/>
      <c r="F61" s="232">
        <f t="shared" si="1"/>
        <v>0</v>
      </c>
      <c r="G61" s="251">
        <v>0</v>
      </c>
      <c r="H61" s="252">
        <v>0</v>
      </c>
      <c r="I61" s="251">
        <v>0</v>
      </c>
      <c r="J61" s="251">
        <v>0</v>
      </c>
      <c r="K61" s="232" t="e">
        <f t="shared" si="2"/>
        <v>#DIV/0!</v>
      </c>
      <c r="M61" s="228"/>
    </row>
    <row r="62" spans="1:13" s="260" customFormat="1" ht="98.25" customHeight="1">
      <c r="A62" s="245" t="s">
        <v>555</v>
      </c>
      <c r="B62" s="246">
        <v>6207</v>
      </c>
      <c r="C62" s="421">
        <v>1547995</v>
      </c>
      <c r="D62" s="251">
        <v>1547995.32</v>
      </c>
      <c r="E62" s="248">
        <f>D62/C62</f>
        <v>1.000000206719014</v>
      </c>
      <c r="F62" s="248">
        <f t="shared" si="1"/>
        <v>0.07984495770650868</v>
      </c>
      <c r="G62" s="251">
        <v>0</v>
      </c>
      <c r="H62" s="252">
        <v>3260661.58</v>
      </c>
      <c r="I62" s="251">
        <v>1969654.67</v>
      </c>
      <c r="J62" s="251">
        <v>2823024.52</v>
      </c>
      <c r="K62" s="248">
        <f t="shared" si="2"/>
        <v>0.5483463955176698</v>
      </c>
      <c r="M62" s="261"/>
    </row>
    <row r="63" spans="1:13" s="265" customFormat="1" ht="99" customHeight="1">
      <c r="A63" s="245" t="s">
        <v>555</v>
      </c>
      <c r="B63" s="262">
        <v>6208</v>
      </c>
      <c r="C63" s="422">
        <v>0</v>
      </c>
      <c r="D63" s="249">
        <v>0</v>
      </c>
      <c r="E63" s="263"/>
      <c r="F63" s="248">
        <f t="shared" si="1"/>
        <v>0</v>
      </c>
      <c r="G63" s="249">
        <v>998402.18</v>
      </c>
      <c r="H63" s="264">
        <v>0</v>
      </c>
      <c r="I63" s="249">
        <v>0</v>
      </c>
      <c r="J63" s="249">
        <v>0</v>
      </c>
      <c r="K63" s="412"/>
      <c r="M63" s="238"/>
    </row>
    <row r="64" spans="1:13" s="265" customFormat="1" ht="94.5" customHeight="1">
      <c r="A64" s="245" t="s">
        <v>555</v>
      </c>
      <c r="B64" s="262">
        <v>6209</v>
      </c>
      <c r="C64" s="422">
        <v>0</v>
      </c>
      <c r="D64" s="249">
        <v>0</v>
      </c>
      <c r="E64" s="263"/>
      <c r="F64" s="248">
        <f>D64/19387515.06</f>
        <v>0</v>
      </c>
      <c r="G64" s="249">
        <v>448.77</v>
      </c>
      <c r="H64" s="264">
        <v>0</v>
      </c>
      <c r="I64" s="249">
        <v>0</v>
      </c>
      <c r="J64" s="249">
        <v>0</v>
      </c>
      <c r="K64" s="248"/>
      <c r="M64" s="238"/>
    </row>
    <row r="65" spans="1:13" ht="53.25" customHeight="1">
      <c r="A65" s="243" t="s">
        <v>556</v>
      </c>
      <c r="B65" s="246">
        <v>6330</v>
      </c>
      <c r="C65" s="421">
        <v>0</v>
      </c>
      <c r="D65" s="251">
        <v>0</v>
      </c>
      <c r="E65" s="263"/>
      <c r="F65" s="248">
        <f t="shared" si="1"/>
        <v>0</v>
      </c>
      <c r="G65" s="251">
        <v>261454.03</v>
      </c>
      <c r="H65" s="252">
        <v>0</v>
      </c>
      <c r="I65" s="251">
        <v>0</v>
      </c>
      <c r="J65" s="251">
        <v>0</v>
      </c>
      <c r="K65" s="232"/>
      <c r="M65" s="228"/>
    </row>
    <row r="66" spans="1:11" s="270" customFormat="1" ht="30.75" customHeight="1">
      <c r="A66" s="266" t="s">
        <v>557</v>
      </c>
      <c r="B66" s="267"/>
      <c r="C66" s="423">
        <f>SUM(C3:C54,C59:C65)</f>
        <v>18989990.82</v>
      </c>
      <c r="D66" s="423">
        <f>SUM(D3:D54,D59:D65)</f>
        <v>19387515.060000002</v>
      </c>
      <c r="E66" s="269">
        <f>D66/C66</f>
        <v>1.0209333560910063</v>
      </c>
      <c r="F66" s="269">
        <f t="shared" si="1"/>
        <v>1.0000000000000002</v>
      </c>
      <c r="G66" s="268">
        <f>SUM(G3:G54,G59:G65)</f>
        <v>17258506.930000003</v>
      </c>
      <c r="H66" s="268">
        <f>SUM(H3:H54,H59:H65)</f>
        <v>18394305.97</v>
      </c>
      <c r="I66" s="268">
        <f>SUM(I3:I54,I59:I65)</f>
        <v>18304485.21</v>
      </c>
      <c r="J66" s="268">
        <f>SUM(J3:J54,J59:J65)</f>
        <v>19881310.54</v>
      </c>
      <c r="K66" s="269">
        <f>D66/J66</f>
        <v>0.9751628304881356</v>
      </c>
    </row>
    <row r="67" spans="1:11" ht="18" customHeight="1">
      <c r="A67" s="84" t="s">
        <v>330</v>
      </c>
      <c r="B67" s="230"/>
      <c r="C67" s="258"/>
      <c r="D67" s="236"/>
      <c r="E67" s="269"/>
      <c r="F67" s="232"/>
      <c r="G67" s="258"/>
      <c r="H67" s="237"/>
      <c r="I67" s="236"/>
      <c r="J67" s="236"/>
      <c r="K67" s="232"/>
    </row>
    <row r="68" spans="1:13" s="100" customFormat="1" ht="21.75" customHeight="1">
      <c r="A68" s="99" t="s">
        <v>558</v>
      </c>
      <c r="B68" s="272"/>
      <c r="C68" s="366">
        <f>C70+C72+C73+C76+C77+C74+C75</f>
        <v>17135451.82</v>
      </c>
      <c r="D68" s="366">
        <f>D70+D72+D73+D76+D77+D74+D75</f>
        <v>17530815.94</v>
      </c>
      <c r="E68" s="274">
        <f>D68/C68</f>
        <v>1.023072873954718</v>
      </c>
      <c r="F68" s="275">
        <f aca="true" t="shared" si="4" ref="F68:F82">D68/19387515.06</f>
        <v>0.9042322280986537</v>
      </c>
      <c r="G68" s="273">
        <f>G70+G72+G73+G76+G77</f>
        <v>14617102.46</v>
      </c>
      <c r="H68" s="273">
        <f>H70+H72+H73+H76+H77</f>
        <v>14779028.81</v>
      </c>
      <c r="I68" s="273">
        <f>I70+I72+I73+I76+I77</f>
        <v>16006017.87</v>
      </c>
      <c r="J68" s="273">
        <f>J70+J72+J73+J76+J77+J74+J75</f>
        <v>16763707.7</v>
      </c>
      <c r="K68" s="275">
        <f aca="true" t="shared" si="5" ref="K68:K82">D68/J68</f>
        <v>1.0457600582000128</v>
      </c>
      <c r="M68" s="276"/>
    </row>
    <row r="69" spans="1:11" ht="12" customHeight="1">
      <c r="A69" s="84" t="s">
        <v>330</v>
      </c>
      <c r="B69" s="230"/>
      <c r="C69" s="258"/>
      <c r="D69" s="236"/>
      <c r="E69" s="274"/>
      <c r="F69" s="232"/>
      <c r="G69" s="277"/>
      <c r="H69" s="278"/>
      <c r="I69" s="236"/>
      <c r="J69" s="236"/>
      <c r="K69" s="232"/>
    </row>
    <row r="70" spans="1:11" ht="16.5" customHeight="1">
      <c r="A70" s="229" t="s">
        <v>559</v>
      </c>
      <c r="B70" s="230"/>
      <c r="C70" s="285">
        <f>C39+C40+C41</f>
        <v>3997554.82</v>
      </c>
      <c r="D70" s="285">
        <f>D39+D40+D41</f>
        <v>3954841.8299999996</v>
      </c>
      <c r="E70" s="282">
        <f aca="true" t="shared" si="6" ref="E70:E82">D70/C70</f>
        <v>0.9893152209479893</v>
      </c>
      <c r="F70" s="232">
        <f t="shared" si="4"/>
        <v>0.20398910421271904</v>
      </c>
      <c r="G70" s="85">
        <f>G39+G40</f>
        <v>3499082.69</v>
      </c>
      <c r="H70" s="85">
        <f>H39+H40</f>
        <v>3621648.53</v>
      </c>
      <c r="I70" s="85">
        <f>I39+I40</f>
        <v>3689434.8</v>
      </c>
      <c r="J70" s="85">
        <f>J39+J40</f>
        <v>3785463.42</v>
      </c>
      <c r="K70" s="232">
        <f t="shared" si="5"/>
        <v>1.0447444318455466</v>
      </c>
    </row>
    <row r="71" spans="1:13" s="242" customFormat="1" ht="15" customHeight="1">
      <c r="A71" s="240" t="s">
        <v>511</v>
      </c>
      <c r="B71" s="319" t="s">
        <v>512</v>
      </c>
      <c r="C71" s="415" t="s">
        <v>513</v>
      </c>
      <c r="D71" s="241" t="s">
        <v>514</v>
      </c>
      <c r="E71" s="240" t="s">
        <v>515</v>
      </c>
      <c r="F71" s="319" t="s">
        <v>516</v>
      </c>
      <c r="G71" s="415" t="s">
        <v>613</v>
      </c>
      <c r="H71" s="241" t="s">
        <v>517</v>
      </c>
      <c r="I71" s="240" t="s">
        <v>518</v>
      </c>
      <c r="J71" s="319" t="s">
        <v>519</v>
      </c>
      <c r="K71" s="415" t="s">
        <v>520</v>
      </c>
      <c r="M71" s="238"/>
    </row>
    <row r="72" spans="1:11" ht="29.25" customHeight="1">
      <c r="A72" s="229" t="s">
        <v>560</v>
      </c>
      <c r="B72" s="230"/>
      <c r="C72" s="258">
        <f>C42+C43+C44+C48+C49</f>
        <v>351330</v>
      </c>
      <c r="D72" s="285">
        <f>D42+D43+D44+D48+D49</f>
        <v>351329.95</v>
      </c>
      <c r="E72" s="282">
        <f t="shared" si="6"/>
        <v>0.9999998576836593</v>
      </c>
      <c r="F72" s="232">
        <f t="shared" si="4"/>
        <v>0.018121453363812372</v>
      </c>
      <c r="G72" s="85">
        <f>G42+G43+G44+G48+G49</f>
        <v>250051.29</v>
      </c>
      <c r="H72" s="85">
        <f>H42+H43+H44+H48+H49</f>
        <v>279094.29000000004</v>
      </c>
      <c r="I72" s="85">
        <f>I42+I43+I44+I48+I49</f>
        <v>328761.65</v>
      </c>
      <c r="J72" s="85">
        <f>J42+J43+J44+J48+J49</f>
        <v>346461.14999999997</v>
      </c>
      <c r="K72" s="232">
        <f t="shared" si="5"/>
        <v>1.0140529464847647</v>
      </c>
    </row>
    <row r="73" spans="1:11" ht="25.5">
      <c r="A73" s="281" t="s">
        <v>43</v>
      </c>
      <c r="B73" s="230"/>
      <c r="C73" s="258">
        <f>C54</f>
        <v>3904186</v>
      </c>
      <c r="D73" s="285">
        <f>D54</f>
        <v>3904186</v>
      </c>
      <c r="E73" s="282">
        <f t="shared" si="6"/>
        <v>1</v>
      </c>
      <c r="F73" s="232">
        <f t="shared" si="4"/>
        <v>0.2013762974737826</v>
      </c>
      <c r="G73" s="85">
        <f>G54</f>
        <v>3508540</v>
      </c>
      <c r="H73" s="85">
        <f>H54</f>
        <v>3484328</v>
      </c>
      <c r="I73" s="85">
        <f>I54</f>
        <v>3960649</v>
      </c>
      <c r="J73" s="85">
        <f>J54</f>
        <v>3908308</v>
      </c>
      <c r="K73" s="232">
        <f t="shared" si="5"/>
        <v>0.9989453236541235</v>
      </c>
    </row>
    <row r="74" spans="1:11" ht="24">
      <c r="A74" s="255" t="s">
        <v>548</v>
      </c>
      <c r="B74" s="230"/>
      <c r="C74" s="258">
        <f>C53</f>
        <v>0</v>
      </c>
      <c r="D74" s="285">
        <f>D53</f>
        <v>0</v>
      </c>
      <c r="E74" s="279"/>
      <c r="F74" s="232">
        <f t="shared" si="4"/>
        <v>0</v>
      </c>
      <c r="G74" s="85">
        <f>G53</f>
        <v>0</v>
      </c>
      <c r="H74" s="85">
        <f>H53</f>
        <v>0</v>
      </c>
      <c r="I74" s="85">
        <f>I53</f>
        <v>0</v>
      </c>
      <c r="J74" s="85">
        <f>J53</f>
        <v>15400</v>
      </c>
      <c r="K74" s="232">
        <f t="shared" si="5"/>
        <v>0</v>
      </c>
    </row>
    <row r="75" spans="1:11" ht="36">
      <c r="A75" s="256" t="s">
        <v>448</v>
      </c>
      <c r="B75" s="320"/>
      <c r="C75" s="421">
        <f>C50</f>
        <v>9045</v>
      </c>
      <c r="D75" s="421">
        <f>D50</f>
        <v>9045</v>
      </c>
      <c r="E75" s="327">
        <f t="shared" si="6"/>
        <v>1</v>
      </c>
      <c r="F75" s="248">
        <f t="shared" si="4"/>
        <v>0.0004665373552003833</v>
      </c>
      <c r="G75" s="430">
        <v>0</v>
      </c>
      <c r="H75" s="430">
        <v>0</v>
      </c>
      <c r="I75" s="430">
        <v>0</v>
      </c>
      <c r="J75" s="421">
        <f>J50</f>
        <v>4385</v>
      </c>
      <c r="K75" s="248">
        <f t="shared" si="5"/>
        <v>2.062713797035348</v>
      </c>
    </row>
    <row r="76" spans="1:11" ht="51" customHeight="1">
      <c r="A76" s="281" t="s">
        <v>561</v>
      </c>
      <c r="B76" s="230"/>
      <c r="C76" s="421">
        <f>C35+C36+C38+C51+C52</f>
        <v>262603</v>
      </c>
      <c r="D76" s="431">
        <f>D35+D36+D38+D51+D52</f>
        <v>246436.13999999998</v>
      </c>
      <c r="E76" s="327">
        <f t="shared" si="6"/>
        <v>0.9384361183992567</v>
      </c>
      <c r="F76" s="248">
        <f t="shared" si="4"/>
        <v>0.012711074072016736</v>
      </c>
      <c r="G76" s="430">
        <f>G35+G36+G38+G51+G52+G32</f>
        <v>355811.7</v>
      </c>
      <c r="H76" s="430">
        <f>H35+H36+H38+H51+H52+H32</f>
        <v>141103.35</v>
      </c>
      <c r="I76" s="430">
        <f>I35+I36+I38+I51+I52+I32</f>
        <v>308148.64</v>
      </c>
      <c r="J76" s="430">
        <f>J35+J36+J38+J51+J52</f>
        <v>183283.16</v>
      </c>
      <c r="K76" s="248">
        <f t="shared" si="5"/>
        <v>1.3445650980701118</v>
      </c>
    </row>
    <row r="77" spans="1:11" ht="17.25" customHeight="1">
      <c r="A77" s="281" t="s">
        <v>562</v>
      </c>
      <c r="B77" s="230"/>
      <c r="C77" s="258">
        <f>SUM(C3:C25)+C28+C30+C31+C33+C34+C45+C46+C32</f>
        <v>8610733</v>
      </c>
      <c r="D77" s="285">
        <f>SUM(D3:D25)+D28+D30+D31+D33+D34+D45+D46+D32</f>
        <v>9064977.020000001</v>
      </c>
      <c r="E77" s="282">
        <f t="shared" si="6"/>
        <v>1.0527532348291373</v>
      </c>
      <c r="F77" s="232">
        <f t="shared" si="4"/>
        <v>0.46756776162112246</v>
      </c>
      <c r="G77" s="85">
        <f>SUM(G3:G25)+G28+G30+G31+G33+G34+G45+G46+G50</f>
        <v>7003616.78</v>
      </c>
      <c r="H77" s="85">
        <f>SUM(H3:H25)+H28+H30+H31+H33+H34+H45+H46+H50</f>
        <v>7252854.640000001</v>
      </c>
      <c r="I77" s="85">
        <f>SUM(I3:I25)+I28+I30+I31+I33+I34+I45+I46+I50</f>
        <v>7719023.78</v>
      </c>
      <c r="J77" s="85">
        <f>SUM(J3:J25)+J28+J30+J31+J33+J34+J45+J46+J32</f>
        <v>8520406.969999999</v>
      </c>
      <c r="K77" s="232">
        <f t="shared" si="5"/>
        <v>1.0639136196096515</v>
      </c>
    </row>
    <row r="78" spans="1:13" s="100" customFormat="1" ht="21.75" customHeight="1">
      <c r="A78" s="283" t="s">
        <v>563</v>
      </c>
      <c r="B78" s="272"/>
      <c r="C78" s="410">
        <f>C26+C27+C29+C61+C62+C63+C64+C65+C59</f>
        <v>1854539</v>
      </c>
      <c r="D78" s="284">
        <f>D26+D27+D29+D61+D62+D63+D64+D65+D59</f>
        <v>1856699.12</v>
      </c>
      <c r="E78" s="275">
        <f t="shared" si="6"/>
        <v>1.001164774642108</v>
      </c>
      <c r="F78" s="275">
        <f t="shared" si="4"/>
        <v>0.09576777190134651</v>
      </c>
      <c r="G78" s="284">
        <f>G26+G27+G29+G61+G62+G63+G64+G65</f>
        <v>2641404.4699999997</v>
      </c>
      <c r="H78" s="284">
        <f>H26+H27+H29+H61+H62+H63+H64+H65</f>
        <v>3615277.16</v>
      </c>
      <c r="I78" s="284">
        <f>I26+I27+I29+I61+I62+I63+I64+I65</f>
        <v>2298467.34</v>
      </c>
      <c r="J78" s="284">
        <f>J26+J27+J29+J61+J62+J63+J64+J65+J59</f>
        <v>3117602.8400000003</v>
      </c>
      <c r="K78" s="275">
        <f t="shared" si="5"/>
        <v>0.5955534477252401</v>
      </c>
      <c r="M78" s="276"/>
    </row>
    <row r="79" spans="1:11" ht="12.75">
      <c r="A79" s="281" t="s">
        <v>333</v>
      </c>
      <c r="B79" s="230"/>
      <c r="C79" s="258"/>
      <c r="D79" s="236"/>
      <c r="E79" s="275"/>
      <c r="F79" s="232"/>
      <c r="G79" s="285"/>
      <c r="H79" s="237"/>
      <c r="I79" s="236"/>
      <c r="J79" s="236"/>
      <c r="K79" s="232"/>
    </row>
    <row r="80" spans="1:11" ht="36.75" customHeight="1">
      <c r="A80" s="281" t="s">
        <v>564</v>
      </c>
      <c r="B80" s="230"/>
      <c r="C80" s="258">
        <f>C27+C29+C26</f>
        <v>306544</v>
      </c>
      <c r="D80" s="285">
        <f>D27+D29+D26</f>
        <v>308703.8</v>
      </c>
      <c r="E80" s="280">
        <f t="shared" si="6"/>
        <v>1.0070456443446945</v>
      </c>
      <c r="F80" s="232">
        <f t="shared" si="4"/>
        <v>0.01592281419483782</v>
      </c>
      <c r="G80" s="285">
        <f>G27+G29+G26</f>
        <v>1381099.49</v>
      </c>
      <c r="H80" s="285">
        <f>H27+H29+H26</f>
        <v>354615.57999999996</v>
      </c>
      <c r="I80" s="285">
        <f>I27+I29+I26</f>
        <v>328812.67</v>
      </c>
      <c r="J80" s="285">
        <f>J27+J29+J26</f>
        <v>37663.66</v>
      </c>
      <c r="K80" s="232">
        <f t="shared" si="5"/>
        <v>8.196330361945705</v>
      </c>
    </row>
    <row r="81" spans="1:11" ht="73.5" customHeight="1">
      <c r="A81" s="160" t="s">
        <v>553</v>
      </c>
      <c r="B81" s="230"/>
      <c r="C81" s="421">
        <f>C59</f>
        <v>0</v>
      </c>
      <c r="D81" s="431">
        <f>D59</f>
        <v>0</v>
      </c>
      <c r="E81" s="103"/>
      <c r="F81" s="248">
        <f t="shared" si="4"/>
        <v>0</v>
      </c>
      <c r="G81" s="421">
        <f>G59</f>
        <v>0</v>
      </c>
      <c r="H81" s="421">
        <f>H59</f>
        <v>0</v>
      </c>
      <c r="I81" s="421">
        <f>I59</f>
        <v>0</v>
      </c>
      <c r="J81" s="431">
        <f>J59</f>
        <v>256914.66</v>
      </c>
      <c r="K81" s="248">
        <f t="shared" si="5"/>
        <v>0</v>
      </c>
    </row>
    <row r="82" spans="1:11" ht="52.5" customHeight="1">
      <c r="A82" s="281" t="s">
        <v>565</v>
      </c>
      <c r="B82" s="230"/>
      <c r="C82" s="421">
        <f>C62+C63+C64</f>
        <v>1547995</v>
      </c>
      <c r="D82" s="431">
        <f>D62+D63+D64</f>
        <v>1547995.32</v>
      </c>
      <c r="E82" s="103">
        <f t="shared" si="6"/>
        <v>1.000000206719014</v>
      </c>
      <c r="F82" s="248">
        <f t="shared" si="4"/>
        <v>0.07984495770650868</v>
      </c>
      <c r="G82" s="431">
        <f>G62+G63+G64</f>
        <v>998850.9500000001</v>
      </c>
      <c r="H82" s="431">
        <f>H62+H63+H64</f>
        <v>3260661.58</v>
      </c>
      <c r="I82" s="431">
        <f>I62+I63+I64</f>
        <v>1969654.67</v>
      </c>
      <c r="J82" s="431">
        <f>J62+J63+J64</f>
        <v>2823024.52</v>
      </c>
      <c r="K82" s="248">
        <f t="shared" si="5"/>
        <v>0.5483463955176698</v>
      </c>
    </row>
    <row r="83" spans="4:10" ht="12.75">
      <c r="D83" s="288"/>
      <c r="E83" s="288"/>
      <c r="F83" s="288"/>
      <c r="G83" s="288"/>
      <c r="H83" s="288"/>
      <c r="I83" s="288"/>
      <c r="J83" s="288"/>
    </row>
    <row r="105" ht="12.75" customHeight="1"/>
    <row r="106" ht="13.5" customHeight="1"/>
    <row r="107" ht="12.75">
      <c r="E107" s="105"/>
    </row>
    <row r="108" ht="12.75">
      <c r="E108" s="105"/>
    </row>
    <row r="109" ht="12.75">
      <c r="E109" s="105"/>
    </row>
    <row r="110" ht="12.75">
      <c r="E110" s="105"/>
    </row>
    <row r="111" ht="12.75">
      <c r="E111" s="105"/>
    </row>
    <row r="112" ht="12.75">
      <c r="E112" s="105"/>
    </row>
    <row r="113" ht="12.75">
      <c r="E113" s="105"/>
    </row>
    <row r="114" ht="12.75">
      <c r="E114" s="105"/>
    </row>
    <row r="115" ht="12.75">
      <c r="E115" s="105"/>
    </row>
    <row r="116" ht="12.75">
      <c r="E116" s="105"/>
    </row>
    <row r="117" ht="12.75">
      <c r="E117" s="105"/>
    </row>
    <row r="118" ht="12.75">
      <c r="E118" s="105"/>
    </row>
    <row r="119" ht="12.75">
      <c r="E119" s="105"/>
    </row>
    <row r="120" ht="12.75">
      <c r="E120" s="105"/>
    </row>
    <row r="121" ht="12.75">
      <c r="E121" s="105"/>
    </row>
    <row r="122" ht="12.75">
      <c r="E122" s="105"/>
    </row>
    <row r="123" ht="12.75">
      <c r="E123" s="105"/>
    </row>
    <row r="124" ht="12.75">
      <c r="E124" s="105"/>
    </row>
    <row r="125" ht="12.75">
      <c r="E125" s="105"/>
    </row>
    <row r="126" ht="12.75">
      <c r="E126" s="105"/>
    </row>
    <row r="127" ht="12.75">
      <c r="E127" s="105"/>
    </row>
    <row r="128" ht="12.75">
      <c r="E128" s="105"/>
    </row>
    <row r="129" ht="12.75">
      <c r="E129" s="105"/>
    </row>
    <row r="130" ht="12.75">
      <c r="E130" s="105"/>
    </row>
    <row r="131" ht="12.75">
      <c r="E131" s="105"/>
    </row>
    <row r="132" ht="12.75">
      <c r="E132" s="105"/>
    </row>
    <row r="133" ht="12.75">
      <c r="E133" s="105"/>
    </row>
    <row r="134" ht="12.75">
      <c r="E134" s="105"/>
    </row>
    <row r="135" ht="12.75">
      <c r="E135" s="105"/>
    </row>
    <row r="136" ht="12.75">
      <c r="E136" s="105"/>
    </row>
    <row r="137" ht="12.75">
      <c r="E137" s="105"/>
    </row>
    <row r="138" ht="12.75">
      <c r="E138" s="105"/>
    </row>
    <row r="139" ht="12.75">
      <c r="E139" s="105"/>
    </row>
    <row r="140" ht="12.75">
      <c r="E140" s="105"/>
    </row>
    <row r="141" ht="12.75">
      <c r="E141" s="105"/>
    </row>
    <row r="142" ht="12.75">
      <c r="E142" s="105"/>
    </row>
    <row r="143" ht="12.75">
      <c r="E143" s="105"/>
    </row>
    <row r="144" ht="12.75">
      <c r="E144" s="105"/>
    </row>
    <row r="145" ht="12.75">
      <c r="E145" s="105"/>
    </row>
    <row r="146" ht="12.75">
      <c r="E146" s="105"/>
    </row>
    <row r="147" ht="12.75">
      <c r="E147" s="105"/>
    </row>
    <row r="148" ht="12.75">
      <c r="E148" s="105"/>
    </row>
    <row r="149" ht="12.75">
      <c r="E149" s="105"/>
    </row>
    <row r="150" ht="12.75">
      <c r="E150" s="105"/>
    </row>
    <row r="151" ht="12.75">
      <c r="E151" s="105"/>
    </row>
    <row r="152" ht="12.75">
      <c r="E152" s="105"/>
    </row>
    <row r="153" ht="12.75">
      <c r="E153" s="105"/>
    </row>
    <row r="154" ht="12.75">
      <c r="E154" s="105"/>
    </row>
    <row r="155" ht="12.75">
      <c r="E155" s="105"/>
    </row>
    <row r="156" ht="12.75">
      <c r="E156" s="105"/>
    </row>
    <row r="157" ht="12.75">
      <c r="E157" s="105"/>
    </row>
    <row r="158" ht="12.75">
      <c r="E158" s="105"/>
    </row>
    <row r="159" ht="12.75">
      <c r="E159" s="105"/>
    </row>
    <row r="160" ht="12.75">
      <c r="E160" s="105"/>
    </row>
    <row r="161" ht="12.75">
      <c r="E161" s="105"/>
    </row>
    <row r="162" ht="12.75">
      <c r="E162" s="105"/>
    </row>
    <row r="163" ht="12.75">
      <c r="E163" s="105"/>
    </row>
    <row r="164" ht="12.75">
      <c r="E164" s="105"/>
    </row>
    <row r="165" ht="12.75">
      <c r="E165" s="105"/>
    </row>
    <row r="166" ht="12.75">
      <c r="E166" s="105"/>
    </row>
    <row r="167" ht="12.75">
      <c r="E167" s="10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headerFooter alignWithMargins="0">
    <oddHeader>&amp;R&amp;"Arial CE,Pogrubiony"&amp;11Załącznik Nr 3&amp;"Arial CE,Standardowy"&amp;10 
do sprawozdania z wykonania budżetu Miasta Radziejów za 2013 rok</oddHeader>
    <oddFooter xml:space="preserve">&amp;C&amp;P&amp;R&amp;"Arial CE,Pogrubiony"DOCHODY WG  §§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45">
      <selection activeCell="M170" sqref="M170"/>
    </sheetView>
  </sheetViews>
  <sheetFormatPr defaultColWidth="9.00390625" defaultRowHeight="12.75"/>
  <cols>
    <col min="1" max="1" width="30.625" style="314" customWidth="1"/>
    <col min="2" max="2" width="5.375" style="293" customWidth="1"/>
    <col min="3" max="3" width="12.625" style="368" customWidth="1"/>
    <col min="4" max="4" width="12.25390625" style="369" customWidth="1"/>
    <col min="5" max="5" width="7.75390625" style="316" customWidth="1"/>
    <col min="6" max="6" width="8.25390625" style="317" customWidth="1"/>
    <col min="7" max="10" width="12.375" style="315" customWidth="1"/>
    <col min="11" max="16384" width="9.125" style="293" customWidth="1"/>
  </cols>
  <sheetData>
    <row r="1" spans="1:11" ht="50.25" customHeight="1">
      <c r="A1" s="290" t="s">
        <v>0</v>
      </c>
      <c r="B1" s="290" t="s">
        <v>3</v>
      </c>
      <c r="C1" s="358" t="s">
        <v>598</v>
      </c>
      <c r="D1" s="357" t="s">
        <v>601</v>
      </c>
      <c r="E1" s="292" t="s">
        <v>567</v>
      </c>
      <c r="F1" s="373" t="s">
        <v>603</v>
      </c>
      <c r="G1" s="291" t="s">
        <v>568</v>
      </c>
      <c r="H1" s="291" t="s">
        <v>569</v>
      </c>
      <c r="I1" s="291" t="s">
        <v>570</v>
      </c>
      <c r="J1" s="357" t="s">
        <v>566</v>
      </c>
      <c r="K1" s="292" t="s">
        <v>571</v>
      </c>
    </row>
    <row r="2" spans="1:11" s="299" customFormat="1" ht="14.25" customHeight="1">
      <c r="A2" s="294" t="s">
        <v>511</v>
      </c>
      <c r="B2" s="295" t="s">
        <v>512</v>
      </c>
      <c r="C2" s="359" t="s">
        <v>513</v>
      </c>
      <c r="D2" s="360" t="s">
        <v>514</v>
      </c>
      <c r="E2" s="298" t="s">
        <v>515</v>
      </c>
      <c r="F2" s="294" t="s">
        <v>516</v>
      </c>
      <c r="G2" s="296" t="s">
        <v>517</v>
      </c>
      <c r="H2" s="297" t="s">
        <v>518</v>
      </c>
      <c r="I2" s="298" t="s">
        <v>519</v>
      </c>
      <c r="J2" s="298" t="s">
        <v>520</v>
      </c>
      <c r="K2" s="294" t="s">
        <v>520</v>
      </c>
    </row>
    <row r="3" spans="1:11" ht="42.75" customHeight="1">
      <c r="A3" s="244" t="s">
        <v>572</v>
      </c>
      <c r="B3" s="321">
        <v>2310</v>
      </c>
      <c r="C3" s="361">
        <v>14000</v>
      </c>
      <c r="D3" s="361">
        <v>13913</v>
      </c>
      <c r="E3" s="302">
        <f>D3/C3</f>
        <v>0.9937857142857143</v>
      </c>
      <c r="F3" s="282">
        <f>D3/18758245.26</f>
        <v>0.0007417005059459383</v>
      </c>
      <c r="G3" s="301">
        <v>0</v>
      </c>
      <c r="H3" s="301">
        <v>1500</v>
      </c>
      <c r="I3" s="301">
        <v>1712.8</v>
      </c>
      <c r="J3" s="301">
        <v>9674.46</v>
      </c>
      <c r="K3" s="282">
        <f>D3/J3</f>
        <v>1.4381164426748367</v>
      </c>
    </row>
    <row r="4" spans="1:11" ht="54.75" customHeight="1">
      <c r="A4" s="244" t="s">
        <v>573</v>
      </c>
      <c r="B4" s="321">
        <v>2320</v>
      </c>
      <c r="C4" s="361">
        <v>0</v>
      </c>
      <c r="D4" s="361">
        <v>0</v>
      </c>
      <c r="E4" s="302"/>
      <c r="F4" s="282">
        <f aca="true" t="shared" si="0" ref="F4:F67">D4/18758245.26</f>
        <v>0</v>
      </c>
      <c r="G4" s="301">
        <v>0</v>
      </c>
      <c r="H4" s="301">
        <v>0</v>
      </c>
      <c r="I4" s="301">
        <v>0</v>
      </c>
      <c r="J4" s="301">
        <v>0</v>
      </c>
      <c r="K4" s="282"/>
    </row>
    <row r="5" spans="1:11" ht="53.25" customHeight="1">
      <c r="A5" s="156" t="s">
        <v>574</v>
      </c>
      <c r="B5" s="321">
        <v>2330</v>
      </c>
      <c r="C5" s="361">
        <v>0</v>
      </c>
      <c r="D5" s="361">
        <v>0</v>
      </c>
      <c r="E5" s="370"/>
      <c r="F5" s="282">
        <f t="shared" si="0"/>
        <v>0</v>
      </c>
      <c r="G5" s="301">
        <v>0</v>
      </c>
      <c r="H5" s="301">
        <v>820.1</v>
      </c>
      <c r="I5" s="301">
        <v>295.8</v>
      </c>
      <c r="J5" s="301">
        <v>292.9</v>
      </c>
      <c r="K5" s="282">
        <f>D5/J5</f>
        <v>0</v>
      </c>
    </row>
    <row r="6" spans="1:11" ht="31.5" customHeight="1">
      <c r="A6" s="244" t="s">
        <v>195</v>
      </c>
      <c r="B6" s="321">
        <v>2480</v>
      </c>
      <c r="C6" s="361">
        <v>575500</v>
      </c>
      <c r="D6" s="361">
        <v>575500</v>
      </c>
      <c r="E6" s="302">
        <f aca="true" t="shared" si="1" ref="E6:E76">D6/C6</f>
        <v>1</v>
      </c>
      <c r="F6" s="282">
        <f t="shared" si="0"/>
        <v>0.030679841958735535</v>
      </c>
      <c r="G6" s="301">
        <v>590000</v>
      </c>
      <c r="H6" s="301">
        <v>644500</v>
      </c>
      <c r="I6" s="301">
        <v>544950</v>
      </c>
      <c r="J6" s="301">
        <v>558000</v>
      </c>
      <c r="K6" s="282">
        <f>D6/J6</f>
        <v>1.0313620071684588</v>
      </c>
    </row>
    <row r="7" spans="1:11" ht="38.25" customHeight="1">
      <c r="A7" s="244" t="s">
        <v>575</v>
      </c>
      <c r="B7" s="321">
        <v>2710</v>
      </c>
      <c r="C7" s="361">
        <v>0</v>
      </c>
      <c r="D7" s="361">
        <v>0</v>
      </c>
      <c r="E7" s="302"/>
      <c r="F7" s="282">
        <f t="shared" si="0"/>
        <v>0</v>
      </c>
      <c r="G7" s="301">
        <v>21000</v>
      </c>
      <c r="H7" s="301">
        <v>3000</v>
      </c>
      <c r="I7" s="301">
        <v>0</v>
      </c>
      <c r="J7" s="301">
        <v>0</v>
      </c>
      <c r="K7" s="282"/>
    </row>
    <row r="8" spans="1:11" ht="75" customHeight="1">
      <c r="A8" s="156" t="s">
        <v>576</v>
      </c>
      <c r="B8" s="321">
        <v>2720</v>
      </c>
      <c r="C8" s="361">
        <v>4400</v>
      </c>
      <c r="D8" s="361">
        <v>4305</v>
      </c>
      <c r="E8" s="302">
        <f t="shared" si="1"/>
        <v>0.9784090909090909</v>
      </c>
      <c r="F8" s="282">
        <f t="shared" si="0"/>
        <v>0.00022949907842286096</v>
      </c>
      <c r="G8" s="301">
        <v>0</v>
      </c>
      <c r="H8" s="301">
        <v>0</v>
      </c>
      <c r="I8" s="301">
        <v>0</v>
      </c>
      <c r="J8" s="301">
        <v>0</v>
      </c>
      <c r="K8" s="282"/>
    </row>
    <row r="9" spans="1:11" ht="47.25" customHeight="1">
      <c r="A9" s="244" t="s">
        <v>193</v>
      </c>
      <c r="B9" s="321">
        <v>2820</v>
      </c>
      <c r="C9" s="361">
        <v>115000</v>
      </c>
      <c r="D9" s="361">
        <v>115000</v>
      </c>
      <c r="E9" s="302">
        <f t="shared" si="1"/>
        <v>1</v>
      </c>
      <c r="F9" s="282">
        <f t="shared" si="0"/>
        <v>0.00613063740270128</v>
      </c>
      <c r="G9" s="301">
        <v>120000</v>
      </c>
      <c r="H9" s="301">
        <v>120000</v>
      </c>
      <c r="I9" s="301">
        <v>124459.38</v>
      </c>
      <c r="J9" s="301">
        <v>129599.86</v>
      </c>
      <c r="K9" s="282">
        <f>D9/J9</f>
        <v>0.8873466375658122</v>
      </c>
    </row>
    <row r="10" spans="1:11" ht="39" customHeight="1">
      <c r="A10" s="156" t="s">
        <v>366</v>
      </c>
      <c r="B10" s="321">
        <v>2850</v>
      </c>
      <c r="C10" s="361">
        <v>844</v>
      </c>
      <c r="D10" s="361">
        <v>815.7</v>
      </c>
      <c r="E10" s="302">
        <f t="shared" si="1"/>
        <v>0.9664691943127962</v>
      </c>
      <c r="F10" s="282">
        <f t="shared" si="0"/>
        <v>4.348487764681247E-05</v>
      </c>
      <c r="G10" s="301">
        <v>584.62</v>
      </c>
      <c r="H10" s="301">
        <v>557.87</v>
      </c>
      <c r="I10" s="301">
        <v>590.92</v>
      </c>
      <c r="J10" s="301">
        <v>746.56</v>
      </c>
      <c r="K10" s="282">
        <f>D10/J10</f>
        <v>1.0926114444920705</v>
      </c>
    </row>
    <row r="11" spans="1:11" ht="48.75" customHeight="1">
      <c r="A11" s="244" t="s">
        <v>577</v>
      </c>
      <c r="B11" s="321">
        <v>2900</v>
      </c>
      <c r="C11" s="361">
        <v>5500</v>
      </c>
      <c r="D11" s="361">
        <v>5439</v>
      </c>
      <c r="E11" s="302">
        <f>D11/C11</f>
        <v>0.988909090909091</v>
      </c>
      <c r="F11" s="282">
        <f t="shared" si="0"/>
        <v>0.0002899524942025414</v>
      </c>
      <c r="G11" s="301">
        <v>17304.12</v>
      </c>
      <c r="H11" s="301">
        <v>1160.4</v>
      </c>
      <c r="I11" s="301">
        <v>4889.2</v>
      </c>
      <c r="J11" s="301">
        <v>5382.92</v>
      </c>
      <c r="K11" s="282">
        <f>D11/J11</f>
        <v>1.0104181373678227</v>
      </c>
    </row>
    <row r="12" spans="1:11" s="299" customFormat="1" ht="14.25" customHeight="1">
      <c r="A12" s="294" t="s">
        <v>511</v>
      </c>
      <c r="B12" s="322" t="s">
        <v>512</v>
      </c>
      <c r="C12" s="362" t="s">
        <v>513</v>
      </c>
      <c r="D12" s="322" t="s">
        <v>514</v>
      </c>
      <c r="E12" s="294" t="s">
        <v>515</v>
      </c>
      <c r="F12" s="322" t="s">
        <v>516</v>
      </c>
      <c r="G12" s="322" t="s">
        <v>517</v>
      </c>
      <c r="H12" s="294" t="s">
        <v>518</v>
      </c>
      <c r="I12" s="322" t="s">
        <v>519</v>
      </c>
      <c r="J12" s="294" t="s">
        <v>520</v>
      </c>
      <c r="K12" s="322" t="s">
        <v>602</v>
      </c>
    </row>
    <row r="13" spans="1:11" ht="73.5" customHeight="1">
      <c r="A13" s="156" t="s">
        <v>578</v>
      </c>
      <c r="B13" s="321">
        <v>2910</v>
      </c>
      <c r="C13" s="361">
        <v>3000</v>
      </c>
      <c r="D13" s="361">
        <v>1999</v>
      </c>
      <c r="E13" s="302">
        <f t="shared" si="1"/>
        <v>0.6663333333333333</v>
      </c>
      <c r="F13" s="282">
        <f t="shared" si="0"/>
        <v>0.00010656647102608573</v>
      </c>
      <c r="G13" s="301">
        <v>2908</v>
      </c>
      <c r="H13" s="301">
        <v>3041</v>
      </c>
      <c r="I13" s="301">
        <v>3800.76</v>
      </c>
      <c r="J13" s="301">
        <v>2855</v>
      </c>
      <c r="K13" s="282">
        <f>D13/J13</f>
        <v>0.7001751313485114</v>
      </c>
    </row>
    <row r="14" spans="1:11" s="299" customFormat="1" ht="72.75" customHeight="1">
      <c r="A14" s="156" t="s">
        <v>578</v>
      </c>
      <c r="B14" s="321">
        <v>2917</v>
      </c>
      <c r="C14" s="363">
        <v>0</v>
      </c>
      <c r="D14" s="363">
        <v>0</v>
      </c>
      <c r="E14" s="302"/>
      <c r="F14" s="282">
        <f t="shared" si="0"/>
        <v>0</v>
      </c>
      <c r="G14" s="303">
        <v>0</v>
      </c>
      <c r="H14" s="303">
        <v>253.3</v>
      </c>
      <c r="I14" s="303">
        <v>59.65</v>
      </c>
      <c r="J14" s="303">
        <v>486.01</v>
      </c>
      <c r="K14" s="282">
        <f>D14/J14</f>
        <v>0</v>
      </c>
    </row>
    <row r="15" spans="1:11" s="299" customFormat="1" ht="75.75" customHeight="1">
      <c r="A15" s="156" t="s">
        <v>578</v>
      </c>
      <c r="B15" s="321">
        <v>2918</v>
      </c>
      <c r="C15" s="363">
        <v>0</v>
      </c>
      <c r="D15" s="363">
        <v>0</v>
      </c>
      <c r="E15" s="302"/>
      <c r="F15" s="282">
        <f t="shared" si="0"/>
        <v>0</v>
      </c>
      <c r="G15" s="303">
        <v>0</v>
      </c>
      <c r="H15" s="303">
        <v>1802</v>
      </c>
      <c r="I15" s="303">
        <v>0</v>
      </c>
      <c r="J15" s="303"/>
      <c r="K15" s="282"/>
    </row>
    <row r="16" spans="1:11" s="299" customFormat="1" ht="72.75" customHeight="1">
      <c r="A16" s="156" t="s">
        <v>578</v>
      </c>
      <c r="B16" s="321">
        <v>2919</v>
      </c>
      <c r="C16" s="363">
        <v>0</v>
      </c>
      <c r="D16" s="363">
        <v>0</v>
      </c>
      <c r="E16" s="302"/>
      <c r="F16" s="282">
        <f t="shared" si="0"/>
        <v>0</v>
      </c>
      <c r="G16" s="303">
        <v>0</v>
      </c>
      <c r="H16" s="303">
        <v>362.7</v>
      </c>
      <c r="I16" s="303">
        <v>10.53</v>
      </c>
      <c r="J16" s="303">
        <v>25.73</v>
      </c>
      <c r="K16" s="282">
        <f>D16/J16</f>
        <v>0</v>
      </c>
    </row>
    <row r="17" spans="1:11" s="299" customFormat="1" ht="24.75" customHeight="1">
      <c r="A17" s="165" t="s">
        <v>473</v>
      </c>
      <c r="B17" s="321">
        <v>3000</v>
      </c>
      <c r="C17" s="363">
        <v>2000</v>
      </c>
      <c r="D17" s="363">
        <v>2000</v>
      </c>
      <c r="E17" s="302">
        <f t="shared" si="1"/>
        <v>1</v>
      </c>
      <c r="F17" s="282">
        <f t="shared" si="0"/>
        <v>0.000106619780916544</v>
      </c>
      <c r="G17" s="303">
        <v>0</v>
      </c>
      <c r="H17" s="303">
        <v>0</v>
      </c>
      <c r="I17" s="303">
        <v>0</v>
      </c>
      <c r="J17" s="303">
        <v>0</v>
      </c>
      <c r="K17" s="282"/>
    </row>
    <row r="18" spans="1:11" ht="27" customHeight="1">
      <c r="A18" s="244" t="s">
        <v>311</v>
      </c>
      <c r="B18" s="321">
        <v>3020</v>
      </c>
      <c r="C18" s="361">
        <v>50480</v>
      </c>
      <c r="D18" s="361">
        <v>46410.39</v>
      </c>
      <c r="E18" s="302">
        <f t="shared" si="1"/>
        <v>0.919381735340729</v>
      </c>
      <c r="F18" s="282">
        <f t="shared" si="0"/>
        <v>0.002474132807025682</v>
      </c>
      <c r="G18" s="301">
        <v>34219.36</v>
      </c>
      <c r="H18" s="301">
        <v>40754.63</v>
      </c>
      <c r="I18" s="301">
        <v>43892.82</v>
      </c>
      <c r="J18" s="301">
        <v>42136.42</v>
      </c>
      <c r="K18" s="282">
        <f>D18/J18</f>
        <v>1.1014317305551824</v>
      </c>
    </row>
    <row r="19" spans="1:11" ht="15" customHeight="1">
      <c r="A19" s="244" t="s">
        <v>23</v>
      </c>
      <c r="B19" s="321">
        <v>3030</v>
      </c>
      <c r="C19" s="361">
        <v>81001</v>
      </c>
      <c r="D19" s="361">
        <v>79859</v>
      </c>
      <c r="E19" s="302">
        <f t="shared" si="1"/>
        <v>0.9859014086245849</v>
      </c>
      <c r="F19" s="282">
        <f t="shared" si="0"/>
        <v>0.004257274542107143</v>
      </c>
      <c r="G19" s="301">
        <v>67662.22</v>
      </c>
      <c r="H19" s="301">
        <v>84345.02</v>
      </c>
      <c r="I19" s="301">
        <v>82395.62</v>
      </c>
      <c r="J19" s="301">
        <v>76564.5</v>
      </c>
      <c r="K19" s="282">
        <f>D19/J19</f>
        <v>1.0430290800566842</v>
      </c>
    </row>
    <row r="20" spans="1:11" ht="25.5" customHeight="1">
      <c r="A20" s="304" t="s">
        <v>579</v>
      </c>
      <c r="B20" s="321">
        <v>3040</v>
      </c>
      <c r="C20" s="361">
        <v>0</v>
      </c>
      <c r="D20" s="361">
        <v>0</v>
      </c>
      <c r="E20" s="302"/>
      <c r="F20" s="282">
        <f t="shared" si="0"/>
        <v>0</v>
      </c>
      <c r="G20" s="301">
        <v>0</v>
      </c>
      <c r="H20" s="301">
        <v>7394</v>
      </c>
      <c r="I20" s="301">
        <v>14000</v>
      </c>
      <c r="J20" s="301">
        <v>0</v>
      </c>
      <c r="K20" s="282"/>
    </row>
    <row r="21" spans="1:11" ht="15" customHeight="1">
      <c r="A21" s="305" t="s">
        <v>53</v>
      </c>
      <c r="B21" s="321">
        <v>3110</v>
      </c>
      <c r="C21" s="361">
        <v>3730966</v>
      </c>
      <c r="D21" s="361">
        <v>3676525.49</v>
      </c>
      <c r="E21" s="302">
        <f t="shared" si="1"/>
        <v>0.9854084679410106</v>
      </c>
      <c r="F21" s="282">
        <f t="shared" si="0"/>
        <v>0.1959951711389448</v>
      </c>
      <c r="G21" s="301">
        <v>3373050.82</v>
      </c>
      <c r="H21" s="301">
        <v>3457075.09</v>
      </c>
      <c r="I21" s="301">
        <v>3551645.86</v>
      </c>
      <c r="J21" s="301">
        <v>3648847.58</v>
      </c>
      <c r="K21" s="282">
        <f aca="true" t="shared" si="2" ref="K21:K26">D21/J21</f>
        <v>1.0075853839858118</v>
      </c>
    </row>
    <row r="22" spans="1:11" ht="15" customHeight="1">
      <c r="A22" s="305" t="s">
        <v>53</v>
      </c>
      <c r="B22" s="321">
        <v>3119</v>
      </c>
      <c r="C22" s="361">
        <v>17179</v>
      </c>
      <c r="D22" s="361">
        <v>13704.71</v>
      </c>
      <c r="E22" s="302">
        <f t="shared" si="1"/>
        <v>0.797759473776122</v>
      </c>
      <c r="F22" s="282">
        <f t="shared" si="0"/>
        <v>0.0007305965888623848</v>
      </c>
      <c r="G22" s="301">
        <v>7020.83</v>
      </c>
      <c r="H22" s="301">
        <v>9222.27</v>
      </c>
      <c r="I22" s="301">
        <v>13521.45</v>
      </c>
      <c r="J22" s="301">
        <v>15226.46</v>
      </c>
      <c r="K22" s="282">
        <f t="shared" si="2"/>
        <v>0.9000588449317832</v>
      </c>
    </row>
    <row r="23" spans="1:11" ht="15" customHeight="1">
      <c r="A23" s="305" t="s">
        <v>174</v>
      </c>
      <c r="B23" s="321">
        <v>3240</v>
      </c>
      <c r="C23" s="361">
        <v>12694</v>
      </c>
      <c r="D23" s="361">
        <v>12694</v>
      </c>
      <c r="E23" s="302">
        <f t="shared" si="1"/>
        <v>1</v>
      </c>
      <c r="F23" s="282">
        <f t="shared" si="0"/>
        <v>0.0006767157494773047</v>
      </c>
      <c r="G23" s="301">
        <v>12089</v>
      </c>
      <c r="H23" s="301">
        <v>12768</v>
      </c>
      <c r="I23" s="301">
        <v>12333</v>
      </c>
      <c r="J23" s="301">
        <v>9615</v>
      </c>
      <c r="K23" s="282">
        <f t="shared" si="2"/>
        <v>1.3202288091523662</v>
      </c>
    </row>
    <row r="24" spans="1:11" ht="15" customHeight="1">
      <c r="A24" s="305" t="s">
        <v>176</v>
      </c>
      <c r="B24" s="321">
        <v>3260</v>
      </c>
      <c r="C24" s="361">
        <v>140258</v>
      </c>
      <c r="D24" s="361">
        <v>118709.38</v>
      </c>
      <c r="E24" s="302">
        <f t="shared" si="1"/>
        <v>0.8463644141510644</v>
      </c>
      <c r="F24" s="282">
        <f t="shared" si="0"/>
        <v>0.0063283840441693846</v>
      </c>
      <c r="G24" s="301">
        <v>77492</v>
      </c>
      <c r="H24" s="301">
        <v>87026.8</v>
      </c>
      <c r="I24" s="301">
        <v>100611</v>
      </c>
      <c r="J24" s="301">
        <v>113647.09</v>
      </c>
      <c r="K24" s="282">
        <f t="shared" si="2"/>
        <v>1.0445439474077163</v>
      </c>
    </row>
    <row r="25" spans="1:11" ht="15" customHeight="1">
      <c r="A25" s="305" t="s">
        <v>19</v>
      </c>
      <c r="B25" s="321">
        <v>4010</v>
      </c>
      <c r="C25" s="361">
        <v>5642990</v>
      </c>
      <c r="D25" s="361">
        <v>5563527.23</v>
      </c>
      <c r="E25" s="302">
        <f t="shared" si="1"/>
        <v>0.9859183216698949</v>
      </c>
      <c r="F25" s="282">
        <f t="shared" si="0"/>
        <v>0.29659102719291347</v>
      </c>
      <c r="G25" s="301">
        <v>4681069.96</v>
      </c>
      <c r="H25" s="301">
        <v>4948994.08</v>
      </c>
      <c r="I25" s="301">
        <v>5197316.09</v>
      </c>
      <c r="J25" s="301">
        <v>5350361.83</v>
      </c>
      <c r="K25" s="282">
        <f t="shared" si="2"/>
        <v>1.0398413054617655</v>
      </c>
    </row>
    <row r="26" spans="1:11" ht="15" customHeight="1">
      <c r="A26" s="305" t="s">
        <v>19</v>
      </c>
      <c r="B26" s="321">
        <v>4011</v>
      </c>
      <c r="C26" s="361">
        <v>3000</v>
      </c>
      <c r="D26" s="361">
        <v>3000</v>
      </c>
      <c r="E26" s="302">
        <f t="shared" si="1"/>
        <v>1</v>
      </c>
      <c r="F26" s="282">
        <f t="shared" si="0"/>
        <v>0.000159929671374816</v>
      </c>
      <c r="G26" s="301">
        <v>0</v>
      </c>
      <c r="H26" s="301">
        <v>0</v>
      </c>
      <c r="I26" s="301">
        <v>0</v>
      </c>
      <c r="J26" s="301">
        <v>3000</v>
      </c>
      <c r="K26" s="282">
        <f t="shared" si="2"/>
        <v>1</v>
      </c>
    </row>
    <row r="27" spans="1:11" s="299" customFormat="1" ht="14.25" customHeight="1">
      <c r="A27" s="294" t="s">
        <v>511</v>
      </c>
      <c r="B27" s="322" t="s">
        <v>512</v>
      </c>
      <c r="C27" s="362" t="s">
        <v>513</v>
      </c>
      <c r="D27" s="322" t="s">
        <v>514</v>
      </c>
      <c r="E27" s="294" t="s">
        <v>515</v>
      </c>
      <c r="F27" s="322" t="s">
        <v>516</v>
      </c>
      <c r="G27" s="295" t="s">
        <v>517</v>
      </c>
      <c r="H27" s="294" t="s">
        <v>518</v>
      </c>
      <c r="I27" s="295" t="s">
        <v>519</v>
      </c>
      <c r="J27" s="294" t="s">
        <v>520</v>
      </c>
      <c r="K27" s="295" t="s">
        <v>602</v>
      </c>
    </row>
    <row r="28" spans="1:11" ht="16.5" customHeight="1">
      <c r="A28" s="305" t="s">
        <v>19</v>
      </c>
      <c r="B28" s="321">
        <v>4017</v>
      </c>
      <c r="C28" s="361">
        <v>47544</v>
      </c>
      <c r="D28" s="361">
        <v>46672.45</v>
      </c>
      <c r="E28" s="302">
        <f t="shared" si="1"/>
        <v>0.9816685596500083</v>
      </c>
      <c r="F28" s="282">
        <f t="shared" si="0"/>
        <v>0.002488103196919177</v>
      </c>
      <c r="G28" s="301">
        <v>0</v>
      </c>
      <c r="H28" s="301">
        <v>25076.92</v>
      </c>
      <c r="I28" s="301">
        <v>44273.63</v>
      </c>
      <c r="J28" s="301">
        <v>48540.2</v>
      </c>
      <c r="K28" s="282">
        <f>D28/J28</f>
        <v>0.9615215841714703</v>
      </c>
    </row>
    <row r="29" spans="1:11" ht="16.5" customHeight="1">
      <c r="A29" s="305" t="s">
        <v>19</v>
      </c>
      <c r="B29" s="321">
        <v>4018</v>
      </c>
      <c r="C29" s="361">
        <v>0</v>
      </c>
      <c r="D29" s="361">
        <v>0</v>
      </c>
      <c r="E29" s="302"/>
      <c r="F29" s="282">
        <f t="shared" si="0"/>
        <v>0</v>
      </c>
      <c r="G29" s="301">
        <v>12845.32</v>
      </c>
      <c r="H29" s="301">
        <v>0</v>
      </c>
      <c r="I29" s="301">
        <v>0</v>
      </c>
      <c r="J29" s="301">
        <v>0</v>
      </c>
      <c r="K29" s="282"/>
    </row>
    <row r="30" spans="1:11" ht="15.75" customHeight="1">
      <c r="A30" s="305" t="s">
        <v>19</v>
      </c>
      <c r="B30" s="321">
        <v>4019</v>
      </c>
      <c r="C30" s="361">
        <v>2779</v>
      </c>
      <c r="D30" s="361">
        <v>2733.89</v>
      </c>
      <c r="E30" s="302">
        <f t="shared" si="1"/>
        <v>0.9837675422813962</v>
      </c>
      <c r="F30" s="282">
        <f t="shared" si="0"/>
        <v>0.00014574337642496522</v>
      </c>
      <c r="G30" s="301">
        <v>680.18</v>
      </c>
      <c r="H30" s="301">
        <v>2363.73</v>
      </c>
      <c r="I30" s="301">
        <v>3092.87</v>
      </c>
      <c r="J30" s="301">
        <v>2991.54</v>
      </c>
      <c r="K30" s="282">
        <f aca="true" t="shared" si="3" ref="K30:K36">D30/J30</f>
        <v>0.9138737907566002</v>
      </c>
    </row>
    <row r="31" spans="1:11" ht="15" customHeight="1">
      <c r="A31" s="305" t="s">
        <v>20</v>
      </c>
      <c r="B31" s="321">
        <v>4040</v>
      </c>
      <c r="C31" s="361">
        <v>428536</v>
      </c>
      <c r="D31" s="361">
        <v>428527.76</v>
      </c>
      <c r="E31" s="302">
        <f t="shared" si="1"/>
        <v>0.9999807717437975</v>
      </c>
      <c r="F31" s="282">
        <f t="shared" si="0"/>
        <v>0.022844767943928673</v>
      </c>
      <c r="G31" s="301">
        <v>331058.2</v>
      </c>
      <c r="H31" s="301">
        <v>376808.18</v>
      </c>
      <c r="I31" s="301">
        <v>404206.41</v>
      </c>
      <c r="J31" s="301">
        <v>413061.49</v>
      </c>
      <c r="K31" s="282">
        <f t="shared" si="3"/>
        <v>1.0374430208926038</v>
      </c>
    </row>
    <row r="32" spans="1:11" ht="15" customHeight="1">
      <c r="A32" s="305" t="s">
        <v>20</v>
      </c>
      <c r="B32" s="321">
        <v>4047</v>
      </c>
      <c r="C32" s="361">
        <v>3838</v>
      </c>
      <c r="D32" s="361">
        <v>3825.51</v>
      </c>
      <c r="E32" s="302">
        <f>D32/C32</f>
        <v>0.9967457008858781</v>
      </c>
      <c r="F32" s="282">
        <f t="shared" si="0"/>
        <v>0.00020393751904702412</v>
      </c>
      <c r="G32" s="301">
        <v>0</v>
      </c>
      <c r="H32" s="301">
        <v>0</v>
      </c>
      <c r="I32" s="301">
        <v>0</v>
      </c>
      <c r="J32" s="301">
        <v>1784.5</v>
      </c>
      <c r="K32" s="282">
        <f t="shared" si="3"/>
        <v>2.143743345474923</v>
      </c>
    </row>
    <row r="33" spans="1:11" ht="15" customHeight="1">
      <c r="A33" s="305" t="s">
        <v>20</v>
      </c>
      <c r="B33" s="321">
        <v>4049</v>
      </c>
      <c r="C33" s="361">
        <v>204</v>
      </c>
      <c r="D33" s="361">
        <v>202.53</v>
      </c>
      <c r="E33" s="302">
        <f>D33/C33</f>
        <v>0.9927941176470588</v>
      </c>
      <c r="F33" s="282">
        <f t="shared" si="0"/>
        <v>1.0796852114513827E-05</v>
      </c>
      <c r="G33" s="301">
        <v>0</v>
      </c>
      <c r="H33" s="301">
        <v>0</v>
      </c>
      <c r="I33" s="301">
        <v>0</v>
      </c>
      <c r="J33" s="301">
        <v>94</v>
      </c>
      <c r="K33" s="282">
        <f t="shared" si="3"/>
        <v>2.1545744680851064</v>
      </c>
    </row>
    <row r="34" spans="1:11" ht="15" customHeight="1">
      <c r="A34" s="305" t="s">
        <v>27</v>
      </c>
      <c r="B34" s="321">
        <v>4110</v>
      </c>
      <c r="C34" s="361">
        <v>1149001</v>
      </c>
      <c r="D34" s="361">
        <v>1124883.47</v>
      </c>
      <c r="E34" s="302">
        <f t="shared" si="1"/>
        <v>0.979010000861618</v>
      </c>
      <c r="F34" s="282">
        <f t="shared" si="0"/>
        <v>0.05996741456402089</v>
      </c>
      <c r="G34" s="301">
        <v>822085.27</v>
      </c>
      <c r="H34" s="301">
        <v>884588.9</v>
      </c>
      <c r="I34" s="301">
        <v>914199.57</v>
      </c>
      <c r="J34" s="301">
        <v>1063641.32</v>
      </c>
      <c r="K34" s="282">
        <f t="shared" si="3"/>
        <v>1.057577821440784</v>
      </c>
    </row>
    <row r="35" spans="1:11" ht="15" customHeight="1">
      <c r="A35" s="305" t="s">
        <v>27</v>
      </c>
      <c r="B35" s="321">
        <v>4111</v>
      </c>
      <c r="C35" s="361">
        <v>516</v>
      </c>
      <c r="D35" s="361">
        <v>515.7</v>
      </c>
      <c r="E35" s="302">
        <f t="shared" si="1"/>
        <v>0.9994186046511628</v>
      </c>
      <c r="F35" s="282">
        <f t="shared" si="0"/>
        <v>2.749191050933087E-05</v>
      </c>
      <c r="G35" s="301">
        <v>0</v>
      </c>
      <c r="H35" s="301">
        <v>0</v>
      </c>
      <c r="I35" s="301">
        <v>554.44</v>
      </c>
      <c r="J35" s="301">
        <v>515.7</v>
      </c>
      <c r="K35" s="282">
        <f t="shared" si="3"/>
        <v>1</v>
      </c>
    </row>
    <row r="36" spans="1:11" ht="15" customHeight="1">
      <c r="A36" s="305" t="s">
        <v>27</v>
      </c>
      <c r="B36" s="321">
        <v>4117</v>
      </c>
      <c r="C36" s="361">
        <v>9159</v>
      </c>
      <c r="D36" s="361">
        <v>8981.57</v>
      </c>
      <c r="E36" s="302">
        <f t="shared" si="1"/>
        <v>0.980627797794519</v>
      </c>
      <c r="F36" s="282">
        <f t="shared" si="0"/>
        <v>0.00047880651284330203</v>
      </c>
      <c r="G36" s="301">
        <v>0</v>
      </c>
      <c r="H36" s="301">
        <v>4689.37</v>
      </c>
      <c r="I36" s="301">
        <v>6999.4</v>
      </c>
      <c r="J36" s="301">
        <v>8557.12</v>
      </c>
      <c r="K36" s="282">
        <f t="shared" si="3"/>
        <v>1.0496019688867282</v>
      </c>
    </row>
    <row r="37" spans="1:11" ht="15" customHeight="1">
      <c r="A37" s="305" t="s">
        <v>27</v>
      </c>
      <c r="B37" s="321">
        <v>4118</v>
      </c>
      <c r="C37" s="361">
        <v>0</v>
      </c>
      <c r="D37" s="361">
        <v>0</v>
      </c>
      <c r="E37" s="302"/>
      <c r="F37" s="282">
        <f t="shared" si="0"/>
        <v>0</v>
      </c>
      <c r="G37" s="301">
        <v>5707.92</v>
      </c>
      <c r="H37" s="301">
        <v>0</v>
      </c>
      <c r="I37" s="301">
        <v>0</v>
      </c>
      <c r="J37" s="301">
        <v>0</v>
      </c>
      <c r="K37" s="282"/>
    </row>
    <row r="38" spans="1:11" ht="15" customHeight="1">
      <c r="A38" s="305" t="s">
        <v>27</v>
      </c>
      <c r="B38" s="321">
        <v>4119</v>
      </c>
      <c r="C38" s="361">
        <v>532</v>
      </c>
      <c r="D38" s="361">
        <v>520.74</v>
      </c>
      <c r="E38" s="302">
        <f t="shared" si="1"/>
        <v>0.9788345864661654</v>
      </c>
      <c r="F38" s="282">
        <f t="shared" si="0"/>
        <v>2.776059235724056E-05</v>
      </c>
      <c r="G38" s="301">
        <v>669.02</v>
      </c>
      <c r="H38" s="301">
        <v>511.82</v>
      </c>
      <c r="I38" s="301">
        <v>513.41</v>
      </c>
      <c r="J38" s="301">
        <v>524.51</v>
      </c>
      <c r="K38" s="282">
        <f>D38/J38</f>
        <v>0.9928123391355742</v>
      </c>
    </row>
    <row r="39" spans="1:11" ht="15" customHeight="1">
      <c r="A39" s="244" t="s">
        <v>22</v>
      </c>
      <c r="B39" s="321">
        <v>4120</v>
      </c>
      <c r="C39" s="361">
        <v>130787</v>
      </c>
      <c r="D39" s="361">
        <v>123862.72</v>
      </c>
      <c r="E39" s="302">
        <f t="shared" si="1"/>
        <v>0.947056817573612</v>
      </c>
      <c r="F39" s="282">
        <f t="shared" si="0"/>
        <v>0.006603108035063616</v>
      </c>
      <c r="G39" s="301">
        <v>120768.95</v>
      </c>
      <c r="H39" s="301">
        <v>121660.23</v>
      </c>
      <c r="I39" s="301">
        <v>119337.94</v>
      </c>
      <c r="J39" s="301">
        <v>122774.77</v>
      </c>
      <c r="K39" s="282">
        <f>D39/J39</f>
        <v>1.0088613483047046</v>
      </c>
    </row>
    <row r="40" spans="1:11" ht="15" customHeight="1">
      <c r="A40" s="244" t="s">
        <v>22</v>
      </c>
      <c r="B40" s="321">
        <v>4121</v>
      </c>
      <c r="C40" s="361">
        <v>54</v>
      </c>
      <c r="D40" s="361">
        <v>53.9</v>
      </c>
      <c r="E40" s="302">
        <f t="shared" si="1"/>
        <v>0.9981481481481481</v>
      </c>
      <c r="F40" s="282">
        <f t="shared" si="0"/>
        <v>2.8734030957008607E-06</v>
      </c>
      <c r="G40" s="301"/>
      <c r="H40" s="301"/>
      <c r="I40" s="301">
        <v>89.43</v>
      </c>
      <c r="J40" s="301">
        <v>73.5</v>
      </c>
      <c r="K40" s="282">
        <f>D40/J40</f>
        <v>0.7333333333333333</v>
      </c>
    </row>
    <row r="41" spans="1:11" ht="15" customHeight="1">
      <c r="A41" s="244" t="s">
        <v>22</v>
      </c>
      <c r="B41" s="321">
        <v>4127</v>
      </c>
      <c r="C41" s="361">
        <v>1300</v>
      </c>
      <c r="D41" s="361">
        <v>1271.08</v>
      </c>
      <c r="E41" s="302">
        <f t="shared" si="1"/>
        <v>0.9777538461538461</v>
      </c>
      <c r="F41" s="282">
        <f t="shared" si="0"/>
        <v>6.776113556370037E-05</v>
      </c>
      <c r="G41" s="301">
        <v>0</v>
      </c>
      <c r="H41" s="301">
        <v>739.54</v>
      </c>
      <c r="I41" s="301">
        <v>1121.33</v>
      </c>
      <c r="J41" s="301">
        <v>1231.84</v>
      </c>
      <c r="K41" s="282">
        <f>D41/J41</f>
        <v>1.0318547863358878</v>
      </c>
    </row>
    <row r="42" spans="1:11" ht="15" customHeight="1">
      <c r="A42" s="244" t="s">
        <v>22</v>
      </c>
      <c r="B42" s="321">
        <v>4128</v>
      </c>
      <c r="C42" s="361">
        <v>0</v>
      </c>
      <c r="D42" s="361">
        <v>0</v>
      </c>
      <c r="E42" s="302"/>
      <c r="F42" s="282">
        <f t="shared" si="0"/>
        <v>0</v>
      </c>
      <c r="G42" s="301">
        <v>870.08</v>
      </c>
      <c r="H42" s="301">
        <v>0</v>
      </c>
      <c r="I42" s="301">
        <v>0</v>
      </c>
      <c r="J42" s="301">
        <v>0</v>
      </c>
      <c r="K42" s="282"/>
    </row>
    <row r="43" spans="1:11" ht="15" customHeight="1">
      <c r="A43" s="244" t="s">
        <v>22</v>
      </c>
      <c r="B43" s="321">
        <v>4129</v>
      </c>
      <c r="C43" s="361">
        <v>77</v>
      </c>
      <c r="D43" s="361">
        <v>73.83</v>
      </c>
      <c r="E43" s="302">
        <f t="shared" si="1"/>
        <v>0.9588311688311688</v>
      </c>
      <c r="F43" s="282">
        <f t="shared" si="0"/>
        <v>3.9358692125342216E-06</v>
      </c>
      <c r="G43" s="301">
        <v>102.81</v>
      </c>
      <c r="H43" s="301">
        <v>80.88</v>
      </c>
      <c r="I43" s="301">
        <v>82.35</v>
      </c>
      <c r="J43" s="301">
        <v>75.61</v>
      </c>
      <c r="K43" s="282">
        <f>D43/J43</f>
        <v>0.9764581404576114</v>
      </c>
    </row>
    <row r="44" spans="1:11" ht="15" customHeight="1">
      <c r="A44" s="244" t="s">
        <v>580</v>
      </c>
      <c r="B44" s="321">
        <v>4130</v>
      </c>
      <c r="C44" s="361">
        <v>41169</v>
      </c>
      <c r="D44" s="361">
        <v>40793.5</v>
      </c>
      <c r="E44" s="302">
        <f t="shared" si="1"/>
        <v>0.9908790594865068</v>
      </c>
      <c r="F44" s="282">
        <f t="shared" si="0"/>
        <v>0.002174697016409519</v>
      </c>
      <c r="G44" s="301">
        <v>23071.08</v>
      </c>
      <c r="H44" s="301">
        <v>30351.63</v>
      </c>
      <c r="I44" s="301">
        <v>35036.73</v>
      </c>
      <c r="J44" s="301">
        <v>42756.53</v>
      </c>
      <c r="K44" s="282">
        <f>D44/J44</f>
        <v>0.9540881825536357</v>
      </c>
    </row>
    <row r="45" spans="1:11" ht="15" customHeight="1">
      <c r="A45" s="244" t="s">
        <v>581</v>
      </c>
      <c r="B45" s="321">
        <v>4140</v>
      </c>
      <c r="C45" s="361">
        <v>0</v>
      </c>
      <c r="D45" s="361">
        <v>0</v>
      </c>
      <c r="E45" s="302"/>
      <c r="F45" s="282">
        <f t="shared" si="0"/>
        <v>0</v>
      </c>
      <c r="G45" s="301"/>
      <c r="H45" s="301"/>
      <c r="I45" s="301">
        <v>0</v>
      </c>
      <c r="J45" s="301">
        <v>0</v>
      </c>
      <c r="K45" s="282"/>
    </row>
    <row r="46" spans="1:11" ht="15" customHeight="1">
      <c r="A46" s="244" t="s">
        <v>165</v>
      </c>
      <c r="B46" s="321">
        <v>4170</v>
      </c>
      <c r="C46" s="361">
        <v>137650</v>
      </c>
      <c r="D46" s="361">
        <v>98790.11</v>
      </c>
      <c r="E46" s="302">
        <f t="shared" si="1"/>
        <v>0.7176905920813658</v>
      </c>
      <c r="F46" s="282">
        <f t="shared" si="0"/>
        <v>0.005266489942460641</v>
      </c>
      <c r="G46" s="301">
        <v>130108.4</v>
      </c>
      <c r="H46" s="301">
        <v>138713.2</v>
      </c>
      <c r="I46" s="301">
        <v>144243.9</v>
      </c>
      <c r="J46" s="301">
        <v>123544.91</v>
      </c>
      <c r="K46" s="282">
        <f>D46/J46</f>
        <v>0.7996291389098912</v>
      </c>
    </row>
    <row r="47" spans="1:11" ht="15" customHeight="1">
      <c r="A47" s="244" t="s">
        <v>165</v>
      </c>
      <c r="B47" s="321">
        <v>4171</v>
      </c>
      <c r="C47" s="361">
        <v>0</v>
      </c>
      <c r="D47" s="361">
        <v>0</v>
      </c>
      <c r="E47" s="302"/>
      <c r="F47" s="282">
        <f t="shared" si="0"/>
        <v>0</v>
      </c>
      <c r="G47" s="301"/>
      <c r="H47" s="301"/>
      <c r="I47" s="301">
        <v>3650</v>
      </c>
      <c r="J47" s="301">
        <v>0</v>
      </c>
      <c r="K47" s="282"/>
    </row>
    <row r="48" spans="1:11" ht="15" customHeight="1">
      <c r="A48" s="244" t="s">
        <v>165</v>
      </c>
      <c r="B48" s="321">
        <v>4177</v>
      </c>
      <c r="C48" s="361">
        <v>21479</v>
      </c>
      <c r="D48" s="361">
        <v>19595.36</v>
      </c>
      <c r="E48" s="302">
        <f t="shared" si="1"/>
        <v>0.9123031798500861</v>
      </c>
      <c r="F48" s="282">
        <f t="shared" si="0"/>
        <v>0.0010446264950904048</v>
      </c>
      <c r="G48" s="301">
        <v>0</v>
      </c>
      <c r="H48" s="301">
        <v>32046.98</v>
      </c>
      <c r="I48" s="301">
        <v>15942.57</v>
      </c>
      <c r="J48" s="301">
        <v>27616.56</v>
      </c>
      <c r="K48" s="282">
        <f>D48/J48</f>
        <v>0.7095510809456355</v>
      </c>
    </row>
    <row r="49" spans="1:11" ht="15" customHeight="1">
      <c r="A49" s="244" t="s">
        <v>165</v>
      </c>
      <c r="B49" s="321">
        <v>4178</v>
      </c>
      <c r="C49" s="338">
        <v>0</v>
      </c>
      <c r="D49" s="361">
        <v>0</v>
      </c>
      <c r="E49" s="302"/>
      <c r="F49" s="282">
        <f t="shared" si="0"/>
        <v>0</v>
      </c>
      <c r="G49" s="301">
        <v>152939.55</v>
      </c>
      <c r="H49" s="301">
        <v>0</v>
      </c>
      <c r="I49" s="301">
        <v>0</v>
      </c>
      <c r="J49" s="301">
        <v>0</v>
      </c>
      <c r="K49" s="282"/>
    </row>
    <row r="50" spans="1:11" ht="15" customHeight="1">
      <c r="A50" s="244" t="s">
        <v>165</v>
      </c>
      <c r="B50" s="321">
        <v>4179</v>
      </c>
      <c r="C50" s="338">
        <v>2885</v>
      </c>
      <c r="D50" s="338">
        <v>2784.64</v>
      </c>
      <c r="E50" s="302">
        <f t="shared" si="1"/>
        <v>0.965213171577123</v>
      </c>
      <c r="F50" s="282">
        <f t="shared" si="0"/>
        <v>0.0001484488533657225</v>
      </c>
      <c r="G50" s="301">
        <v>25323.45</v>
      </c>
      <c r="H50" s="301">
        <v>4515.02</v>
      </c>
      <c r="I50" s="301">
        <v>2391.03</v>
      </c>
      <c r="J50" s="301">
        <v>3843.44</v>
      </c>
      <c r="K50" s="282">
        <f>D50/J50</f>
        <v>0.7245176196324126</v>
      </c>
    </row>
    <row r="51" spans="1:11" ht="15" customHeight="1">
      <c r="A51" s="306" t="s">
        <v>582</v>
      </c>
      <c r="B51" s="321">
        <v>4210</v>
      </c>
      <c r="C51" s="361">
        <v>934577.96</v>
      </c>
      <c r="D51" s="361">
        <v>849029.25</v>
      </c>
      <c r="E51" s="302">
        <f t="shared" si="1"/>
        <v>0.9084627354148177</v>
      </c>
      <c r="F51" s="282">
        <f t="shared" si="0"/>
        <v>0.04526165631336883</v>
      </c>
      <c r="G51" s="301">
        <v>714815.84</v>
      </c>
      <c r="H51" s="301">
        <v>889638.63</v>
      </c>
      <c r="I51" s="301">
        <v>779360.65</v>
      </c>
      <c r="J51" s="301">
        <v>868173.23</v>
      </c>
      <c r="K51" s="282">
        <f>D51/J51</f>
        <v>0.9779491242778817</v>
      </c>
    </row>
    <row r="52" spans="1:11" ht="15" customHeight="1">
      <c r="A52" s="306" t="s">
        <v>582</v>
      </c>
      <c r="B52" s="321">
        <v>4211</v>
      </c>
      <c r="C52" s="361">
        <v>375</v>
      </c>
      <c r="D52" s="361">
        <v>371.45</v>
      </c>
      <c r="E52" s="302">
        <f t="shared" si="1"/>
        <v>0.9905333333333333</v>
      </c>
      <c r="F52" s="282">
        <f t="shared" si="0"/>
        <v>1.9801958810725134E-05</v>
      </c>
      <c r="G52" s="301"/>
      <c r="H52" s="301"/>
      <c r="I52" s="301">
        <v>59</v>
      </c>
      <c r="J52" s="301">
        <v>0</v>
      </c>
      <c r="K52" s="282"/>
    </row>
    <row r="53" spans="1:11" ht="15" customHeight="1">
      <c r="A53" s="306" t="s">
        <v>582</v>
      </c>
      <c r="B53" s="321">
        <v>4217</v>
      </c>
      <c r="C53" s="338">
        <v>12114</v>
      </c>
      <c r="D53" s="338">
        <v>7499.2</v>
      </c>
      <c r="E53" s="302">
        <f t="shared" si="1"/>
        <v>0.6190523361400033</v>
      </c>
      <c r="F53" s="282">
        <f t="shared" si="0"/>
        <v>0.00039978153052467333</v>
      </c>
      <c r="G53" s="301">
        <v>0</v>
      </c>
      <c r="H53" s="301">
        <v>10200.59</v>
      </c>
      <c r="I53" s="301">
        <v>21062.08</v>
      </c>
      <c r="J53" s="301">
        <v>16453.9</v>
      </c>
      <c r="K53" s="282">
        <f>D53/J53</f>
        <v>0.4557703644728605</v>
      </c>
    </row>
    <row r="54" spans="1:11" ht="15" customHeight="1">
      <c r="A54" s="306" t="s">
        <v>582</v>
      </c>
      <c r="B54" s="321">
        <v>4218</v>
      </c>
      <c r="C54" s="361">
        <v>0</v>
      </c>
      <c r="D54" s="361">
        <v>0</v>
      </c>
      <c r="E54" s="302"/>
      <c r="F54" s="282">
        <f t="shared" si="0"/>
        <v>0</v>
      </c>
      <c r="G54" s="301">
        <v>14857.63</v>
      </c>
      <c r="H54" s="301">
        <v>0</v>
      </c>
      <c r="I54" s="301">
        <v>0</v>
      </c>
      <c r="J54" s="301">
        <v>0</v>
      </c>
      <c r="K54" s="282"/>
    </row>
    <row r="55" spans="1:11" ht="15" customHeight="1">
      <c r="A55" s="306" t="s">
        <v>582</v>
      </c>
      <c r="B55" s="321">
        <v>4219</v>
      </c>
      <c r="C55" s="338">
        <v>805</v>
      </c>
      <c r="D55" s="338">
        <v>553.82</v>
      </c>
      <c r="E55" s="302">
        <f t="shared" si="1"/>
        <v>0.6879751552795031</v>
      </c>
      <c r="F55" s="282">
        <f t="shared" si="0"/>
        <v>2.95240835336002E-05</v>
      </c>
      <c r="G55" s="301">
        <v>2418.47</v>
      </c>
      <c r="H55" s="301">
        <v>705.44</v>
      </c>
      <c r="I55" s="301">
        <v>2203.17</v>
      </c>
      <c r="J55" s="301">
        <v>1886.26</v>
      </c>
      <c r="K55" s="282">
        <f>D55/J55</f>
        <v>0.29360745602409005</v>
      </c>
    </row>
    <row r="56" spans="1:11" ht="16.5" customHeight="1">
      <c r="A56" s="244" t="s">
        <v>60</v>
      </c>
      <c r="B56" s="321">
        <v>4220</v>
      </c>
      <c r="C56" s="361">
        <v>186155</v>
      </c>
      <c r="D56" s="361">
        <v>176937.27</v>
      </c>
      <c r="E56" s="302">
        <f t="shared" si="1"/>
        <v>0.9504835755150277</v>
      </c>
      <c r="F56" s="282">
        <f t="shared" si="0"/>
        <v>0.009432506481685695</v>
      </c>
      <c r="G56" s="301">
        <v>69874.91</v>
      </c>
      <c r="H56" s="301">
        <v>77001.37</v>
      </c>
      <c r="I56" s="301">
        <v>178962.08</v>
      </c>
      <c r="J56" s="301">
        <v>177036.88</v>
      </c>
      <c r="K56" s="282">
        <f>D56/J56</f>
        <v>0.9994373488732968</v>
      </c>
    </row>
    <row r="57" spans="1:11" ht="16.5" customHeight="1">
      <c r="A57" s="244" t="s">
        <v>60</v>
      </c>
      <c r="B57" s="321">
        <v>4221</v>
      </c>
      <c r="C57" s="332">
        <v>935</v>
      </c>
      <c r="D57" s="339">
        <v>934.68</v>
      </c>
      <c r="E57" s="302"/>
      <c r="F57" s="282">
        <f t="shared" si="0"/>
        <v>4.9827688413537664E-05</v>
      </c>
      <c r="G57" s="301"/>
      <c r="H57" s="301"/>
      <c r="I57" s="301">
        <v>442.92</v>
      </c>
      <c r="J57" s="301">
        <v>0</v>
      </c>
      <c r="K57" s="282"/>
    </row>
    <row r="58" spans="1:11" ht="18.75" customHeight="1">
      <c r="A58" s="244" t="s">
        <v>60</v>
      </c>
      <c r="B58" s="321">
        <v>4227</v>
      </c>
      <c r="C58" s="338">
        <v>2491</v>
      </c>
      <c r="D58" s="338">
        <v>654.26</v>
      </c>
      <c r="E58" s="302">
        <f t="shared" si="1"/>
        <v>0.26264953833801685</v>
      </c>
      <c r="F58" s="282">
        <f t="shared" si="0"/>
        <v>3.487852893122904E-05</v>
      </c>
      <c r="G58" s="301">
        <v>0</v>
      </c>
      <c r="H58" s="301">
        <v>1108.07</v>
      </c>
      <c r="I58" s="301">
        <v>1925.95</v>
      </c>
      <c r="J58" s="301">
        <v>2295.35</v>
      </c>
      <c r="K58" s="282">
        <f>D58/J58</f>
        <v>0.28503714030540006</v>
      </c>
    </row>
    <row r="59" spans="1:11" ht="15.75" customHeight="1">
      <c r="A59" s="294" t="s">
        <v>511</v>
      </c>
      <c r="B59" s="322" t="s">
        <v>512</v>
      </c>
      <c r="C59" s="362" t="s">
        <v>513</v>
      </c>
      <c r="D59" s="322" t="s">
        <v>514</v>
      </c>
      <c r="E59" s="294" t="s">
        <v>515</v>
      </c>
      <c r="F59" s="322" t="s">
        <v>516</v>
      </c>
      <c r="G59" s="295" t="s">
        <v>517</v>
      </c>
      <c r="H59" s="294" t="s">
        <v>518</v>
      </c>
      <c r="I59" s="295" t="s">
        <v>519</v>
      </c>
      <c r="J59" s="294" t="s">
        <v>520</v>
      </c>
      <c r="K59" s="295" t="s">
        <v>602</v>
      </c>
    </row>
    <row r="60" spans="1:11" ht="15.75" customHeight="1">
      <c r="A60" s="244" t="s">
        <v>60</v>
      </c>
      <c r="B60" s="321">
        <v>4228</v>
      </c>
      <c r="C60" s="361">
        <v>0</v>
      </c>
      <c r="D60" s="361">
        <v>0</v>
      </c>
      <c r="E60" s="302"/>
      <c r="F60" s="282">
        <f t="shared" si="0"/>
        <v>0</v>
      </c>
      <c r="G60" s="301">
        <v>1250.2</v>
      </c>
      <c r="H60" s="301">
        <v>0</v>
      </c>
      <c r="I60" s="301">
        <v>0</v>
      </c>
      <c r="J60" s="301">
        <v>0</v>
      </c>
      <c r="K60" s="282"/>
    </row>
    <row r="61" spans="1:11" ht="16.5" customHeight="1">
      <c r="A61" s="244" t="s">
        <v>60</v>
      </c>
      <c r="B61" s="321">
        <v>4229</v>
      </c>
      <c r="C61" s="338">
        <v>155</v>
      </c>
      <c r="D61" s="338">
        <v>59.83</v>
      </c>
      <c r="E61" s="302">
        <f t="shared" si="1"/>
        <v>0.386</v>
      </c>
      <c r="F61" s="282">
        <f t="shared" si="0"/>
        <v>3.1895307461184136E-06</v>
      </c>
      <c r="G61" s="301">
        <v>204.87</v>
      </c>
      <c r="H61" s="301">
        <v>58.68</v>
      </c>
      <c r="I61" s="301">
        <v>223.61</v>
      </c>
      <c r="J61" s="301">
        <v>229.31</v>
      </c>
      <c r="K61" s="282">
        <f>D61/J61</f>
        <v>0.26091317430552524</v>
      </c>
    </row>
    <row r="62" spans="1:11" ht="18.75" customHeight="1">
      <c r="A62" s="244" t="s">
        <v>583</v>
      </c>
      <c r="B62" s="321">
        <v>4230</v>
      </c>
      <c r="C62" s="361">
        <v>0</v>
      </c>
      <c r="D62" s="361">
        <v>0</v>
      </c>
      <c r="E62" s="302"/>
      <c r="F62" s="282">
        <f t="shared" si="0"/>
        <v>0</v>
      </c>
      <c r="G62" s="301">
        <v>2580.9</v>
      </c>
      <c r="H62" s="301">
        <v>2418.21</v>
      </c>
      <c r="I62" s="301">
        <v>2559.7</v>
      </c>
      <c r="J62" s="301">
        <v>0</v>
      </c>
      <c r="K62" s="282"/>
    </row>
    <row r="63" spans="1:11" ht="25.5" customHeight="1">
      <c r="A63" s="244" t="s">
        <v>146</v>
      </c>
      <c r="B63" s="321">
        <v>4240</v>
      </c>
      <c r="C63" s="361">
        <v>22242</v>
      </c>
      <c r="D63" s="361">
        <v>18554.23</v>
      </c>
      <c r="E63" s="302">
        <f t="shared" si="1"/>
        <v>0.8341979138566675</v>
      </c>
      <c r="F63" s="282">
        <f t="shared" si="0"/>
        <v>0.0009891239688375841</v>
      </c>
      <c r="G63" s="301">
        <v>34704.28</v>
      </c>
      <c r="H63" s="301">
        <v>26075.44</v>
      </c>
      <c r="I63" s="301">
        <v>16761</v>
      </c>
      <c r="J63" s="301">
        <v>15444.35</v>
      </c>
      <c r="K63" s="282">
        <f>D63/J63</f>
        <v>1.2013603680310274</v>
      </c>
    </row>
    <row r="64" spans="1:11" ht="27.75" customHeight="1">
      <c r="A64" s="244" t="s">
        <v>146</v>
      </c>
      <c r="B64" s="321">
        <v>4241</v>
      </c>
      <c r="C64" s="361">
        <v>19382</v>
      </c>
      <c r="D64" s="361">
        <v>15944.86</v>
      </c>
      <c r="E64" s="302"/>
      <c r="F64" s="282">
        <f t="shared" si="0"/>
        <v>0.0008500187399724828</v>
      </c>
      <c r="G64" s="301">
        <v>0</v>
      </c>
      <c r="H64" s="301">
        <v>0</v>
      </c>
      <c r="I64" s="301">
        <v>4380.62</v>
      </c>
      <c r="J64" s="301">
        <v>0</v>
      </c>
      <c r="K64" s="282"/>
    </row>
    <row r="65" spans="1:11" ht="27.75" customHeight="1">
      <c r="A65" s="244" t="s">
        <v>146</v>
      </c>
      <c r="B65" s="321">
        <v>4247</v>
      </c>
      <c r="C65" s="361">
        <v>17</v>
      </c>
      <c r="D65" s="361">
        <v>0</v>
      </c>
      <c r="E65" s="302">
        <f t="shared" si="1"/>
        <v>0</v>
      </c>
      <c r="F65" s="282">
        <f t="shared" si="0"/>
        <v>0</v>
      </c>
      <c r="G65" s="301">
        <v>3912.08</v>
      </c>
      <c r="H65" s="301">
        <v>0</v>
      </c>
      <c r="I65" s="301">
        <v>0</v>
      </c>
      <c r="J65" s="301">
        <v>493.26</v>
      </c>
      <c r="K65" s="282">
        <f>D65/J65</f>
        <v>0</v>
      </c>
    </row>
    <row r="66" spans="1:11" ht="27" customHeight="1">
      <c r="A66" s="244" t="s">
        <v>146</v>
      </c>
      <c r="B66" s="321">
        <v>4248</v>
      </c>
      <c r="C66" s="361">
        <v>0</v>
      </c>
      <c r="D66" s="361">
        <v>0</v>
      </c>
      <c r="E66" s="302"/>
      <c r="F66" s="282">
        <f t="shared" si="0"/>
        <v>0</v>
      </c>
      <c r="G66" s="301">
        <v>1000.79</v>
      </c>
      <c r="H66" s="301">
        <v>0</v>
      </c>
      <c r="I66" s="301">
        <v>0</v>
      </c>
      <c r="J66" s="301">
        <v>0</v>
      </c>
      <c r="K66" s="282"/>
    </row>
    <row r="67" spans="1:11" ht="26.25" customHeight="1">
      <c r="A67" s="244" t="s">
        <v>146</v>
      </c>
      <c r="B67" s="321">
        <v>4249</v>
      </c>
      <c r="C67" s="361">
        <v>3</v>
      </c>
      <c r="D67" s="361">
        <v>0</v>
      </c>
      <c r="E67" s="302">
        <f t="shared" si="1"/>
        <v>0</v>
      </c>
      <c r="F67" s="282">
        <f t="shared" si="0"/>
        <v>0</v>
      </c>
      <c r="G67" s="301">
        <v>176.61</v>
      </c>
      <c r="H67" s="301">
        <v>0</v>
      </c>
      <c r="I67" s="301">
        <v>0</v>
      </c>
      <c r="J67" s="301">
        <v>87.04</v>
      </c>
      <c r="K67" s="282">
        <f>D67/J67</f>
        <v>0</v>
      </c>
    </row>
    <row r="68" spans="1:11" ht="15" customHeight="1">
      <c r="A68" s="244" t="s">
        <v>10</v>
      </c>
      <c r="B68" s="321">
        <v>4260</v>
      </c>
      <c r="C68" s="361">
        <v>311888</v>
      </c>
      <c r="D68" s="361">
        <v>274224.06</v>
      </c>
      <c r="E68" s="302">
        <f t="shared" si="1"/>
        <v>0.8792388934489304</v>
      </c>
      <c r="F68" s="282">
        <f aca="true" t="shared" si="4" ref="F68:F92">D68/18758245.26</f>
        <v>0.014618854599622607</v>
      </c>
      <c r="G68" s="301">
        <v>378106.58</v>
      </c>
      <c r="H68" s="301">
        <v>404634.32</v>
      </c>
      <c r="I68" s="301">
        <v>398281.66</v>
      </c>
      <c r="J68" s="301">
        <v>384721.46</v>
      </c>
      <c r="K68" s="282">
        <f>D68/J68</f>
        <v>0.7127859724799339</v>
      </c>
    </row>
    <row r="69" spans="1:11" ht="15" customHeight="1">
      <c r="A69" s="244" t="s">
        <v>11</v>
      </c>
      <c r="B69" s="321">
        <v>4270</v>
      </c>
      <c r="C69" s="361">
        <v>342382</v>
      </c>
      <c r="D69" s="361">
        <v>208024.35</v>
      </c>
      <c r="E69" s="302">
        <f t="shared" si="1"/>
        <v>0.6075796916893996</v>
      </c>
      <c r="F69" s="282">
        <f t="shared" si="4"/>
        <v>0.011089755311153235</v>
      </c>
      <c r="G69" s="301">
        <v>315117.84</v>
      </c>
      <c r="H69" s="301">
        <v>158076.83</v>
      </c>
      <c r="I69" s="301">
        <v>427302.73</v>
      </c>
      <c r="J69" s="301">
        <v>235768.54</v>
      </c>
      <c r="K69" s="282">
        <f>D69/J69</f>
        <v>0.882324461100705</v>
      </c>
    </row>
    <row r="70" spans="1:11" ht="15.75" customHeight="1">
      <c r="A70" s="244" t="s">
        <v>48</v>
      </c>
      <c r="B70" s="321">
        <v>4280</v>
      </c>
      <c r="C70" s="361">
        <v>17633</v>
      </c>
      <c r="D70" s="361">
        <v>5432</v>
      </c>
      <c r="E70" s="302">
        <f t="shared" si="1"/>
        <v>0.3080587534736006</v>
      </c>
      <c r="F70" s="282">
        <f t="shared" si="4"/>
        <v>0.0002895793249693335</v>
      </c>
      <c r="G70" s="301">
        <v>7563</v>
      </c>
      <c r="H70" s="301">
        <v>6049</v>
      </c>
      <c r="I70" s="301">
        <v>4587</v>
      </c>
      <c r="J70" s="301">
        <v>5635</v>
      </c>
      <c r="K70" s="282">
        <f>D70/J70</f>
        <v>0.9639751552795031</v>
      </c>
    </row>
    <row r="71" spans="1:11" ht="15.75" customHeight="1">
      <c r="A71" s="244" t="s">
        <v>48</v>
      </c>
      <c r="B71" s="321">
        <v>4287</v>
      </c>
      <c r="C71" s="361">
        <v>0</v>
      </c>
      <c r="D71" s="361">
        <v>0</v>
      </c>
      <c r="E71" s="302"/>
      <c r="F71" s="282">
        <f t="shared" si="4"/>
        <v>0</v>
      </c>
      <c r="G71" s="301">
        <v>0</v>
      </c>
      <c r="H71" s="301">
        <v>493.85</v>
      </c>
      <c r="I71" s="301">
        <v>0</v>
      </c>
      <c r="J71" s="301">
        <v>0</v>
      </c>
      <c r="K71" s="282"/>
    </row>
    <row r="72" spans="1:11" ht="15" customHeight="1">
      <c r="A72" s="244" t="s">
        <v>48</v>
      </c>
      <c r="B72" s="321">
        <v>4288</v>
      </c>
      <c r="C72" s="361">
        <v>0</v>
      </c>
      <c r="D72" s="361">
        <v>0</v>
      </c>
      <c r="E72" s="302"/>
      <c r="F72" s="282">
        <f t="shared" si="4"/>
        <v>0</v>
      </c>
      <c r="G72" s="301">
        <v>47.49</v>
      </c>
      <c r="H72" s="301">
        <v>0</v>
      </c>
      <c r="I72" s="301">
        <v>0</v>
      </c>
      <c r="J72" s="301">
        <v>0</v>
      </c>
      <c r="K72" s="282"/>
    </row>
    <row r="73" spans="1:11" ht="15.75" customHeight="1">
      <c r="A73" s="244" t="s">
        <v>48</v>
      </c>
      <c r="B73" s="321">
        <v>4289</v>
      </c>
      <c r="C73" s="361">
        <v>0</v>
      </c>
      <c r="D73" s="361">
        <v>0</v>
      </c>
      <c r="E73" s="302"/>
      <c r="F73" s="282">
        <f t="shared" si="4"/>
        <v>0</v>
      </c>
      <c r="G73" s="301">
        <v>2.51</v>
      </c>
      <c r="H73" s="301">
        <v>26.15</v>
      </c>
      <c r="I73" s="301">
        <v>0</v>
      </c>
      <c r="J73" s="301">
        <v>0</v>
      </c>
      <c r="K73" s="282"/>
    </row>
    <row r="74" spans="1:11" ht="17.25" customHeight="1">
      <c r="A74" s="244" t="s">
        <v>12</v>
      </c>
      <c r="B74" s="321">
        <v>4300</v>
      </c>
      <c r="C74" s="361">
        <v>1049545.9</v>
      </c>
      <c r="D74" s="361">
        <v>894320.38</v>
      </c>
      <c r="E74" s="302">
        <f t="shared" si="1"/>
        <v>0.8521022091554072</v>
      </c>
      <c r="F74" s="282">
        <f t="shared" si="4"/>
        <v>0.047676121492400185</v>
      </c>
      <c r="G74" s="301">
        <v>427000.67</v>
      </c>
      <c r="H74" s="301">
        <v>521102.81</v>
      </c>
      <c r="I74" s="301">
        <v>563746.8</v>
      </c>
      <c r="J74" s="301">
        <v>624200.08</v>
      </c>
      <c r="K74" s="282">
        <f>D74/J74</f>
        <v>1.4327463399235707</v>
      </c>
    </row>
    <row r="75" spans="1:11" ht="20.25" customHeight="1">
      <c r="A75" s="244" t="s">
        <v>12</v>
      </c>
      <c r="B75" s="321">
        <v>4301</v>
      </c>
      <c r="C75" s="361">
        <v>26677</v>
      </c>
      <c r="D75" s="361">
        <v>26675.85</v>
      </c>
      <c r="E75" s="302">
        <f t="shared" si="1"/>
        <v>0.9999568917044644</v>
      </c>
      <c r="F75" s="282">
        <f t="shared" si="4"/>
        <v>0.001422086641381295</v>
      </c>
      <c r="G75" s="301">
        <v>0</v>
      </c>
      <c r="H75" s="301">
        <v>25887.44</v>
      </c>
      <c r="I75" s="301">
        <v>2219.73</v>
      </c>
      <c r="J75" s="301">
        <v>10893.9</v>
      </c>
      <c r="K75" s="282">
        <f>D75/J75</f>
        <v>2.448696059262523</v>
      </c>
    </row>
    <row r="76" spans="1:11" ht="21" customHeight="1">
      <c r="A76" s="244" t="s">
        <v>12</v>
      </c>
      <c r="B76" s="321">
        <v>4307</v>
      </c>
      <c r="C76" s="338">
        <v>61130</v>
      </c>
      <c r="D76" s="338">
        <v>55453.26</v>
      </c>
      <c r="E76" s="302">
        <f t="shared" si="1"/>
        <v>0.9071365941436283</v>
      </c>
      <c r="F76" s="282">
        <f t="shared" si="4"/>
        <v>0.002956207216154076</v>
      </c>
      <c r="G76" s="301">
        <v>1427.93</v>
      </c>
      <c r="H76" s="301">
        <v>50553.81</v>
      </c>
      <c r="I76" s="301">
        <v>63776.23</v>
      </c>
      <c r="J76" s="301">
        <v>54618.83</v>
      </c>
      <c r="K76" s="282">
        <f>D76/J76</f>
        <v>1.015277332011689</v>
      </c>
    </row>
    <row r="77" spans="1:11" ht="20.25" customHeight="1">
      <c r="A77" s="244" t="s">
        <v>12</v>
      </c>
      <c r="B77" s="321">
        <v>4308</v>
      </c>
      <c r="C77" s="361">
        <v>0</v>
      </c>
      <c r="D77" s="361">
        <v>0</v>
      </c>
      <c r="E77" s="302"/>
      <c r="F77" s="282">
        <f t="shared" si="4"/>
        <v>0</v>
      </c>
      <c r="G77" s="301">
        <v>43002.79</v>
      </c>
      <c r="H77" s="301">
        <v>0</v>
      </c>
      <c r="I77" s="301">
        <v>0</v>
      </c>
      <c r="J77" s="301">
        <v>0</v>
      </c>
      <c r="K77" s="282"/>
    </row>
    <row r="78" spans="1:11" ht="20.25" customHeight="1">
      <c r="A78" s="244" t="s">
        <v>12</v>
      </c>
      <c r="B78" s="321">
        <v>4309</v>
      </c>
      <c r="C78" s="361">
        <v>4260</v>
      </c>
      <c r="D78" s="361">
        <v>3401.84</v>
      </c>
      <c r="E78" s="302">
        <f aca="true" t="shared" si="5" ref="E78:E143">D78/C78</f>
        <v>0.7985539906103287</v>
      </c>
      <c r="F78" s="282">
        <f t="shared" si="4"/>
        <v>0.00018135171775656803</v>
      </c>
      <c r="G78" s="301">
        <v>9665.84</v>
      </c>
      <c r="H78" s="301">
        <v>4675.45</v>
      </c>
      <c r="I78" s="301">
        <v>5609.23</v>
      </c>
      <c r="J78" s="301">
        <v>3827.78</v>
      </c>
      <c r="K78" s="282">
        <f>D78/J78</f>
        <v>0.8887240123518071</v>
      </c>
    </row>
    <row r="79" spans="1:11" ht="20.25" customHeight="1">
      <c r="A79" s="244" t="s">
        <v>584</v>
      </c>
      <c r="B79" s="321">
        <v>4330</v>
      </c>
      <c r="C79" s="361">
        <v>180642</v>
      </c>
      <c r="D79" s="361">
        <v>174463.74</v>
      </c>
      <c r="E79" s="302">
        <f t="shared" si="5"/>
        <v>0.9657983193277311</v>
      </c>
      <c r="F79" s="282">
        <f t="shared" si="4"/>
        <v>0.009300642868340446</v>
      </c>
      <c r="G79" s="301">
        <v>48007.4</v>
      </c>
      <c r="H79" s="301">
        <v>49896.36</v>
      </c>
      <c r="I79" s="301">
        <v>68151.94</v>
      </c>
      <c r="J79" s="301">
        <v>123288.32</v>
      </c>
      <c r="K79" s="282">
        <f>D79/J79</f>
        <v>1.415087333495987</v>
      </c>
    </row>
    <row r="80" spans="1:11" ht="23.25" customHeight="1">
      <c r="A80" s="307" t="s">
        <v>382</v>
      </c>
      <c r="B80" s="321">
        <v>4350</v>
      </c>
      <c r="C80" s="361">
        <v>7790</v>
      </c>
      <c r="D80" s="361">
        <v>6872.28</v>
      </c>
      <c r="E80" s="302">
        <f t="shared" si="5"/>
        <v>0.8821925545571245</v>
      </c>
      <c r="F80" s="282">
        <f t="shared" si="4"/>
        <v>0.0003663604939985735</v>
      </c>
      <c r="G80" s="301">
        <v>7345.43</v>
      </c>
      <c r="H80" s="301">
        <v>7352.57</v>
      </c>
      <c r="I80" s="301">
        <v>7461.48</v>
      </c>
      <c r="J80" s="301">
        <v>7017</v>
      </c>
      <c r="K80" s="282">
        <f>D80/J80</f>
        <v>0.9793758016246259</v>
      </c>
    </row>
    <row r="81" spans="1:11" ht="51.75" customHeight="1">
      <c r="A81" s="156" t="s">
        <v>585</v>
      </c>
      <c r="B81" s="321">
        <v>4360</v>
      </c>
      <c r="C81" s="361">
        <v>14576</v>
      </c>
      <c r="D81" s="361">
        <v>12262.19</v>
      </c>
      <c r="E81" s="302">
        <f t="shared" si="5"/>
        <v>0.8412589187705818</v>
      </c>
      <c r="F81" s="282">
        <f t="shared" si="4"/>
        <v>0.0006536960056785184</v>
      </c>
      <c r="G81" s="301">
        <v>10287.83</v>
      </c>
      <c r="H81" s="301">
        <v>12650.56</v>
      </c>
      <c r="I81" s="301">
        <v>12314.47</v>
      </c>
      <c r="J81" s="301">
        <v>10304.04</v>
      </c>
      <c r="K81" s="282">
        <f>D81/J81</f>
        <v>1.1900371116571753</v>
      </c>
    </row>
    <row r="82" spans="1:11" ht="15.75" customHeight="1">
      <c r="A82" s="294" t="s">
        <v>511</v>
      </c>
      <c r="B82" s="322" t="s">
        <v>512</v>
      </c>
      <c r="C82" s="362" t="s">
        <v>513</v>
      </c>
      <c r="D82" s="322" t="s">
        <v>514</v>
      </c>
      <c r="E82" s="294" t="s">
        <v>515</v>
      </c>
      <c r="F82" s="322" t="s">
        <v>516</v>
      </c>
      <c r="G82" s="295" t="s">
        <v>517</v>
      </c>
      <c r="H82" s="294" t="s">
        <v>518</v>
      </c>
      <c r="I82" s="295" t="s">
        <v>519</v>
      </c>
      <c r="J82" s="294" t="s">
        <v>520</v>
      </c>
      <c r="K82" s="295" t="s">
        <v>602</v>
      </c>
    </row>
    <row r="83" spans="1:11" ht="45.75" customHeight="1">
      <c r="A83" s="156" t="s">
        <v>585</v>
      </c>
      <c r="B83" s="321">
        <v>4367</v>
      </c>
      <c r="C83" s="372">
        <v>783</v>
      </c>
      <c r="D83" s="372">
        <v>782.08</v>
      </c>
      <c r="E83" s="302">
        <f t="shared" si="5"/>
        <v>0.9988250319284803</v>
      </c>
      <c r="F83" s="282">
        <f t="shared" si="4"/>
        <v>4.1692599129605364E-05</v>
      </c>
      <c r="G83" s="301">
        <v>0</v>
      </c>
      <c r="H83" s="301">
        <v>0</v>
      </c>
      <c r="I83" s="301">
        <v>626.82</v>
      </c>
      <c r="J83" s="301">
        <v>813.64</v>
      </c>
      <c r="K83" s="282">
        <f>D83/J83</f>
        <v>0.961211346541468</v>
      </c>
    </row>
    <row r="84" spans="1:11" ht="42" customHeight="1">
      <c r="A84" s="156" t="s">
        <v>585</v>
      </c>
      <c r="B84" s="321">
        <v>4368</v>
      </c>
      <c r="C84" s="361">
        <v>0</v>
      </c>
      <c r="D84" s="361">
        <v>0</v>
      </c>
      <c r="E84" s="302"/>
      <c r="F84" s="282">
        <f t="shared" si="4"/>
        <v>0</v>
      </c>
      <c r="G84" s="301">
        <v>1660.81</v>
      </c>
      <c r="H84" s="301">
        <v>0</v>
      </c>
      <c r="I84" s="301">
        <v>0</v>
      </c>
      <c r="J84" s="301">
        <v>0</v>
      </c>
      <c r="K84" s="282"/>
    </row>
    <row r="85" spans="1:11" ht="39.75" customHeight="1">
      <c r="A85" s="156" t="s">
        <v>585</v>
      </c>
      <c r="B85" s="321">
        <v>4369</v>
      </c>
      <c r="C85" s="338">
        <v>42</v>
      </c>
      <c r="D85" s="338">
        <v>41.39</v>
      </c>
      <c r="E85" s="302">
        <f t="shared" si="5"/>
        <v>0.9854761904761905</v>
      </c>
      <c r="F85" s="282">
        <f t="shared" si="4"/>
        <v>2.206496366067878E-06</v>
      </c>
      <c r="G85" s="301">
        <v>293.08</v>
      </c>
      <c r="H85" s="301">
        <v>0</v>
      </c>
      <c r="I85" s="301">
        <v>33.2</v>
      </c>
      <c r="J85" s="301">
        <v>43.08</v>
      </c>
      <c r="K85" s="282">
        <f aca="true" t="shared" si="6" ref="K85:K90">D85/J85</f>
        <v>0.9607706592386258</v>
      </c>
    </row>
    <row r="86" spans="1:11" ht="43.5" customHeight="1">
      <c r="A86" s="156" t="s">
        <v>586</v>
      </c>
      <c r="B86" s="321">
        <v>4370</v>
      </c>
      <c r="C86" s="361">
        <v>17012</v>
      </c>
      <c r="D86" s="361">
        <v>14537.42</v>
      </c>
      <c r="E86" s="302">
        <f t="shared" si="5"/>
        <v>0.8545391488361157</v>
      </c>
      <c r="F86" s="282">
        <f t="shared" si="4"/>
        <v>0.0007749882677458925</v>
      </c>
      <c r="G86" s="301">
        <v>19351.71</v>
      </c>
      <c r="H86" s="301">
        <v>16784.28</v>
      </c>
      <c r="I86" s="301">
        <v>16286.46</v>
      </c>
      <c r="J86" s="301">
        <v>17064.76</v>
      </c>
      <c r="K86" s="282">
        <f t="shared" si="6"/>
        <v>0.8518971260070461</v>
      </c>
    </row>
    <row r="87" spans="1:11" ht="26.25" customHeight="1">
      <c r="A87" s="156" t="s">
        <v>436</v>
      </c>
      <c r="B87" s="321">
        <v>4380</v>
      </c>
      <c r="C87" s="361">
        <v>0</v>
      </c>
      <c r="D87" s="361">
        <v>0</v>
      </c>
      <c r="E87" s="302"/>
      <c r="F87" s="282">
        <f t="shared" si="4"/>
        <v>0</v>
      </c>
      <c r="G87" s="301">
        <v>0</v>
      </c>
      <c r="H87" s="301">
        <v>0</v>
      </c>
      <c r="I87" s="301">
        <v>0</v>
      </c>
      <c r="J87" s="301">
        <v>49.2</v>
      </c>
      <c r="K87" s="282">
        <f t="shared" si="6"/>
        <v>0</v>
      </c>
    </row>
    <row r="88" spans="1:11" ht="25.5" customHeight="1">
      <c r="A88" s="304" t="s">
        <v>220</v>
      </c>
      <c r="B88" s="321">
        <v>4390</v>
      </c>
      <c r="C88" s="361">
        <v>7174</v>
      </c>
      <c r="D88" s="361">
        <v>5166</v>
      </c>
      <c r="E88" s="302">
        <f t="shared" si="5"/>
        <v>0.7201003624198494</v>
      </c>
      <c r="F88" s="282">
        <f t="shared" si="4"/>
        <v>0.00027539889410743316</v>
      </c>
      <c r="G88" s="301">
        <v>7481</v>
      </c>
      <c r="H88" s="301">
        <v>0</v>
      </c>
      <c r="I88" s="301">
        <v>1676</v>
      </c>
      <c r="J88" s="301">
        <v>123</v>
      </c>
      <c r="K88" s="282">
        <f t="shared" si="6"/>
        <v>42</v>
      </c>
    </row>
    <row r="89" spans="1:11" ht="39.75" customHeight="1">
      <c r="A89" s="304" t="s">
        <v>241</v>
      </c>
      <c r="B89" s="321">
        <v>4400</v>
      </c>
      <c r="C89" s="361">
        <v>85520</v>
      </c>
      <c r="D89" s="361">
        <v>78963.97</v>
      </c>
      <c r="E89" s="302">
        <f t="shared" si="5"/>
        <v>0.9233392188961647</v>
      </c>
      <c r="F89" s="282">
        <f t="shared" si="4"/>
        <v>0.004209560590850276</v>
      </c>
      <c r="G89" s="301">
        <v>72496.38</v>
      </c>
      <c r="H89" s="301">
        <v>72356.03</v>
      </c>
      <c r="I89" s="301">
        <v>74687.14</v>
      </c>
      <c r="J89" s="301">
        <v>65876.62</v>
      </c>
      <c r="K89" s="282">
        <f t="shared" si="6"/>
        <v>1.198664564150377</v>
      </c>
    </row>
    <row r="90" spans="1:11" ht="15.75" customHeight="1">
      <c r="A90" s="244" t="s">
        <v>25</v>
      </c>
      <c r="B90" s="321">
        <v>4410</v>
      </c>
      <c r="C90" s="361">
        <v>20327</v>
      </c>
      <c r="D90" s="361">
        <v>16124.37</v>
      </c>
      <c r="E90" s="302">
        <f t="shared" si="5"/>
        <v>0.7932488807989374</v>
      </c>
      <c r="F90" s="282">
        <f t="shared" si="4"/>
        <v>0.0008595883984086473</v>
      </c>
      <c r="G90" s="301">
        <v>23124.26</v>
      </c>
      <c r="H90" s="301">
        <v>18679.59</v>
      </c>
      <c r="I90" s="301">
        <v>20494.6</v>
      </c>
      <c r="J90" s="301">
        <v>19537.85</v>
      </c>
      <c r="K90" s="282">
        <f t="shared" si="6"/>
        <v>0.8252888623876221</v>
      </c>
    </row>
    <row r="91" spans="1:11" ht="15.75" customHeight="1">
      <c r="A91" s="244" t="s">
        <v>25</v>
      </c>
      <c r="B91" s="321">
        <v>4411</v>
      </c>
      <c r="C91" s="361">
        <v>1841</v>
      </c>
      <c r="D91" s="361">
        <v>639.54</v>
      </c>
      <c r="E91" s="302">
        <f t="shared" si="5"/>
        <v>0.34738728951656705</v>
      </c>
      <c r="F91" s="282">
        <f t="shared" si="4"/>
        <v>3.4093807343683274E-05</v>
      </c>
      <c r="G91" s="301">
        <v>0</v>
      </c>
      <c r="H91" s="301">
        <v>0</v>
      </c>
      <c r="I91" s="301">
        <v>235.2</v>
      </c>
      <c r="J91" s="301">
        <v>0</v>
      </c>
      <c r="K91" s="282"/>
    </row>
    <row r="92" spans="1:11" ht="15.75" customHeight="1">
      <c r="A92" s="244" t="s">
        <v>25</v>
      </c>
      <c r="B92" s="321">
        <v>4417</v>
      </c>
      <c r="C92" s="338">
        <v>1382</v>
      </c>
      <c r="D92" s="338">
        <v>298.38</v>
      </c>
      <c r="E92" s="302">
        <f t="shared" si="5"/>
        <v>0.21590448625180897</v>
      </c>
      <c r="F92" s="282">
        <f t="shared" si="4"/>
        <v>1.5906605114939198E-05</v>
      </c>
      <c r="G92" s="301">
        <v>0</v>
      </c>
      <c r="H92" s="301">
        <v>99.45</v>
      </c>
      <c r="I92" s="301">
        <v>662</v>
      </c>
      <c r="J92" s="301">
        <v>402.12</v>
      </c>
      <c r="K92" s="282">
        <f>D92/J92</f>
        <v>0.7420173082661892</v>
      </c>
    </row>
    <row r="93" spans="1:11" ht="15" customHeight="1">
      <c r="A93" s="244" t="s">
        <v>25</v>
      </c>
      <c r="B93" s="321">
        <v>4418</v>
      </c>
      <c r="C93" s="361">
        <v>0</v>
      </c>
      <c r="D93" s="361">
        <v>0</v>
      </c>
      <c r="E93" s="302"/>
      <c r="F93" s="282">
        <f>D93/18758245.26</f>
        <v>0</v>
      </c>
      <c r="G93" s="301">
        <v>696.16</v>
      </c>
      <c r="H93" s="301">
        <v>0</v>
      </c>
      <c r="I93" s="301">
        <v>0</v>
      </c>
      <c r="J93" s="301">
        <v>0</v>
      </c>
      <c r="K93" s="282" t="e">
        <f>D93/J93</f>
        <v>#DIV/0!</v>
      </c>
    </row>
    <row r="94" spans="1:11" ht="15.75" customHeight="1">
      <c r="A94" s="244" t="s">
        <v>25</v>
      </c>
      <c r="B94" s="321">
        <v>4419</v>
      </c>
      <c r="C94" s="338">
        <v>171</v>
      </c>
      <c r="D94" s="338">
        <v>52.65</v>
      </c>
      <c r="E94" s="302">
        <f t="shared" si="5"/>
        <v>0.3078947368421053</v>
      </c>
      <c r="F94" s="282">
        <f aca="true" t="shared" si="7" ref="F94:F156">D94/18758245.26</f>
        <v>2.8067657326280205E-06</v>
      </c>
      <c r="G94" s="301">
        <v>122.91</v>
      </c>
      <c r="H94" s="301">
        <v>17.56</v>
      </c>
      <c r="I94" s="301">
        <v>35</v>
      </c>
      <c r="J94" s="301">
        <v>45.86</v>
      </c>
      <c r="K94" s="282">
        <f>D94/J94</f>
        <v>1.1480593109463584</v>
      </c>
    </row>
    <row r="95" spans="1:11" ht="15.75" customHeight="1">
      <c r="A95" s="244" t="s">
        <v>293</v>
      </c>
      <c r="B95" s="321">
        <v>4421</v>
      </c>
      <c r="C95" s="361">
        <v>18780</v>
      </c>
      <c r="D95" s="361">
        <v>18778.84</v>
      </c>
      <c r="E95" s="302">
        <f t="shared" si="5"/>
        <v>0.9999382321618744</v>
      </c>
      <c r="F95" s="282">
        <f t="shared" si="7"/>
        <v>0.0010010979033334166</v>
      </c>
      <c r="G95" s="301">
        <v>0</v>
      </c>
      <c r="H95" s="301">
        <v>30139.95</v>
      </c>
      <c r="I95" s="301">
        <v>30979.49</v>
      </c>
      <c r="J95" s="301">
        <v>41525.14</v>
      </c>
      <c r="K95" s="282">
        <f>D95/J95</f>
        <v>0.45222821644911976</v>
      </c>
    </row>
    <row r="96" spans="1:11" ht="15" customHeight="1">
      <c r="A96" s="244" t="s">
        <v>293</v>
      </c>
      <c r="B96" s="321">
        <v>4427</v>
      </c>
      <c r="C96" s="361">
        <v>0</v>
      </c>
      <c r="D96" s="361">
        <v>0</v>
      </c>
      <c r="E96" s="302"/>
      <c r="F96" s="282">
        <f t="shared" si="7"/>
        <v>0</v>
      </c>
      <c r="G96" s="301">
        <v>16548.8</v>
      </c>
      <c r="H96" s="301">
        <v>0</v>
      </c>
      <c r="I96" s="301">
        <v>0</v>
      </c>
      <c r="J96" s="301">
        <v>0</v>
      </c>
      <c r="K96" s="282"/>
    </row>
    <row r="97" spans="1:11" ht="15" customHeight="1">
      <c r="A97" s="244" t="s">
        <v>26</v>
      </c>
      <c r="B97" s="321">
        <v>4430</v>
      </c>
      <c r="C97" s="361">
        <v>61768.96</v>
      </c>
      <c r="D97" s="361">
        <v>60016.12</v>
      </c>
      <c r="E97" s="302">
        <f t="shared" si="5"/>
        <v>0.9716226402387219</v>
      </c>
      <c r="F97" s="282">
        <f t="shared" si="7"/>
        <v>0.003199452782930507</v>
      </c>
      <c r="G97" s="301">
        <v>40922.83</v>
      </c>
      <c r="H97" s="301">
        <v>43426.52</v>
      </c>
      <c r="I97" s="301">
        <v>46489.47</v>
      </c>
      <c r="J97" s="301">
        <v>56599.37</v>
      </c>
      <c r="K97" s="282">
        <f>D97/J97</f>
        <v>1.0603672797064703</v>
      </c>
    </row>
    <row r="98" spans="1:11" ht="15" customHeight="1">
      <c r="A98" s="244" t="s">
        <v>26</v>
      </c>
      <c r="B98" s="321">
        <v>4437</v>
      </c>
      <c r="C98" s="338">
        <v>228</v>
      </c>
      <c r="D98" s="338">
        <v>123.47</v>
      </c>
      <c r="E98" s="302">
        <f t="shared" si="5"/>
        <v>0.5415350877192983</v>
      </c>
      <c r="F98" s="282">
        <f t="shared" si="7"/>
        <v>6.582172174882843E-06</v>
      </c>
      <c r="G98" s="301">
        <v>0</v>
      </c>
      <c r="H98" s="301">
        <v>379.69</v>
      </c>
      <c r="I98" s="301">
        <v>840.65</v>
      </c>
      <c r="J98" s="301">
        <v>128.21</v>
      </c>
      <c r="K98" s="282">
        <f>D98/J98</f>
        <v>0.9630294048826143</v>
      </c>
    </row>
    <row r="99" spans="1:11" ht="15" customHeight="1">
      <c r="A99" s="244" t="s">
        <v>26</v>
      </c>
      <c r="B99" s="321">
        <v>4438</v>
      </c>
      <c r="C99" s="361">
        <v>0</v>
      </c>
      <c r="D99" s="361">
        <v>0</v>
      </c>
      <c r="E99" s="302"/>
      <c r="F99" s="282">
        <f t="shared" si="7"/>
        <v>0</v>
      </c>
      <c r="G99" s="301">
        <v>113.9</v>
      </c>
      <c r="H99" s="301">
        <v>0</v>
      </c>
      <c r="I99" s="301">
        <v>0</v>
      </c>
      <c r="J99" s="301">
        <v>0</v>
      </c>
      <c r="K99" s="282"/>
    </row>
    <row r="100" spans="1:11" ht="15" customHeight="1">
      <c r="A100" s="244" t="s">
        <v>26</v>
      </c>
      <c r="B100" s="321">
        <v>4439</v>
      </c>
      <c r="C100" s="338">
        <v>12</v>
      </c>
      <c r="D100" s="338">
        <v>6.53</v>
      </c>
      <c r="E100" s="302">
        <f t="shared" si="5"/>
        <v>0.5441666666666667</v>
      </c>
      <c r="F100" s="282">
        <f t="shared" si="7"/>
        <v>3.4811358469251613E-07</v>
      </c>
      <c r="G100" s="301">
        <v>20.1</v>
      </c>
      <c r="H100" s="301">
        <v>64.31</v>
      </c>
      <c r="I100" s="301">
        <v>148.35</v>
      </c>
      <c r="J100" s="301">
        <v>6.79</v>
      </c>
      <c r="K100" s="282">
        <f aca="true" t="shared" si="8" ref="K100:K106">D100/J100</f>
        <v>0.9617083946980854</v>
      </c>
    </row>
    <row r="101" spans="1:11" ht="15" customHeight="1">
      <c r="A101" s="244" t="s">
        <v>587</v>
      </c>
      <c r="B101" s="321">
        <v>4440</v>
      </c>
      <c r="C101" s="361">
        <v>341607</v>
      </c>
      <c r="D101" s="361">
        <v>337732.14</v>
      </c>
      <c r="E101" s="302">
        <f t="shared" si="5"/>
        <v>0.9886569654603097</v>
      </c>
      <c r="F101" s="282">
        <f t="shared" si="7"/>
        <v>0.01800446338763778</v>
      </c>
      <c r="G101" s="301">
        <v>299824.8</v>
      </c>
      <c r="H101" s="301">
        <v>318758.97</v>
      </c>
      <c r="I101" s="301">
        <v>326711.67</v>
      </c>
      <c r="J101" s="301">
        <v>334836.92</v>
      </c>
      <c r="K101" s="282">
        <f t="shared" si="8"/>
        <v>1.0086466570054462</v>
      </c>
    </row>
    <row r="102" spans="1:11" ht="15" customHeight="1">
      <c r="A102" s="244" t="s">
        <v>587</v>
      </c>
      <c r="B102" s="321">
        <v>4447</v>
      </c>
      <c r="C102" s="338">
        <v>1039</v>
      </c>
      <c r="D102" s="338">
        <v>1038.93</v>
      </c>
      <c r="E102" s="302">
        <f t="shared" si="5"/>
        <v>0.9999326275264678</v>
      </c>
      <c r="F102" s="282">
        <f t="shared" si="7"/>
        <v>5.538524449381253E-05</v>
      </c>
      <c r="G102" s="301">
        <v>0</v>
      </c>
      <c r="H102" s="301">
        <v>0</v>
      </c>
      <c r="I102" s="301">
        <v>865.76</v>
      </c>
      <c r="J102" s="301">
        <v>1038.93</v>
      </c>
      <c r="K102" s="282">
        <f t="shared" si="8"/>
        <v>1</v>
      </c>
    </row>
    <row r="103" spans="1:11" ht="15" customHeight="1">
      <c r="A103" s="244" t="s">
        <v>587</v>
      </c>
      <c r="B103" s="321">
        <v>4449</v>
      </c>
      <c r="C103" s="338">
        <v>55</v>
      </c>
      <c r="D103" s="338">
        <v>55</v>
      </c>
      <c r="E103" s="302">
        <f t="shared" si="5"/>
        <v>1</v>
      </c>
      <c r="F103" s="282">
        <f t="shared" si="7"/>
        <v>2.93204397520496E-06</v>
      </c>
      <c r="G103" s="301">
        <v>0</v>
      </c>
      <c r="H103" s="301">
        <v>0</v>
      </c>
      <c r="I103" s="301">
        <v>45.84</v>
      </c>
      <c r="J103" s="301">
        <v>55</v>
      </c>
      <c r="K103" s="282">
        <f t="shared" si="8"/>
        <v>1</v>
      </c>
    </row>
    <row r="104" spans="1:11" ht="15" customHeight="1">
      <c r="A104" s="294" t="s">
        <v>511</v>
      </c>
      <c r="B104" s="322" t="s">
        <v>512</v>
      </c>
      <c r="C104" s="362" t="s">
        <v>513</v>
      </c>
      <c r="D104" s="322" t="s">
        <v>514</v>
      </c>
      <c r="E104" s="294" t="s">
        <v>515</v>
      </c>
      <c r="F104" s="322" t="s">
        <v>516</v>
      </c>
      <c r="G104" s="295" t="s">
        <v>517</v>
      </c>
      <c r="H104" s="294" t="s">
        <v>518</v>
      </c>
      <c r="I104" s="295" t="s">
        <v>519</v>
      </c>
      <c r="J104" s="294" t="s">
        <v>520</v>
      </c>
      <c r="K104" s="295" t="s">
        <v>602</v>
      </c>
    </row>
    <row r="105" spans="1:11" ht="15" customHeight="1">
      <c r="A105" s="244" t="s">
        <v>31</v>
      </c>
      <c r="B105" s="321">
        <v>4480</v>
      </c>
      <c r="C105" s="361">
        <v>67044</v>
      </c>
      <c r="D105" s="361">
        <v>67021</v>
      </c>
      <c r="E105" s="302">
        <f t="shared" si="5"/>
        <v>0.9996569417099218</v>
      </c>
      <c r="F105" s="282">
        <f t="shared" si="7"/>
        <v>0.0035728821684038476</v>
      </c>
      <c r="G105" s="301">
        <v>66785</v>
      </c>
      <c r="H105" s="301">
        <v>48970</v>
      </c>
      <c r="I105" s="301">
        <v>52621</v>
      </c>
      <c r="J105" s="301">
        <v>59547</v>
      </c>
      <c r="K105" s="282">
        <f t="shared" si="8"/>
        <v>1.1255142996288645</v>
      </c>
    </row>
    <row r="106" spans="1:11" ht="26.25" customHeight="1">
      <c r="A106" s="244" t="s">
        <v>588</v>
      </c>
      <c r="B106" s="321">
        <v>4500</v>
      </c>
      <c r="C106" s="432">
        <v>1730</v>
      </c>
      <c r="D106" s="433">
        <v>1730</v>
      </c>
      <c r="E106" s="302">
        <f t="shared" si="5"/>
        <v>1</v>
      </c>
      <c r="F106" s="282">
        <f t="shared" si="7"/>
        <v>9.222611049281056E-05</v>
      </c>
      <c r="G106" s="301">
        <v>540</v>
      </c>
      <c r="H106" s="301">
        <v>483</v>
      </c>
      <c r="I106" s="301">
        <v>1508</v>
      </c>
      <c r="J106" s="301">
        <v>1669</v>
      </c>
      <c r="K106" s="282">
        <f t="shared" si="8"/>
        <v>1.03654883163571</v>
      </c>
    </row>
    <row r="107" spans="1:11" ht="17.25" customHeight="1">
      <c r="A107" s="304" t="s">
        <v>223</v>
      </c>
      <c r="B107" s="321">
        <v>4510</v>
      </c>
      <c r="C107" s="337">
        <v>360</v>
      </c>
      <c r="D107" s="337">
        <v>356.86</v>
      </c>
      <c r="E107" s="302">
        <f t="shared" si="5"/>
        <v>0.9912777777777778</v>
      </c>
      <c r="F107" s="282">
        <f t="shared" si="7"/>
        <v>1.9024167508938946E-05</v>
      </c>
      <c r="G107" s="301">
        <v>326</v>
      </c>
      <c r="H107" s="301">
        <v>768</v>
      </c>
      <c r="I107" s="301">
        <v>124</v>
      </c>
      <c r="J107" s="301">
        <v>284</v>
      </c>
      <c r="K107" s="282">
        <f>D107/J107</f>
        <v>1.256549295774648</v>
      </c>
    </row>
    <row r="108" spans="1:11" ht="15.75" customHeight="1">
      <c r="A108" s="304" t="s">
        <v>589</v>
      </c>
      <c r="B108" s="321">
        <v>4520</v>
      </c>
      <c r="C108" s="361">
        <v>58267</v>
      </c>
      <c r="D108" s="361">
        <v>58043.71</v>
      </c>
      <c r="E108" s="302">
        <f t="shared" si="5"/>
        <v>0.9961678136852764</v>
      </c>
      <c r="F108" s="282">
        <f t="shared" si="7"/>
        <v>0.0030943038218917067</v>
      </c>
      <c r="G108" s="301">
        <v>0</v>
      </c>
      <c r="H108" s="301">
        <v>5416.25</v>
      </c>
      <c r="I108" s="301">
        <v>22893.41</v>
      </c>
      <c r="J108" s="301">
        <v>22878.01</v>
      </c>
      <c r="K108" s="282">
        <f>D108/J108</f>
        <v>2.537096102327082</v>
      </c>
    </row>
    <row r="109" spans="1:11" ht="18" customHeight="1">
      <c r="A109" s="244" t="s">
        <v>95</v>
      </c>
      <c r="B109" s="321">
        <v>4530</v>
      </c>
      <c r="C109" s="361">
        <v>1500</v>
      </c>
      <c r="D109" s="361">
        <v>0</v>
      </c>
      <c r="E109" s="302">
        <f t="shared" si="5"/>
        <v>0</v>
      </c>
      <c r="F109" s="282">
        <f t="shared" si="7"/>
        <v>0</v>
      </c>
      <c r="G109" s="301">
        <v>201.46</v>
      </c>
      <c r="H109" s="301">
        <v>-84.65</v>
      </c>
      <c r="I109" s="301">
        <v>656.5</v>
      </c>
      <c r="J109" s="301">
        <v>223.23</v>
      </c>
      <c r="K109" s="282">
        <f>D109/J109</f>
        <v>0</v>
      </c>
    </row>
    <row r="110" spans="1:11" ht="70.5" customHeight="1">
      <c r="A110" s="155" t="s">
        <v>590</v>
      </c>
      <c r="B110" s="321">
        <v>4560</v>
      </c>
      <c r="C110" s="361">
        <v>500</v>
      </c>
      <c r="D110" s="361">
        <v>31.7</v>
      </c>
      <c r="E110" s="302">
        <f t="shared" si="5"/>
        <v>0.0634</v>
      </c>
      <c r="F110" s="282">
        <f t="shared" si="7"/>
        <v>1.6899235275272223E-06</v>
      </c>
      <c r="G110" s="301">
        <v>9.04</v>
      </c>
      <c r="H110" s="301">
        <v>299.07</v>
      </c>
      <c r="I110" s="301">
        <v>581.68</v>
      </c>
      <c r="J110" s="301">
        <v>726.6</v>
      </c>
      <c r="K110" s="282">
        <f>D110/J110</f>
        <v>0.04362785576658409</v>
      </c>
    </row>
    <row r="111" spans="1:11" ht="28.5" customHeight="1">
      <c r="A111" s="156" t="s">
        <v>465</v>
      </c>
      <c r="B111" s="321">
        <v>4570</v>
      </c>
      <c r="C111" s="361">
        <v>40</v>
      </c>
      <c r="D111" s="361">
        <v>38</v>
      </c>
      <c r="E111" s="302">
        <f t="shared" si="5"/>
        <v>0.95</v>
      </c>
      <c r="F111" s="282">
        <f t="shared" si="7"/>
        <v>2.025775837414336E-06</v>
      </c>
      <c r="G111" s="301">
        <v>0</v>
      </c>
      <c r="H111" s="301">
        <v>0</v>
      </c>
      <c r="I111" s="301">
        <v>0</v>
      </c>
      <c r="J111" s="301">
        <v>0</v>
      </c>
      <c r="K111" s="282"/>
    </row>
    <row r="112" spans="1:11" ht="16.5" customHeight="1">
      <c r="A112" s="244" t="s">
        <v>16</v>
      </c>
      <c r="B112" s="321">
        <v>4580</v>
      </c>
      <c r="C112" s="361">
        <v>10</v>
      </c>
      <c r="D112" s="361">
        <v>0</v>
      </c>
      <c r="E112" s="302">
        <f t="shared" si="5"/>
        <v>0</v>
      </c>
      <c r="F112" s="282">
        <f t="shared" si="7"/>
        <v>0</v>
      </c>
      <c r="G112" s="301">
        <v>0</v>
      </c>
      <c r="H112" s="301">
        <v>0</v>
      </c>
      <c r="I112" s="301">
        <v>0</v>
      </c>
      <c r="J112" s="301">
        <v>0</v>
      </c>
      <c r="K112" s="282"/>
    </row>
    <row r="113" spans="1:11" ht="24.75" customHeight="1">
      <c r="A113" s="244" t="s">
        <v>93</v>
      </c>
      <c r="B113" s="321">
        <v>4610</v>
      </c>
      <c r="C113" s="361">
        <v>14100</v>
      </c>
      <c r="D113" s="361">
        <v>9652.65</v>
      </c>
      <c r="E113" s="302">
        <f t="shared" si="5"/>
        <v>0.6845851063829786</v>
      </c>
      <c r="F113" s="282">
        <f t="shared" si="7"/>
        <v>0.0005145817141320392</v>
      </c>
      <c r="G113" s="301">
        <v>12027.12</v>
      </c>
      <c r="H113" s="301">
        <v>5680.29</v>
      </c>
      <c r="I113" s="301">
        <v>6198.75</v>
      </c>
      <c r="J113" s="301">
        <v>7731.52</v>
      </c>
      <c r="K113" s="282">
        <f>D113/J113</f>
        <v>1.2484802470924214</v>
      </c>
    </row>
    <row r="114" spans="1:11" ht="27.75" customHeight="1">
      <c r="A114" s="156" t="s">
        <v>222</v>
      </c>
      <c r="B114" s="321">
        <v>4700</v>
      </c>
      <c r="C114" s="361">
        <v>16800</v>
      </c>
      <c r="D114" s="361">
        <v>8281.39</v>
      </c>
      <c r="E114" s="302">
        <f t="shared" si="5"/>
        <v>0.4929398809523809</v>
      </c>
      <c r="F114" s="282">
        <f t="shared" si="7"/>
        <v>0.0004414799937422291</v>
      </c>
      <c r="G114" s="301">
        <v>10018</v>
      </c>
      <c r="H114" s="301">
        <v>12628.86</v>
      </c>
      <c r="I114" s="301">
        <v>7544.9</v>
      </c>
      <c r="J114" s="301">
        <v>16164.88</v>
      </c>
      <c r="K114" s="282">
        <f>D114/J114</f>
        <v>0.5123075457411376</v>
      </c>
    </row>
    <row r="115" spans="1:11" ht="39" customHeight="1">
      <c r="A115" s="156" t="s">
        <v>208</v>
      </c>
      <c r="B115" s="321">
        <v>4740</v>
      </c>
      <c r="C115" s="361">
        <v>0</v>
      </c>
      <c r="D115" s="361">
        <v>0</v>
      </c>
      <c r="E115" s="302"/>
      <c r="F115" s="282">
        <f t="shared" si="7"/>
        <v>0</v>
      </c>
      <c r="G115" s="301">
        <v>9814.11</v>
      </c>
      <c r="H115" s="301">
        <v>11789.75</v>
      </c>
      <c r="I115" s="301">
        <v>0</v>
      </c>
      <c r="J115" s="301">
        <v>0</v>
      </c>
      <c r="K115" s="282"/>
    </row>
    <row r="116" spans="1:11" ht="36" customHeight="1">
      <c r="A116" s="156" t="s">
        <v>208</v>
      </c>
      <c r="B116" s="321">
        <v>4747</v>
      </c>
      <c r="C116" s="361">
        <v>0</v>
      </c>
      <c r="D116" s="361">
        <v>0</v>
      </c>
      <c r="E116" s="302"/>
      <c r="F116" s="282">
        <f t="shared" si="7"/>
        <v>0</v>
      </c>
      <c r="G116" s="301">
        <v>51</v>
      </c>
      <c r="H116" s="301">
        <v>544.11</v>
      </c>
      <c r="I116" s="301">
        <v>0</v>
      </c>
      <c r="J116" s="301">
        <v>0</v>
      </c>
      <c r="K116" s="282"/>
    </row>
    <row r="117" spans="1:11" ht="39.75" customHeight="1">
      <c r="A117" s="156" t="s">
        <v>208</v>
      </c>
      <c r="B117" s="321">
        <v>4748</v>
      </c>
      <c r="C117" s="361">
        <v>0</v>
      </c>
      <c r="D117" s="361">
        <v>0</v>
      </c>
      <c r="E117" s="302"/>
      <c r="F117" s="282">
        <f t="shared" si="7"/>
        <v>0</v>
      </c>
      <c r="G117" s="301">
        <v>1893.32</v>
      </c>
      <c r="H117" s="301">
        <v>0</v>
      </c>
      <c r="I117" s="301">
        <v>0</v>
      </c>
      <c r="J117" s="301">
        <v>0</v>
      </c>
      <c r="K117" s="282"/>
    </row>
    <row r="118" spans="1:11" ht="39.75" customHeight="1">
      <c r="A118" s="156" t="s">
        <v>208</v>
      </c>
      <c r="B118" s="321">
        <v>4749</v>
      </c>
      <c r="C118" s="361">
        <v>0</v>
      </c>
      <c r="D118" s="361">
        <v>0</v>
      </c>
      <c r="E118" s="302"/>
      <c r="F118" s="282">
        <f t="shared" si="7"/>
        <v>0</v>
      </c>
      <c r="G118" s="301">
        <v>274.68</v>
      </c>
      <c r="H118" s="301">
        <v>75.46</v>
      </c>
      <c r="I118" s="301">
        <v>0</v>
      </c>
      <c r="J118" s="301">
        <v>0</v>
      </c>
      <c r="K118" s="282"/>
    </row>
    <row r="119" spans="1:11" ht="31.5" customHeight="1">
      <c r="A119" s="156" t="s">
        <v>205</v>
      </c>
      <c r="B119" s="321">
        <v>4750</v>
      </c>
      <c r="C119" s="361">
        <v>0</v>
      </c>
      <c r="D119" s="361">
        <v>0</v>
      </c>
      <c r="E119" s="302"/>
      <c r="F119" s="282">
        <f t="shared" si="7"/>
        <v>0</v>
      </c>
      <c r="G119" s="301">
        <v>60053.35</v>
      </c>
      <c r="H119" s="301">
        <v>34100.82</v>
      </c>
      <c r="I119" s="301">
        <v>0</v>
      </c>
      <c r="J119" s="301">
        <v>0</v>
      </c>
      <c r="K119" s="282"/>
    </row>
    <row r="120" spans="1:11" ht="29.25" customHeight="1">
      <c r="A120" s="156" t="s">
        <v>205</v>
      </c>
      <c r="B120" s="321">
        <v>4757</v>
      </c>
      <c r="C120" s="361">
        <v>0</v>
      </c>
      <c r="D120" s="361">
        <v>0</v>
      </c>
      <c r="E120" s="302"/>
      <c r="F120" s="282">
        <f t="shared" si="7"/>
        <v>0</v>
      </c>
      <c r="G120" s="301">
        <v>577.78</v>
      </c>
      <c r="H120" s="301">
        <v>788.1</v>
      </c>
      <c r="I120" s="301">
        <v>0</v>
      </c>
      <c r="J120" s="301">
        <v>0</v>
      </c>
      <c r="K120" s="282"/>
    </row>
    <row r="121" spans="1:11" ht="15" customHeight="1">
      <c r="A121" s="295" t="s">
        <v>511</v>
      </c>
      <c r="B121" s="322" t="s">
        <v>512</v>
      </c>
      <c r="C121" s="364" t="s">
        <v>513</v>
      </c>
      <c r="D121" s="322" t="s">
        <v>514</v>
      </c>
      <c r="E121" s="295" t="s">
        <v>515</v>
      </c>
      <c r="F121" s="322" t="s">
        <v>516</v>
      </c>
      <c r="G121" s="295" t="s">
        <v>517</v>
      </c>
      <c r="H121" s="295" t="s">
        <v>518</v>
      </c>
      <c r="I121" s="295" t="s">
        <v>519</v>
      </c>
      <c r="J121" s="295" t="s">
        <v>520</v>
      </c>
      <c r="K121" s="295" t="s">
        <v>602</v>
      </c>
    </row>
    <row r="122" spans="1:11" ht="26.25" customHeight="1">
      <c r="A122" s="156" t="s">
        <v>205</v>
      </c>
      <c r="B122" s="321">
        <v>4758</v>
      </c>
      <c r="C122" s="361">
        <v>0</v>
      </c>
      <c r="D122" s="361">
        <v>0</v>
      </c>
      <c r="E122" s="302"/>
      <c r="F122" s="282">
        <f t="shared" si="7"/>
        <v>0</v>
      </c>
      <c r="G122" s="301">
        <v>3607.54</v>
      </c>
      <c r="H122" s="301">
        <v>0</v>
      </c>
      <c r="I122" s="301">
        <v>0</v>
      </c>
      <c r="J122" s="301">
        <v>0</v>
      </c>
      <c r="K122" s="282"/>
    </row>
    <row r="123" spans="1:11" ht="24.75" customHeight="1">
      <c r="A123" s="156" t="s">
        <v>205</v>
      </c>
      <c r="B123" s="321">
        <v>4759</v>
      </c>
      <c r="C123" s="361">
        <v>0</v>
      </c>
      <c r="D123" s="361">
        <v>0</v>
      </c>
      <c r="E123" s="302"/>
      <c r="F123" s="282">
        <f>D123/18758245.26</f>
        <v>0</v>
      </c>
      <c r="G123" s="301">
        <v>455.04</v>
      </c>
      <c r="H123" s="301">
        <v>46.98</v>
      </c>
      <c r="I123" s="301">
        <v>0</v>
      </c>
      <c r="J123" s="301">
        <v>0</v>
      </c>
      <c r="K123" s="282"/>
    </row>
    <row r="124" spans="1:11" ht="18" customHeight="1">
      <c r="A124" s="244" t="s">
        <v>45</v>
      </c>
      <c r="B124" s="321">
        <v>4810</v>
      </c>
      <c r="C124" s="371">
        <v>100256</v>
      </c>
      <c r="D124" s="361">
        <v>0</v>
      </c>
      <c r="E124" s="302">
        <f t="shared" si="5"/>
        <v>0</v>
      </c>
      <c r="F124" s="282">
        <f t="shared" si="7"/>
        <v>0</v>
      </c>
      <c r="G124" s="301">
        <v>0</v>
      </c>
      <c r="H124" s="301">
        <v>0</v>
      </c>
      <c r="I124" s="301">
        <v>0</v>
      </c>
      <c r="J124" s="301">
        <v>0</v>
      </c>
      <c r="K124" s="282"/>
    </row>
    <row r="125" spans="1:11" ht="18.75" customHeight="1">
      <c r="A125" s="244" t="s">
        <v>591</v>
      </c>
      <c r="B125" s="321">
        <v>4990</v>
      </c>
      <c r="C125" s="361">
        <v>0</v>
      </c>
      <c r="D125" s="361">
        <v>0</v>
      </c>
      <c r="E125" s="302"/>
      <c r="F125" s="282">
        <f t="shared" si="7"/>
        <v>0</v>
      </c>
      <c r="G125" s="301">
        <v>0.04</v>
      </c>
      <c r="H125" s="301">
        <v>0</v>
      </c>
      <c r="I125" s="301">
        <v>0</v>
      </c>
      <c r="J125" s="301">
        <v>0</v>
      </c>
      <c r="K125" s="282"/>
    </row>
    <row r="126" spans="1:11" ht="62.25" customHeight="1">
      <c r="A126" s="304" t="s">
        <v>605</v>
      </c>
      <c r="B126" s="321">
        <v>6010</v>
      </c>
      <c r="C126" s="361">
        <v>0</v>
      </c>
      <c r="D126" s="361">
        <v>0</v>
      </c>
      <c r="E126" s="302"/>
      <c r="F126" s="282">
        <f t="shared" si="7"/>
        <v>0</v>
      </c>
      <c r="G126" s="301">
        <v>0</v>
      </c>
      <c r="H126" s="301">
        <v>55000</v>
      </c>
      <c r="I126" s="301">
        <v>0</v>
      </c>
      <c r="J126" s="301">
        <v>0</v>
      </c>
      <c r="K126" s="282"/>
    </row>
    <row r="127" spans="1:11" ht="24" customHeight="1">
      <c r="A127" s="254" t="s">
        <v>90</v>
      </c>
      <c r="B127" s="321">
        <v>6050</v>
      </c>
      <c r="C127" s="361">
        <v>916703</v>
      </c>
      <c r="D127" s="361">
        <v>886639.24</v>
      </c>
      <c r="E127" s="302">
        <f t="shared" si="5"/>
        <v>0.9672044708046117</v>
      </c>
      <c r="F127" s="282">
        <f t="shared" si="7"/>
        <v>0.047266640760405536</v>
      </c>
      <c r="G127" s="301">
        <v>1223440.59</v>
      </c>
      <c r="H127" s="301">
        <v>774803.38</v>
      </c>
      <c r="I127" s="301">
        <v>579210.45</v>
      </c>
      <c r="J127" s="301">
        <v>1100473.36</v>
      </c>
      <c r="K127" s="282">
        <f>D127/J127</f>
        <v>0.8056889627932473</v>
      </c>
    </row>
    <row r="128" spans="1:11" ht="23.25" customHeight="1">
      <c r="A128" s="254" t="s">
        <v>90</v>
      </c>
      <c r="B128" s="321">
        <v>6057</v>
      </c>
      <c r="C128" s="361">
        <v>1606136</v>
      </c>
      <c r="D128" s="361">
        <v>1606135.05</v>
      </c>
      <c r="E128" s="302">
        <f t="shared" si="5"/>
        <v>0.9999994085183322</v>
      </c>
      <c r="F128" s="282">
        <f t="shared" si="7"/>
        <v>0.08562288357669122</v>
      </c>
      <c r="G128" s="301">
        <v>0</v>
      </c>
      <c r="H128" s="301">
        <v>3386377.43</v>
      </c>
      <c r="I128" s="301">
        <v>1749670.75</v>
      </c>
      <c r="J128" s="301">
        <v>2854191.21</v>
      </c>
      <c r="K128" s="282">
        <f>D128/J128</f>
        <v>0.5627286092020444</v>
      </c>
    </row>
    <row r="129" spans="1:11" ht="25.5" customHeight="1">
      <c r="A129" s="254" t="s">
        <v>90</v>
      </c>
      <c r="B129" s="321">
        <v>6058</v>
      </c>
      <c r="C129" s="361">
        <v>0</v>
      </c>
      <c r="D129" s="361">
        <v>0</v>
      </c>
      <c r="E129" s="302"/>
      <c r="F129" s="282">
        <f t="shared" si="7"/>
        <v>0</v>
      </c>
      <c r="G129" s="301">
        <v>1019849.63</v>
      </c>
      <c r="H129" s="301">
        <v>0</v>
      </c>
      <c r="I129" s="301">
        <v>0</v>
      </c>
      <c r="J129" s="301">
        <v>0</v>
      </c>
      <c r="K129" s="282"/>
    </row>
    <row r="130" spans="1:11" ht="26.25" customHeight="1">
      <c r="A130" s="254" t="s">
        <v>90</v>
      </c>
      <c r="B130" s="321">
        <v>6059</v>
      </c>
      <c r="C130" s="361">
        <v>620250</v>
      </c>
      <c r="D130" s="361">
        <v>592159.33</v>
      </c>
      <c r="E130" s="302">
        <f t="shared" si="5"/>
        <v>0.9547107295445384</v>
      </c>
      <c r="F130" s="282">
        <f t="shared" si="7"/>
        <v>0.03156794901614374</v>
      </c>
      <c r="G130" s="301">
        <v>1120272.51</v>
      </c>
      <c r="H130" s="301">
        <v>2054765.46</v>
      </c>
      <c r="I130" s="301">
        <v>623872.08</v>
      </c>
      <c r="J130" s="301">
        <v>2259647.65</v>
      </c>
      <c r="K130" s="282">
        <f>D130/J130</f>
        <v>0.2620582593927863</v>
      </c>
    </row>
    <row r="131" spans="1:11" ht="21.75" customHeight="1">
      <c r="A131" s="254" t="s">
        <v>90</v>
      </c>
      <c r="B131" s="321">
        <v>6060</v>
      </c>
      <c r="C131" s="361">
        <v>20065</v>
      </c>
      <c r="D131" s="361">
        <v>17434.48</v>
      </c>
      <c r="E131" s="302"/>
      <c r="F131" s="282">
        <f t="shared" si="7"/>
        <v>0.000929430218996934</v>
      </c>
      <c r="G131" s="301">
        <v>54884.48</v>
      </c>
      <c r="H131" s="301">
        <v>120430.47</v>
      </c>
      <c r="I131" s="301">
        <v>287522.32</v>
      </c>
      <c r="J131" s="301">
        <v>0</v>
      </c>
      <c r="K131" s="282"/>
    </row>
    <row r="132" spans="1:11" ht="24.75" customHeight="1">
      <c r="A132" s="254" t="s">
        <v>90</v>
      </c>
      <c r="B132" s="321">
        <v>6068</v>
      </c>
      <c r="C132" s="361">
        <v>0</v>
      </c>
      <c r="D132" s="361">
        <v>0</v>
      </c>
      <c r="E132" s="302"/>
      <c r="F132" s="282">
        <f t="shared" si="7"/>
        <v>0</v>
      </c>
      <c r="G132" s="301">
        <v>8476.23</v>
      </c>
      <c r="H132" s="301">
        <v>0</v>
      </c>
      <c r="I132" s="301">
        <v>0</v>
      </c>
      <c r="J132" s="301">
        <v>0</v>
      </c>
      <c r="K132" s="282"/>
    </row>
    <row r="133" spans="1:11" ht="24.75" customHeight="1">
      <c r="A133" s="254" t="s">
        <v>90</v>
      </c>
      <c r="B133" s="321">
        <v>6069</v>
      </c>
      <c r="C133" s="361">
        <v>0</v>
      </c>
      <c r="D133" s="361">
        <v>0</v>
      </c>
      <c r="E133" s="302"/>
      <c r="F133" s="282">
        <f t="shared" si="7"/>
        <v>0</v>
      </c>
      <c r="G133" s="301">
        <v>448.77</v>
      </c>
      <c r="H133" s="301">
        <v>0</v>
      </c>
      <c r="I133" s="301">
        <v>0</v>
      </c>
      <c r="J133" s="301">
        <v>0</v>
      </c>
      <c r="K133" s="282"/>
    </row>
    <row r="134" spans="1:11" ht="37.5" customHeight="1">
      <c r="A134" s="254" t="s">
        <v>592</v>
      </c>
      <c r="B134" s="321">
        <v>6170</v>
      </c>
      <c r="C134" s="361">
        <v>0</v>
      </c>
      <c r="D134" s="361">
        <v>0</v>
      </c>
      <c r="E134" s="302"/>
      <c r="F134" s="282">
        <f t="shared" si="7"/>
        <v>0</v>
      </c>
      <c r="G134" s="301">
        <v>0</v>
      </c>
      <c r="H134" s="301">
        <v>0</v>
      </c>
      <c r="I134" s="301">
        <v>0</v>
      </c>
      <c r="J134" s="301">
        <v>15000</v>
      </c>
      <c r="K134" s="282">
        <f>D134/J134</f>
        <v>0</v>
      </c>
    </row>
    <row r="135" spans="1:11" ht="50.25" customHeight="1">
      <c r="A135" s="156" t="s">
        <v>604</v>
      </c>
      <c r="B135" s="321">
        <v>6220</v>
      </c>
      <c r="C135" s="361">
        <v>0</v>
      </c>
      <c r="D135" s="361">
        <v>0</v>
      </c>
      <c r="E135" s="302"/>
      <c r="F135" s="282">
        <f t="shared" si="7"/>
        <v>0</v>
      </c>
      <c r="G135" s="301">
        <v>0</v>
      </c>
      <c r="H135" s="301">
        <v>4300</v>
      </c>
      <c r="I135" s="301">
        <v>0</v>
      </c>
      <c r="J135" s="301">
        <v>0</v>
      </c>
      <c r="K135" s="282"/>
    </row>
    <row r="136" spans="1:11" ht="72" customHeight="1">
      <c r="A136" s="244" t="s">
        <v>593</v>
      </c>
      <c r="B136" s="321">
        <v>6230</v>
      </c>
      <c r="C136" s="361">
        <v>0</v>
      </c>
      <c r="D136" s="361">
        <v>0</v>
      </c>
      <c r="E136" s="302"/>
      <c r="F136" s="282">
        <f t="shared" si="7"/>
        <v>0</v>
      </c>
      <c r="G136" s="301">
        <v>6555.03</v>
      </c>
      <c r="H136" s="301">
        <v>0</v>
      </c>
      <c r="I136" s="301">
        <v>0</v>
      </c>
      <c r="J136" s="301">
        <v>0</v>
      </c>
      <c r="K136" s="282"/>
    </row>
    <row r="137" spans="1:11" ht="15" customHeight="1">
      <c r="A137" s="295" t="s">
        <v>511</v>
      </c>
      <c r="B137" s="322" t="s">
        <v>512</v>
      </c>
      <c r="C137" s="364" t="s">
        <v>513</v>
      </c>
      <c r="D137" s="322" t="s">
        <v>514</v>
      </c>
      <c r="E137" s="295" t="s">
        <v>515</v>
      </c>
      <c r="F137" s="322" t="s">
        <v>516</v>
      </c>
      <c r="G137" s="295" t="s">
        <v>517</v>
      </c>
      <c r="H137" s="295" t="s">
        <v>518</v>
      </c>
      <c r="I137" s="295" t="s">
        <v>519</v>
      </c>
      <c r="J137" s="295" t="s">
        <v>520</v>
      </c>
      <c r="K137" s="295" t="s">
        <v>602</v>
      </c>
    </row>
    <row r="138" spans="1:11" ht="48" customHeight="1">
      <c r="A138" s="244" t="s">
        <v>594</v>
      </c>
      <c r="B138" s="321">
        <v>6620</v>
      </c>
      <c r="C138" s="361">
        <v>0</v>
      </c>
      <c r="D138" s="361">
        <v>0</v>
      </c>
      <c r="E138" s="302"/>
      <c r="F138" s="282">
        <f t="shared" si="7"/>
        <v>0</v>
      </c>
      <c r="G138" s="301">
        <v>152756</v>
      </c>
      <c r="H138" s="301">
        <v>0</v>
      </c>
      <c r="I138" s="301">
        <v>0</v>
      </c>
      <c r="J138" s="301">
        <v>0</v>
      </c>
      <c r="K138" s="282"/>
    </row>
    <row r="139" spans="1:11" ht="26.25" customHeight="1">
      <c r="A139" s="244" t="s">
        <v>595</v>
      </c>
      <c r="B139" s="321">
        <v>8010</v>
      </c>
      <c r="C139" s="361">
        <v>0</v>
      </c>
      <c r="D139" s="361">
        <v>0</v>
      </c>
      <c r="E139" s="302"/>
      <c r="F139" s="282">
        <f t="shared" si="7"/>
        <v>0</v>
      </c>
      <c r="G139" s="301">
        <v>0</v>
      </c>
      <c r="H139" s="301">
        <v>0</v>
      </c>
      <c r="I139" s="301">
        <v>0</v>
      </c>
      <c r="J139" s="301">
        <v>0</v>
      </c>
      <c r="K139" s="282"/>
    </row>
    <row r="140" spans="1:11" ht="16.5" customHeight="1">
      <c r="A140" s="244" t="s">
        <v>596</v>
      </c>
      <c r="B140" s="321">
        <v>8020</v>
      </c>
      <c r="C140" s="361">
        <v>0</v>
      </c>
      <c r="D140" s="361">
        <v>0</v>
      </c>
      <c r="E140" s="302"/>
      <c r="F140" s="282">
        <f t="shared" si="7"/>
        <v>0</v>
      </c>
      <c r="G140" s="301">
        <v>0</v>
      </c>
      <c r="H140" s="301">
        <v>0</v>
      </c>
      <c r="I140" s="301">
        <v>0</v>
      </c>
      <c r="J140" s="301">
        <v>0</v>
      </c>
      <c r="K140" s="282"/>
    </row>
    <row r="141" spans="1:13" ht="38.25" customHeight="1">
      <c r="A141" s="244" t="s">
        <v>615</v>
      </c>
      <c r="B141" s="321">
        <v>8070</v>
      </c>
      <c r="C141" s="361">
        <v>0</v>
      </c>
      <c r="D141" s="361">
        <v>0</v>
      </c>
      <c r="E141" s="302"/>
      <c r="F141" s="282">
        <f t="shared" si="7"/>
        <v>0</v>
      </c>
      <c r="G141" s="301">
        <v>24550.07</v>
      </c>
      <c r="H141" s="301">
        <v>14238.36</v>
      </c>
      <c r="I141" s="301">
        <v>60420.94</v>
      </c>
      <c r="J141" s="301">
        <v>0</v>
      </c>
      <c r="K141" s="282"/>
      <c r="M141" s="425"/>
    </row>
    <row r="142" spans="1:11" ht="39.75" customHeight="1">
      <c r="A142" s="244" t="s">
        <v>597</v>
      </c>
      <c r="B142" s="374">
        <v>8110</v>
      </c>
      <c r="C142" s="332">
        <v>111884</v>
      </c>
      <c r="D142" s="339">
        <v>107205.56</v>
      </c>
      <c r="E142" s="328">
        <f t="shared" si="5"/>
        <v>0.9581849057952879</v>
      </c>
      <c r="F142" s="327">
        <f t="shared" si="7"/>
        <v>0.005715116660117706</v>
      </c>
      <c r="G142" s="329">
        <v>0</v>
      </c>
      <c r="H142" s="329">
        <v>0</v>
      </c>
      <c r="I142" s="329">
        <v>0</v>
      </c>
      <c r="J142" s="329">
        <v>80116.14</v>
      </c>
      <c r="K142" s="327">
        <f>D142/J142</f>
        <v>1.3381268743102201</v>
      </c>
    </row>
    <row r="143" spans="1:11" s="311" customFormat="1" ht="21" customHeight="1">
      <c r="A143" s="308" t="s">
        <v>557</v>
      </c>
      <c r="B143" s="323"/>
      <c r="C143" s="365">
        <f>SUM(C3:C142)</f>
        <v>19665484.82</v>
      </c>
      <c r="D143" s="365">
        <f>SUM(D3:D142)</f>
        <v>18758245.259999994</v>
      </c>
      <c r="E143" s="310">
        <f t="shared" si="5"/>
        <v>0.9538664025675414</v>
      </c>
      <c r="F143" s="310">
        <f t="shared" si="7"/>
        <v>0.9999999999999996</v>
      </c>
      <c r="G143" s="309">
        <f>SUM(G3:G142)</f>
        <v>16984526.579999994</v>
      </c>
      <c r="H143" s="309">
        <f>SUM(H3:H142)</f>
        <v>20327456.729999997</v>
      </c>
      <c r="I143" s="309">
        <f>SUM(I3:I142)</f>
        <v>17867254.37</v>
      </c>
      <c r="J143" s="309">
        <f>SUM(J3:J142)</f>
        <v>21327263.47999999</v>
      </c>
      <c r="K143" s="310">
        <f>D143/J143</f>
        <v>0.8795429979842873</v>
      </c>
    </row>
    <row r="144" spans="1:11" ht="12">
      <c r="A144" s="156" t="s">
        <v>330</v>
      </c>
      <c r="B144" s="324"/>
      <c r="C144" s="361"/>
      <c r="D144" s="361"/>
      <c r="E144" s="312"/>
      <c r="F144" s="282"/>
      <c r="G144" s="301"/>
      <c r="H144" s="301"/>
      <c r="I144" s="301"/>
      <c r="J144" s="301"/>
      <c r="K144" s="282"/>
    </row>
    <row r="145" spans="1:11" s="313" customFormat="1" ht="17.25" customHeight="1">
      <c r="A145" s="163" t="s">
        <v>331</v>
      </c>
      <c r="B145" s="325"/>
      <c r="C145" s="366">
        <f>SUM(C147:C153)</f>
        <v>16502330.82</v>
      </c>
      <c r="D145" s="366">
        <f>SUM(D147:D153)</f>
        <v>15655877.16</v>
      </c>
      <c r="E145" s="312">
        <f>D145/C145</f>
        <v>0.948707023920879</v>
      </c>
      <c r="F145" s="356">
        <f t="shared" si="7"/>
        <v>0.8346130964277625</v>
      </c>
      <c r="G145" s="273">
        <f>SUM(G147:G153)</f>
        <v>13397843.34</v>
      </c>
      <c r="H145" s="273">
        <f>SUM(H147:H153)</f>
        <v>13931779.989999996</v>
      </c>
      <c r="I145" s="273">
        <f>SUM(I147:I153)</f>
        <v>14626978.770000003</v>
      </c>
      <c r="J145" s="273">
        <f>SUM(J147:J153)</f>
        <v>15097951.26</v>
      </c>
      <c r="K145" s="312">
        <f>D145/J145</f>
        <v>1.0369537489154672</v>
      </c>
    </row>
    <row r="146" spans="1:11" ht="12">
      <c r="A146" s="156" t="s">
        <v>333</v>
      </c>
      <c r="B146" s="324"/>
      <c r="C146" s="361"/>
      <c r="D146" s="361"/>
      <c r="E146" s="302"/>
      <c r="F146" s="282"/>
      <c r="G146" s="301"/>
      <c r="H146" s="301"/>
      <c r="I146" s="301"/>
      <c r="J146" s="301"/>
      <c r="K146" s="282"/>
    </row>
    <row r="147" spans="1:11" ht="24">
      <c r="A147" s="156" t="s">
        <v>334</v>
      </c>
      <c r="B147" s="324"/>
      <c r="C147" s="361">
        <f>C25+C31+C34+C39+C46</f>
        <v>7488964</v>
      </c>
      <c r="D147" s="361">
        <f>D25+D31+D34+D39+D46</f>
        <v>7339591.29</v>
      </c>
      <c r="E147" s="302">
        <f>D147/C147</f>
        <v>0.9800542892181081</v>
      </c>
      <c r="F147" s="282">
        <f t="shared" si="7"/>
        <v>0.39127280767838724</v>
      </c>
      <c r="G147" s="301">
        <f>G25+G31+G34+G39+G46</f>
        <v>6085090.78</v>
      </c>
      <c r="H147" s="301">
        <f>H25+H31+H34+H39+H46</f>
        <v>6470764.590000001</v>
      </c>
      <c r="I147" s="301">
        <f>I25+I31+I34+I39+I46</f>
        <v>6779303.910000001</v>
      </c>
      <c r="J147" s="301">
        <f>J25+J31+J34+J39+J46</f>
        <v>7073384.32</v>
      </c>
      <c r="K147" s="282">
        <f>D147/J147</f>
        <v>1.0376350213641439</v>
      </c>
    </row>
    <row r="148" spans="1:11" ht="24">
      <c r="A148" s="156" t="s">
        <v>335</v>
      </c>
      <c r="B148" s="324"/>
      <c r="C148" s="361">
        <f>C10+C13+C44+C45+C51+C56+C62+C63+C68+C69+C70+C74+C79+C80+C81+C86+C88+C89+C90+C97+C101+C105+C106+C107+C108+C109+C110+C111+C112+C113+C114+C115+C119+C124+C125+C87+C11+C17</f>
        <v>3913960.82</v>
      </c>
      <c r="D148" s="361">
        <f>D10+D13+D44+D45+D51+D56+D62+D63+D68+D69+D70+D74+D79+D80+D81+D86+D88+D89+D90+D97+D101+D105+D106+D107+D108+D109+D110+D111+D112+D113+D114+D115+D119+D124+D125+D87+D11+D17</f>
        <v>3328862.2800000007</v>
      </c>
      <c r="E148" s="302">
        <f>D148/C148</f>
        <v>0.8505098627941812</v>
      </c>
      <c r="F148" s="282">
        <f t="shared" si="7"/>
        <v>0.17746128349747362</v>
      </c>
      <c r="G148" s="301">
        <f>G10+G13+G44+G45+G51+G56+G62+G63+G68+G69+G70+G74+G79+G80+G81+G86+G88+G89+G90+G97+G101+G105+G106+G107+G108+G109+G110+G111+G112+G113+G114+G115+G119+G124+G125+G87+G11</f>
        <v>2682247.5999999996</v>
      </c>
      <c r="H148" s="301">
        <f>H10+H13+H44+H45+H51+H56+H62+H63+H68+H69+H70+H74+H79+H80+H81+H86+H88+H89+H90+H97+H101+H105+H106+H107+H108+H109+H110+H111+H112+H113+H114+H115+H119+H124+H125+H87+H11</f>
        <v>2780063.779999999</v>
      </c>
      <c r="I148" s="301">
        <f>I10+I13+I44+I45+I51+I56+I62+I63+I68+I69+I70+I74+I79+I80+I81+I86+I88+I89+I90+I97+I101+I105+I106+I107+I108+I109+I110+I111+I112+I113+I114+I115+I119+I124+I125+I87+I11</f>
        <v>3082280.700000001</v>
      </c>
      <c r="J148" s="301">
        <f>J10+J13+J44+J45+J51+J56+J62+J63+J68+J69+J70+J74+J79+J80+J81+J86+J88+J89+J90+J97+J101+J105+J106+J107+J108+J109+J110+J111+J112+J113+J114+J115+J119+J124+J125+J87+J11</f>
        <v>3106641.8699999996</v>
      </c>
      <c r="K148" s="282">
        <f>D148/J148</f>
        <v>1.0715307458339256</v>
      </c>
    </row>
    <row r="149" spans="1:11" ht="15" customHeight="1">
      <c r="A149" s="156" t="s">
        <v>336</v>
      </c>
      <c r="B149" s="324"/>
      <c r="C149" s="361">
        <f>C3+C4+C5+C6+C7+C8+C9</f>
        <v>708900</v>
      </c>
      <c r="D149" s="361">
        <f>D3+D4+D5+D6+D7+D8+D9</f>
        <v>708718</v>
      </c>
      <c r="E149" s="302">
        <f>D149/C149</f>
        <v>0.9997432642121596</v>
      </c>
      <c r="F149" s="282">
        <f t="shared" si="7"/>
        <v>0.037781678945805613</v>
      </c>
      <c r="G149" s="301">
        <f>G3+G4+G5+G6+G7+G8+G9</f>
        <v>731000</v>
      </c>
      <c r="H149" s="301">
        <f>H3+H4+H5+H6+H7+H8+H9</f>
        <v>769820.1</v>
      </c>
      <c r="I149" s="301">
        <f>I3+I4+I5+I6+I7+I8+I9</f>
        <v>671417.98</v>
      </c>
      <c r="J149" s="301">
        <f>J4+J5+J6+J7+J8+J9+J3</f>
        <v>697567.22</v>
      </c>
      <c r="K149" s="282">
        <f>D149/J149</f>
        <v>1.0159852408202323</v>
      </c>
    </row>
    <row r="150" spans="1:11" ht="12">
      <c r="A150" s="156" t="s">
        <v>337</v>
      </c>
      <c r="B150" s="324"/>
      <c r="C150" s="361">
        <f>C18+C19+C20+C21+C23+C24</f>
        <v>4015399</v>
      </c>
      <c r="D150" s="361">
        <f>D18+D19+D20+D21+D23+D24</f>
        <v>3934198.2600000002</v>
      </c>
      <c r="E150" s="302">
        <f>D150/C150</f>
        <v>0.9797776659305838</v>
      </c>
      <c r="F150" s="282">
        <f t="shared" si="7"/>
        <v>0.20973167828172432</v>
      </c>
      <c r="G150" s="301">
        <f>G18+G19+G20+G21+G23+G24</f>
        <v>3564513.4</v>
      </c>
      <c r="H150" s="301">
        <f>H18+H19+H20+H21+H23+H24</f>
        <v>3689363.5399999996</v>
      </c>
      <c r="I150" s="301">
        <f>I18+I19+I20+I21+I23+I24</f>
        <v>3804878.3</v>
      </c>
      <c r="J150" s="301">
        <f>J18+J19+J20+J21+J23+J24</f>
        <v>3890810.59</v>
      </c>
      <c r="K150" s="282">
        <f>D150/J150</f>
        <v>1.0111513189851784</v>
      </c>
    </row>
    <row r="151" spans="1:11" ht="36">
      <c r="A151" s="156" t="s">
        <v>409</v>
      </c>
      <c r="B151" s="324"/>
      <c r="C151" s="361">
        <f aca="true" t="shared" si="9" ref="C151:J151">C14+C15+C16+C22+C28+C29+C30+C35+C36+C37+C38+C40+C41+C42+C43+C47+C48+C49+C50+C52+C53+C54+C55+C57+C58+C60+C61+C64+C65+C66+C67+C71+C72+C73+C75+C76+C77+C78+C83+C84+C85+C91+C92+C93+C94+C95+C96+C98+C99+C100+C102+C103+C116+C117+C118+C120+C122+C26+C32+C33+C123</f>
        <v>263223</v>
      </c>
      <c r="D151" s="361">
        <f t="shared" si="9"/>
        <v>237301.77</v>
      </c>
      <c r="E151" s="361">
        <f t="shared" si="9"/>
        <v>26.116784086351423</v>
      </c>
      <c r="F151" s="361">
        <f t="shared" si="9"/>
        <v>0.012650531364254052</v>
      </c>
      <c r="G151" s="361">
        <f t="shared" si="9"/>
        <v>310441.48999999993</v>
      </c>
      <c r="H151" s="361">
        <f t="shared" si="9"/>
        <v>207529.62000000002</v>
      </c>
      <c r="I151" s="361">
        <f t="shared" si="9"/>
        <v>228676.94000000003</v>
      </c>
      <c r="J151" s="361">
        <f t="shared" si="9"/>
        <v>249431.11999999994</v>
      </c>
      <c r="K151" s="282">
        <f>D151/J151</f>
        <v>0.9513719458903125</v>
      </c>
    </row>
    <row r="152" spans="1:11" ht="13.5" customHeight="1">
      <c r="A152" s="156" t="s">
        <v>339</v>
      </c>
      <c r="B152" s="324"/>
      <c r="C152" s="361">
        <f>C140</f>
        <v>0</v>
      </c>
      <c r="D152" s="367">
        <f>D140</f>
        <v>0</v>
      </c>
      <c r="E152" s="302"/>
      <c r="F152" s="282">
        <f t="shared" si="7"/>
        <v>0</v>
      </c>
      <c r="G152" s="300">
        <f>G140</f>
        <v>0</v>
      </c>
      <c r="H152" s="300">
        <f>H140</f>
        <v>0</v>
      </c>
      <c r="I152" s="300">
        <f>I140</f>
        <v>0</v>
      </c>
      <c r="J152" s="300">
        <f>J140</f>
        <v>0</v>
      </c>
      <c r="K152" s="282"/>
    </row>
    <row r="153" spans="1:11" ht="13.5" customHeight="1">
      <c r="A153" s="156" t="s">
        <v>340</v>
      </c>
      <c r="B153" s="324"/>
      <c r="C153" s="361">
        <f>C139+C141+C142</f>
        <v>111884</v>
      </c>
      <c r="D153" s="361">
        <f>D139+D141+D142</f>
        <v>107205.56</v>
      </c>
      <c r="E153" s="302">
        <f aca="true" t="shared" si="10" ref="E153:E158">D153/C153</f>
        <v>0.9581849057952879</v>
      </c>
      <c r="F153" s="282">
        <f t="shared" si="7"/>
        <v>0.005715116660117706</v>
      </c>
      <c r="G153" s="301">
        <f>G139+G141</f>
        <v>24550.07</v>
      </c>
      <c r="H153" s="301">
        <f>H139+H141</f>
        <v>14238.36</v>
      </c>
      <c r="I153" s="301">
        <f>I139+I141</f>
        <v>60420.94</v>
      </c>
      <c r="J153" s="301">
        <f>J139+J141+J142</f>
        <v>80116.14</v>
      </c>
      <c r="K153" s="282">
        <f>D153/J153</f>
        <v>1.3381268743102201</v>
      </c>
    </row>
    <row r="154" spans="1:11" s="313" customFormat="1" ht="18" customHeight="1">
      <c r="A154" s="163" t="s">
        <v>332</v>
      </c>
      <c r="B154" s="325"/>
      <c r="C154" s="366">
        <f>C156</f>
        <v>3163154</v>
      </c>
      <c r="D154" s="366">
        <f>D156</f>
        <v>3102368.1</v>
      </c>
      <c r="E154" s="274">
        <f t="shared" si="10"/>
        <v>0.9807831360724139</v>
      </c>
      <c r="F154" s="356">
        <f t="shared" si="7"/>
        <v>0.16538690357223743</v>
      </c>
      <c r="G154" s="273">
        <f>G156</f>
        <v>3586683.24</v>
      </c>
      <c r="H154" s="273">
        <f>H156</f>
        <v>6395676.74</v>
      </c>
      <c r="I154" s="273">
        <f>I156</f>
        <v>3240275.6</v>
      </c>
      <c r="J154" s="273">
        <f>J156</f>
        <v>6229312.220000001</v>
      </c>
      <c r="K154" s="312">
        <f>D154/J154</f>
        <v>0.49802738896911475</v>
      </c>
    </row>
    <row r="155" spans="1:11" ht="12">
      <c r="A155" s="156" t="s">
        <v>333</v>
      </c>
      <c r="B155" s="324"/>
      <c r="C155" s="361"/>
      <c r="D155" s="361"/>
      <c r="E155" s="302"/>
      <c r="F155" s="282"/>
      <c r="G155" s="301"/>
      <c r="H155" s="301"/>
      <c r="I155" s="301"/>
      <c r="J155" s="301"/>
      <c r="K155" s="282"/>
    </row>
    <row r="156" spans="1:11" ht="12">
      <c r="A156" s="156" t="s">
        <v>341</v>
      </c>
      <c r="B156" s="324"/>
      <c r="C156" s="361">
        <f>C126+C127+C128+C129+C130+C131+C132+C133+C135+C136+C138+C134</f>
        <v>3163154</v>
      </c>
      <c r="D156" s="361">
        <f>D126+D127+D128+D129+D130+D131+D132+D133+D135+D136+D138+D134</f>
        <v>3102368.1</v>
      </c>
      <c r="E156" s="302">
        <f t="shared" si="10"/>
        <v>0.9807831360724139</v>
      </c>
      <c r="F156" s="282">
        <f t="shared" si="7"/>
        <v>0.16538690357223743</v>
      </c>
      <c r="G156" s="301">
        <f>G126+G127+G128+G129+G130+G131+G132+G133+G135+G136+G138</f>
        <v>3586683.24</v>
      </c>
      <c r="H156" s="301">
        <f>H126+H127+H128+H129+H130+H131+H132+H133+H135+H136+H138</f>
        <v>6395676.74</v>
      </c>
      <c r="I156" s="301">
        <f>I126+I127+I128+I129+I130+I131+I132+I133+I135+I136+I138</f>
        <v>3240275.6</v>
      </c>
      <c r="J156" s="301">
        <f>J126+J127+J128+J129+J130+J131+J132+J133+J135+J136+J138+J134</f>
        <v>6229312.220000001</v>
      </c>
      <c r="K156" s="282">
        <f>D156/J156</f>
        <v>0.49802738896911475</v>
      </c>
    </row>
    <row r="157" spans="1:11" ht="12">
      <c r="A157" s="156" t="s">
        <v>330</v>
      </c>
      <c r="B157" s="324"/>
      <c r="C157" s="361"/>
      <c r="D157" s="361"/>
      <c r="E157" s="302"/>
      <c r="F157" s="282"/>
      <c r="G157" s="301"/>
      <c r="H157" s="301"/>
      <c r="I157" s="301"/>
      <c r="J157" s="301"/>
      <c r="K157" s="282"/>
    </row>
    <row r="158" spans="1:11" ht="36">
      <c r="A158" s="156" t="s">
        <v>338</v>
      </c>
      <c r="B158" s="324"/>
      <c r="C158" s="361">
        <f>C128+C129+C130+C132+C133</f>
        <v>2226386</v>
      </c>
      <c r="D158" s="361">
        <f>D128+D129+D130+D132+D133</f>
        <v>2198294.38</v>
      </c>
      <c r="E158" s="302">
        <f t="shared" si="10"/>
        <v>0.9873824125735609</v>
      </c>
      <c r="F158" s="282">
        <f>D158/18758245.26</f>
        <v>0.11719083259283494</v>
      </c>
      <c r="G158" s="300">
        <f>G128+G129+G130+G132+G133</f>
        <v>2149047.14</v>
      </c>
      <c r="H158" s="300">
        <f>H128+H129+H130+H132+H133</f>
        <v>5441142.890000001</v>
      </c>
      <c r="I158" s="300">
        <f>I128+I129+I130+I132+I133</f>
        <v>2373542.83</v>
      </c>
      <c r="J158" s="301">
        <f>J128+J129+J130+J132+J133</f>
        <v>5113838.859999999</v>
      </c>
      <c r="K158" s="282">
        <f>D158/J158</f>
        <v>0.4298716561436588</v>
      </c>
    </row>
  </sheetData>
  <sheetProtection/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 CE,Pogrubiony"&amp;11Załącznik Nr 4&amp;"Arial CE,Standardowy"&amp;10 
do sprawozdania z wykonania budżetu Miasta Radziejów  za 2013 rok</oddHeader>
    <oddFooter>&amp;C&amp;P&amp;R&amp;"Arial CE,Pogrubiony"WYDATKI WG §§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MRPC</cp:lastModifiedBy>
  <cp:lastPrinted>2014-03-24T09:29:39Z</cp:lastPrinted>
  <dcterms:created xsi:type="dcterms:W3CDTF">2004-07-25T15:20:29Z</dcterms:created>
  <dcterms:modified xsi:type="dcterms:W3CDTF">2014-06-02T08:50:22Z</dcterms:modified>
  <cp:category/>
  <cp:version/>
  <cp:contentType/>
  <cp:contentStatus/>
</cp:coreProperties>
</file>