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1"/>
  </bookViews>
  <sheets>
    <sheet name="1" sheetId="1" r:id="rId1"/>
    <sheet name="2" sheetId="2" r:id="rId2"/>
    <sheet name="3" sheetId="3" r:id="rId3"/>
    <sheet name="3a 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 " sheetId="13" r:id="rId13"/>
  </sheets>
  <definedNames>
    <definedName name="_xlnm._FilterDatabase" localSheetId="0" hidden="1">'1'!$C$1:$C$137</definedName>
    <definedName name="_xlnm._FilterDatabase" localSheetId="1" hidden="1">'2'!$C$3:$C$524</definedName>
  </definedNames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465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<sst xmlns="http://schemas.openxmlformats.org/spreadsheetml/2006/main" count="1628" uniqueCount="736">
  <si>
    <t>Podziałanie : 7.2.1</t>
  </si>
  <si>
    <t>Aktywizacja zawodowa i społeczna osób zagrożonych wykluczeniem społecznym</t>
  </si>
  <si>
    <t xml:space="preserve">Tytuł projektu </t>
  </si>
  <si>
    <t>"Inkubator aktywności"</t>
  </si>
  <si>
    <t xml:space="preserve">Ogółem wartość  projektu </t>
  </si>
  <si>
    <t xml:space="preserve">2009 rok 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</si>
  <si>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2008</t>
    </r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</si>
  <si>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2009</t>
    </r>
  </si>
  <si>
    <t xml:space="preserve">2010 rok </t>
  </si>
  <si>
    <t>"Uczenie się przez całe życie"</t>
  </si>
  <si>
    <t>COMENIUS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</si>
  <si>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2707</t>
    </r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</si>
  <si>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2707</t>
    </r>
  </si>
  <si>
    <t>Priorytet: I.</t>
  </si>
  <si>
    <t>Rozwój infrastruktury technicznej</t>
  </si>
  <si>
    <t>Działanie: 1.1.</t>
  </si>
  <si>
    <t>Infrastruktura drogowa - drogi poza obszarami wiejskimi</t>
  </si>
  <si>
    <t>Dz. 600 Rozdział 60016</t>
  </si>
  <si>
    <t>2011 rok</t>
  </si>
  <si>
    <t>2012 rok</t>
  </si>
  <si>
    <t>2.2.</t>
  </si>
  <si>
    <t>Dział</t>
  </si>
  <si>
    <t>§</t>
  </si>
  <si>
    <t>w  złotych</t>
  </si>
  <si>
    <t>Dochody ogółem</t>
  </si>
  <si>
    <t>Źródło dochodów</t>
  </si>
  <si>
    <t>Rozdział*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</si>
  <si>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</si>
  <si>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</si>
  <si>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</si>
  <si>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</si>
  <si>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</si>
  <si>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</si>
  <si>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</si>
  <si>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</si>
  <si>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</si>
  <si>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</si>
  <si>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</si>
  <si>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</si>
  <si>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</si>
  <si>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</si>
  <si>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</si>
  <si>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</si>
  <si>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</si>
  <si>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</si>
  <si>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</si>
  <si>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</si>
  <si>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</si>
  <si>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</si>
  <si>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</si>
  <si>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</si>
  <si>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</si>
  <si>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</si>
  <si>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</si>
  <si>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</si>
  <si>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</si>
  <si>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</si>
  <si>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</si>
  <si>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</si>
  <si>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</si>
  <si>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</si>
  <si>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</si>
  <si>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</si>
  <si>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</si>
  <si>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</si>
  <si>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</si>
  <si>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</si>
  <si>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</si>
  <si>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</si>
  <si>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</si>
  <si>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</si>
  <si>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</si>
  <si>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</si>
  <si>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</si>
  <si>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</si>
  <si>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</si>
  <si>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</si>
  <si>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</si>
  <si>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</si>
  <si>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</si>
  <si>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</si>
  <si>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</si>
  <si>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</si>
  <si>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</si>
  <si>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</si>
  <si>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</si>
  <si>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</si>
  <si>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</si>
  <si>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</si>
  <si>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</si>
  <si>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</si>
  <si>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</si>
  <si>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</si>
  <si>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</si>
  <si>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</si>
  <si>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</si>
  <si>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</si>
  <si>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</si>
  <si>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</si>
  <si>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</si>
  <si>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</si>
  <si>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</si>
  <si>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</si>
  <si>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</si>
  <si>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</si>
  <si>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</si>
  <si>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2320</t>
  </si>
  <si>
    <t>85228</t>
  </si>
  <si>
    <t>Usługi opiekuńcze i specjalistyczne usługi opiekuńcze</t>
  </si>
  <si>
    <t>80114</t>
  </si>
  <si>
    <t>Wpływy z opłat za zarząd, użytytkowanie i użytkowanie wieczyste nieruchomości</t>
  </si>
  <si>
    <t>Dochody z najmu i dzierżawy skład.majątkowych</t>
  </si>
  <si>
    <t>Dochody od osób prawnych, osób fiz. i innych jedn.nie posiadających osobowości prawnej oraz wydatki związane z ich poborem</t>
  </si>
  <si>
    <t>Wpływy z podatku rolnego, leśnego, spadków i darowizn, czynności cywilno-prawnych  oraz podatków i opłat lokalnych od osób fizycznych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</si>
  <si>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</si>
  <si>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</si>
  <si>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</si>
  <si>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</si>
  <si>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</si>
  <si>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>Składki na ubezpieczenie zdrowotne opłacane za osoby pobierające świadczenia z pomocy społecznej oraz niektóre świadczenia rodzinne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</si>
  <si>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</si>
  <si>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</si>
  <si>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</si>
  <si>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</si>
  <si>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</si>
  <si>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</si>
  <si>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</si>
  <si>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</si>
  <si>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</si>
  <si>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</si>
  <si>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</si>
  <si>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</si>
  <si>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</si>
  <si>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</si>
  <si>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</si>
  <si>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</si>
  <si>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</si>
  <si>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</si>
  <si>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</si>
  <si>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</si>
  <si>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</si>
  <si>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</si>
  <si>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</si>
  <si>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</si>
  <si>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</si>
  <si>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</si>
  <si>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</si>
  <si>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</si>
  <si>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</si>
  <si>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</si>
  <si>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</si>
  <si>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</si>
  <si>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</si>
  <si>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</si>
  <si>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</si>
  <si>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</si>
  <si>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</si>
  <si>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</si>
  <si>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</si>
  <si>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</si>
  <si>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</si>
  <si>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</si>
  <si>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</si>
  <si>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</si>
  <si>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</si>
  <si>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</si>
  <si>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</si>
  <si>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</si>
  <si>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</si>
  <si>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</si>
  <si>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</si>
  <si>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</si>
  <si>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</si>
  <si>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</si>
  <si>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</si>
  <si>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</si>
  <si>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</si>
  <si>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</si>
  <si>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</si>
  <si>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</si>
  <si>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</si>
  <si>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</si>
  <si>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</si>
  <si>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</si>
  <si>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</si>
  <si>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</si>
  <si>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</si>
  <si>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</si>
  <si>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</si>
  <si>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</si>
  <si>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</si>
  <si>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</si>
  <si>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</si>
  <si>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</si>
  <si>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</si>
  <si>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</si>
  <si>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</si>
  <si>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</si>
  <si>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</si>
  <si>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</si>
  <si>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</si>
  <si>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</si>
  <si>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</si>
  <si>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</si>
  <si>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</si>
  <si>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</si>
  <si>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</si>
  <si>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</si>
  <si>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</si>
  <si>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</si>
  <si>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</si>
  <si>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</si>
  <si>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</si>
  <si>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</si>
  <si>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</si>
  <si>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</si>
  <si>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</si>
  <si>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</si>
  <si>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</si>
  <si>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</si>
  <si>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</si>
  <si>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</si>
  <si>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</si>
  <si>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</si>
  <si>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</si>
  <si>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</si>
  <si>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</si>
  <si>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</si>
  <si>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</si>
  <si>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</si>
  <si>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</si>
  <si>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</si>
  <si>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</si>
  <si>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</si>
  <si>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</si>
  <si>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</si>
  <si>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</si>
  <si>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</si>
  <si>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</si>
  <si>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</si>
  <si>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</si>
  <si>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</si>
  <si>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</si>
  <si>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</si>
  <si>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</si>
  <si>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</si>
  <si>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</si>
  <si>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</si>
  <si>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</si>
  <si>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</si>
  <si>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</si>
  <si>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</si>
  <si>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</si>
  <si>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</si>
  <si>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</si>
  <si>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</si>
  <si>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</si>
  <si>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</si>
  <si>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</si>
  <si>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</si>
  <si>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</si>
  <si>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</si>
  <si>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</si>
  <si>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</si>
  <si>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</si>
  <si>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</si>
  <si>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</si>
  <si>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</si>
  <si>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</si>
  <si>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</si>
  <si>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</si>
  <si>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</si>
  <si>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</si>
  <si>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</si>
  <si>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</si>
  <si>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Opłaty z tytułu zakupu usług teleko- munikacyjnych telefonii stacjonarnej</t>
  </si>
  <si>
    <t>Dochody od osób prawnych, osób fizycznych i od innych jedn. nieposiadających osobowości prawnej oraz wydatki związane z ich poborem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</si>
  <si>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</si>
  <si>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</si>
  <si>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</si>
  <si>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</si>
  <si>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</si>
  <si>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</si>
  <si>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 xml:space="preserve">Nakłady poniesione w minionych latach 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</si>
  <si>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</si>
  <si>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</si>
  <si>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</si>
  <si>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</si>
  <si>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</si>
  <si>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</si>
  <si>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</si>
  <si>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</si>
  <si>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</si>
  <si>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</si>
  <si>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</si>
  <si>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</si>
  <si>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</si>
  <si>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</si>
  <si>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</si>
  <si>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</si>
  <si>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</si>
  <si>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</si>
  <si>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</si>
  <si>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</si>
  <si>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</si>
  <si>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</si>
  <si>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</si>
  <si>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</si>
  <si>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</si>
  <si>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</si>
  <si>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</si>
  <si>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 xml:space="preserve">Publiczne Przedszkole     Nr 1 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</si>
  <si>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</si>
  <si>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</si>
  <si>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</si>
  <si>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</si>
  <si>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</si>
  <si>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</si>
  <si>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</si>
  <si>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Nazwa zadania inwestycyjnego</t>
  </si>
  <si>
    <t>środki pochodzące
z innych  źródeł*</t>
  </si>
  <si>
    <t>Nakłady poniesione w minionych latach</t>
  </si>
  <si>
    <t>Nakłady do poniesienia w nastepnych latach</t>
  </si>
  <si>
    <t>12.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</si>
  <si>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</si>
  <si>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</si>
  <si>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</si>
  <si>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</si>
  <si>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</si>
  <si>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</si>
  <si>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</si>
  <si>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</si>
  <si>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</si>
  <si>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</si>
  <si>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</si>
  <si>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</si>
  <si>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</si>
  <si>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</si>
  <si>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</si>
  <si>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</si>
  <si>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</si>
  <si>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</si>
  <si>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</si>
  <si>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</si>
  <si>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</si>
  <si>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</si>
  <si>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</si>
  <si>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</si>
  <si>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</si>
  <si>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</si>
  <si>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</si>
  <si>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</si>
  <si>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</si>
  <si>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</si>
  <si>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</si>
  <si>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</si>
  <si>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dotacje</t>
  </si>
  <si>
    <t>Nazwa instytucji</t>
  </si>
  <si>
    <t>Kwota dotacji</t>
  </si>
  <si>
    <t>Nazwa zadania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</si>
  <si>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</si>
  <si>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</si>
  <si>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</si>
  <si>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</si>
  <si>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</si>
  <si>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</si>
  <si>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</si>
  <si>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</si>
  <si>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</si>
  <si>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</si>
  <si>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</si>
  <si>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1.1</t>
  </si>
  <si>
    <t>1.1.1</t>
  </si>
  <si>
    <t>pożyczek</t>
  </si>
  <si>
    <t>1.1.2</t>
  </si>
  <si>
    <t>kredytów</t>
  </si>
  <si>
    <t>1.1.3</t>
  </si>
  <si>
    <t>obligacji</t>
  </si>
  <si>
    <t>1.2</t>
  </si>
  <si>
    <t>1.2.1</t>
  </si>
  <si>
    <t>pożyczki</t>
  </si>
  <si>
    <t>1.2.2</t>
  </si>
  <si>
    <t>1.2.3</t>
  </si>
  <si>
    <t>obligacje</t>
  </si>
  <si>
    <t>2.1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</si>
  <si>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</si>
  <si>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</si>
  <si>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</si>
  <si>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</si>
  <si>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</si>
  <si>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</si>
  <si>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</si>
  <si>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</si>
  <si>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</si>
  <si>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</si>
  <si>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</si>
  <si>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</si>
  <si>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</si>
  <si>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</si>
  <si>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</si>
  <si>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</si>
  <si>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</si>
  <si>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</si>
  <si>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854</t>
  </si>
  <si>
    <t>921</t>
  </si>
  <si>
    <t>926</t>
  </si>
  <si>
    <t>Wpływy z opłat</t>
  </si>
  <si>
    <t>Przychody*</t>
  </si>
  <si>
    <t>Stan środków obrotowych** na koniec roku</t>
  </si>
  <si>
    <t>ogółem</t>
  </si>
  <si>
    <t>w tym: wpłata do budżetu</t>
  </si>
  <si>
    <t>dotacje
z budżetu***</t>
  </si>
  <si>
    <t>§ 265</t>
  </si>
  <si>
    <t>na inwestycje</t>
  </si>
  <si>
    <t>Dochody własne jednostek budżetowych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</si>
  <si>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</si>
  <si>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</si>
  <si>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</si>
  <si>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*** źródła dochodów wskazanych przez Radę</t>
  </si>
  <si>
    <t>Opłaty za usługi telekomunikacyjne telefoni komórkowej</t>
  </si>
  <si>
    <t xml:space="preserve">Upowszechnianie kultury fizycznej i sportu 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</si>
  <si>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</si>
  <si>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</si>
  <si>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</si>
  <si>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</si>
  <si>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</si>
  <si>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</si>
  <si>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Środki na dofinansowanie zadań bieżących własnych pozyskane z innych źródeł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</si>
  <si>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</si>
  <si>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</si>
  <si>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</si>
  <si>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</si>
  <si>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</si>
  <si>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</si>
  <si>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</si>
  <si>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</si>
  <si>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</si>
  <si>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</si>
  <si>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</si>
  <si>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</si>
  <si>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</si>
  <si>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</si>
  <si>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</si>
  <si>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</si>
  <si>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</si>
  <si>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>dochody majątkowe</t>
  </si>
  <si>
    <t>dochody bieżące</t>
  </si>
  <si>
    <t xml:space="preserve">Świetlice szkolne </t>
  </si>
  <si>
    <t xml:space="preserve">Rozdział </t>
  </si>
  <si>
    <t xml:space="preserve">§ </t>
  </si>
  <si>
    <t xml:space="preserve">Kwota </t>
  </si>
  <si>
    <t>O690</t>
  </si>
  <si>
    <t>Dochody budżetu państwa w związku z realizacją zadań zleconych gminie § 2350</t>
  </si>
  <si>
    <t>Opłaty za administrowanie i czynsze za budynki, lokale i pomieszczenia garażowe</t>
  </si>
  <si>
    <t>13.</t>
  </si>
  <si>
    <t>w tym; na pokrycie deficytu</t>
  </si>
  <si>
    <t xml:space="preserve">w tym; na spłatę wcześniej zaciągniętych kredytów i pożyczek </t>
  </si>
  <si>
    <t>Stan środków obrotowych* na początek roku</t>
  </si>
  <si>
    <t>90020</t>
  </si>
  <si>
    <t>Wpływy i wydatki związane z gromadzeniem środków z opłat produktowych</t>
  </si>
  <si>
    <t>0400</t>
  </si>
  <si>
    <t>Wpływy z opłaty produktowej</t>
  </si>
  <si>
    <t>853</t>
  </si>
  <si>
    <t>Pozostałe zadania w zakresie polityki społecznej</t>
  </si>
  <si>
    <t>85395</t>
  </si>
  <si>
    <t>92601</t>
  </si>
  <si>
    <t>Obiekty sportowe</t>
  </si>
  <si>
    <t>Zwrot dotacji wykorzystanej w nadmiernej wysokości</t>
  </si>
  <si>
    <t>Zakup materialów papierniczych do sprzętu drukarskiego i urządzeń kserograficznych</t>
  </si>
  <si>
    <t>Podatek  od posiadania psów/Opłata od posiadania psa</t>
  </si>
  <si>
    <t>Dochody z najmu i dzierżawy składników majątkowych</t>
  </si>
  <si>
    <t xml:space="preserve">Wczesne wspomaganie rozwoju dziecka </t>
  </si>
  <si>
    <t>A.      
B.
C. RPO 50%
…</t>
  </si>
  <si>
    <t xml:space="preserve">Budowa budynku socjalnego  </t>
  </si>
  <si>
    <t>A.      
B.
C. RPO 85%
…</t>
  </si>
  <si>
    <t>Budowa sieci kanalizacji sanitarnej w Radziejowie</t>
  </si>
  <si>
    <t>Budowa sieci wodociągowej wraz z siecią kanalizacji sanitarnej w Radziejowie</t>
  </si>
  <si>
    <t>14.</t>
  </si>
  <si>
    <t>15.</t>
  </si>
  <si>
    <t>16.</t>
  </si>
  <si>
    <t xml:space="preserve">Budowa oświetlenia ulicznego w ulicach: Chopina, K.Wielkiego, Górczyńskiego, Ks.Wieczorka, Toruńskiej, Moniuszki, Paderewskiego w Radziejowie </t>
  </si>
  <si>
    <t>Budowa sieci kanalizacji sanitarnej wraz z przepompowniami ścieków, przyłączami oraz kanałem tłocznym w pasie drogowym ulic: Kazimierza Wielkiego, Ks. Wieczorka, Górczyńskiego, Franciszkańskiej, Moniuszki, Paderewskiego, Toruńskiej, Chopina w mieście Radziejów</t>
  </si>
  <si>
    <t>17.</t>
  </si>
  <si>
    <t>A.      
B.
C.                 …</t>
  </si>
  <si>
    <t>0560</t>
  </si>
  <si>
    <t>Zaległości podatków zniesionych</t>
  </si>
  <si>
    <t>Izby wytrzeźwień</t>
  </si>
  <si>
    <t xml:space="preserve">Zakup usług pozostałych </t>
  </si>
  <si>
    <t xml:space="preserve">Budowa kompleksu sportowo - rekreacyjnego w Radziejowie </t>
  </si>
  <si>
    <t>6298</t>
  </si>
  <si>
    <t>6058  6059</t>
  </si>
  <si>
    <t xml:space="preserve">Wydatki inwestycyjne jednostek budżetowych - Finansowanie projektów ze środków funduszy  strukturalnych, Funduszu Spójności oraz funduszy unijnych </t>
  </si>
  <si>
    <t xml:space="preserve">Wydatki inwestycyjne jednostek budżetowych - Współfinansowanie projektów ze środków funduszy  strukturalnych, Funduszu Spójności oraz funduszy unijnych </t>
  </si>
  <si>
    <t>C. Inne źródła - w pozycji tej ujęto środki w ramach RPO pochodzące z funduszy UE</t>
  </si>
  <si>
    <t xml:space="preserve">Budowa budynku socjalnego </t>
  </si>
  <si>
    <t>Kwota
2009 r.</t>
  </si>
  <si>
    <t>Nagrody i wydatki  osobowe nie zal.do wynagrodzeń</t>
  </si>
  <si>
    <t>WYDATKI NA PROGRAMY I PROJEKTY REALIZOWANE ZE ŚRODKÓW POCHODZĄCYCH Z BUDŻETU UNII  EUROPEJSKIEJ</t>
  </si>
  <si>
    <t>Lp</t>
  </si>
  <si>
    <t>Projekt</t>
  </si>
  <si>
    <t>Klasy fikacja (dział, roz dział)</t>
  </si>
  <si>
    <t>Wydatki w okresie realizacji projektu (całkowita wartość Projektu)</t>
  </si>
  <si>
    <t>w tym :</t>
  </si>
  <si>
    <t>środki z budżetu krajowego</t>
  </si>
  <si>
    <t>środki z budżetu UE</t>
  </si>
  <si>
    <t>w tym</t>
  </si>
  <si>
    <t>Wydatki razem</t>
  </si>
  <si>
    <t>Środki z budżetu krajowego**</t>
  </si>
  <si>
    <t>Środki z budżetu UE</t>
  </si>
  <si>
    <t>z tego, żródła finansowania:</t>
  </si>
  <si>
    <t>z tego źródło finansowania:</t>
  </si>
  <si>
    <t>pożyczki i kredy ty</t>
  </si>
  <si>
    <t>pozostałe</t>
  </si>
  <si>
    <t>pożyczki na prefinan sowanie z budżetu państwa</t>
  </si>
  <si>
    <t>poż. i kredyty</t>
  </si>
  <si>
    <t>obli gacje</t>
  </si>
  <si>
    <t>6+7)</t>
  </si>
  <si>
    <t>(9+13)</t>
  </si>
  <si>
    <t>(10+11+12)</t>
  </si>
  <si>
    <t>(14+15+16+17)</t>
  </si>
  <si>
    <t>I</t>
  </si>
  <si>
    <t>Wydatki bieżące razem</t>
  </si>
  <si>
    <t>1.1.</t>
  </si>
  <si>
    <t>Program:</t>
  </si>
  <si>
    <t>Program Operacyjny Kapitał Ludzki</t>
  </si>
  <si>
    <t>Dz. 853 Roz. 85395</t>
  </si>
  <si>
    <t>Priorytet: IX</t>
  </si>
  <si>
    <t>Rozwój wykształcenia i kompetencji w regionach</t>
  </si>
  <si>
    <t>Kwota należna gminie w związku z realizacją zadań</t>
  </si>
  <si>
    <t xml:space="preserve">Szkoła podstawowa </t>
  </si>
  <si>
    <t xml:space="preserve">Szkoła podstawowa -  żywienie w stołówce szkolnej  </t>
  </si>
  <si>
    <t xml:space="preserve">2009 Rok </t>
  </si>
  <si>
    <t>II</t>
  </si>
  <si>
    <t>Wydatki majątkowe razem</t>
  </si>
  <si>
    <t>Regionalny Program Operacyjny Województwa Kujawsko-Pomorskiego</t>
  </si>
  <si>
    <t>Priorytet: II.</t>
  </si>
  <si>
    <t>Zachowanie i racjonalne użytkowanie środowiska</t>
  </si>
  <si>
    <t>Działanie: 2.1.</t>
  </si>
  <si>
    <t>Rozwój infrastruktury wodno-ściekowej</t>
  </si>
  <si>
    <t>Tytuł projektu</t>
  </si>
  <si>
    <t>Dz. 900 Rozdział 90001</t>
  </si>
  <si>
    <t>w ubiegłych latach</t>
  </si>
  <si>
    <t>2010 rok</t>
  </si>
  <si>
    <t>Razem projekt</t>
  </si>
  <si>
    <t>2.1.</t>
  </si>
  <si>
    <t>Budowa sieci kanalizacji sanitarnej wraz z przepompowniami ścieków, przyłączami oraz kanałem tłocznym w pasie drogowym ulic: Kazimierza Wielkiego, Ks.Wieczorka, Górczyńskiego, Franciszkańskiej, Moniuszki, Paderewskiego, Toruńskiej, Chopina w mieście Radziejów</t>
  </si>
  <si>
    <t xml:space="preserve">  obligacje</t>
  </si>
  <si>
    <t>Prognoza wg stanu na dzień 31.12………..</t>
  </si>
  <si>
    <t>Plan na 2010r.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</si>
  <si>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</si>
  <si>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</si>
  <si>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</si>
  <si>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</si>
  <si>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</si>
  <si>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</si>
  <si>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>2708</t>
  </si>
  <si>
    <t>2709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</si>
  <si>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</si>
  <si>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</si>
  <si>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</si>
  <si>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</si>
  <si>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</si>
  <si>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</si>
  <si>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</si>
  <si>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</si>
  <si>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</si>
  <si>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</si>
  <si>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</si>
  <si>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</si>
  <si>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</si>
  <si>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świadczenia na rzecz osób fizycznych;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</si>
  <si>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</si>
  <si>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</si>
  <si>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</si>
  <si>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</si>
  <si>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</si>
  <si>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</si>
  <si>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</si>
  <si>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</si>
  <si>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</si>
  <si>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</si>
  <si>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</si>
  <si>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</si>
  <si>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</si>
  <si>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</si>
  <si>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</si>
  <si>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</si>
  <si>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</si>
  <si>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</si>
  <si>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</si>
  <si>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</si>
  <si>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</si>
  <si>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</si>
  <si>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</si>
  <si>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</si>
  <si>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</si>
  <si>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</si>
  <si>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</si>
  <si>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</si>
  <si>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</si>
  <si>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</si>
  <si>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</si>
  <si>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</si>
  <si>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</si>
  <si>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>Zadania inwestycyjne w 2010 r.</t>
  </si>
  <si>
    <r>
      <t xml:space="preserve">rok budżetowy 2010 </t>
    </r>
    <r>
      <rPr>
        <b/>
        <sz val="8"/>
        <rFont val="Arial CE"/>
        <family val="0"/>
      </rPr>
      <t>(8+9+10+11)</t>
    </r>
  </si>
  <si>
    <t xml:space="preserve">Budowa chodnika w  ul. Zielonej w Radziejowie </t>
  </si>
  <si>
    <t>Budowa dróg gminnych w  Radziejowie</t>
  </si>
  <si>
    <t>Przebudowa dróg gminnych w ul.Ogrodowej i 20-go Stycznia w Radziejowie</t>
  </si>
  <si>
    <r>
      <t xml:space="preserve">Przebudowa budynku przy ul.Rynek 1 celem utworzenia punktu </t>
    </r>
    <r>
      <rPr>
        <i/>
        <sz val="9"/>
        <rFont val="Arial"/>
        <family val="2"/>
      </rPr>
      <t>"Radziejowskie Centrum Przedsiębiorczości"</t>
    </r>
  </si>
  <si>
    <t>A.  
B.
C. RPO 85%                 …</t>
  </si>
  <si>
    <t>Przebudowa dwóch budynków mieszkalno-gospodarczych wraz z termomodernizacją zanajdujących się przy ul. Rynek</t>
  </si>
  <si>
    <t>Podwyższenie udziałów w spółce Radziejowskie Towarzystwo Budownictwa Społecznego w Radziejowie</t>
  </si>
  <si>
    <t>Zakup kserokopiarki dla Urzędu Miasta w Radziejowie</t>
  </si>
  <si>
    <t>Termomodernizacja budynku "B" Publicznej Szkoły Podstawowej Nr 1 w Radziejowie</t>
  </si>
  <si>
    <t>A.      
B.
C.RPO 70%
…</t>
  </si>
  <si>
    <t>Termomodernizacja budynku Publicznego Przedszkola Nr 1 w Radziejowie</t>
  </si>
  <si>
    <t>6050  6058  6059</t>
  </si>
  <si>
    <t>A.      
B.
C. 
…</t>
  </si>
  <si>
    <t>18.</t>
  </si>
  <si>
    <t>19.</t>
  </si>
  <si>
    <t>20.</t>
  </si>
  <si>
    <t>21.</t>
  </si>
  <si>
    <t>Zakup dokumentacji projektowej na budowę wodociągu przy ul. Sporto-  wej w Radziejowie</t>
  </si>
  <si>
    <t>22.</t>
  </si>
  <si>
    <t>Budowa sieci kanalizacji deszczowej w Radziejowie II etap</t>
  </si>
  <si>
    <t>23.</t>
  </si>
  <si>
    <t>24.</t>
  </si>
  <si>
    <t>Budowa  oświetlenia na placu zieleni miejskiej przy ul. Chopina w Radziejowie</t>
  </si>
  <si>
    <t>Budowa placu zabaw w Radziejowie</t>
  </si>
  <si>
    <t>Limity wydatków na wieloletnie programy inwestycyjne w latach 2010 - 2012 i lata następne</t>
  </si>
  <si>
    <t>rok budżetowy 2010 (8+9+10+11)</t>
  </si>
  <si>
    <t>2011 r.</t>
  </si>
  <si>
    <t>2012r.</t>
  </si>
  <si>
    <t>2013 r. i lata następne</t>
  </si>
  <si>
    <t>Budowa dróg gminnych w Radziejowie</t>
  </si>
  <si>
    <t>6050 6058  6059</t>
  </si>
  <si>
    <t>6050  6058     6059</t>
  </si>
  <si>
    <t>A.      
B.
C.  
…</t>
  </si>
  <si>
    <t>A.      
B.
C. …</t>
  </si>
  <si>
    <t xml:space="preserve">Zakup urządzeń monitoringu wizyjnego </t>
  </si>
  <si>
    <t>Dotacja celowa dla Miejskiej i Powiatowej Biblioteki Publicznej w Radziejowie na zakup kserokopiarki</t>
  </si>
  <si>
    <t>Opłaty  tytułu zakupu usług telekomunikacyjnych telefonii stacjonarnej</t>
  </si>
  <si>
    <t xml:space="preserve">Dotacje celowe z budżetu na finansowanie lub dofinansowanie kosztów realizacji inwestycji i zakupów inwestycyjnych innych jednostek sektora finansów publicznych  </t>
  </si>
  <si>
    <t>Przychody i rozchody budżetu w 2010 roku</t>
  </si>
  <si>
    <t>44</t>
  </si>
  <si>
    <t>600</t>
  </si>
  <si>
    <t>0</t>
  </si>
  <si>
    <t>Plan ogółem na 2010 rok</t>
  </si>
  <si>
    <t>Opłaty z tytułu zakupu usług teleko- munikacyjnych telefonii komórkowej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</si>
  <si>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</si>
  <si>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</si>
  <si>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</si>
  <si>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Opłaty z tytułu zakupu usług teleko- munikacyjnych telefonii stacjonarnej </t>
  </si>
  <si>
    <t>Ogółem plan wydatków</t>
  </si>
  <si>
    <t>Środki na dofinansowanie własnych inwestycji gmin (związków gmin), powiatów (związków  powiatów), samorządów województw, pozyskane z innych źródeł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</si>
  <si>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</si>
  <si>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</si>
  <si>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</si>
  <si>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>O980</t>
  </si>
  <si>
    <t>Dochody i wydatki związane z realizacją zadań z zakresu administracji rządowej i innych zadań zleconych odrębnymi ustawami w 2010 r.</t>
  </si>
  <si>
    <t>Dochody i wydatki związane z realizacją zadań wykonywanych na podstawie porozumień (umów) między jednostkami samorządu terytorialnego w 2010 r.</t>
  </si>
  <si>
    <t>Dotacje celowe na zadania własne gminy realizowane przez podmioty należące
i nienależące do sektora finansów publicznych w 2010 r.</t>
  </si>
  <si>
    <t xml:space="preserve">Ogółem dotacje podmiotowe </t>
  </si>
  <si>
    <t>Radziejowski Dom Kultury w Radziejowie</t>
  </si>
  <si>
    <t>Miejska i Powiatowa Biblioteka Publiczna w Radziejowie</t>
  </si>
  <si>
    <t>Dotacje podmiotowe  w  2010 r.</t>
  </si>
  <si>
    <t>92116</t>
  </si>
  <si>
    <t>6220</t>
  </si>
  <si>
    <t>Zakup kserokopiarki dla Miejskiej i Powiatowej Biblioteki Publicznej w Radziejowie</t>
  </si>
  <si>
    <t xml:space="preserve">w 2010 roku </t>
  </si>
  <si>
    <t>Plan na 2010 r.</t>
  </si>
  <si>
    <t xml:space="preserve"> dla rachunków dochodów własnych jednostek budżetowych na 2010 r.</t>
  </si>
  <si>
    <t>Rozliczenia
z budżetem
z tytułu wpłat nadwyżek środków za 2009 r.</t>
  </si>
  <si>
    <t>Działanie: 9.5</t>
  </si>
  <si>
    <t>Oddolne inicjatywy edukacyjne w obszarach wiejskich</t>
  </si>
  <si>
    <t xml:space="preserve">Podziałanie : </t>
  </si>
  <si>
    <t>"Z przeszłością w przyszłość"</t>
  </si>
  <si>
    <t>Ogółem wartośc projektu</t>
  </si>
  <si>
    <t>2009 rok</t>
  </si>
  <si>
    <r>
      <t xml:space="preserve">2009 rok 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2008</t>
    </r>
  </si>
  <si>
    <r>
      <t xml:space="preserve">2009 rok 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2009</t>
    </r>
  </si>
  <si>
    <t>udział własny</t>
  </si>
  <si>
    <t xml:space="preserve">2010 Rok </t>
  </si>
  <si>
    <t>§ 2708</t>
  </si>
  <si>
    <t>§ 2709</t>
  </si>
  <si>
    <t>Priorytet: VII</t>
  </si>
  <si>
    <t>Promocja integracji społecznej</t>
  </si>
  <si>
    <t>Działanie: 7.2</t>
  </si>
  <si>
    <t>Przeciwdziałanie wykluczeniu i wzmocnienie sektora ekonomii społecznej</t>
  </si>
  <si>
    <t xml:space="preserve">2011 Rok </t>
  </si>
  <si>
    <t>Razem wydatki bieżące realizowane w 2010 roku</t>
  </si>
  <si>
    <t>Dz.801 Roz. 80110</t>
  </si>
  <si>
    <t>2010 Rok</t>
  </si>
  <si>
    <t>Wydatki majątkowe realizowane w 2010 roku</t>
  </si>
  <si>
    <t>Prognoza kwoty długu i spłat na rok 2010 i lata następne</t>
  </si>
  <si>
    <t>Planowana kwota długu na dzień 31.12.2009</t>
  </si>
  <si>
    <t>Zaciągnięte zobowiązania (bez art. 170 ust.3 ufp) ) z tytułu:</t>
  </si>
  <si>
    <t>Planowane w roku budżetowym (bez art. 170 ust. 3 ufp):</t>
  </si>
  <si>
    <t xml:space="preserve">kredyty, </t>
  </si>
  <si>
    <t>1.3</t>
  </si>
  <si>
    <t>Zaciągniete zobowiązania (art. 170 ust. 3 ufp):</t>
  </si>
  <si>
    <t>1.3.1.</t>
  </si>
  <si>
    <t>1.3.2.</t>
  </si>
  <si>
    <t>1.3.3</t>
  </si>
  <si>
    <t>1.4.</t>
  </si>
  <si>
    <t>Planowane w roku budżetowym (art. 170 ust. 3 ufp):</t>
  </si>
  <si>
    <t>1.4.1.</t>
  </si>
  <si>
    <t>1.4.2.</t>
  </si>
  <si>
    <t>1.4.3</t>
  </si>
  <si>
    <t>1.5.</t>
  </si>
  <si>
    <t>Prognozowany stan zobowiązań wymagalnych na 31.12......</t>
  </si>
  <si>
    <t>Spłata długu (2.1+2.2+2.3)</t>
  </si>
  <si>
    <t>Zobowiązania wg tytułów dłużnych: (1.1+1.2+1.3+1.4+1.5)</t>
  </si>
  <si>
    <t>Spłata rat kapitałowych (bez art. 169 ust 3 ufp);</t>
  </si>
  <si>
    <r>
      <t xml:space="preserve">długu </t>
    </r>
    <r>
      <rPr>
        <sz val="10"/>
        <rFont val="Arial"/>
        <family val="2"/>
      </rPr>
      <t>(art. 170 ust. 1)         (1-2.):3</t>
    </r>
  </si>
  <si>
    <t xml:space="preserve">Dotacje celowe otrzymane z budżetu na realizację zadań bieżących z  zakresu administracji rządowej zleconych gminie </t>
  </si>
  <si>
    <t>Urzędy gmin (miast i miast na prawach powiatu)</t>
  </si>
  <si>
    <t>Wpływy z podatku dochodowego od osób fizycznych</t>
  </si>
  <si>
    <t>Podatek od działalności gospodarczej osób fizycznych opłacany w formie karty podatkowej</t>
  </si>
  <si>
    <t>Świadczenia rodzinne, fundusz alimentacyjny oraz składki na ubezpieczenie emerytalne i rentowe z ubezpieczenia społecznego</t>
  </si>
  <si>
    <t>Środki na dofinansowanie własnych inwestycji gmin (związków gmin), powiatów (związków powiatów), samorządów województw, pozyskane z innych źródeł</t>
  </si>
  <si>
    <t>Przebudowa dróg gminnych   w Radziejowie</t>
  </si>
  <si>
    <t>Budowa sali gimnastycznej w Radziejowie</t>
  </si>
  <si>
    <t xml:space="preserve">Budowa sieci wodociągowej wraz z stacją  uzdatniania wody i siecią kanalizacji sanitarnej w Radziejowie </t>
  </si>
  <si>
    <t>6050   6058  6059</t>
  </si>
  <si>
    <t>Przebudowa dróg gminnych w Radziejowie</t>
  </si>
  <si>
    <t>Zakup działek gruntu przy ul. Paderewskiego w Radziejowie</t>
  </si>
  <si>
    <t>Budowa sali gimnastycznej  w Radziejowie</t>
  </si>
  <si>
    <t xml:space="preserve">Budowa sieci wodociągowej wraz z stacją uzdatniania wody i siecią kanalizacji sanitarnej w Radziejowie </t>
  </si>
  <si>
    <t>A.      
B.
C. 50%                      …</t>
  </si>
  <si>
    <t xml:space="preserve">2008 rok </t>
  </si>
  <si>
    <t xml:space="preserve">Plan dochodów i wydatków </t>
  </si>
  <si>
    <t xml:space="preserve">w złotych </t>
  </si>
  <si>
    <t xml:space="preserve">Wydatki budżetu gminy Miasto Radziejów na 2010 rok </t>
  </si>
  <si>
    <t>Dochody budżetu gminy Miasto Radziejów na 2010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</si>
</sst>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69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5"/>
      <name val="Arial CE"/>
      <family val="2"/>
    </font>
    <font>
      <sz val="6"/>
      <name val="Arial"/>
      <family val="2"/>
    </font>
    <font>
      <sz val="12"/>
      <name val="Arial CE"/>
      <family val="2"/>
    </font>
    <font>
      <i/>
      <vertAlign val="superscript"/>
      <sz val="10"/>
      <name val="Arial CE"/>
      <family val="0"/>
    </font>
    <font>
      <sz val="11"/>
      <name val="Arial"/>
      <family val="0"/>
    </font>
    <font>
      <sz val="11"/>
      <name val="Arial CE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i/>
      <sz val="8"/>
      <name val="Arial CE"/>
      <family val="0"/>
    </font>
    <font>
      <sz val="10"/>
      <color indexed="8"/>
      <name val="Arial"/>
      <family val="2"/>
    </font>
    <font>
      <b/>
      <i/>
      <sz val="12"/>
      <name val="Arial CE"/>
      <family val="0"/>
    </font>
    <font>
      <b/>
      <sz val="12"/>
      <name val="Arial"/>
      <family val="0"/>
    </font>
    <font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Czcionka tekstu podstawowego"/>
      <family val="0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Czcionka tekstu podstawowego"/>
      <family val="0"/>
    </font>
    <font>
      <sz val="8"/>
      <name val="Czcionka tekstu podstawowego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3" fillId="7" borderId="1" applyNumberFormat="0" applyAlignment="0" applyProtection="0"/>
    <xf numFmtId="0" fontId="54" fillId="20" borderId="2" applyNumberFormat="0" applyAlignment="0" applyProtection="0"/>
    <xf numFmtId="0" fontId="5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1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1" fillId="0" borderId="0">
      <alignment/>
      <protection/>
    </xf>
    <xf numFmtId="0" fontId="62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" borderId="0" applyNumberFormat="0" applyBorder="0" applyAlignment="0" applyProtection="0"/>
  </cellStyleXfs>
  <cellXfs count="552">
    <xf numFmtId="0" fontId="0" fillId="0" borderId="0" xfId="0" applyAlignment="1">
      <alignment/>
    </xf>
    <xf numFmtId="0" fontId="1" fillId="0" borderId="0" xfId="52">
      <alignment/>
      <protection/>
    </xf>
    <xf numFmtId="0" fontId="6" fillId="0" borderId="10" xfId="52" applyFont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9" fillId="24" borderId="12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3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3" fontId="15" fillId="0" borderId="11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17" fillId="0" borderId="12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3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vertical="center"/>
    </xf>
    <xf numFmtId="1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3" fontId="16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3" fontId="0" fillId="0" borderId="10" xfId="0" applyNumberFormat="1" applyBorder="1" applyAlignment="1">
      <alignment horizontal="center" vertical="center"/>
    </xf>
    <xf numFmtId="0" fontId="20" fillId="0" borderId="0" xfId="0" applyFont="1" applyAlignment="1">
      <alignment/>
    </xf>
    <xf numFmtId="3" fontId="17" fillId="0" borderId="10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top" wrapText="1"/>
    </xf>
    <xf numFmtId="10" fontId="0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52" applyFont="1" applyBorder="1" applyAlignment="1">
      <alignment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vertical="center"/>
      <protection/>
    </xf>
    <xf numFmtId="3" fontId="0" fillId="24" borderId="10" xfId="0" applyNumberFormat="1" applyFont="1" applyFill="1" applyBorder="1" applyAlignment="1">
      <alignment horizontal="right" vertical="center" wrapText="1"/>
    </xf>
    <xf numFmtId="3" fontId="1" fillId="0" borderId="0" xfId="52" applyNumberFormat="1" applyAlignment="1">
      <alignment horizontal="right"/>
      <protection/>
    </xf>
    <xf numFmtId="3" fontId="0" fillId="24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24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8" fillId="0" borderId="0" xfId="0" applyFont="1" applyAlignment="1">
      <alignment/>
    </xf>
    <xf numFmtId="3" fontId="15" fillId="24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4" fontId="1" fillId="0" borderId="0" xfId="52" applyNumberFormat="1" applyAlignment="1">
      <alignment horizontal="right"/>
      <protection/>
    </xf>
    <xf numFmtId="4" fontId="0" fillId="0" borderId="0" xfId="0" applyNumberFormat="1" applyAlignment="1">
      <alignment horizontal="right"/>
    </xf>
    <xf numFmtId="0" fontId="0" fillId="24" borderId="14" xfId="0" applyFont="1" applyFill="1" applyBorder="1" applyAlignment="1">
      <alignment horizontal="left" vertical="center" wrapText="1"/>
    </xf>
    <xf numFmtId="0" fontId="9" fillId="24" borderId="14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29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left" vertical="center" wrapText="1"/>
    </xf>
    <xf numFmtId="0" fontId="15" fillId="24" borderId="11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0" fontId="0" fillId="24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5" fillId="0" borderId="10" xfId="52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39" fillId="0" borderId="13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3" fontId="36" fillId="0" borderId="10" xfId="0" applyNumberFormat="1" applyFont="1" applyBorder="1" applyAlignment="1">
      <alignment/>
    </xf>
    <xf numFmtId="3" fontId="36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center" wrapText="1"/>
    </xf>
    <xf numFmtId="3" fontId="36" fillId="0" borderId="14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3" fontId="43" fillId="0" borderId="10" xfId="0" applyNumberFormat="1" applyFont="1" applyBorder="1" applyAlignment="1">
      <alignment vertical="center"/>
    </xf>
    <xf numFmtId="3" fontId="36" fillId="0" borderId="14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40" fillId="22" borderId="10" xfId="0" applyFont="1" applyFill="1" applyBorder="1" applyAlignment="1">
      <alignment vertical="center" wrapText="1"/>
    </xf>
    <xf numFmtId="3" fontId="40" fillId="22" borderId="10" xfId="0" applyNumberFormat="1" applyFont="1" applyFill="1" applyBorder="1" applyAlignment="1">
      <alignment vertical="center"/>
    </xf>
    <xf numFmtId="0" fontId="36" fillId="0" borderId="11" xfId="0" applyFont="1" applyBorder="1" applyAlignment="1">
      <alignment horizontal="right" vertical="center" wrapText="1"/>
    </xf>
    <xf numFmtId="3" fontId="36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9" fillId="0" borderId="12" xfId="0" applyFont="1" applyBorder="1" applyAlignment="1">
      <alignment/>
    </xf>
    <xf numFmtId="3" fontId="40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0" fontId="36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3" fontId="3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1" fillId="0" borderId="12" xfId="52" applyFont="1" applyFill="1" applyBorder="1" applyAlignment="1">
      <alignment horizontal="right" vertical="center"/>
      <protection/>
    </xf>
    <xf numFmtId="3" fontId="0" fillId="0" borderId="14" xfId="0" applyNumberFormat="1" applyFont="1" applyFill="1" applyBorder="1" applyAlignment="1">
      <alignment vertical="center"/>
    </xf>
    <xf numFmtId="3" fontId="1" fillId="0" borderId="0" xfId="52" applyNumberFormat="1" applyFont="1" applyFill="1" applyAlignment="1">
      <alignment horizontal="center"/>
      <protection/>
    </xf>
    <xf numFmtId="3" fontId="0" fillId="0" borderId="0" xfId="0" applyNumberFormat="1" applyFill="1" applyAlignment="1">
      <alignment/>
    </xf>
    <xf numFmtId="3" fontId="0" fillId="25" borderId="0" xfId="0" applyNumberFormat="1" applyFill="1" applyAlignment="1">
      <alignment/>
    </xf>
    <xf numFmtId="3" fontId="45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vertical="center" wrapText="1"/>
    </xf>
    <xf numFmtId="3" fontId="46" fillId="0" borderId="1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49" fontId="0" fillId="26" borderId="18" xfId="0" applyNumberFormat="1" applyFill="1" applyBorder="1" applyAlignment="1" applyProtection="1">
      <alignment horizontal="center" vertical="center" wrapText="1"/>
      <protection locked="0"/>
    </xf>
    <xf numFmtId="49" fontId="0" fillId="26" borderId="18" xfId="0" applyNumberFormat="1" applyFill="1" applyBorder="1" applyAlignment="1" applyProtection="1">
      <alignment horizontal="left" vertical="center" wrapText="1"/>
      <protection locked="0"/>
    </xf>
    <xf numFmtId="49" fontId="0" fillId="26" borderId="18" xfId="0" applyNumberFormat="1" applyFill="1" applyBorder="1" applyAlignment="1" applyProtection="1">
      <alignment horizontal="right" vertical="center" wrapText="1"/>
      <protection locked="0"/>
    </xf>
    <xf numFmtId="0" fontId="15" fillId="0" borderId="11" xfId="0" applyFont="1" applyBorder="1" applyAlignment="1">
      <alignment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NumberFormat="1" applyFont="1" applyFill="1" applyBorder="1" applyAlignment="1" applyProtection="1">
      <alignment horizontal="left"/>
      <protection locked="0"/>
    </xf>
    <xf numFmtId="49" fontId="48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8" fillId="26" borderId="19" xfId="0" applyNumberFormat="1" applyFont="1" applyFill="1" applyBorder="1" applyAlignment="1" applyProtection="1">
      <alignment horizontal="center" vertical="center" wrapText="1"/>
      <protection locked="0"/>
    </xf>
    <xf numFmtId="49" fontId="47" fillId="26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ill="1" applyBorder="1" applyAlignment="1" applyProtection="1">
      <alignment horizontal="right" vertical="center" wrapText="1"/>
      <protection locked="0"/>
    </xf>
    <xf numFmtId="3" fontId="1" fillId="0" borderId="12" xfId="52" applyNumberFormat="1" applyFont="1" applyFill="1" applyBorder="1" applyAlignment="1">
      <alignment horizontal="right" vertical="center"/>
      <protection/>
    </xf>
    <xf numFmtId="49" fontId="29" fillId="26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26" borderId="18" xfId="0" applyNumberFormat="1" applyFont="1" applyFill="1" applyBorder="1" applyAlignment="1" applyProtection="1">
      <alignment horizontal="right" vertical="center" wrapText="1"/>
      <protection locked="0"/>
    </xf>
    <xf numFmtId="3" fontId="29" fillId="26" borderId="18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0" applyNumberFormat="1" applyFont="1" applyFill="1" applyBorder="1" applyAlignment="1" applyProtection="1">
      <alignment horizontal="left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9" fillId="26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26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6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26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6" borderId="22" xfId="0" applyNumberFormat="1" applyFont="1" applyFill="1" applyBorder="1" applyAlignment="1" applyProtection="1">
      <alignment horizontal="right" vertical="center" wrapText="1"/>
      <protection locked="0"/>
    </xf>
    <xf numFmtId="3" fontId="0" fillId="26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6" borderId="10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11" xfId="0" applyNumberFormat="1" applyFont="1" applyFill="1" applyBorder="1" applyAlignment="1">
      <alignment vertical="center"/>
    </xf>
    <xf numFmtId="3" fontId="0" fillId="26" borderId="23" xfId="0" applyNumberFormat="1" applyFont="1" applyFill="1" applyBorder="1" applyAlignment="1" applyProtection="1">
      <alignment horizontal="right" vertical="center" wrapText="1"/>
      <protection locked="0"/>
    </xf>
    <xf numFmtId="3" fontId="0" fillId="26" borderId="24" xfId="0" applyNumberFormat="1" applyFont="1" applyFill="1" applyBorder="1" applyAlignment="1" applyProtection="1">
      <alignment horizontal="right" vertical="center" wrapText="1"/>
      <protection locked="0"/>
    </xf>
    <xf numFmtId="3" fontId="29" fillId="26" borderId="2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5" xfId="0" applyNumberFormat="1" applyFill="1" applyBorder="1" applyAlignment="1" applyProtection="1">
      <alignment horizontal="right" vertical="center" wrapText="1"/>
      <protection locked="0"/>
    </xf>
    <xf numFmtId="3" fontId="0" fillId="26" borderId="26" xfId="0" applyNumberFormat="1" applyFont="1" applyFill="1" applyBorder="1" applyAlignment="1" applyProtection="1">
      <alignment horizontal="right" vertical="center" wrapText="1"/>
      <protection locked="0"/>
    </xf>
    <xf numFmtId="49" fontId="46" fillId="26" borderId="18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NumberFormat="1" applyFont="1" applyFill="1" applyBorder="1" applyAlignment="1" applyProtection="1">
      <alignment horizontal="left"/>
      <protection locked="0"/>
    </xf>
    <xf numFmtId="3" fontId="45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3" fontId="46" fillId="26" borderId="18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5" xfId="0" applyNumberFormat="1" applyFont="1" applyFill="1" applyBorder="1" applyAlignment="1">
      <alignment horizontal="center" vertical="center"/>
    </xf>
    <xf numFmtId="3" fontId="45" fillId="26" borderId="18" xfId="0" applyNumberFormat="1" applyFont="1" applyFill="1" applyBorder="1" applyAlignment="1" applyProtection="1">
      <alignment horizontal="right" vertical="center" wrapText="1"/>
      <protection locked="0"/>
    </xf>
    <xf numFmtId="3" fontId="50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vertical="center" wrapText="1"/>
    </xf>
    <xf numFmtId="3" fontId="0" fillId="26" borderId="2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>
      <alignment/>
    </xf>
    <xf numFmtId="3" fontId="0" fillId="26" borderId="28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6" xfId="52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29" xfId="0" applyBorder="1" applyAlignment="1">
      <alignment horizontal="center"/>
    </xf>
    <xf numFmtId="3" fontId="5" fillId="0" borderId="12" xfId="52" applyNumberFormat="1" applyFont="1" applyFill="1" applyBorder="1" applyAlignment="1">
      <alignment horizontal="right" vertical="center"/>
      <protection/>
    </xf>
    <xf numFmtId="0" fontId="7" fillId="0" borderId="12" xfId="52" applyFont="1" applyBorder="1" applyAlignment="1">
      <alignment vertical="center"/>
      <protection/>
    </xf>
    <xf numFmtId="0" fontId="45" fillId="0" borderId="0" xfId="0" applyFont="1" applyAlignment="1">
      <alignment/>
    </xf>
    <xf numFmtId="3" fontId="0" fillId="0" borderId="11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5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left" vertical="center" wrapText="1"/>
    </xf>
    <xf numFmtId="3" fontId="0" fillId="0" borderId="15" xfId="0" applyNumberFormat="1" applyFont="1" applyFill="1" applyBorder="1" applyAlignment="1">
      <alignment horizontal="left" vertical="center" wrapText="1"/>
    </xf>
    <xf numFmtId="3" fontId="29" fillId="0" borderId="10" xfId="0" applyNumberFormat="1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" fillId="0" borderId="16" xfId="52" applyFont="1" applyBorder="1" applyAlignment="1">
      <alignment horizontal="center" vertical="center"/>
      <protection/>
    </xf>
    <xf numFmtId="3" fontId="5" fillId="0" borderId="14" xfId="52" applyNumberFormat="1" applyFont="1" applyBorder="1" applyAlignment="1">
      <alignment horizontal="right" vertical="center"/>
      <protection/>
    </xf>
    <xf numFmtId="4" fontId="1" fillId="0" borderId="14" xfId="52" applyNumberFormat="1" applyFont="1" applyBorder="1" applyAlignment="1">
      <alignment horizontal="right" vertical="center"/>
      <protection/>
    </xf>
    <xf numFmtId="3" fontId="24" fillId="0" borderId="14" xfId="52" applyNumberFormat="1" applyFont="1" applyBorder="1" applyAlignment="1">
      <alignment horizontal="right" vertical="center"/>
      <protection/>
    </xf>
    <xf numFmtId="3" fontId="1" fillId="0" borderId="14" xfId="52" applyNumberFormat="1" applyFont="1" applyBorder="1" applyAlignment="1">
      <alignment horizontal="right" vertical="center"/>
      <protection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17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vertical="center"/>
    </xf>
    <xf numFmtId="3" fontId="40" fillId="0" borderId="10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horizontal="right" vertical="center"/>
    </xf>
    <xf numFmtId="0" fontId="0" fillId="0" borderId="30" xfId="0" applyBorder="1" applyAlignment="1">
      <alignment/>
    </xf>
    <xf numFmtId="0" fontId="36" fillId="0" borderId="10" xfId="0" applyFont="1" applyBorder="1" applyAlignment="1">
      <alignment horizontal="right" vertical="center" wrapText="1"/>
    </xf>
    <xf numFmtId="3" fontId="40" fillId="0" borderId="10" xfId="0" applyNumberFormat="1" applyFont="1" applyBorder="1" applyAlignment="1">
      <alignment/>
    </xf>
    <xf numFmtId="0" fontId="36" fillId="0" borderId="10" xfId="0" applyFont="1" applyFill="1" applyBorder="1" applyAlignment="1">
      <alignment vertical="center" wrapText="1"/>
    </xf>
    <xf numFmtId="3" fontId="36" fillId="0" borderId="10" xfId="0" applyNumberFormat="1" applyFont="1" applyFill="1" applyBorder="1" applyAlignment="1">
      <alignment vertical="center"/>
    </xf>
    <xf numFmtId="0" fontId="0" fillId="0" borderId="31" xfId="0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3" fontId="40" fillId="22" borderId="10" xfId="0" applyNumberFormat="1" applyFont="1" applyFill="1" applyBorder="1" applyAlignment="1">
      <alignment/>
    </xf>
    <xf numFmtId="0" fontId="36" fillId="0" borderId="29" xfId="0" applyFont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center"/>
    </xf>
    <xf numFmtId="3" fontId="36" fillId="0" borderId="14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4" borderId="10" xfId="0" applyFill="1" applyBorder="1" applyAlignment="1">
      <alignment/>
    </xf>
    <xf numFmtId="3" fontId="39" fillId="4" borderId="10" xfId="0" applyNumberFormat="1" applyFont="1" applyFill="1" applyBorder="1" applyAlignment="1">
      <alignment/>
    </xf>
    <xf numFmtId="3" fontId="9" fillId="22" borderId="10" xfId="0" applyNumberFormat="1" applyFont="1" applyFill="1" applyBorder="1" applyAlignment="1">
      <alignment/>
    </xf>
    <xf numFmtId="3" fontId="40" fillId="0" borderId="10" xfId="0" applyNumberFormat="1" applyFont="1" applyFill="1" applyBorder="1" applyAlignment="1">
      <alignment vertical="center"/>
    </xf>
    <xf numFmtId="3" fontId="39" fillId="22" borderId="10" xfId="0" applyNumberFormat="1" applyFont="1" applyFill="1" applyBorder="1" applyAlignment="1">
      <alignment vertical="center"/>
    </xf>
    <xf numFmtId="3" fontId="40" fillId="22" borderId="14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3" fontId="40" fillId="4" borderId="12" xfId="0" applyNumberFormat="1" applyFont="1" applyFill="1" applyBorder="1" applyAlignment="1">
      <alignment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3" fontId="50" fillId="0" borderId="10" xfId="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 applyProtection="1">
      <alignment horizontal="right"/>
      <protection locked="0"/>
    </xf>
    <xf numFmtId="49" fontId="0" fillId="0" borderId="32" xfId="0" applyNumberFormat="1" applyFill="1" applyBorder="1" applyAlignment="1" applyProtection="1">
      <alignment horizontal="right" vertical="center" wrapText="1"/>
      <protection locked="0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center"/>
      <protection locked="0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0" fillId="26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26" borderId="14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8" xfId="0" applyNumberFormat="1" applyFont="1" applyFill="1" applyBorder="1" applyAlignment="1" applyProtection="1">
      <alignment horizontal="center" vertical="center" wrapText="1"/>
      <protection/>
    </xf>
    <xf numFmtId="49" fontId="47" fillId="0" borderId="22" xfId="0" applyNumberFormat="1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6" borderId="3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2" applyFont="1" applyBorder="1" applyAlignment="1">
      <alignment horizontal="left" vertical="center" wrapText="1"/>
      <protection/>
    </xf>
    <xf numFmtId="0" fontId="0" fillId="0" borderId="11" xfId="0" applyBorder="1" applyAlignment="1">
      <alignment/>
    </xf>
    <xf numFmtId="3" fontId="0" fillId="0" borderId="12" xfId="0" applyNumberFormat="1" applyFont="1" applyFill="1" applyBorder="1" applyAlignment="1">
      <alignment horizontal="left" vertical="center" wrapText="1"/>
    </xf>
    <xf numFmtId="3" fontId="29" fillId="0" borderId="12" xfId="0" applyNumberFormat="1" applyFont="1" applyFill="1" applyBorder="1" applyAlignment="1">
      <alignment vertical="center"/>
    </xf>
    <xf numFmtId="3" fontId="0" fillId="26" borderId="3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3" fontId="0" fillId="26" borderId="3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52" applyFont="1" applyAlignment="1">
      <alignment horizontal="center"/>
      <protection/>
    </xf>
    <xf numFmtId="49" fontId="0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13" fillId="0" borderId="11" xfId="52" applyFont="1" applyFill="1" applyBorder="1" applyAlignment="1">
      <alignment horizontal="center" vertical="center"/>
      <protection/>
    </xf>
    <xf numFmtId="0" fontId="13" fillId="0" borderId="13" xfId="52" applyFont="1" applyFill="1" applyBorder="1" applyAlignment="1">
      <alignment horizontal="center" vertical="center"/>
      <protection/>
    </xf>
    <xf numFmtId="3" fontId="5" fillId="0" borderId="11" xfId="52" applyNumberFormat="1" applyFont="1" applyFill="1" applyBorder="1" applyAlignment="1">
      <alignment horizontal="center" vertical="center" wrapText="1"/>
      <protection/>
    </xf>
    <xf numFmtId="3" fontId="5" fillId="0" borderId="13" xfId="52" applyNumberFormat="1" applyFont="1" applyFill="1" applyBorder="1" applyAlignment="1">
      <alignment horizontal="center" vertical="center"/>
      <protection/>
    </xf>
    <xf numFmtId="3" fontId="5" fillId="0" borderId="38" xfId="52" applyNumberFormat="1" applyFont="1" applyFill="1" applyBorder="1" applyAlignment="1">
      <alignment horizontal="center" vertical="center" wrapText="1"/>
      <protection/>
    </xf>
    <xf numFmtId="0" fontId="0" fillId="0" borderId="3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" fillId="0" borderId="16" xfId="52" applyFont="1" applyBorder="1" applyAlignment="1">
      <alignment vertical="center"/>
      <protection/>
    </xf>
    <xf numFmtId="0" fontId="1" fillId="0" borderId="15" xfId="52" applyFont="1" applyBorder="1" applyAlignment="1">
      <alignment horizontal="left" vertical="center"/>
      <protection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7" fillId="0" borderId="16" xfId="52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/>
      <protection/>
    </xf>
    <xf numFmtId="0" fontId="17" fillId="0" borderId="14" xfId="52" applyFont="1" applyBorder="1" applyAlignment="1">
      <alignment horizontal="center" vertical="center"/>
      <protection/>
    </xf>
    <xf numFmtId="0" fontId="0" fillId="0" borderId="16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29" xfId="0" applyNumberFormat="1" applyFill="1" applyBorder="1" applyAlignment="1" applyProtection="1">
      <alignment horizontal="right" vertical="center" wrapText="1"/>
      <protection locked="0"/>
    </xf>
    <xf numFmtId="0" fontId="0" fillId="0" borderId="29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3" fontId="0" fillId="0" borderId="29" xfId="0" applyNumberFormat="1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3" fontId="0" fillId="0" borderId="29" xfId="0" applyNumberFormat="1" applyFont="1" applyFill="1" applyBorder="1" applyAlignment="1">
      <alignment vertical="center" wrapText="1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0" applyNumberFormat="1" applyFont="1" applyFill="1" applyBorder="1" applyAlignment="1">
      <alignment horizontal="center" vertical="center"/>
    </xf>
    <xf numFmtId="49" fontId="4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ill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ill="1" applyBorder="1" applyAlignment="1" applyProtection="1">
      <alignment horizontal="center" vertical="center" wrapText="1"/>
      <protection locked="0"/>
    </xf>
    <xf numFmtId="49" fontId="0" fillId="0" borderId="37" xfId="0" applyNumberForma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ill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1" fontId="16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/>
    </xf>
    <xf numFmtId="0" fontId="16" fillId="0" borderId="29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9" fillId="0" borderId="11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4" borderId="16" xfId="0" applyFont="1" applyFill="1" applyBorder="1" applyAlignment="1">
      <alignment vertical="center" wrapText="1"/>
    </xf>
    <xf numFmtId="0" fontId="0" fillId="4" borderId="14" xfId="0" applyFill="1" applyBorder="1" applyAlignment="1">
      <alignment/>
    </xf>
    <xf numFmtId="0" fontId="40" fillId="0" borderId="16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44" fillId="4" borderId="16" xfId="0" applyFont="1" applyFill="1" applyBorder="1" applyAlignment="1">
      <alignment wrapText="1"/>
    </xf>
    <xf numFmtId="0" fontId="44" fillId="4" borderId="14" xfId="0" applyFont="1" applyFill="1" applyBorder="1" applyAlignment="1">
      <alignment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zoomScalePageLayoutView="0" workbookViewId="0" topLeftCell="A1">
      <pane ySplit="6" topLeftCell="BM118" activePane="bottomLeft" state="frozen"/>
      <selection pane="topLeft" activeCell="A1" sqref="A1"/>
      <selection pane="bottomLeft" activeCell="B1" sqref="B1:G1"/>
    </sheetView>
  </sheetViews>
  <sheetFormatPr defaultColWidth="9.140625" defaultRowHeight="12.75"/>
  <cols>
    <col min="1" max="1" width="6.8515625" style="0" customWidth="1"/>
    <col min="2" max="2" width="8.421875" style="0" customWidth="1"/>
    <col min="3" max="3" width="6.7109375" style="0" customWidth="1"/>
    <col min="4" max="4" width="42.57421875" style="0" customWidth="1"/>
    <col min="5" max="5" width="13.28125" style="140" customWidth="1"/>
    <col min="6" max="6" width="12.421875" style="115" customWidth="1"/>
    <col min="7" max="7" width="13.421875" style="255" customWidth="1"/>
  </cols>
  <sheetData>
    <row r="1" spans="1:7" ht="18">
      <c r="A1" s="1"/>
      <c r="B1" s="409" t="s">
        <v>735</v>
      </c>
      <c r="C1" s="409"/>
      <c r="D1" s="409"/>
      <c r="E1" s="409"/>
      <c r="F1" s="409"/>
      <c r="G1" s="409"/>
    </row>
    <row r="2" spans="1:7" ht="12.75">
      <c r="A2" s="1"/>
      <c r="B2" s="1"/>
      <c r="C2" s="1"/>
      <c r="D2" s="1"/>
      <c r="E2" s="139"/>
      <c r="F2" s="113"/>
      <c r="G2" s="253" t="s">
        <v>23</v>
      </c>
    </row>
    <row r="3" spans="1:7" ht="12.75" customHeight="1">
      <c r="A3" s="413" t="s">
        <v>21</v>
      </c>
      <c r="B3" s="416" t="s">
        <v>26</v>
      </c>
      <c r="C3" s="413" t="s">
        <v>22</v>
      </c>
      <c r="D3" s="413" t="s">
        <v>25</v>
      </c>
      <c r="E3" s="418" t="s">
        <v>548</v>
      </c>
      <c r="F3" s="420" t="s">
        <v>505</v>
      </c>
      <c r="G3" s="421"/>
    </row>
    <row r="4" spans="1:7" ht="14.25" customHeight="1">
      <c r="A4" s="414"/>
      <c r="B4" s="417"/>
      <c r="C4" s="414"/>
      <c r="D4" s="414"/>
      <c r="E4" s="419"/>
      <c r="F4" s="422"/>
      <c r="G4" s="423"/>
    </row>
    <row r="5" spans="1:7" ht="26.25" customHeight="1">
      <c r="A5" s="415"/>
      <c r="B5" s="415"/>
      <c r="C5" s="415"/>
      <c r="D5" s="415"/>
      <c r="E5" s="415"/>
      <c r="F5" s="390" t="s">
        <v>446</v>
      </c>
      <c r="G5" s="390" t="s">
        <v>445</v>
      </c>
    </row>
    <row r="6" spans="1:7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s="117" customFormat="1" ht="24" customHeight="1">
      <c r="A7" s="111">
        <v>600</v>
      </c>
      <c r="B7" s="111"/>
      <c r="C7" s="111"/>
      <c r="D7" s="11" t="s">
        <v>27</v>
      </c>
      <c r="E7" s="315">
        <v>339146</v>
      </c>
      <c r="F7" s="315">
        <v>0</v>
      </c>
      <c r="G7" s="315">
        <v>339146</v>
      </c>
    </row>
    <row r="8" spans="1:7" s="317" customFormat="1" ht="19.5" customHeight="1">
      <c r="A8" s="316"/>
      <c r="B8" s="109">
        <v>60016</v>
      </c>
      <c r="C8" s="109"/>
      <c r="D8" s="110" t="s">
        <v>28</v>
      </c>
      <c r="E8" s="280">
        <f>E9</f>
        <v>339146</v>
      </c>
      <c r="F8" s="280">
        <f>F9</f>
        <v>0</v>
      </c>
      <c r="G8" s="280">
        <f>G9</f>
        <v>339146</v>
      </c>
    </row>
    <row r="9" spans="1:8" ht="54.75" customHeight="1">
      <c r="A9" s="109"/>
      <c r="B9" s="109"/>
      <c r="C9" s="116" t="s">
        <v>489</v>
      </c>
      <c r="D9" s="191" t="s">
        <v>655</v>
      </c>
      <c r="E9" s="280">
        <v>339146</v>
      </c>
      <c r="F9" s="251"/>
      <c r="G9" s="280">
        <v>339146</v>
      </c>
      <c r="H9" s="144"/>
    </row>
    <row r="10" spans="1:8" ht="12" customHeight="1">
      <c r="A10" s="424"/>
      <c r="B10" s="411"/>
      <c r="C10" s="411"/>
      <c r="D10" s="411"/>
      <c r="E10" s="411"/>
      <c r="F10" s="411"/>
      <c r="G10" s="412"/>
      <c r="H10" s="144"/>
    </row>
    <row r="11" spans="1:7" s="107" customFormat="1" ht="24" customHeight="1">
      <c r="A11" s="10">
        <v>700</v>
      </c>
      <c r="B11" s="10"/>
      <c r="C11" s="10"/>
      <c r="D11" s="11" t="s">
        <v>29</v>
      </c>
      <c r="E11" s="197">
        <f>SUM(E12)</f>
        <v>1048830</v>
      </c>
      <c r="F11" s="197">
        <f>SUM(F12)</f>
        <v>219640</v>
      </c>
      <c r="G11" s="197">
        <f>SUM(G12)</f>
        <v>829190</v>
      </c>
    </row>
    <row r="12" spans="1:7" s="107" customFormat="1" ht="19.5" customHeight="1">
      <c r="A12" s="7"/>
      <c r="B12" s="7">
        <v>70005</v>
      </c>
      <c r="C12" s="7"/>
      <c r="D12" s="3" t="s">
        <v>30</v>
      </c>
      <c r="E12" s="198">
        <f>SUM(E13:E19)</f>
        <v>1048830</v>
      </c>
      <c r="F12" s="198">
        <f>SUM(F13:F19)</f>
        <v>219640</v>
      </c>
      <c r="G12" s="198">
        <f>SUM(G13:G19)</f>
        <v>829190</v>
      </c>
    </row>
    <row r="13" spans="1:7" s="107" customFormat="1" ht="27" customHeight="1">
      <c r="A13" s="7"/>
      <c r="B13" s="7"/>
      <c r="C13" s="7" t="s">
        <v>67</v>
      </c>
      <c r="D13" s="122" t="s">
        <v>110</v>
      </c>
      <c r="E13" s="132">
        <v>85000</v>
      </c>
      <c r="F13" s="132">
        <v>85000</v>
      </c>
      <c r="G13" s="132">
        <v>0</v>
      </c>
    </row>
    <row r="14" spans="1:7" s="107" customFormat="1" ht="27" customHeight="1">
      <c r="A14" s="7"/>
      <c r="B14" s="7"/>
      <c r="C14" s="7" t="s">
        <v>70</v>
      </c>
      <c r="D14" s="3" t="s">
        <v>89</v>
      </c>
      <c r="E14" s="132">
        <v>125640</v>
      </c>
      <c r="F14" s="132">
        <v>125640</v>
      </c>
      <c r="G14" s="132">
        <v>0</v>
      </c>
    </row>
    <row r="15" spans="1:7" s="107" customFormat="1" ht="27" customHeight="1">
      <c r="A15" s="7"/>
      <c r="B15" s="7"/>
      <c r="C15" s="7" t="s">
        <v>425</v>
      </c>
      <c r="D15" s="3" t="s">
        <v>426</v>
      </c>
      <c r="E15" s="132">
        <v>4600</v>
      </c>
      <c r="F15" s="132">
        <v>0</v>
      </c>
      <c r="G15" s="132">
        <v>4600</v>
      </c>
    </row>
    <row r="16" spans="1:7" s="107" customFormat="1" ht="27" customHeight="1">
      <c r="A16" s="7"/>
      <c r="B16" s="7"/>
      <c r="C16" s="7" t="s">
        <v>421</v>
      </c>
      <c r="D16" s="122" t="s">
        <v>422</v>
      </c>
      <c r="E16" s="132">
        <v>824590</v>
      </c>
      <c r="F16" s="132">
        <v>0</v>
      </c>
      <c r="G16" s="132">
        <v>824590</v>
      </c>
    </row>
    <row r="17" spans="1:7" s="107" customFormat="1" ht="19.5" customHeight="1">
      <c r="A17" s="7"/>
      <c r="B17" s="7"/>
      <c r="C17" s="7" t="s">
        <v>87</v>
      </c>
      <c r="D17" s="3" t="s">
        <v>57</v>
      </c>
      <c r="E17" s="132">
        <v>2000</v>
      </c>
      <c r="F17" s="132">
        <v>2000</v>
      </c>
      <c r="G17" s="132">
        <v>0</v>
      </c>
    </row>
    <row r="18" spans="1:7" s="107" customFormat="1" ht="19.5" customHeight="1">
      <c r="A18" s="7"/>
      <c r="B18" s="7"/>
      <c r="C18" s="7" t="s">
        <v>68</v>
      </c>
      <c r="D18" s="3" t="s">
        <v>32</v>
      </c>
      <c r="E18" s="132">
        <v>2000</v>
      </c>
      <c r="F18" s="132">
        <v>2000</v>
      </c>
      <c r="G18" s="132">
        <v>0</v>
      </c>
    </row>
    <row r="19" spans="1:7" s="107" customFormat="1" ht="19.5" customHeight="1">
      <c r="A19" s="7"/>
      <c r="B19" s="7"/>
      <c r="C19" s="7" t="s">
        <v>423</v>
      </c>
      <c r="D19" s="3" t="s">
        <v>424</v>
      </c>
      <c r="E19" s="132">
        <v>5000</v>
      </c>
      <c r="F19" s="132">
        <v>5000</v>
      </c>
      <c r="G19" s="132">
        <v>0</v>
      </c>
    </row>
    <row r="20" spans="1:7" s="107" customFormat="1" ht="12" customHeight="1">
      <c r="A20" s="410"/>
      <c r="B20" s="411"/>
      <c r="C20" s="411"/>
      <c r="D20" s="411"/>
      <c r="E20" s="411"/>
      <c r="F20" s="411"/>
      <c r="G20" s="412"/>
    </row>
    <row r="21" spans="1:7" s="108" customFormat="1" ht="24" customHeight="1">
      <c r="A21" s="10">
        <v>750</v>
      </c>
      <c r="B21" s="10"/>
      <c r="C21" s="10"/>
      <c r="D21" s="11" t="s">
        <v>33</v>
      </c>
      <c r="E21" s="199">
        <f>E22+E25</f>
        <v>362820</v>
      </c>
      <c r="F21" s="199">
        <f>F22+F25</f>
        <v>362820</v>
      </c>
      <c r="G21" s="199">
        <f>G22+G25</f>
        <v>0</v>
      </c>
    </row>
    <row r="22" spans="1:7" s="108" customFormat="1" ht="19.5" customHeight="1">
      <c r="A22" s="7"/>
      <c r="B22" s="7">
        <v>75011</v>
      </c>
      <c r="C22" s="7"/>
      <c r="D22" s="3" t="s">
        <v>34</v>
      </c>
      <c r="E22" s="132">
        <f>SUM(E23:E24)</f>
        <v>80810</v>
      </c>
      <c r="F22" s="132">
        <f>SUM(F23:F24)</f>
        <v>80810</v>
      </c>
      <c r="G22" s="132">
        <f>SUM(G23:G24)</f>
        <v>0</v>
      </c>
    </row>
    <row r="23" spans="1:7" s="108" customFormat="1" ht="39" customHeight="1">
      <c r="A23" s="7"/>
      <c r="B23" s="7"/>
      <c r="C23" s="7" t="s">
        <v>69</v>
      </c>
      <c r="D23" s="122" t="s">
        <v>716</v>
      </c>
      <c r="E23" s="132">
        <v>80800</v>
      </c>
      <c r="F23" s="132">
        <v>80800</v>
      </c>
      <c r="G23" s="132">
        <v>0</v>
      </c>
    </row>
    <row r="24" spans="1:7" s="108" customFormat="1" ht="27" customHeight="1">
      <c r="A24" s="7"/>
      <c r="B24" s="7"/>
      <c r="C24" s="7" t="s">
        <v>91</v>
      </c>
      <c r="D24" s="122" t="s">
        <v>90</v>
      </c>
      <c r="E24" s="132">
        <v>10</v>
      </c>
      <c r="F24" s="132">
        <v>10</v>
      </c>
      <c r="G24" s="132">
        <v>0</v>
      </c>
    </row>
    <row r="25" spans="1:7" s="108" customFormat="1" ht="19.5" customHeight="1">
      <c r="A25" s="7"/>
      <c r="B25" s="7">
        <v>75023</v>
      </c>
      <c r="C25" s="7"/>
      <c r="D25" s="3" t="s">
        <v>717</v>
      </c>
      <c r="E25" s="200">
        <f>SUM(E26:E28)</f>
        <v>282010</v>
      </c>
      <c r="F25" s="200">
        <f>SUM(F26:F28)</f>
        <v>282010</v>
      </c>
      <c r="G25" s="200">
        <v>0</v>
      </c>
    </row>
    <row r="26" spans="1:7" s="108" customFormat="1" ht="19.5" customHeight="1">
      <c r="A26" s="7"/>
      <c r="B26" s="7"/>
      <c r="C26" s="7" t="s">
        <v>70</v>
      </c>
      <c r="D26" s="3" t="s">
        <v>111</v>
      </c>
      <c r="E26" s="132">
        <v>32000</v>
      </c>
      <c r="F26" s="132">
        <v>32000</v>
      </c>
      <c r="G26" s="132">
        <v>0</v>
      </c>
    </row>
    <row r="27" spans="1:7" s="108" customFormat="1" ht="19.5" customHeight="1">
      <c r="A27" s="7"/>
      <c r="B27" s="7"/>
      <c r="C27" s="7" t="s">
        <v>87</v>
      </c>
      <c r="D27" s="3" t="s">
        <v>57</v>
      </c>
      <c r="E27" s="132">
        <v>250000</v>
      </c>
      <c r="F27" s="132">
        <v>250000</v>
      </c>
      <c r="G27" s="132">
        <v>0</v>
      </c>
    </row>
    <row r="28" spans="1:7" s="108" customFormat="1" ht="19.5" customHeight="1">
      <c r="A28" s="7"/>
      <c r="B28" s="7"/>
      <c r="C28" s="7" t="s">
        <v>68</v>
      </c>
      <c r="D28" s="3" t="s">
        <v>32</v>
      </c>
      <c r="E28" s="132">
        <v>10</v>
      </c>
      <c r="F28" s="132">
        <v>10</v>
      </c>
      <c r="G28" s="132">
        <v>0</v>
      </c>
    </row>
    <row r="29" spans="1:7" s="108" customFormat="1" ht="12" customHeight="1">
      <c r="A29" s="410"/>
      <c r="B29" s="411"/>
      <c r="C29" s="411"/>
      <c r="D29" s="411"/>
      <c r="E29" s="411"/>
      <c r="F29" s="411"/>
      <c r="G29" s="412"/>
    </row>
    <row r="30" spans="1:7" s="108" customFormat="1" ht="44.25" customHeight="1">
      <c r="A30" s="10">
        <v>751</v>
      </c>
      <c r="B30" s="10"/>
      <c r="C30" s="10"/>
      <c r="D30" s="11" t="s">
        <v>122</v>
      </c>
      <c r="E30" s="201">
        <f>E31</f>
        <v>1150</v>
      </c>
      <c r="F30" s="201">
        <f>F31</f>
        <v>1150</v>
      </c>
      <c r="G30" s="201">
        <f>G31</f>
        <v>0</v>
      </c>
    </row>
    <row r="31" spans="1:7" s="108" customFormat="1" ht="27" customHeight="1">
      <c r="A31" s="7"/>
      <c r="B31" s="7">
        <v>75101</v>
      </c>
      <c r="C31" s="7"/>
      <c r="D31" s="3" t="s">
        <v>123</v>
      </c>
      <c r="E31" s="198">
        <v>1150</v>
      </c>
      <c r="F31" s="198">
        <v>1150</v>
      </c>
      <c r="G31" s="112">
        <v>0</v>
      </c>
    </row>
    <row r="32" spans="1:7" s="108" customFormat="1" ht="38.25" customHeight="1">
      <c r="A32" s="7"/>
      <c r="B32" s="7"/>
      <c r="C32" s="7" t="s">
        <v>69</v>
      </c>
      <c r="D32" s="122" t="s">
        <v>716</v>
      </c>
      <c r="E32" s="132">
        <v>1150</v>
      </c>
      <c r="F32" s="132">
        <v>1150</v>
      </c>
      <c r="G32" s="132">
        <v>0</v>
      </c>
    </row>
    <row r="33" spans="1:7" s="108" customFormat="1" ht="12" customHeight="1">
      <c r="A33" s="410"/>
      <c r="B33" s="411"/>
      <c r="C33" s="411"/>
      <c r="D33" s="411"/>
      <c r="E33" s="411"/>
      <c r="F33" s="411"/>
      <c r="G33" s="412"/>
    </row>
    <row r="34" spans="1:7" s="108" customFormat="1" ht="42.75" customHeight="1">
      <c r="A34" s="4">
        <v>756</v>
      </c>
      <c r="B34" s="4"/>
      <c r="C34" s="4"/>
      <c r="D34" s="5" t="s">
        <v>112</v>
      </c>
      <c r="E34" s="202">
        <f>SUM(E35,E38,E44,E55,E61)</f>
        <v>6001949</v>
      </c>
      <c r="F34" s="202">
        <f>SUM(F35,F38,F44,F55,F61)</f>
        <v>6001949</v>
      </c>
      <c r="G34" s="202">
        <f>SUM(G35,G38,G44,G55,G61)</f>
        <v>0</v>
      </c>
    </row>
    <row r="35" spans="1:7" s="108" customFormat="1" ht="19.5" customHeight="1">
      <c r="A35" s="7"/>
      <c r="B35" s="7">
        <v>75601</v>
      </c>
      <c r="C35" s="7"/>
      <c r="D35" s="122" t="s">
        <v>718</v>
      </c>
      <c r="E35" s="200">
        <f>SUM(E36:E37)</f>
        <v>6700</v>
      </c>
      <c r="F35" s="200">
        <f>SUM(F36:F37)</f>
        <v>6700</v>
      </c>
      <c r="G35" s="200">
        <f>SUM(G36:G37)</f>
        <v>0</v>
      </c>
    </row>
    <row r="36" spans="1:7" s="108" customFormat="1" ht="27" customHeight="1">
      <c r="A36" s="7"/>
      <c r="B36" s="7"/>
      <c r="C36" s="7" t="s">
        <v>71</v>
      </c>
      <c r="D36" s="122" t="s">
        <v>719</v>
      </c>
      <c r="E36" s="132">
        <v>6500</v>
      </c>
      <c r="F36" s="132">
        <v>6500</v>
      </c>
      <c r="G36" s="132">
        <v>0</v>
      </c>
    </row>
    <row r="37" spans="1:7" s="108" customFormat="1" ht="27" customHeight="1">
      <c r="A37" s="7"/>
      <c r="B37" s="7"/>
      <c r="C37" s="7" t="s">
        <v>72</v>
      </c>
      <c r="D37" s="3" t="s">
        <v>114</v>
      </c>
      <c r="E37" s="132">
        <v>200</v>
      </c>
      <c r="F37" s="132">
        <v>200</v>
      </c>
      <c r="G37" s="132">
        <v>0</v>
      </c>
    </row>
    <row r="38" spans="1:7" s="108" customFormat="1" ht="39.75" customHeight="1">
      <c r="A38" s="7"/>
      <c r="B38" s="7">
        <v>75615</v>
      </c>
      <c r="C38" s="7"/>
      <c r="D38" s="122" t="s">
        <v>435</v>
      </c>
      <c r="E38" s="198">
        <f>SUM(E39:E43)</f>
        <v>1001261</v>
      </c>
      <c r="F38" s="198">
        <f>SUM(F39:F43)</f>
        <v>1001261</v>
      </c>
      <c r="G38" s="198">
        <f>SUM(G39:G43)</f>
        <v>0</v>
      </c>
    </row>
    <row r="39" spans="1:7" s="108" customFormat="1" ht="19.5" customHeight="1">
      <c r="A39" s="7"/>
      <c r="B39" s="7"/>
      <c r="C39" s="7" t="s">
        <v>73</v>
      </c>
      <c r="D39" s="3" t="s">
        <v>36</v>
      </c>
      <c r="E39" s="132">
        <v>985000</v>
      </c>
      <c r="F39" s="132">
        <v>985000</v>
      </c>
      <c r="G39" s="132">
        <v>0</v>
      </c>
    </row>
    <row r="40" spans="1:7" s="108" customFormat="1" ht="19.5" customHeight="1">
      <c r="A40" s="7"/>
      <c r="B40" s="7"/>
      <c r="C40" s="7" t="s">
        <v>74</v>
      </c>
      <c r="D40" s="3" t="s">
        <v>37</v>
      </c>
      <c r="E40" s="132">
        <v>5000</v>
      </c>
      <c r="F40" s="132">
        <v>5000</v>
      </c>
      <c r="G40" s="132">
        <v>0</v>
      </c>
    </row>
    <row r="41" spans="1:7" s="108" customFormat="1" ht="19.5" customHeight="1">
      <c r="A41" s="7"/>
      <c r="B41" s="7"/>
      <c r="C41" s="7" t="s">
        <v>75</v>
      </c>
      <c r="D41" s="3" t="s">
        <v>38</v>
      </c>
      <c r="E41" s="132">
        <v>1161</v>
      </c>
      <c r="F41" s="132">
        <v>1161</v>
      </c>
      <c r="G41" s="132">
        <v>0</v>
      </c>
    </row>
    <row r="42" spans="1:7" s="108" customFormat="1" ht="19.5" customHeight="1">
      <c r="A42" s="7"/>
      <c r="B42" s="7"/>
      <c r="C42" s="7" t="s">
        <v>76</v>
      </c>
      <c r="D42" s="3" t="s">
        <v>39</v>
      </c>
      <c r="E42" s="132">
        <v>10000</v>
      </c>
      <c r="F42" s="132">
        <v>10000</v>
      </c>
      <c r="G42" s="132">
        <v>0</v>
      </c>
    </row>
    <row r="43" spans="1:7" s="108" customFormat="1" ht="27" customHeight="1">
      <c r="A43" s="7"/>
      <c r="B43" s="7"/>
      <c r="C43" s="7" t="s">
        <v>72</v>
      </c>
      <c r="D43" s="3" t="s">
        <v>114</v>
      </c>
      <c r="E43" s="132">
        <v>100</v>
      </c>
      <c r="F43" s="132">
        <v>100</v>
      </c>
      <c r="G43" s="132">
        <v>0</v>
      </c>
    </row>
    <row r="44" spans="1:7" s="108" customFormat="1" ht="43.5" customHeight="1">
      <c r="A44" s="7"/>
      <c r="B44" s="7">
        <v>75616</v>
      </c>
      <c r="C44" s="7"/>
      <c r="D44" s="3" t="s">
        <v>113</v>
      </c>
      <c r="E44" s="198">
        <f>SUM(E45:E54)</f>
        <v>1432226</v>
      </c>
      <c r="F44" s="198">
        <f>SUM(F45:F54)</f>
        <v>1432226</v>
      </c>
      <c r="G44" s="198">
        <f>SUM(G45:G54)</f>
        <v>0</v>
      </c>
    </row>
    <row r="45" spans="1:7" s="108" customFormat="1" ht="18" customHeight="1">
      <c r="A45" s="7"/>
      <c r="B45" s="7"/>
      <c r="C45" s="7" t="s">
        <v>73</v>
      </c>
      <c r="D45" s="3" t="s">
        <v>36</v>
      </c>
      <c r="E45" s="132">
        <v>1064111</v>
      </c>
      <c r="F45" s="132">
        <v>1064111</v>
      </c>
      <c r="G45" s="132">
        <v>0</v>
      </c>
    </row>
    <row r="46" spans="1:7" s="108" customFormat="1" ht="18" customHeight="1">
      <c r="A46" s="7"/>
      <c r="B46" s="7"/>
      <c r="C46" s="7" t="s">
        <v>74</v>
      </c>
      <c r="D46" s="3" t="s">
        <v>37</v>
      </c>
      <c r="E46" s="132">
        <v>23000</v>
      </c>
      <c r="F46" s="132">
        <v>23000</v>
      </c>
      <c r="G46" s="132">
        <v>0</v>
      </c>
    </row>
    <row r="47" spans="1:7" s="108" customFormat="1" ht="18" customHeight="1">
      <c r="A47" s="7"/>
      <c r="B47" s="7"/>
      <c r="C47" s="7" t="s">
        <v>75</v>
      </c>
      <c r="D47" s="3" t="s">
        <v>38</v>
      </c>
      <c r="E47" s="132">
        <v>15</v>
      </c>
      <c r="F47" s="132">
        <v>15</v>
      </c>
      <c r="G47" s="132">
        <v>0</v>
      </c>
    </row>
    <row r="48" spans="1:7" s="108" customFormat="1" ht="19.5" customHeight="1">
      <c r="A48" s="7"/>
      <c r="B48" s="7"/>
      <c r="C48" s="7" t="s">
        <v>76</v>
      </c>
      <c r="D48" s="3" t="s">
        <v>39</v>
      </c>
      <c r="E48" s="132">
        <v>120500</v>
      </c>
      <c r="F48" s="132">
        <v>120500</v>
      </c>
      <c r="G48" s="132">
        <v>0</v>
      </c>
    </row>
    <row r="49" spans="1:7" s="108" customFormat="1" ht="18" customHeight="1">
      <c r="A49" s="7"/>
      <c r="B49" s="7"/>
      <c r="C49" s="7" t="s">
        <v>78</v>
      </c>
      <c r="D49" s="3" t="s">
        <v>40</v>
      </c>
      <c r="E49" s="132">
        <v>6500</v>
      </c>
      <c r="F49" s="132">
        <v>6500</v>
      </c>
      <c r="G49" s="132">
        <v>0</v>
      </c>
    </row>
    <row r="50" spans="1:7" s="108" customFormat="1" ht="27" customHeight="1">
      <c r="A50" s="7"/>
      <c r="B50" s="7"/>
      <c r="C50" s="7" t="s">
        <v>79</v>
      </c>
      <c r="D50" s="3" t="s">
        <v>469</v>
      </c>
      <c r="E50" s="132">
        <v>13000</v>
      </c>
      <c r="F50" s="132">
        <v>13000</v>
      </c>
      <c r="G50" s="132">
        <v>0</v>
      </c>
    </row>
    <row r="51" spans="1:7" s="108" customFormat="1" ht="18" customHeight="1">
      <c r="A51" s="7"/>
      <c r="B51" s="7"/>
      <c r="C51" s="7" t="s">
        <v>80</v>
      </c>
      <c r="D51" s="3" t="s">
        <v>41</v>
      </c>
      <c r="E51" s="132">
        <v>100000</v>
      </c>
      <c r="F51" s="132">
        <v>100000</v>
      </c>
      <c r="G51" s="132">
        <v>0</v>
      </c>
    </row>
    <row r="52" spans="1:7" s="108" customFormat="1" ht="18" customHeight="1">
      <c r="A52" s="7"/>
      <c r="B52" s="7"/>
      <c r="C52" s="7" t="s">
        <v>77</v>
      </c>
      <c r="D52" s="3" t="s">
        <v>42</v>
      </c>
      <c r="E52" s="132">
        <v>100000</v>
      </c>
      <c r="F52" s="132">
        <v>100000</v>
      </c>
      <c r="G52" s="132">
        <v>0</v>
      </c>
    </row>
    <row r="53" spans="1:7" s="108" customFormat="1" ht="18" customHeight="1">
      <c r="A53" s="7"/>
      <c r="B53" s="7"/>
      <c r="C53" s="7" t="s">
        <v>484</v>
      </c>
      <c r="D53" s="3" t="s">
        <v>485</v>
      </c>
      <c r="E53" s="132">
        <v>100</v>
      </c>
      <c r="F53" s="132">
        <v>100</v>
      </c>
      <c r="G53" s="132">
        <v>0</v>
      </c>
    </row>
    <row r="54" spans="1:7" s="108" customFormat="1" ht="27" customHeight="1">
      <c r="A54" s="7"/>
      <c r="B54" s="7"/>
      <c r="C54" s="7" t="s">
        <v>72</v>
      </c>
      <c r="D54" s="3" t="s">
        <v>114</v>
      </c>
      <c r="E54" s="132">
        <v>5000</v>
      </c>
      <c r="F54" s="132">
        <v>5000</v>
      </c>
      <c r="G54" s="132">
        <v>0</v>
      </c>
    </row>
    <row r="55" spans="1:7" s="108" customFormat="1" ht="27" customHeight="1">
      <c r="A55" s="7"/>
      <c r="B55" s="7">
        <v>75618</v>
      </c>
      <c r="C55" s="7"/>
      <c r="D55" s="122" t="s">
        <v>124</v>
      </c>
      <c r="E55" s="200">
        <f>SUM(E56:E60)</f>
        <v>432600</v>
      </c>
      <c r="F55" s="200">
        <f>SUM(F56:F60)</f>
        <v>432600</v>
      </c>
      <c r="G55" s="200">
        <f>SUM(G56:G60)</f>
        <v>0</v>
      </c>
    </row>
    <row r="56" spans="1:7" s="108" customFormat="1" ht="20.25" customHeight="1">
      <c r="A56" s="7"/>
      <c r="B56" s="7"/>
      <c r="C56" s="7" t="s">
        <v>81</v>
      </c>
      <c r="D56" s="3" t="s">
        <v>43</v>
      </c>
      <c r="E56" s="132">
        <v>300000</v>
      </c>
      <c r="F56" s="132">
        <v>300000</v>
      </c>
      <c r="G56" s="132">
        <v>0</v>
      </c>
    </row>
    <row r="57" spans="1:7" s="108" customFormat="1" ht="27" customHeight="1">
      <c r="A57" s="7"/>
      <c r="B57" s="7"/>
      <c r="C57" s="7" t="s">
        <v>82</v>
      </c>
      <c r="D57" s="3" t="s">
        <v>44</v>
      </c>
      <c r="E57" s="132">
        <v>120000</v>
      </c>
      <c r="F57" s="132">
        <v>120000</v>
      </c>
      <c r="G57" s="132">
        <v>0</v>
      </c>
    </row>
    <row r="58" spans="1:7" s="108" customFormat="1" ht="27" customHeight="1">
      <c r="A58" s="7"/>
      <c r="B58" s="7"/>
      <c r="C58" s="7" t="s">
        <v>92</v>
      </c>
      <c r="D58" s="122" t="s">
        <v>115</v>
      </c>
      <c r="E58" s="132">
        <v>10000</v>
      </c>
      <c r="F58" s="132">
        <v>10000</v>
      </c>
      <c r="G58" s="132">
        <v>0</v>
      </c>
    </row>
    <row r="59" spans="1:7" s="108" customFormat="1" ht="19.5" customHeight="1">
      <c r="A59" s="7"/>
      <c r="B59" s="7"/>
      <c r="C59" s="7" t="s">
        <v>83</v>
      </c>
      <c r="D59" s="3" t="s">
        <v>45</v>
      </c>
      <c r="E59" s="132">
        <v>100</v>
      </c>
      <c r="F59" s="132">
        <v>100</v>
      </c>
      <c r="G59" s="132">
        <v>0</v>
      </c>
    </row>
    <row r="60" spans="1:7" s="108" customFormat="1" ht="19.5" customHeight="1">
      <c r="A60" s="7"/>
      <c r="B60" s="7"/>
      <c r="C60" s="7" t="s">
        <v>94</v>
      </c>
      <c r="D60" s="3" t="s">
        <v>93</v>
      </c>
      <c r="E60" s="132">
        <v>2500</v>
      </c>
      <c r="F60" s="132">
        <v>2500</v>
      </c>
      <c r="G60" s="132">
        <v>0</v>
      </c>
    </row>
    <row r="61" spans="1:7" s="108" customFormat="1" ht="28.5" customHeight="1">
      <c r="A61" s="7"/>
      <c r="B61" s="7">
        <v>75621</v>
      </c>
      <c r="C61" s="7"/>
      <c r="D61" s="3" t="s">
        <v>46</v>
      </c>
      <c r="E61" s="198">
        <f>SUM(E62:E63)</f>
        <v>3129162</v>
      </c>
      <c r="F61" s="198">
        <f>SUM(F62:F63)</f>
        <v>3129162</v>
      </c>
      <c r="G61" s="198">
        <f>SUM(G62:G63)</f>
        <v>0</v>
      </c>
    </row>
    <row r="62" spans="1:7" s="108" customFormat="1" ht="19.5" customHeight="1">
      <c r="A62" s="7"/>
      <c r="B62" s="7"/>
      <c r="C62" s="7" t="s">
        <v>84</v>
      </c>
      <c r="D62" s="3" t="s">
        <v>47</v>
      </c>
      <c r="E62" s="132">
        <v>2999162</v>
      </c>
      <c r="F62" s="132">
        <v>2999162</v>
      </c>
      <c r="G62" s="132">
        <v>0</v>
      </c>
    </row>
    <row r="63" spans="1:7" s="108" customFormat="1" ht="19.5" customHeight="1">
      <c r="A63" s="8"/>
      <c r="B63" s="8"/>
      <c r="C63" s="8" t="s">
        <v>85</v>
      </c>
      <c r="D63" s="9" t="s">
        <v>48</v>
      </c>
      <c r="E63" s="203">
        <v>130000</v>
      </c>
      <c r="F63" s="203">
        <v>130000</v>
      </c>
      <c r="G63" s="203">
        <v>0</v>
      </c>
    </row>
    <row r="64" spans="1:7" s="108" customFormat="1" ht="12" customHeight="1">
      <c r="A64" s="410"/>
      <c r="B64" s="411"/>
      <c r="C64" s="411"/>
      <c r="D64" s="411"/>
      <c r="E64" s="411"/>
      <c r="F64" s="411"/>
      <c r="G64" s="412"/>
    </row>
    <row r="65" spans="1:7" s="108" customFormat="1" ht="24" customHeight="1">
      <c r="A65" s="4">
        <v>758</v>
      </c>
      <c r="B65" s="4"/>
      <c r="C65" s="4"/>
      <c r="D65" s="5" t="s">
        <v>49</v>
      </c>
      <c r="E65" s="202">
        <f>SUM(E66,E68,E71)</f>
        <v>3565477</v>
      </c>
      <c r="F65" s="202">
        <f>SUM(F66,F68,F71)</f>
        <v>3565477</v>
      </c>
      <c r="G65" s="202">
        <f>SUM(G66,G68,G71)</f>
        <v>0</v>
      </c>
    </row>
    <row r="66" spans="1:7" s="108" customFormat="1" ht="19.5" customHeight="1">
      <c r="A66" s="7"/>
      <c r="B66" s="7">
        <v>75801</v>
      </c>
      <c r="C66" s="7"/>
      <c r="D66" s="122" t="s">
        <v>116</v>
      </c>
      <c r="E66" s="132">
        <f>SUM(E67)</f>
        <v>3405583</v>
      </c>
      <c r="F66" s="132">
        <f>SUM(F67)</f>
        <v>3405583</v>
      </c>
      <c r="G66" s="132">
        <f>SUM(G67)</f>
        <v>0</v>
      </c>
    </row>
    <row r="67" spans="1:7" s="108" customFormat="1" ht="19.5" customHeight="1">
      <c r="A67" s="7"/>
      <c r="B67" s="7"/>
      <c r="C67" s="7" t="s">
        <v>86</v>
      </c>
      <c r="D67" s="3" t="s">
        <v>50</v>
      </c>
      <c r="E67" s="132">
        <v>3405583</v>
      </c>
      <c r="F67" s="132">
        <v>3405583</v>
      </c>
      <c r="G67" s="132">
        <v>0</v>
      </c>
    </row>
    <row r="68" spans="1:7" s="108" customFormat="1" ht="19.5" customHeight="1">
      <c r="A68" s="7"/>
      <c r="B68" s="7" t="s">
        <v>128</v>
      </c>
      <c r="C68" s="7"/>
      <c r="D68" s="3" t="s">
        <v>127</v>
      </c>
      <c r="E68" s="132">
        <f>E69</f>
        <v>40000</v>
      </c>
      <c r="F68" s="132">
        <f>F69</f>
        <v>40000</v>
      </c>
      <c r="G68" s="132">
        <f>G69</f>
        <v>0</v>
      </c>
    </row>
    <row r="69" spans="1:7" s="108" customFormat="1" ht="19.5" customHeight="1">
      <c r="A69" s="7"/>
      <c r="B69" s="7"/>
      <c r="C69" s="7" t="s">
        <v>68</v>
      </c>
      <c r="D69" s="3" t="s">
        <v>32</v>
      </c>
      <c r="E69" s="132">
        <v>40000</v>
      </c>
      <c r="F69" s="132">
        <v>40000</v>
      </c>
      <c r="G69" s="132">
        <v>0</v>
      </c>
    </row>
    <row r="70" spans="1:7" s="108" customFormat="1" ht="19.5" customHeight="1">
      <c r="A70" s="7"/>
      <c r="B70" s="7" t="s">
        <v>96</v>
      </c>
      <c r="C70" s="7"/>
      <c r="D70" s="3" t="s">
        <v>95</v>
      </c>
      <c r="E70" s="132">
        <f>SUM(E71)</f>
        <v>119894</v>
      </c>
      <c r="F70" s="132">
        <f>SUM(F71)</f>
        <v>119894</v>
      </c>
      <c r="G70" s="132">
        <f>SUM(G71)</f>
        <v>0</v>
      </c>
    </row>
    <row r="71" spans="1:7" s="108" customFormat="1" ht="18" customHeight="1">
      <c r="A71" s="7"/>
      <c r="B71" s="7"/>
      <c r="C71" s="7" t="s">
        <v>86</v>
      </c>
      <c r="D71" s="3" t="s">
        <v>50</v>
      </c>
      <c r="E71" s="132">
        <v>119894</v>
      </c>
      <c r="F71" s="132">
        <v>119894</v>
      </c>
      <c r="G71" s="132">
        <v>0</v>
      </c>
    </row>
    <row r="72" spans="1:7" s="108" customFormat="1" ht="12" customHeight="1">
      <c r="A72" s="410"/>
      <c r="B72" s="411"/>
      <c r="C72" s="411"/>
      <c r="D72" s="411"/>
      <c r="E72" s="411"/>
      <c r="F72" s="411"/>
      <c r="G72" s="412"/>
    </row>
    <row r="73" spans="1:7" s="108" customFormat="1" ht="24" customHeight="1">
      <c r="A73" s="4">
        <v>801</v>
      </c>
      <c r="B73" s="4"/>
      <c r="C73" s="4"/>
      <c r="D73" s="5" t="s">
        <v>51</v>
      </c>
      <c r="E73" s="205">
        <f>SUM(E74,E79,E77)</f>
        <v>421756</v>
      </c>
      <c r="F73" s="205">
        <f>SUM(F74,F79,F77)</f>
        <v>421756</v>
      </c>
      <c r="G73" s="205">
        <f>SUM(G74,G79,G77)</f>
        <v>0</v>
      </c>
    </row>
    <row r="74" spans="1:7" s="108" customFormat="1" ht="19.5" customHeight="1">
      <c r="A74" s="7"/>
      <c r="B74" s="7">
        <v>80101</v>
      </c>
      <c r="C74" s="7"/>
      <c r="D74" s="3" t="s">
        <v>52</v>
      </c>
      <c r="E74" s="198">
        <f>SUM(E75:E76)</f>
        <v>2800</v>
      </c>
      <c r="F74" s="198">
        <f>SUM(F75:F76)</f>
        <v>2800</v>
      </c>
      <c r="G74" s="198">
        <f>SUM(G75:G76)</f>
        <v>0</v>
      </c>
    </row>
    <row r="75" spans="1:7" s="108" customFormat="1" ht="27" customHeight="1">
      <c r="A75" s="7"/>
      <c r="B75" s="7"/>
      <c r="C75" s="7" t="s">
        <v>70</v>
      </c>
      <c r="D75" s="3" t="s">
        <v>470</v>
      </c>
      <c r="E75" s="200">
        <v>1300</v>
      </c>
      <c r="F75" s="200">
        <v>1300</v>
      </c>
      <c r="G75" s="200">
        <v>0</v>
      </c>
    </row>
    <row r="76" spans="1:7" s="108" customFormat="1" ht="19.5" customHeight="1">
      <c r="A76" s="7"/>
      <c r="B76" s="7"/>
      <c r="C76" s="7" t="s">
        <v>87</v>
      </c>
      <c r="D76" s="3" t="s">
        <v>57</v>
      </c>
      <c r="E76" s="132">
        <v>1500</v>
      </c>
      <c r="F76" s="132">
        <v>1500</v>
      </c>
      <c r="G76" s="132">
        <v>0</v>
      </c>
    </row>
    <row r="77" spans="1:7" s="108" customFormat="1" ht="27" customHeight="1">
      <c r="A77" s="7"/>
      <c r="B77" s="7" t="s">
        <v>230</v>
      </c>
      <c r="C77" s="7"/>
      <c r="D77" s="169" t="s">
        <v>558</v>
      </c>
      <c r="E77" s="132">
        <v>37047</v>
      </c>
      <c r="F77" s="132">
        <v>37047</v>
      </c>
      <c r="G77" s="132">
        <v>0</v>
      </c>
    </row>
    <row r="78" spans="1:7" s="108" customFormat="1" ht="38.25" customHeight="1">
      <c r="A78" s="7"/>
      <c r="B78" s="7"/>
      <c r="C78" s="7" t="s">
        <v>252</v>
      </c>
      <c r="D78" s="3" t="s">
        <v>434</v>
      </c>
      <c r="E78" s="132">
        <v>37047</v>
      </c>
      <c r="F78" s="132">
        <v>37047</v>
      </c>
      <c r="G78" s="132">
        <v>0</v>
      </c>
    </row>
    <row r="79" spans="1:7" s="108" customFormat="1" ht="21" customHeight="1">
      <c r="A79" s="7"/>
      <c r="B79" s="7" t="s">
        <v>98</v>
      </c>
      <c r="C79" s="7"/>
      <c r="D79" s="3" t="s">
        <v>97</v>
      </c>
      <c r="E79" s="132">
        <f>SUM(E80:E82)</f>
        <v>381909</v>
      </c>
      <c r="F79" s="132">
        <f>SUM(F80:F82)</f>
        <v>381909</v>
      </c>
      <c r="G79" s="132">
        <f>SUM(G80:G82)</f>
        <v>0</v>
      </c>
    </row>
    <row r="80" spans="1:7" s="108" customFormat="1" ht="19.5" customHeight="1">
      <c r="A80" s="7"/>
      <c r="B80" s="7"/>
      <c r="C80" s="7" t="s">
        <v>87</v>
      </c>
      <c r="D80" s="3" t="s">
        <v>57</v>
      </c>
      <c r="E80" s="132">
        <v>236066</v>
      </c>
      <c r="F80" s="132">
        <v>236066</v>
      </c>
      <c r="G80" s="132">
        <v>0</v>
      </c>
    </row>
    <row r="81" spans="1:7" s="108" customFormat="1" ht="19.5" customHeight="1">
      <c r="A81" s="7"/>
      <c r="B81" s="7"/>
      <c r="C81" s="7" t="s">
        <v>68</v>
      </c>
      <c r="D81" s="3" t="s">
        <v>32</v>
      </c>
      <c r="E81" s="132">
        <v>300</v>
      </c>
      <c r="F81" s="132">
        <v>300</v>
      </c>
      <c r="G81" s="132">
        <v>0</v>
      </c>
    </row>
    <row r="82" spans="1:8" s="108" customFormat="1" ht="41.25" customHeight="1">
      <c r="A82" s="7"/>
      <c r="B82" s="7"/>
      <c r="C82" s="7" t="s">
        <v>252</v>
      </c>
      <c r="D82" s="3" t="s">
        <v>434</v>
      </c>
      <c r="E82" s="132">
        <v>145543</v>
      </c>
      <c r="F82" s="132">
        <v>145543</v>
      </c>
      <c r="G82" s="132">
        <v>0</v>
      </c>
      <c r="H82" s="144"/>
    </row>
    <row r="83" spans="1:8" s="108" customFormat="1" ht="12" customHeight="1">
      <c r="A83" s="410"/>
      <c r="B83" s="411"/>
      <c r="C83" s="411"/>
      <c r="D83" s="411"/>
      <c r="E83" s="411"/>
      <c r="F83" s="411"/>
      <c r="G83" s="412"/>
      <c r="H83" s="144"/>
    </row>
    <row r="84" spans="1:7" s="108" customFormat="1" ht="24" customHeight="1">
      <c r="A84" s="10" t="s">
        <v>100</v>
      </c>
      <c r="B84" s="10"/>
      <c r="C84" s="10"/>
      <c r="D84" s="11" t="s">
        <v>101</v>
      </c>
      <c r="E84" s="204">
        <f>SUM(E85,E90,E92,E96,E100,E98,E94)</f>
        <v>3323640</v>
      </c>
      <c r="F84" s="204">
        <f>SUM(F85,F90,F92,F96,F100,F98,F94)</f>
        <v>3323640</v>
      </c>
      <c r="G84" s="204">
        <f>SUM(G85,G90,G92,G96,G100,G98,G94)</f>
        <v>0</v>
      </c>
    </row>
    <row r="85" spans="1:7" s="108" customFormat="1" ht="45" customHeight="1">
      <c r="A85" s="4"/>
      <c r="B85" s="7" t="s">
        <v>99</v>
      </c>
      <c r="C85" s="4"/>
      <c r="D85" s="376" t="s">
        <v>720</v>
      </c>
      <c r="E85" s="132">
        <f>SUM(E86:E89)</f>
        <v>2949060</v>
      </c>
      <c r="F85" s="132">
        <f>SUM(F86:F89)</f>
        <v>2949060</v>
      </c>
      <c r="G85" s="132">
        <f>SUM(G86:G89)</f>
        <v>0</v>
      </c>
    </row>
    <row r="86" spans="1:7" s="108" customFormat="1" ht="19.5" customHeight="1">
      <c r="A86" s="4"/>
      <c r="B86" s="4"/>
      <c r="C86" s="7" t="s">
        <v>68</v>
      </c>
      <c r="D86" s="3" t="s">
        <v>32</v>
      </c>
      <c r="E86" s="132">
        <v>60</v>
      </c>
      <c r="F86" s="132">
        <v>60</v>
      </c>
      <c r="G86" s="132">
        <v>0</v>
      </c>
    </row>
    <row r="87" spans="1:7" s="108" customFormat="1" ht="19.5" customHeight="1">
      <c r="A87" s="4"/>
      <c r="B87" s="4"/>
      <c r="C87" s="7" t="s">
        <v>551</v>
      </c>
      <c r="D87" s="3" t="s">
        <v>552</v>
      </c>
      <c r="E87" s="132">
        <v>3000</v>
      </c>
      <c r="F87" s="132">
        <v>3000</v>
      </c>
      <c r="G87" s="132">
        <v>0</v>
      </c>
    </row>
    <row r="88" spans="1:7" s="108" customFormat="1" ht="38.25" customHeight="1">
      <c r="A88" s="4"/>
      <c r="B88" s="4"/>
      <c r="C88" s="7" t="s">
        <v>69</v>
      </c>
      <c r="D88" s="122" t="s">
        <v>118</v>
      </c>
      <c r="E88" s="132">
        <v>2937200</v>
      </c>
      <c r="F88" s="132">
        <v>2937200</v>
      </c>
      <c r="G88" s="132">
        <v>0</v>
      </c>
    </row>
    <row r="89" spans="1:7" s="108" customFormat="1" ht="27.75" customHeight="1">
      <c r="A89" s="4"/>
      <c r="B89" s="7"/>
      <c r="C89" s="7" t="s">
        <v>91</v>
      </c>
      <c r="D89" s="122" t="s">
        <v>90</v>
      </c>
      <c r="E89" s="132">
        <v>8800</v>
      </c>
      <c r="F89" s="132">
        <v>8800</v>
      </c>
      <c r="G89" s="132">
        <v>0</v>
      </c>
    </row>
    <row r="90" spans="1:7" s="108" customFormat="1" ht="40.5" customHeight="1">
      <c r="A90" s="7"/>
      <c r="B90" s="7" t="s">
        <v>102</v>
      </c>
      <c r="C90" s="7"/>
      <c r="D90" s="3" t="s">
        <v>119</v>
      </c>
      <c r="E90" s="198">
        <f>SUM(E91:E91)</f>
        <v>26200</v>
      </c>
      <c r="F90" s="198">
        <f>SUM(F91:F91)</f>
        <v>26200</v>
      </c>
      <c r="G90" s="112">
        <f>SUM(G91:G91)</f>
        <v>0</v>
      </c>
    </row>
    <row r="91" spans="1:7" s="108" customFormat="1" ht="27.75" customHeight="1">
      <c r="A91" s="7"/>
      <c r="B91" s="7"/>
      <c r="C91" s="7" t="s">
        <v>88</v>
      </c>
      <c r="D91" s="154" t="s">
        <v>117</v>
      </c>
      <c r="E91" s="132">
        <v>26200</v>
      </c>
      <c r="F91" s="132">
        <v>26200</v>
      </c>
      <c r="G91" s="132">
        <v>0</v>
      </c>
    </row>
    <row r="92" spans="1:7" s="108" customFormat="1" ht="21" customHeight="1">
      <c r="A92" s="7"/>
      <c r="B92" s="7" t="s">
        <v>103</v>
      </c>
      <c r="C92" s="7"/>
      <c r="D92" s="3" t="s">
        <v>54</v>
      </c>
      <c r="E92" s="198">
        <f>SUM(E93:E93)</f>
        <v>104300</v>
      </c>
      <c r="F92" s="198">
        <f>SUM(F93:F93)</f>
        <v>104300</v>
      </c>
      <c r="G92" s="112">
        <f>SUM(G93:G93)</f>
        <v>0</v>
      </c>
    </row>
    <row r="93" spans="1:7" s="108" customFormat="1" ht="27.75" customHeight="1">
      <c r="A93" s="7"/>
      <c r="B93" s="7"/>
      <c r="C93" s="7" t="s">
        <v>88</v>
      </c>
      <c r="D93" s="154" t="s">
        <v>117</v>
      </c>
      <c r="E93" s="132">
        <v>104300</v>
      </c>
      <c r="F93" s="132">
        <v>104300</v>
      </c>
      <c r="G93" s="132">
        <v>0</v>
      </c>
    </row>
    <row r="94" spans="1:7" s="108" customFormat="1" ht="21" customHeight="1">
      <c r="A94" s="7"/>
      <c r="B94" s="7" t="s">
        <v>553</v>
      </c>
      <c r="C94" s="7"/>
      <c r="D94" s="154" t="s">
        <v>554</v>
      </c>
      <c r="E94" s="132">
        <v>108200</v>
      </c>
      <c r="F94" s="132">
        <v>108200</v>
      </c>
      <c r="G94" s="132">
        <v>0</v>
      </c>
    </row>
    <row r="95" spans="1:7" s="108" customFormat="1" ht="27.75" customHeight="1">
      <c r="A95" s="7"/>
      <c r="B95" s="7"/>
      <c r="C95" s="7" t="s">
        <v>88</v>
      </c>
      <c r="D95" s="154" t="s">
        <v>117</v>
      </c>
      <c r="E95" s="132">
        <v>108200</v>
      </c>
      <c r="F95" s="132">
        <v>108200</v>
      </c>
      <c r="G95" s="132">
        <v>0</v>
      </c>
    </row>
    <row r="96" spans="1:7" s="108" customFormat="1" ht="21" customHeight="1">
      <c r="A96" s="7"/>
      <c r="B96" s="7" t="s">
        <v>104</v>
      </c>
      <c r="C96" s="7"/>
      <c r="D96" s="3" t="s">
        <v>55</v>
      </c>
      <c r="E96" s="132">
        <f>SUM(E97:E97)</f>
        <v>108000</v>
      </c>
      <c r="F96" s="132">
        <f>SUM(F97:F97)</f>
        <v>108000</v>
      </c>
      <c r="G96" s="132">
        <f>SUM(G97:G97)</f>
        <v>0</v>
      </c>
    </row>
    <row r="97" spans="1:7" s="108" customFormat="1" ht="30" customHeight="1">
      <c r="A97" s="7"/>
      <c r="B97" s="7"/>
      <c r="C97" s="7" t="s">
        <v>88</v>
      </c>
      <c r="D97" s="154" t="s">
        <v>117</v>
      </c>
      <c r="E97" s="132">
        <v>108000</v>
      </c>
      <c r="F97" s="132">
        <v>108000</v>
      </c>
      <c r="G97" s="132">
        <v>0</v>
      </c>
    </row>
    <row r="98" spans="1:7" s="108" customFormat="1" ht="38.25" customHeight="1">
      <c r="A98" s="7"/>
      <c r="B98" s="7" t="s">
        <v>130</v>
      </c>
      <c r="C98" s="7"/>
      <c r="D98" s="9" t="s">
        <v>129</v>
      </c>
      <c r="E98" s="132">
        <f>E99</f>
        <v>1680</v>
      </c>
      <c r="F98" s="132">
        <f>F99</f>
        <v>1680</v>
      </c>
      <c r="G98" s="132">
        <f>G99</f>
        <v>0</v>
      </c>
    </row>
    <row r="99" spans="1:7" s="108" customFormat="1" ht="20.25" customHeight="1">
      <c r="A99" s="7"/>
      <c r="B99" s="7"/>
      <c r="C99" s="7" t="s">
        <v>87</v>
      </c>
      <c r="D99" s="3" t="s">
        <v>57</v>
      </c>
      <c r="E99" s="132">
        <v>1680</v>
      </c>
      <c r="F99" s="132">
        <v>1680</v>
      </c>
      <c r="G99" s="132">
        <v>0</v>
      </c>
    </row>
    <row r="100" spans="1:7" s="108" customFormat="1" ht="31.5" customHeight="1">
      <c r="A100" s="7"/>
      <c r="B100" s="7" t="s">
        <v>107</v>
      </c>
      <c r="C100" s="7"/>
      <c r="D100" s="3" t="s">
        <v>108</v>
      </c>
      <c r="E100" s="132">
        <f>E101+E102</f>
        <v>26200</v>
      </c>
      <c r="F100" s="132">
        <f>F101+F102</f>
        <v>26200</v>
      </c>
      <c r="G100" s="132">
        <f>G101+G102</f>
        <v>0</v>
      </c>
    </row>
    <row r="101" spans="1:7" s="108" customFormat="1" ht="20.25" customHeight="1">
      <c r="A101" s="7"/>
      <c r="B101" s="7"/>
      <c r="C101" s="7" t="s">
        <v>87</v>
      </c>
      <c r="D101" s="3" t="s">
        <v>57</v>
      </c>
      <c r="E101" s="132">
        <v>8000</v>
      </c>
      <c r="F101" s="132">
        <v>8000</v>
      </c>
      <c r="G101" s="132">
        <v>0</v>
      </c>
    </row>
    <row r="102" spans="1:7" s="108" customFormat="1" ht="38.25" customHeight="1">
      <c r="A102" s="7"/>
      <c r="B102" s="7"/>
      <c r="C102" s="7" t="s">
        <v>69</v>
      </c>
      <c r="D102" s="122" t="s">
        <v>120</v>
      </c>
      <c r="E102" s="132">
        <v>18200</v>
      </c>
      <c r="F102" s="132">
        <v>18200</v>
      </c>
      <c r="G102" s="132">
        <v>0</v>
      </c>
    </row>
    <row r="103" spans="1:7" s="108" customFormat="1" ht="12" customHeight="1">
      <c r="A103" s="410"/>
      <c r="B103" s="411"/>
      <c r="C103" s="411"/>
      <c r="D103" s="411"/>
      <c r="E103" s="411"/>
      <c r="F103" s="411"/>
      <c r="G103" s="412"/>
    </row>
    <row r="104" spans="1:7" s="108" customFormat="1" ht="30" customHeight="1">
      <c r="A104" s="118" t="s">
        <v>462</v>
      </c>
      <c r="B104" s="7"/>
      <c r="C104" s="7"/>
      <c r="D104" s="119" t="s">
        <v>463</v>
      </c>
      <c r="E104" s="166">
        <v>69484</v>
      </c>
      <c r="F104" s="166">
        <v>69484</v>
      </c>
      <c r="G104" s="166">
        <v>0</v>
      </c>
    </row>
    <row r="105" spans="1:7" s="108" customFormat="1" ht="21" customHeight="1">
      <c r="A105" s="7"/>
      <c r="B105" s="7" t="s">
        <v>464</v>
      </c>
      <c r="C105" s="7"/>
      <c r="D105" s="121" t="s">
        <v>31</v>
      </c>
      <c r="E105" s="318">
        <f>SUM(E106:E108)</f>
        <v>69484</v>
      </c>
      <c r="F105" s="318">
        <f>SUM(F106:F108)</f>
        <v>69484</v>
      </c>
      <c r="G105" s="114">
        <f>SUM(G107:G108)</f>
        <v>0</v>
      </c>
    </row>
    <row r="106" spans="1:7" s="108" customFormat="1" ht="21" customHeight="1">
      <c r="A106" s="7"/>
      <c r="B106" s="7"/>
      <c r="C106" s="7" t="s">
        <v>68</v>
      </c>
      <c r="D106" s="121" t="s">
        <v>32</v>
      </c>
      <c r="E106" s="318">
        <v>20</v>
      </c>
      <c r="F106" s="318">
        <v>20</v>
      </c>
      <c r="G106" s="114"/>
    </row>
    <row r="107" spans="1:7" s="108" customFormat="1" ht="32.25" customHeight="1">
      <c r="A107" s="7"/>
      <c r="B107" s="7"/>
      <c r="C107" s="7" t="s">
        <v>555</v>
      </c>
      <c r="D107" s="122" t="s">
        <v>427</v>
      </c>
      <c r="E107" s="132">
        <f>3768+55276</f>
        <v>59044</v>
      </c>
      <c r="F107" s="132">
        <f>3768+55276</f>
        <v>59044</v>
      </c>
      <c r="G107" s="132">
        <v>0</v>
      </c>
    </row>
    <row r="108" spans="1:7" s="108" customFormat="1" ht="27.75" customHeight="1">
      <c r="A108" s="7"/>
      <c r="B108" s="7"/>
      <c r="C108" s="7" t="s">
        <v>556</v>
      </c>
      <c r="D108" s="122" t="s">
        <v>427</v>
      </c>
      <c r="E108" s="132">
        <f>665+9755</f>
        <v>10420</v>
      </c>
      <c r="F108" s="132">
        <f>665+9755</f>
        <v>10420</v>
      </c>
      <c r="G108" s="132">
        <v>0</v>
      </c>
    </row>
    <row r="109" spans="1:7" s="120" customFormat="1" ht="24" customHeight="1">
      <c r="A109" s="118" t="s">
        <v>403</v>
      </c>
      <c r="B109" s="118"/>
      <c r="C109" s="118"/>
      <c r="D109" s="119" t="s">
        <v>56</v>
      </c>
      <c r="E109" s="166">
        <f>E110</f>
        <v>5440</v>
      </c>
      <c r="F109" s="166">
        <v>5440</v>
      </c>
      <c r="G109" s="166">
        <v>0</v>
      </c>
    </row>
    <row r="110" spans="1:7" s="120" customFormat="1" ht="21" customHeight="1">
      <c r="A110" s="118"/>
      <c r="B110" s="116" t="s">
        <v>432</v>
      </c>
      <c r="C110" s="116"/>
      <c r="D110" s="121" t="s">
        <v>433</v>
      </c>
      <c r="E110" s="173">
        <f>E111</f>
        <v>5440</v>
      </c>
      <c r="F110" s="173">
        <v>5440</v>
      </c>
      <c r="G110" s="173">
        <v>0</v>
      </c>
    </row>
    <row r="111" spans="1:7" s="120" customFormat="1" ht="38.25" customHeight="1">
      <c r="A111" s="118"/>
      <c r="B111" s="116"/>
      <c r="C111" s="116" t="s">
        <v>252</v>
      </c>
      <c r="D111" s="155" t="s">
        <v>434</v>
      </c>
      <c r="E111" s="173">
        <v>5440</v>
      </c>
      <c r="F111" s="173">
        <v>5440</v>
      </c>
      <c r="G111" s="173">
        <v>0</v>
      </c>
    </row>
    <row r="112" spans="1:7" s="108" customFormat="1" ht="12" customHeight="1">
      <c r="A112" s="410"/>
      <c r="B112" s="411"/>
      <c r="C112" s="411"/>
      <c r="D112" s="411"/>
      <c r="E112" s="411"/>
      <c r="F112" s="411"/>
      <c r="G112" s="412"/>
    </row>
    <row r="113" spans="1:7" s="108" customFormat="1" ht="24" customHeight="1">
      <c r="A113" s="4">
        <v>900</v>
      </c>
      <c r="B113" s="4"/>
      <c r="C113" s="4"/>
      <c r="D113" s="5" t="s">
        <v>58</v>
      </c>
      <c r="E113" s="205">
        <f>E116+E114</f>
        <v>2050076</v>
      </c>
      <c r="F113" s="205">
        <f>F116+F114</f>
        <v>200</v>
      </c>
      <c r="G113" s="205">
        <f>G116+G114</f>
        <v>2049876</v>
      </c>
    </row>
    <row r="114" spans="1:7" s="108" customFormat="1" ht="21" customHeight="1">
      <c r="A114" s="4"/>
      <c r="B114" s="116" t="s">
        <v>65</v>
      </c>
      <c r="C114" s="116"/>
      <c r="D114" s="191" t="s">
        <v>64</v>
      </c>
      <c r="E114" s="206">
        <v>2049876</v>
      </c>
      <c r="F114" s="206">
        <v>0</v>
      </c>
      <c r="G114" s="206">
        <v>2049876</v>
      </c>
    </row>
    <row r="115" spans="1:8" s="108" customFormat="1" ht="53.25" customHeight="1">
      <c r="A115" s="4"/>
      <c r="B115" s="116"/>
      <c r="C115" s="116" t="s">
        <v>489</v>
      </c>
      <c r="D115" s="191" t="s">
        <v>721</v>
      </c>
      <c r="E115" s="206">
        <v>2049876</v>
      </c>
      <c r="F115" s="206">
        <v>0</v>
      </c>
      <c r="G115" s="206">
        <v>2049876</v>
      </c>
      <c r="H115" s="144"/>
    </row>
    <row r="116" spans="1:7" s="108" customFormat="1" ht="27" customHeight="1">
      <c r="A116" s="7"/>
      <c r="B116" s="7" t="s">
        <v>458</v>
      </c>
      <c r="C116" s="7"/>
      <c r="D116" s="3" t="s">
        <v>459</v>
      </c>
      <c r="E116" s="132">
        <v>200</v>
      </c>
      <c r="F116" s="132">
        <v>200</v>
      </c>
      <c r="G116" s="132">
        <v>0</v>
      </c>
    </row>
    <row r="117" spans="1:7" s="108" customFormat="1" ht="20.25" customHeight="1">
      <c r="A117" s="7"/>
      <c r="B117" s="7"/>
      <c r="C117" s="7" t="s">
        <v>460</v>
      </c>
      <c r="D117" s="3" t="s">
        <v>461</v>
      </c>
      <c r="E117" s="132">
        <v>200</v>
      </c>
      <c r="F117" s="132">
        <v>200</v>
      </c>
      <c r="G117" s="132">
        <v>0</v>
      </c>
    </row>
    <row r="118" spans="1:7" s="108" customFormat="1" ht="12" customHeight="1">
      <c r="A118" s="410"/>
      <c r="B118" s="411"/>
      <c r="C118" s="411"/>
      <c r="D118" s="411"/>
      <c r="E118" s="411"/>
      <c r="F118" s="411"/>
      <c r="G118" s="412"/>
    </row>
    <row r="119" spans="1:7" s="108" customFormat="1" ht="24" customHeight="1">
      <c r="A119" s="10">
        <v>921</v>
      </c>
      <c r="B119" s="10"/>
      <c r="C119" s="10"/>
      <c r="D119" s="11" t="s">
        <v>59</v>
      </c>
      <c r="E119" s="319">
        <f>E120</f>
        <v>60000</v>
      </c>
      <c r="F119" s="319">
        <f>F120</f>
        <v>60000</v>
      </c>
      <c r="G119" s="319">
        <f>G120</f>
        <v>0</v>
      </c>
    </row>
    <row r="120" spans="1:7" s="108" customFormat="1" ht="24.75" customHeight="1">
      <c r="A120" s="7"/>
      <c r="B120" s="7">
        <v>92116</v>
      </c>
      <c r="C120" s="7"/>
      <c r="D120" s="3" t="s">
        <v>62</v>
      </c>
      <c r="E120" s="132">
        <f>SUM(E121:E121)</f>
        <v>60000</v>
      </c>
      <c r="F120" s="132">
        <v>60000</v>
      </c>
      <c r="G120" s="132">
        <f>SUM(G121:G121)</f>
        <v>0</v>
      </c>
    </row>
    <row r="121" spans="1:7" s="108" customFormat="1" ht="44.25" customHeight="1">
      <c r="A121" s="7"/>
      <c r="B121" s="7"/>
      <c r="C121" s="7" t="s">
        <v>106</v>
      </c>
      <c r="D121" s="3" t="s">
        <v>121</v>
      </c>
      <c r="E121" s="132">
        <v>60000</v>
      </c>
      <c r="F121" s="132">
        <v>60000</v>
      </c>
      <c r="G121" s="132">
        <v>0</v>
      </c>
    </row>
    <row r="122" spans="1:7" s="108" customFormat="1" ht="12" customHeight="1">
      <c r="A122" s="410"/>
      <c r="B122" s="411"/>
      <c r="C122" s="411"/>
      <c r="D122" s="411"/>
      <c r="E122" s="411"/>
      <c r="F122" s="411"/>
      <c r="G122" s="412"/>
    </row>
    <row r="123" spans="1:7" s="120" customFormat="1" ht="24" customHeight="1">
      <c r="A123" s="118" t="s">
        <v>405</v>
      </c>
      <c r="B123" s="118"/>
      <c r="C123" s="118"/>
      <c r="D123" s="142" t="s">
        <v>63</v>
      </c>
      <c r="E123" s="208">
        <f>E124</f>
        <v>7490</v>
      </c>
      <c r="F123" s="208">
        <f>F124</f>
        <v>7490</v>
      </c>
      <c r="G123" s="208">
        <f>G124</f>
        <v>0</v>
      </c>
    </row>
    <row r="124" spans="1:7" s="144" customFormat="1" ht="21" customHeight="1">
      <c r="A124" s="116"/>
      <c r="B124" s="116" t="s">
        <v>465</v>
      </c>
      <c r="C124" s="116"/>
      <c r="D124" s="143" t="s">
        <v>466</v>
      </c>
      <c r="E124" s="252">
        <f>E125+E126</f>
        <v>7490</v>
      </c>
      <c r="F124" s="252">
        <f>F125+F126</f>
        <v>7490</v>
      </c>
      <c r="G124" s="252">
        <f>G125+G126</f>
        <v>0</v>
      </c>
    </row>
    <row r="125" spans="1:7" s="108" customFormat="1" ht="30.75" customHeight="1">
      <c r="A125" s="7"/>
      <c r="B125" s="7"/>
      <c r="C125" s="7" t="s">
        <v>70</v>
      </c>
      <c r="D125" s="141" t="s">
        <v>470</v>
      </c>
      <c r="E125" s="207">
        <v>4490</v>
      </c>
      <c r="F125" s="207">
        <v>4490</v>
      </c>
      <c r="G125" s="207">
        <v>0</v>
      </c>
    </row>
    <row r="126" spans="1:7" s="108" customFormat="1" ht="21" customHeight="1">
      <c r="A126" s="7"/>
      <c r="B126" s="7"/>
      <c r="C126" s="7" t="s">
        <v>87</v>
      </c>
      <c r="D126" s="141" t="s">
        <v>57</v>
      </c>
      <c r="E126" s="207">
        <v>3000</v>
      </c>
      <c r="F126" s="207">
        <v>3000</v>
      </c>
      <c r="G126" s="207">
        <v>0</v>
      </c>
    </row>
    <row r="127" spans="1:7" s="96" customFormat="1" ht="27.75" customHeight="1">
      <c r="A127" s="428" t="s">
        <v>24</v>
      </c>
      <c r="B127" s="429"/>
      <c r="C127" s="429"/>
      <c r="D127" s="430"/>
      <c r="E127" s="336">
        <f>E123+E119+E113+E109+E104+E84+E73+E34+E30+E21+E11+E7+E65</f>
        <v>17257258</v>
      </c>
      <c r="F127" s="336">
        <f>F123+F119+F113+F109+F104+F84+F73+F34+F30+F21+F11+F7+F65</f>
        <v>14039046</v>
      </c>
      <c r="G127" s="336">
        <f>G123+G119+G113+G109+G104+G84+G73+G34+G30+G21+G11+G7+G65</f>
        <v>3218212</v>
      </c>
    </row>
    <row r="128" spans="1:7" s="96" customFormat="1" ht="19.5" customHeight="1">
      <c r="A128" s="431" t="s">
        <v>656</v>
      </c>
      <c r="B128" s="432"/>
      <c r="C128" s="432"/>
      <c r="D128" s="433"/>
      <c r="E128" s="339">
        <f>F129+G130</f>
        <v>2458486</v>
      </c>
      <c r="F128" s="338"/>
      <c r="G128" s="338"/>
    </row>
    <row r="129" spans="1:7" s="96" customFormat="1" ht="19.5" customHeight="1">
      <c r="A129" s="335" t="s">
        <v>135</v>
      </c>
      <c r="B129" s="401" t="s">
        <v>657</v>
      </c>
      <c r="C129" s="387"/>
      <c r="D129" s="388"/>
      <c r="E129" s="337"/>
      <c r="F129" s="339">
        <f>E107+E108</f>
        <v>69464</v>
      </c>
      <c r="G129" s="338"/>
    </row>
    <row r="130" spans="1:7" s="96" customFormat="1" ht="19.5" customHeight="1">
      <c r="A130" s="312"/>
      <c r="B130" s="425" t="s">
        <v>658</v>
      </c>
      <c r="C130" s="426"/>
      <c r="D130" s="427"/>
      <c r="E130" s="337"/>
      <c r="F130" s="338"/>
      <c r="G130" s="339">
        <f>G9+G115</f>
        <v>2389022</v>
      </c>
    </row>
    <row r="131" ht="12.75">
      <c r="G131" s="254"/>
    </row>
    <row r="132" ht="12.75">
      <c r="G132" s="254"/>
    </row>
    <row r="133" ht="12.75">
      <c r="G133" s="254"/>
    </row>
    <row r="134" ht="12.75">
      <c r="G134" s="254"/>
    </row>
    <row r="135" ht="12.75">
      <c r="G135" s="254"/>
    </row>
    <row r="136" ht="12.75">
      <c r="G136" s="254"/>
    </row>
    <row r="137" ht="12.75">
      <c r="G137" s="254"/>
    </row>
    <row r="138" ht="12.75">
      <c r="G138" s="254"/>
    </row>
    <row r="139" ht="12.75">
      <c r="G139" s="254"/>
    </row>
    <row r="140" ht="12.75">
      <c r="G140" s="254"/>
    </row>
    <row r="141" ht="12.75">
      <c r="G141" s="254"/>
    </row>
    <row r="142" ht="12.75">
      <c r="G142" s="254"/>
    </row>
    <row r="143" ht="12.75">
      <c r="G143" s="254"/>
    </row>
    <row r="144" ht="12.75">
      <c r="G144" s="254"/>
    </row>
    <row r="145" ht="12.75">
      <c r="G145" s="254"/>
    </row>
    <row r="146" ht="12.75">
      <c r="G146" s="254"/>
    </row>
    <row r="147" ht="12.75">
      <c r="G147" s="254"/>
    </row>
    <row r="148" ht="12.75">
      <c r="G148" s="254"/>
    </row>
    <row r="149" ht="12.75">
      <c r="G149" s="254"/>
    </row>
    <row r="150" ht="12.75">
      <c r="G150" s="254"/>
    </row>
    <row r="151" ht="12.75">
      <c r="G151" s="254"/>
    </row>
    <row r="152" ht="12.75">
      <c r="G152" s="254"/>
    </row>
    <row r="153" ht="12.75">
      <c r="G153" s="254"/>
    </row>
    <row r="154" ht="12.75">
      <c r="G154" s="254"/>
    </row>
    <row r="155" ht="12.75">
      <c r="G155" s="254"/>
    </row>
    <row r="156" ht="12.75">
      <c r="G156" s="254"/>
    </row>
    <row r="157" ht="12.75">
      <c r="G157" s="254"/>
    </row>
    <row r="158" ht="12.75">
      <c r="G158" s="254"/>
    </row>
    <row r="159" ht="12.75">
      <c r="G159" s="254"/>
    </row>
    <row r="160" ht="12.75">
      <c r="G160" s="254"/>
    </row>
    <row r="161" ht="12.75">
      <c r="G161" s="254"/>
    </row>
    <row r="162" ht="12.75">
      <c r="G162" s="254"/>
    </row>
    <row r="163" ht="12.75">
      <c r="G163" s="254"/>
    </row>
    <row r="164" ht="12.75">
      <c r="G164" s="254"/>
    </row>
    <row r="165" ht="12.75">
      <c r="G165" s="254"/>
    </row>
    <row r="166" ht="12.75">
      <c r="G166" s="254"/>
    </row>
    <row r="167" ht="12.75">
      <c r="G167" s="254"/>
    </row>
    <row r="168" ht="12.75">
      <c r="G168" s="254"/>
    </row>
    <row r="169" ht="12.75">
      <c r="G169" s="254"/>
    </row>
    <row r="170" ht="12.75">
      <c r="G170" s="254"/>
    </row>
    <row r="171" ht="12.75">
      <c r="G171" s="254"/>
    </row>
    <row r="172" ht="12.75">
      <c r="G172" s="254"/>
    </row>
    <row r="173" ht="12.75">
      <c r="G173" s="254"/>
    </row>
    <row r="174" ht="12.75">
      <c r="G174" s="254"/>
    </row>
    <row r="175" ht="12.75">
      <c r="G175" s="254"/>
    </row>
    <row r="176" ht="12.75">
      <c r="G176" s="254"/>
    </row>
    <row r="177" ht="12.75">
      <c r="G177" s="254"/>
    </row>
    <row r="178" ht="12.75">
      <c r="G178" s="254"/>
    </row>
    <row r="179" ht="12.75">
      <c r="G179" s="254"/>
    </row>
    <row r="180" ht="12.75">
      <c r="G180" s="254"/>
    </row>
    <row r="181" ht="12.75">
      <c r="G181" s="254"/>
    </row>
    <row r="182" ht="12.75">
      <c r="G182" s="254"/>
    </row>
    <row r="183" ht="12.75">
      <c r="G183" s="254"/>
    </row>
    <row r="184" ht="12.75">
      <c r="G184" s="254"/>
    </row>
    <row r="185" ht="12.75">
      <c r="G185" s="254"/>
    </row>
  </sheetData>
  <sheetProtection/>
  <autoFilter ref="C1:C137"/>
  <mergeCells count="22">
    <mergeCell ref="A103:G103"/>
    <mergeCell ref="A112:G112"/>
    <mergeCell ref="A118:G118"/>
    <mergeCell ref="B130:D130"/>
    <mergeCell ref="A122:G122"/>
    <mergeCell ref="A127:D127"/>
    <mergeCell ref="A128:D128"/>
    <mergeCell ref="B129:D129"/>
    <mergeCell ref="A20:G20"/>
    <mergeCell ref="A83:G83"/>
    <mergeCell ref="A64:G64"/>
    <mergeCell ref="A72:G72"/>
    <mergeCell ref="B1:G1"/>
    <mergeCell ref="A29:G29"/>
    <mergeCell ref="A33:G33"/>
    <mergeCell ref="A3:A5"/>
    <mergeCell ref="B3:B5"/>
    <mergeCell ref="C3:C5"/>
    <mergeCell ref="D3:D5"/>
    <mergeCell ref="E3:E5"/>
    <mergeCell ref="F3:G4"/>
    <mergeCell ref="A10:G10"/>
  </mergeCells>
  <printOptions/>
  <pageMargins left="0.8661417322834646" right="0.6692913385826772" top="1.1023622047244095" bottom="0.8661417322834646" header="0.6692913385826772" footer="0.5118110236220472"/>
  <pageSetup horizontalDpi="600" verticalDpi="600" orientation="portrait" paperSize="9" scale="83" r:id="rId1"/>
  <headerFooter alignWithMargins="0">
    <oddHeader>&amp;R&amp;"Arial,Pogrubiony"&amp;11Załącznik Nr 1&amp;"Arial,Normalny"&amp;10 do uchwały Nr XXVI/174/2009  Rady Miasta Radziejów z dnia 30 grudnia 2009 roku  
w sprawie uchwalenia budżetu Miasta Radziejów  na 2010 rok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pane ySplit="11" topLeftCell="BM30" activePane="bottomLeft" state="frozen"/>
      <selection pane="topLeft" activeCell="A1" sqref="A1"/>
      <selection pane="bottomLeft" activeCell="C18" sqref="C18:C26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10.7109375" style="0" customWidth="1"/>
    <col min="4" max="4" width="12.421875" style="0" customWidth="1"/>
    <col min="5" max="5" width="11.00390625" style="0" customWidth="1"/>
    <col min="6" max="6" width="10.421875" style="0" customWidth="1"/>
    <col min="7" max="7" width="11.140625" style="0" customWidth="1"/>
    <col min="8" max="10" width="10.57421875" style="0" customWidth="1"/>
    <col min="11" max="12" width="11.421875" style="0" bestFit="1" customWidth="1"/>
    <col min="13" max="15" width="9.28125" style="0" bestFit="1" customWidth="1"/>
    <col min="16" max="16" width="11.421875" style="0" bestFit="1" customWidth="1"/>
  </cols>
  <sheetData>
    <row r="1" spans="1:16" ht="30.75" customHeight="1">
      <c r="A1" s="487" t="s">
        <v>497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</row>
    <row r="2" spans="1:16" ht="16.5" customHeight="1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</row>
    <row r="3" spans="1:16" ht="12.75" customHeight="1">
      <c r="A3" s="489" t="s">
        <v>498</v>
      </c>
      <c r="B3" s="492" t="s">
        <v>499</v>
      </c>
      <c r="C3" s="492" t="s">
        <v>500</v>
      </c>
      <c r="D3" s="492" t="s">
        <v>501</v>
      </c>
      <c r="E3" s="495" t="s">
        <v>502</v>
      </c>
      <c r="F3" s="497"/>
      <c r="G3" s="495" t="s">
        <v>284</v>
      </c>
      <c r="H3" s="496"/>
      <c r="I3" s="496"/>
      <c r="J3" s="496"/>
      <c r="K3" s="496"/>
      <c r="L3" s="496"/>
      <c r="M3" s="496"/>
      <c r="N3" s="496"/>
      <c r="O3" s="496"/>
      <c r="P3" s="497"/>
    </row>
    <row r="4" spans="1:16" ht="12.75" customHeight="1">
      <c r="A4" s="490"/>
      <c r="B4" s="493"/>
      <c r="C4" s="493"/>
      <c r="D4" s="493"/>
      <c r="E4" s="492" t="s">
        <v>503</v>
      </c>
      <c r="F4" s="492" t="s">
        <v>504</v>
      </c>
      <c r="G4" s="495" t="s">
        <v>505</v>
      </c>
      <c r="H4" s="496"/>
      <c r="I4" s="496"/>
      <c r="J4" s="496"/>
      <c r="K4" s="496"/>
      <c r="L4" s="496"/>
      <c r="M4" s="496"/>
      <c r="N4" s="496"/>
      <c r="O4" s="496"/>
      <c r="P4" s="497"/>
    </row>
    <row r="5" spans="1:16" ht="12.75" customHeight="1">
      <c r="A5" s="490"/>
      <c r="B5" s="493"/>
      <c r="C5" s="493"/>
      <c r="D5" s="493"/>
      <c r="E5" s="493"/>
      <c r="F5" s="493"/>
      <c r="G5" s="492" t="s">
        <v>506</v>
      </c>
      <c r="H5" s="495" t="s">
        <v>507</v>
      </c>
      <c r="I5" s="496"/>
      <c r="J5" s="496"/>
      <c r="K5" s="497"/>
      <c r="L5" s="498" t="s">
        <v>508</v>
      </c>
      <c r="M5" s="499"/>
      <c r="N5" s="499"/>
      <c r="O5" s="499"/>
      <c r="P5" s="500"/>
    </row>
    <row r="6" spans="1:16" ht="12.75" customHeight="1">
      <c r="A6" s="490"/>
      <c r="B6" s="493"/>
      <c r="C6" s="493"/>
      <c r="D6" s="493"/>
      <c r="E6" s="493"/>
      <c r="F6" s="493"/>
      <c r="G6" s="493"/>
      <c r="H6" s="492" t="s">
        <v>506</v>
      </c>
      <c r="I6" s="498" t="s">
        <v>509</v>
      </c>
      <c r="J6" s="499"/>
      <c r="K6" s="500"/>
      <c r="L6" s="492" t="s">
        <v>506</v>
      </c>
      <c r="M6" s="498" t="s">
        <v>510</v>
      </c>
      <c r="N6" s="499"/>
      <c r="O6" s="499"/>
      <c r="P6" s="500"/>
    </row>
    <row r="7" spans="1:16" ht="12.75" customHeight="1">
      <c r="A7" s="490"/>
      <c r="B7" s="493"/>
      <c r="C7" s="493"/>
      <c r="D7" s="493"/>
      <c r="E7" s="493"/>
      <c r="F7" s="493"/>
      <c r="G7" s="493"/>
      <c r="H7" s="493"/>
      <c r="I7" s="501" t="s">
        <v>511</v>
      </c>
      <c r="J7" s="501" t="s">
        <v>383</v>
      </c>
      <c r="K7" s="501" t="s">
        <v>512</v>
      </c>
      <c r="L7" s="493"/>
      <c r="M7" s="520" t="s">
        <v>513</v>
      </c>
      <c r="N7" s="501" t="s">
        <v>514</v>
      </c>
      <c r="O7" s="501" t="s">
        <v>515</v>
      </c>
      <c r="P7" s="501" t="s">
        <v>512</v>
      </c>
    </row>
    <row r="8" spans="1:16" ht="12.75">
      <c r="A8" s="490"/>
      <c r="B8" s="493"/>
      <c r="C8" s="493"/>
      <c r="D8" s="493"/>
      <c r="E8" s="493"/>
      <c r="F8" s="493"/>
      <c r="G8" s="493"/>
      <c r="H8" s="493"/>
      <c r="I8" s="502"/>
      <c r="J8" s="502"/>
      <c r="K8" s="502"/>
      <c r="L8" s="493"/>
      <c r="M8" s="521"/>
      <c r="N8" s="502"/>
      <c r="O8" s="502"/>
      <c r="P8" s="502"/>
    </row>
    <row r="9" spans="1:16" ht="12.75">
      <c r="A9" s="490"/>
      <c r="B9" s="493"/>
      <c r="C9" s="493"/>
      <c r="D9" s="493"/>
      <c r="E9" s="493"/>
      <c r="F9" s="493"/>
      <c r="G9" s="493"/>
      <c r="H9" s="493"/>
      <c r="I9" s="502"/>
      <c r="J9" s="502"/>
      <c r="K9" s="502"/>
      <c r="L9" s="493"/>
      <c r="M9" s="521"/>
      <c r="N9" s="502"/>
      <c r="O9" s="502"/>
      <c r="P9" s="502"/>
    </row>
    <row r="10" spans="1:16" ht="18.75" customHeight="1">
      <c r="A10" s="491"/>
      <c r="B10" s="494"/>
      <c r="C10" s="494"/>
      <c r="D10" s="494"/>
      <c r="E10" s="494"/>
      <c r="F10" s="494"/>
      <c r="G10" s="494"/>
      <c r="H10" s="494"/>
      <c r="I10" s="503"/>
      <c r="J10" s="503"/>
      <c r="K10" s="503"/>
      <c r="L10" s="494"/>
      <c r="M10" s="522"/>
      <c r="N10" s="503"/>
      <c r="O10" s="503"/>
      <c r="P10" s="503"/>
    </row>
    <row r="11" spans="1:16" ht="15.75" customHeight="1">
      <c r="A11" s="213"/>
      <c r="B11" s="213"/>
      <c r="C11" s="214"/>
      <c r="D11" s="214" t="s">
        <v>516</v>
      </c>
      <c r="E11" s="214"/>
      <c r="F11" s="214"/>
      <c r="G11" s="214" t="s">
        <v>517</v>
      </c>
      <c r="H11" s="214" t="s">
        <v>518</v>
      </c>
      <c r="I11" s="214"/>
      <c r="J11" s="214"/>
      <c r="K11" s="214"/>
      <c r="L11" s="214" t="s">
        <v>519</v>
      </c>
      <c r="M11" s="214"/>
      <c r="N11" s="214"/>
      <c r="O11" s="214"/>
      <c r="P11" s="214"/>
    </row>
    <row r="12" spans="1:16" ht="12.75">
      <c r="A12" s="215">
        <v>1</v>
      </c>
      <c r="B12" s="215">
        <v>2</v>
      </c>
      <c r="C12" s="215">
        <v>4</v>
      </c>
      <c r="D12" s="215">
        <v>5</v>
      </c>
      <c r="E12" s="215">
        <v>6</v>
      </c>
      <c r="F12" s="215">
        <v>7</v>
      </c>
      <c r="G12" s="215">
        <v>8</v>
      </c>
      <c r="H12" s="215">
        <v>9</v>
      </c>
      <c r="I12" s="215">
        <v>10</v>
      </c>
      <c r="J12" s="215">
        <v>11</v>
      </c>
      <c r="K12" s="215">
        <v>12</v>
      </c>
      <c r="L12" s="215">
        <v>13</v>
      </c>
      <c r="M12" s="215">
        <v>14</v>
      </c>
      <c r="N12" s="215">
        <v>15</v>
      </c>
      <c r="O12" s="215">
        <v>16</v>
      </c>
      <c r="P12" s="215">
        <v>17</v>
      </c>
    </row>
    <row r="13" spans="1:16" ht="24" customHeight="1">
      <c r="A13" s="216" t="s">
        <v>520</v>
      </c>
      <c r="B13" s="217" t="s">
        <v>521</v>
      </c>
      <c r="C13" s="218"/>
      <c r="D13" s="219">
        <f>SUM(D18,D33,D45)</f>
        <v>256560</v>
      </c>
      <c r="E13" s="219">
        <f aca="true" t="shared" si="0" ref="E13:P13">SUM(E18,E33,E45)</f>
        <v>27999</v>
      </c>
      <c r="F13" s="219">
        <f t="shared" si="0"/>
        <v>228561</v>
      </c>
      <c r="G13" s="219">
        <f t="shared" si="0"/>
        <v>256560</v>
      </c>
      <c r="H13" s="219">
        <f t="shared" si="0"/>
        <v>27999</v>
      </c>
      <c r="I13" s="219">
        <f t="shared" si="0"/>
        <v>0</v>
      </c>
      <c r="J13" s="219">
        <f t="shared" si="0"/>
        <v>0</v>
      </c>
      <c r="K13" s="219">
        <f t="shared" si="0"/>
        <v>27999</v>
      </c>
      <c r="L13" s="219">
        <f t="shared" si="0"/>
        <v>228561</v>
      </c>
      <c r="M13" s="219">
        <f t="shared" si="0"/>
        <v>0</v>
      </c>
      <c r="N13" s="219">
        <f t="shared" si="0"/>
        <v>0</v>
      </c>
      <c r="O13" s="219">
        <f t="shared" si="0"/>
        <v>0</v>
      </c>
      <c r="P13" s="219">
        <f t="shared" si="0"/>
        <v>228561</v>
      </c>
    </row>
    <row r="14" spans="1:16" ht="17.25" customHeight="1">
      <c r="A14" s="515" t="s">
        <v>522</v>
      </c>
      <c r="B14" s="217" t="s">
        <v>523</v>
      </c>
      <c r="C14" s="504" t="s">
        <v>524</v>
      </c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6"/>
    </row>
    <row r="15" spans="1:16" ht="19.5" customHeight="1">
      <c r="A15" s="516"/>
      <c r="B15" s="220" t="s">
        <v>526</v>
      </c>
      <c r="C15" s="504" t="s">
        <v>527</v>
      </c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6"/>
    </row>
    <row r="16" spans="1:16" ht="19.5" customHeight="1">
      <c r="A16" s="516"/>
      <c r="B16" s="220" t="s">
        <v>674</v>
      </c>
      <c r="C16" s="504" t="s">
        <v>675</v>
      </c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6"/>
    </row>
    <row r="17" spans="1:16" ht="16.5" customHeight="1">
      <c r="A17" s="516"/>
      <c r="B17" s="220" t="s">
        <v>676</v>
      </c>
      <c r="C17" s="504" t="s">
        <v>677</v>
      </c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6"/>
    </row>
    <row r="18" spans="1:16" ht="22.5" customHeight="1">
      <c r="A18" s="516"/>
      <c r="B18" s="220" t="s">
        <v>678</v>
      </c>
      <c r="C18" s="517" t="s">
        <v>525</v>
      </c>
      <c r="D18" s="346">
        <f>D19+D23</f>
        <v>54221</v>
      </c>
      <c r="E18" s="346">
        <f aca="true" t="shared" si="1" ref="E18:P18">E19+E23</f>
        <v>12386</v>
      </c>
      <c r="F18" s="346">
        <f t="shared" si="1"/>
        <v>41835</v>
      </c>
      <c r="G18" s="346">
        <f t="shared" si="1"/>
        <v>54221</v>
      </c>
      <c r="H18" s="346">
        <f t="shared" si="1"/>
        <v>12386</v>
      </c>
      <c r="I18" s="346">
        <f t="shared" si="1"/>
        <v>0</v>
      </c>
      <c r="J18" s="346">
        <f t="shared" si="1"/>
        <v>0</v>
      </c>
      <c r="K18" s="346">
        <f t="shared" si="1"/>
        <v>12386</v>
      </c>
      <c r="L18" s="346">
        <f t="shared" si="1"/>
        <v>41835</v>
      </c>
      <c r="M18" s="346">
        <f t="shared" si="1"/>
        <v>0</v>
      </c>
      <c r="N18" s="346">
        <f t="shared" si="1"/>
        <v>0</v>
      </c>
      <c r="O18" s="346">
        <f t="shared" si="1"/>
        <v>0</v>
      </c>
      <c r="P18" s="346">
        <f t="shared" si="1"/>
        <v>41835</v>
      </c>
    </row>
    <row r="19" spans="1:16" ht="16.5" customHeight="1">
      <c r="A19" s="516"/>
      <c r="B19" s="224" t="s">
        <v>679</v>
      </c>
      <c r="C19" s="518"/>
      <c r="D19" s="219">
        <f>SUM(D20,D21,D22)</f>
        <v>49785</v>
      </c>
      <c r="E19" s="219">
        <f aca="true" t="shared" si="2" ref="E19:P19">SUM(E20,E21,E22)</f>
        <v>11718</v>
      </c>
      <c r="F19" s="219">
        <f t="shared" si="2"/>
        <v>38067</v>
      </c>
      <c r="G19" s="219">
        <f t="shared" si="2"/>
        <v>49785</v>
      </c>
      <c r="H19" s="219">
        <f t="shared" si="2"/>
        <v>11718</v>
      </c>
      <c r="I19" s="219">
        <f t="shared" si="2"/>
        <v>0</v>
      </c>
      <c r="J19" s="219">
        <f t="shared" si="2"/>
        <v>0</v>
      </c>
      <c r="K19" s="219">
        <f t="shared" si="2"/>
        <v>11718</v>
      </c>
      <c r="L19" s="219">
        <f t="shared" si="2"/>
        <v>38067</v>
      </c>
      <c r="M19" s="219">
        <f t="shared" si="2"/>
        <v>0</v>
      </c>
      <c r="N19" s="219">
        <f t="shared" si="2"/>
        <v>0</v>
      </c>
      <c r="O19" s="219">
        <f t="shared" si="2"/>
        <v>0</v>
      </c>
      <c r="P19" s="219">
        <f t="shared" si="2"/>
        <v>38067</v>
      </c>
    </row>
    <row r="20" spans="1:16" ht="16.5" customHeight="1">
      <c r="A20" s="516"/>
      <c r="B20" s="220" t="s">
        <v>680</v>
      </c>
      <c r="C20" s="518"/>
      <c r="D20" s="221">
        <v>38067</v>
      </c>
      <c r="E20" s="221">
        <v>0</v>
      </c>
      <c r="F20" s="221">
        <v>38067</v>
      </c>
      <c r="G20" s="221">
        <v>38067</v>
      </c>
      <c r="H20" s="222">
        <v>0</v>
      </c>
      <c r="I20" s="221">
        <v>0</v>
      </c>
      <c r="J20" s="221">
        <v>0</v>
      </c>
      <c r="K20" s="221">
        <v>0</v>
      </c>
      <c r="L20" s="221">
        <v>38067</v>
      </c>
      <c r="M20" s="221">
        <v>0</v>
      </c>
      <c r="N20" s="225">
        <v>0</v>
      </c>
      <c r="O20" s="221">
        <v>0</v>
      </c>
      <c r="P20" s="221">
        <v>38067</v>
      </c>
    </row>
    <row r="21" spans="1:16" ht="16.5" customHeight="1">
      <c r="A21" s="516"/>
      <c r="B21" s="220" t="s">
        <v>681</v>
      </c>
      <c r="C21" s="518"/>
      <c r="D21" s="221">
        <v>6718</v>
      </c>
      <c r="E21" s="221">
        <v>6718</v>
      </c>
      <c r="F21" s="221">
        <v>0</v>
      </c>
      <c r="G21" s="221">
        <v>6718</v>
      </c>
      <c r="H21" s="222">
        <v>6718</v>
      </c>
      <c r="I21" s="223">
        <v>0</v>
      </c>
      <c r="J21" s="221">
        <v>0</v>
      </c>
      <c r="K21" s="221">
        <v>6718</v>
      </c>
      <c r="L21" s="221">
        <v>0</v>
      </c>
      <c r="M21" s="221">
        <v>0</v>
      </c>
      <c r="N21" s="221">
        <v>0</v>
      </c>
      <c r="O21" s="221">
        <v>0</v>
      </c>
      <c r="P21" s="221">
        <v>0</v>
      </c>
    </row>
    <row r="22" spans="1:16" ht="16.5" customHeight="1">
      <c r="A22" s="516"/>
      <c r="B22" s="220" t="s">
        <v>682</v>
      </c>
      <c r="C22" s="518"/>
      <c r="D22" s="221">
        <v>5000</v>
      </c>
      <c r="E22" s="221">
        <v>5000</v>
      </c>
      <c r="F22" s="221">
        <v>0</v>
      </c>
      <c r="G22" s="221">
        <v>5000</v>
      </c>
      <c r="H22" s="222">
        <v>5000</v>
      </c>
      <c r="I22" s="223">
        <v>0</v>
      </c>
      <c r="J22" s="221">
        <v>0</v>
      </c>
      <c r="K22" s="221">
        <v>5000</v>
      </c>
      <c r="L22" s="221">
        <v>0</v>
      </c>
      <c r="M22" s="221">
        <v>0</v>
      </c>
      <c r="N22" s="221">
        <v>0</v>
      </c>
      <c r="O22" s="221">
        <v>0</v>
      </c>
      <c r="P22" s="221">
        <v>0</v>
      </c>
    </row>
    <row r="23" spans="1:16" ht="18" customHeight="1">
      <c r="A23" s="516"/>
      <c r="B23" s="239" t="s">
        <v>683</v>
      </c>
      <c r="C23" s="518"/>
      <c r="D23" s="240">
        <f>SUM(D24:D26)</f>
        <v>4436</v>
      </c>
      <c r="E23" s="240">
        <f aca="true" t="shared" si="3" ref="E23:P23">SUM(E24:E26)</f>
        <v>668</v>
      </c>
      <c r="F23" s="240">
        <f t="shared" si="3"/>
        <v>3768</v>
      </c>
      <c r="G23" s="240">
        <f t="shared" si="3"/>
        <v>4436</v>
      </c>
      <c r="H23" s="240">
        <f t="shared" si="3"/>
        <v>668</v>
      </c>
      <c r="I23" s="240">
        <f t="shared" si="3"/>
        <v>0</v>
      </c>
      <c r="J23" s="240">
        <f t="shared" si="3"/>
        <v>0</v>
      </c>
      <c r="K23" s="240">
        <f t="shared" si="3"/>
        <v>668</v>
      </c>
      <c r="L23" s="240">
        <f t="shared" si="3"/>
        <v>3768</v>
      </c>
      <c r="M23" s="240">
        <f t="shared" si="3"/>
        <v>0</v>
      </c>
      <c r="N23" s="240">
        <f t="shared" si="3"/>
        <v>0</v>
      </c>
      <c r="O23" s="240">
        <f t="shared" si="3"/>
        <v>0</v>
      </c>
      <c r="P23" s="240">
        <f t="shared" si="3"/>
        <v>3768</v>
      </c>
    </row>
    <row r="24" spans="1:16" ht="16.5" customHeight="1">
      <c r="A24" s="516"/>
      <c r="B24" s="347" t="s">
        <v>684</v>
      </c>
      <c r="C24" s="518"/>
      <c r="D24" s="221">
        <v>3768</v>
      </c>
      <c r="E24" s="221"/>
      <c r="F24" s="221">
        <v>3768</v>
      </c>
      <c r="G24" s="221">
        <v>3768</v>
      </c>
      <c r="H24" s="221">
        <v>0</v>
      </c>
      <c r="I24" s="221">
        <v>0</v>
      </c>
      <c r="J24" s="221">
        <v>0</v>
      </c>
      <c r="K24" s="221">
        <v>0</v>
      </c>
      <c r="L24" s="221">
        <v>3768</v>
      </c>
      <c r="M24" s="221">
        <v>0</v>
      </c>
      <c r="N24" s="221">
        <v>0</v>
      </c>
      <c r="O24" s="221">
        <v>0</v>
      </c>
      <c r="P24" s="221">
        <v>3768</v>
      </c>
    </row>
    <row r="25" spans="1:16" ht="16.5" customHeight="1">
      <c r="A25" s="516"/>
      <c r="B25" s="241" t="s">
        <v>685</v>
      </c>
      <c r="C25" s="518"/>
      <c r="D25" s="242">
        <v>665</v>
      </c>
      <c r="E25" s="242">
        <v>665</v>
      </c>
      <c r="F25" s="242">
        <v>0</v>
      </c>
      <c r="G25" s="242">
        <v>665</v>
      </c>
      <c r="H25" s="242">
        <v>665</v>
      </c>
      <c r="I25" s="243">
        <v>0</v>
      </c>
      <c r="J25" s="242">
        <v>0</v>
      </c>
      <c r="K25" s="242">
        <v>665</v>
      </c>
      <c r="L25" s="242">
        <v>0</v>
      </c>
      <c r="M25" s="242">
        <v>0</v>
      </c>
      <c r="N25" s="242">
        <v>0</v>
      </c>
      <c r="O25" s="242">
        <v>0</v>
      </c>
      <c r="P25" s="242">
        <v>0</v>
      </c>
    </row>
    <row r="26" spans="1:16" ht="16.5" customHeight="1">
      <c r="A26" s="348"/>
      <c r="B26" s="349" t="s">
        <v>682</v>
      </c>
      <c r="C26" s="519"/>
      <c r="D26" s="221">
        <v>3</v>
      </c>
      <c r="E26" s="221">
        <v>3</v>
      </c>
      <c r="F26" s="221">
        <v>0</v>
      </c>
      <c r="G26" s="221">
        <v>3</v>
      </c>
      <c r="H26" s="221">
        <v>3</v>
      </c>
      <c r="I26" s="53">
        <v>0</v>
      </c>
      <c r="J26" s="221">
        <v>0</v>
      </c>
      <c r="K26" s="221">
        <v>3</v>
      </c>
      <c r="L26" s="221">
        <v>0</v>
      </c>
      <c r="M26" s="221">
        <v>0</v>
      </c>
      <c r="N26" s="221">
        <v>0</v>
      </c>
      <c r="O26" s="221">
        <v>0</v>
      </c>
      <c r="P26" s="221">
        <v>0</v>
      </c>
    </row>
    <row r="27" spans="1:16" ht="8.25" customHeight="1">
      <c r="A27" s="246"/>
      <c r="B27" s="247"/>
      <c r="C27" s="248"/>
      <c r="D27" s="249"/>
      <c r="E27" s="249"/>
      <c r="F27" s="249"/>
      <c r="G27" s="249"/>
      <c r="H27" s="249"/>
      <c r="I27" s="250"/>
      <c r="J27" s="249"/>
      <c r="K27" s="249"/>
      <c r="L27" s="249"/>
      <c r="M27" s="249"/>
      <c r="N27" s="249"/>
      <c r="O27" s="249"/>
      <c r="P27" s="225"/>
    </row>
    <row r="28" spans="1:16" ht="15" customHeight="1">
      <c r="A28" s="507" t="s">
        <v>378</v>
      </c>
      <c r="B28" s="217" t="s">
        <v>523</v>
      </c>
      <c r="C28" s="504" t="s">
        <v>524</v>
      </c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6"/>
    </row>
    <row r="29" spans="1:16" ht="16.5" customHeight="1">
      <c r="A29" s="508"/>
      <c r="B29" s="220" t="s">
        <v>686</v>
      </c>
      <c r="C29" s="504" t="s">
        <v>687</v>
      </c>
      <c r="D29" s="505"/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6"/>
    </row>
    <row r="30" spans="1:16" ht="16.5" customHeight="1">
      <c r="A30" s="508"/>
      <c r="B30" s="220" t="s">
        <v>688</v>
      </c>
      <c r="C30" s="504" t="s">
        <v>689</v>
      </c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6"/>
    </row>
    <row r="31" spans="1:16" ht="16.5" customHeight="1">
      <c r="A31" s="508"/>
      <c r="B31" s="220" t="s">
        <v>0</v>
      </c>
      <c r="C31" s="504" t="s">
        <v>1</v>
      </c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P31" s="506"/>
    </row>
    <row r="32" spans="1:16" ht="16.5" customHeight="1">
      <c r="A32" s="508"/>
      <c r="B32" s="220" t="s">
        <v>2</v>
      </c>
      <c r="C32" s="504" t="s">
        <v>3</v>
      </c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1"/>
    </row>
    <row r="33" spans="1:16" ht="24" customHeight="1">
      <c r="A33" s="508"/>
      <c r="B33" s="220" t="s">
        <v>4</v>
      </c>
      <c r="C33" s="512" t="s">
        <v>525</v>
      </c>
      <c r="D33" s="346">
        <f>D34+D38</f>
        <v>104051</v>
      </c>
      <c r="E33" s="346">
        <f aca="true" t="shared" si="4" ref="E33:P33">E34+E38</f>
        <v>15613</v>
      </c>
      <c r="F33" s="346">
        <f t="shared" si="4"/>
        <v>88438</v>
      </c>
      <c r="G33" s="346">
        <f t="shared" si="4"/>
        <v>104051</v>
      </c>
      <c r="H33" s="346">
        <f t="shared" si="4"/>
        <v>15613</v>
      </c>
      <c r="I33" s="346">
        <f t="shared" si="4"/>
        <v>0</v>
      </c>
      <c r="J33" s="346">
        <f t="shared" si="4"/>
        <v>0</v>
      </c>
      <c r="K33" s="346">
        <f t="shared" si="4"/>
        <v>15613</v>
      </c>
      <c r="L33" s="346">
        <f t="shared" si="4"/>
        <v>88438</v>
      </c>
      <c r="M33" s="346">
        <f t="shared" si="4"/>
        <v>0</v>
      </c>
      <c r="N33" s="346">
        <f t="shared" si="4"/>
        <v>0</v>
      </c>
      <c r="O33" s="346">
        <f t="shared" si="4"/>
        <v>0</v>
      </c>
      <c r="P33" s="346">
        <f t="shared" si="4"/>
        <v>88438</v>
      </c>
    </row>
    <row r="34" spans="1:16" ht="16.5" customHeight="1">
      <c r="A34" s="508"/>
      <c r="B34" s="224" t="s">
        <v>5</v>
      </c>
      <c r="C34" s="513"/>
      <c r="D34" s="219">
        <f>SUM(D35,D36,D37)</f>
        <v>39017</v>
      </c>
      <c r="E34" s="219">
        <f aca="true" t="shared" si="5" ref="E34:N34">SUM(E35,E36,E37)</f>
        <v>5855</v>
      </c>
      <c r="F34" s="219">
        <f t="shared" si="5"/>
        <v>33162</v>
      </c>
      <c r="G34" s="219">
        <f t="shared" si="5"/>
        <v>39017</v>
      </c>
      <c r="H34" s="219">
        <f t="shared" si="5"/>
        <v>5855</v>
      </c>
      <c r="I34" s="219">
        <f t="shared" si="5"/>
        <v>0</v>
      </c>
      <c r="J34" s="219">
        <f t="shared" si="5"/>
        <v>0</v>
      </c>
      <c r="K34" s="219">
        <f t="shared" si="5"/>
        <v>5855</v>
      </c>
      <c r="L34" s="219">
        <f t="shared" si="5"/>
        <v>33162</v>
      </c>
      <c r="M34" s="219">
        <f t="shared" si="5"/>
        <v>0</v>
      </c>
      <c r="N34" s="219">
        <f t="shared" si="5"/>
        <v>0</v>
      </c>
      <c r="O34" s="219">
        <f>SUM(O35,O36,O37)</f>
        <v>0</v>
      </c>
      <c r="P34" s="219">
        <f>SUM(P35,P36,P37)</f>
        <v>33162</v>
      </c>
    </row>
    <row r="35" spans="1:16" ht="16.5" customHeight="1">
      <c r="A35" s="508"/>
      <c r="B35" s="220" t="s">
        <v>6</v>
      </c>
      <c r="C35" s="513"/>
      <c r="D35" s="221">
        <v>33162</v>
      </c>
      <c r="E35" s="221">
        <v>0</v>
      </c>
      <c r="F35" s="221">
        <v>33162</v>
      </c>
      <c r="G35" s="221">
        <v>33162</v>
      </c>
      <c r="H35" s="222">
        <v>0</v>
      </c>
      <c r="I35" s="221">
        <v>0</v>
      </c>
      <c r="J35" s="221">
        <v>0</v>
      </c>
      <c r="K35" s="221">
        <v>0</v>
      </c>
      <c r="L35" s="221">
        <v>33162</v>
      </c>
      <c r="M35" s="221">
        <v>0</v>
      </c>
      <c r="N35" s="225">
        <v>0</v>
      </c>
      <c r="O35" s="221">
        <v>0</v>
      </c>
      <c r="P35" s="221">
        <v>33162</v>
      </c>
    </row>
    <row r="36" spans="1:16" ht="17.25" customHeight="1">
      <c r="A36" s="508"/>
      <c r="B36" s="220" t="s">
        <v>7</v>
      </c>
      <c r="C36" s="513"/>
      <c r="D36" s="221">
        <v>5852</v>
      </c>
      <c r="E36" s="221">
        <v>5852</v>
      </c>
      <c r="F36" s="221">
        <v>0</v>
      </c>
      <c r="G36" s="221">
        <v>5852</v>
      </c>
      <c r="H36" s="222">
        <v>5852</v>
      </c>
      <c r="I36" s="223">
        <v>0</v>
      </c>
      <c r="J36" s="221">
        <v>0</v>
      </c>
      <c r="K36" s="221">
        <v>5852</v>
      </c>
      <c r="L36" s="221">
        <v>0</v>
      </c>
      <c r="M36" s="221">
        <v>0</v>
      </c>
      <c r="N36" s="221">
        <v>0</v>
      </c>
      <c r="O36" s="221">
        <v>0</v>
      </c>
      <c r="P36" s="221">
        <v>0</v>
      </c>
    </row>
    <row r="37" spans="1:16" ht="16.5" customHeight="1">
      <c r="A37" s="508"/>
      <c r="B37" s="220" t="s">
        <v>682</v>
      </c>
      <c r="C37" s="513"/>
      <c r="D37" s="221">
        <v>3</v>
      </c>
      <c r="E37" s="221">
        <v>3</v>
      </c>
      <c r="F37" s="221">
        <v>0</v>
      </c>
      <c r="G37" s="221">
        <v>3</v>
      </c>
      <c r="H37" s="222">
        <v>3</v>
      </c>
      <c r="I37" s="223">
        <v>0</v>
      </c>
      <c r="J37" s="221">
        <v>0</v>
      </c>
      <c r="K37" s="221">
        <v>3</v>
      </c>
      <c r="L37" s="221">
        <v>0</v>
      </c>
      <c r="M37" s="221">
        <v>0</v>
      </c>
      <c r="N37" s="221">
        <v>0</v>
      </c>
      <c r="O37" s="221">
        <v>0</v>
      </c>
      <c r="P37" s="221">
        <v>0</v>
      </c>
    </row>
    <row r="38" spans="1:16" s="117" customFormat="1" ht="16.5" customHeight="1">
      <c r="A38" s="508"/>
      <c r="B38" s="239" t="s">
        <v>8</v>
      </c>
      <c r="C38" s="513"/>
      <c r="D38" s="356">
        <f>SUM(D39:D41)</f>
        <v>65034</v>
      </c>
      <c r="E38" s="356">
        <f aca="true" t="shared" si="6" ref="E38:P38">SUM(E39:E41)</f>
        <v>9758</v>
      </c>
      <c r="F38" s="356">
        <f t="shared" si="6"/>
        <v>55276</v>
      </c>
      <c r="G38" s="356">
        <f t="shared" si="6"/>
        <v>65034</v>
      </c>
      <c r="H38" s="356">
        <f t="shared" si="6"/>
        <v>9758</v>
      </c>
      <c r="I38" s="356">
        <v>0</v>
      </c>
      <c r="J38" s="356">
        <v>0</v>
      </c>
      <c r="K38" s="356">
        <f t="shared" si="6"/>
        <v>9758</v>
      </c>
      <c r="L38" s="356">
        <f t="shared" si="6"/>
        <v>55276</v>
      </c>
      <c r="M38" s="356">
        <v>0</v>
      </c>
      <c r="N38" s="356">
        <v>0</v>
      </c>
      <c r="O38" s="356">
        <v>0</v>
      </c>
      <c r="P38" s="356">
        <f t="shared" si="6"/>
        <v>55276</v>
      </c>
    </row>
    <row r="39" spans="1:16" ht="16.5" customHeight="1">
      <c r="A39" s="508"/>
      <c r="B39" s="220" t="s">
        <v>684</v>
      </c>
      <c r="C39" s="513"/>
      <c r="D39" s="221">
        <v>55276</v>
      </c>
      <c r="E39" s="221">
        <v>0</v>
      </c>
      <c r="F39" s="221">
        <v>55276</v>
      </c>
      <c r="G39" s="221">
        <v>55276</v>
      </c>
      <c r="H39" s="222">
        <v>0</v>
      </c>
      <c r="I39" s="223">
        <v>0</v>
      </c>
      <c r="J39" s="221">
        <v>0</v>
      </c>
      <c r="K39" s="221">
        <v>0</v>
      </c>
      <c r="L39" s="221">
        <v>55276</v>
      </c>
      <c r="M39" s="221">
        <v>0</v>
      </c>
      <c r="N39" s="221">
        <v>0</v>
      </c>
      <c r="O39" s="221">
        <v>0</v>
      </c>
      <c r="P39" s="221">
        <v>55276</v>
      </c>
    </row>
    <row r="40" spans="1:16" ht="16.5" customHeight="1">
      <c r="A40" s="508"/>
      <c r="B40" s="220" t="s">
        <v>685</v>
      </c>
      <c r="C40" s="513"/>
      <c r="D40" s="221">
        <v>9755</v>
      </c>
      <c r="E40" s="221">
        <v>9755</v>
      </c>
      <c r="F40" s="221">
        <v>0</v>
      </c>
      <c r="G40" s="221">
        <v>9755</v>
      </c>
      <c r="H40" s="222">
        <v>9755</v>
      </c>
      <c r="I40" s="223">
        <v>0</v>
      </c>
      <c r="J40" s="221">
        <v>0</v>
      </c>
      <c r="K40" s="221">
        <v>9755</v>
      </c>
      <c r="L40" s="221">
        <v>0</v>
      </c>
      <c r="M40" s="221">
        <v>0</v>
      </c>
      <c r="N40" s="221">
        <v>0</v>
      </c>
      <c r="O40" s="221">
        <v>0</v>
      </c>
      <c r="P40" s="221">
        <v>0</v>
      </c>
    </row>
    <row r="41" spans="1:16" s="108" customFormat="1" ht="18" customHeight="1">
      <c r="A41" s="509"/>
      <c r="B41" s="351" t="s">
        <v>682</v>
      </c>
      <c r="C41" s="514"/>
      <c r="D41" s="352">
        <v>3</v>
      </c>
      <c r="E41" s="352">
        <v>3</v>
      </c>
      <c r="F41" s="352">
        <v>0</v>
      </c>
      <c r="G41" s="352">
        <v>3</v>
      </c>
      <c r="H41" s="352">
        <v>3</v>
      </c>
      <c r="I41" s="352">
        <f aca="true" t="shared" si="7" ref="I41:O41">SUM(I35:I40)</f>
        <v>0</v>
      </c>
      <c r="J41" s="352">
        <f t="shared" si="7"/>
        <v>0</v>
      </c>
      <c r="K41" s="352">
        <v>3</v>
      </c>
      <c r="L41" s="352">
        <v>0</v>
      </c>
      <c r="M41" s="352">
        <f t="shared" si="7"/>
        <v>0</v>
      </c>
      <c r="N41" s="352">
        <f t="shared" si="7"/>
        <v>0</v>
      </c>
      <c r="O41" s="352">
        <f t="shared" si="7"/>
        <v>0</v>
      </c>
      <c r="P41" s="352">
        <v>0</v>
      </c>
    </row>
    <row r="42" spans="1:16" ht="6.75" customHeight="1">
      <c r="A42" s="353"/>
      <c r="B42" s="357"/>
      <c r="C42" s="314"/>
      <c r="D42" s="221"/>
      <c r="E42" s="221"/>
      <c r="F42" s="221"/>
      <c r="G42" s="221"/>
      <c r="H42" s="221"/>
      <c r="I42" s="53"/>
      <c r="J42" s="221"/>
      <c r="K42" s="221"/>
      <c r="L42" s="221"/>
      <c r="M42" s="221"/>
      <c r="N42" s="221"/>
      <c r="O42" s="221"/>
      <c r="P42" s="221"/>
    </row>
    <row r="43" spans="1:16" ht="16.5" customHeight="1">
      <c r="A43" s="313"/>
      <c r="B43" s="354" t="s">
        <v>523</v>
      </c>
      <c r="C43" s="529" t="s">
        <v>9</v>
      </c>
      <c r="D43" s="530"/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1"/>
    </row>
    <row r="44" spans="1:16" ht="16.5" customHeight="1">
      <c r="A44" s="313"/>
      <c r="B44" s="355"/>
      <c r="C44" s="529" t="s">
        <v>10</v>
      </c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1"/>
    </row>
    <row r="45" spans="1:16" ht="16.5" customHeight="1">
      <c r="A45" s="313"/>
      <c r="B45" s="354" t="s">
        <v>543</v>
      </c>
      <c r="C45" s="517" t="s">
        <v>692</v>
      </c>
      <c r="D45" s="350">
        <f>SUM(D47,D49,D51)</f>
        <v>98288</v>
      </c>
      <c r="E45" s="350">
        <f aca="true" t="shared" si="8" ref="E45:P45">SUM(E47,E49,E51)</f>
        <v>0</v>
      </c>
      <c r="F45" s="350">
        <f t="shared" si="8"/>
        <v>98288</v>
      </c>
      <c r="G45" s="350">
        <f t="shared" si="8"/>
        <v>98288</v>
      </c>
      <c r="H45" s="350">
        <f t="shared" si="8"/>
        <v>0</v>
      </c>
      <c r="I45" s="350">
        <f t="shared" si="8"/>
        <v>0</v>
      </c>
      <c r="J45" s="350">
        <f t="shared" si="8"/>
        <v>0</v>
      </c>
      <c r="K45" s="350">
        <f t="shared" si="8"/>
        <v>0</v>
      </c>
      <c r="L45" s="350">
        <f t="shared" si="8"/>
        <v>98288</v>
      </c>
      <c r="M45" s="350">
        <f t="shared" si="8"/>
        <v>0</v>
      </c>
      <c r="N45" s="350">
        <f t="shared" si="8"/>
        <v>0</v>
      </c>
      <c r="O45" s="350">
        <f t="shared" si="8"/>
        <v>0</v>
      </c>
      <c r="P45" s="350">
        <f t="shared" si="8"/>
        <v>98288</v>
      </c>
    </row>
    <row r="46" spans="1:16" ht="16.5" customHeight="1">
      <c r="A46" s="313"/>
      <c r="B46" s="220" t="s">
        <v>11</v>
      </c>
      <c r="C46" s="523"/>
      <c r="D46" s="221">
        <v>26415</v>
      </c>
      <c r="E46" s="221">
        <v>0</v>
      </c>
      <c r="F46" s="221">
        <v>26415</v>
      </c>
      <c r="G46" s="221">
        <v>26415</v>
      </c>
      <c r="H46" s="221">
        <v>0</v>
      </c>
      <c r="I46" s="53">
        <v>0</v>
      </c>
      <c r="J46" s="221">
        <v>0</v>
      </c>
      <c r="K46" s="221">
        <v>0</v>
      </c>
      <c r="L46" s="221">
        <v>26415</v>
      </c>
      <c r="M46" s="221">
        <v>0</v>
      </c>
      <c r="N46" s="221">
        <v>0</v>
      </c>
      <c r="O46" s="221">
        <v>0</v>
      </c>
      <c r="P46" s="221">
        <v>26415</v>
      </c>
    </row>
    <row r="47" spans="1:16" ht="16.5" customHeight="1">
      <c r="A47" s="313"/>
      <c r="B47" s="360" t="s">
        <v>531</v>
      </c>
      <c r="C47" s="523"/>
      <c r="D47" s="359">
        <v>26415</v>
      </c>
      <c r="E47" s="359">
        <v>0</v>
      </c>
      <c r="F47" s="359">
        <v>26415</v>
      </c>
      <c r="G47" s="359">
        <v>26415</v>
      </c>
      <c r="H47" s="359">
        <v>0</v>
      </c>
      <c r="I47" s="190">
        <v>0</v>
      </c>
      <c r="J47" s="359">
        <v>0</v>
      </c>
      <c r="K47" s="359">
        <v>0</v>
      </c>
      <c r="L47" s="359">
        <v>26415</v>
      </c>
      <c r="M47" s="359">
        <v>0</v>
      </c>
      <c r="N47" s="359">
        <v>0</v>
      </c>
      <c r="O47" s="359">
        <v>0</v>
      </c>
      <c r="P47" s="359">
        <v>26415</v>
      </c>
    </row>
    <row r="48" spans="1:16" s="133" customFormat="1" ht="16.5" customHeight="1">
      <c r="A48" s="358"/>
      <c r="B48" s="220" t="s">
        <v>11</v>
      </c>
      <c r="C48" s="523"/>
      <c r="D48" s="359">
        <v>46920</v>
      </c>
      <c r="E48" s="359">
        <v>0</v>
      </c>
      <c r="F48" s="359">
        <v>46920</v>
      </c>
      <c r="G48" s="359">
        <v>46920</v>
      </c>
      <c r="H48" s="359">
        <v>0</v>
      </c>
      <c r="I48" s="190">
        <v>0</v>
      </c>
      <c r="J48" s="359">
        <v>0</v>
      </c>
      <c r="K48" s="359">
        <v>0</v>
      </c>
      <c r="L48" s="359">
        <v>46920</v>
      </c>
      <c r="M48" s="359">
        <v>0</v>
      </c>
      <c r="N48" s="359">
        <v>0</v>
      </c>
      <c r="O48" s="359">
        <v>0</v>
      </c>
      <c r="P48" s="359">
        <v>46920</v>
      </c>
    </row>
    <row r="49" spans="1:16" ht="16.5" customHeight="1">
      <c r="A49" s="313"/>
      <c r="B49" s="239" t="s">
        <v>683</v>
      </c>
      <c r="C49" s="523"/>
      <c r="D49" s="356">
        <v>46920</v>
      </c>
      <c r="E49" s="356">
        <v>0</v>
      </c>
      <c r="F49" s="356">
        <v>46920</v>
      </c>
      <c r="G49" s="356">
        <v>46920</v>
      </c>
      <c r="H49" s="356">
        <v>0</v>
      </c>
      <c r="I49" s="366">
        <v>0</v>
      </c>
      <c r="J49" s="356">
        <v>0</v>
      </c>
      <c r="K49" s="356">
        <v>0</v>
      </c>
      <c r="L49" s="356">
        <v>46920</v>
      </c>
      <c r="M49" s="356">
        <v>0</v>
      </c>
      <c r="N49" s="356">
        <v>0</v>
      </c>
      <c r="O49" s="356">
        <v>0</v>
      </c>
      <c r="P49" s="356">
        <v>46920</v>
      </c>
    </row>
    <row r="50" spans="1:16" ht="16.5" customHeight="1">
      <c r="A50" s="313"/>
      <c r="B50" s="220" t="s">
        <v>12</v>
      </c>
      <c r="C50" s="523"/>
      <c r="D50" s="221">
        <v>24953</v>
      </c>
      <c r="E50" s="221">
        <v>0</v>
      </c>
      <c r="F50" s="221">
        <v>24953</v>
      </c>
      <c r="G50" s="221">
        <v>24953</v>
      </c>
      <c r="H50" s="221">
        <v>0</v>
      </c>
      <c r="I50" s="53">
        <v>0</v>
      </c>
      <c r="J50" s="221">
        <v>0</v>
      </c>
      <c r="K50" s="221">
        <v>0</v>
      </c>
      <c r="L50" s="221">
        <v>24953</v>
      </c>
      <c r="M50" s="221">
        <v>0</v>
      </c>
      <c r="N50" s="221">
        <v>0</v>
      </c>
      <c r="O50" s="221">
        <v>0</v>
      </c>
      <c r="P50" s="221">
        <v>24953</v>
      </c>
    </row>
    <row r="51" spans="1:16" ht="16.5" customHeight="1">
      <c r="A51" s="313"/>
      <c r="B51" s="360" t="s">
        <v>690</v>
      </c>
      <c r="C51" s="524"/>
      <c r="D51" s="367">
        <f>SUM(D50)</f>
        <v>24953</v>
      </c>
      <c r="E51" s="367">
        <f aca="true" t="shared" si="9" ref="E51:P51">SUM(E50)</f>
        <v>0</v>
      </c>
      <c r="F51" s="367">
        <f t="shared" si="9"/>
        <v>24953</v>
      </c>
      <c r="G51" s="367">
        <f t="shared" si="9"/>
        <v>24953</v>
      </c>
      <c r="H51" s="367">
        <f t="shared" si="9"/>
        <v>0</v>
      </c>
      <c r="I51" s="367">
        <f t="shared" si="9"/>
        <v>0</v>
      </c>
      <c r="J51" s="367">
        <f t="shared" si="9"/>
        <v>0</v>
      </c>
      <c r="K51" s="367">
        <f t="shared" si="9"/>
        <v>0</v>
      </c>
      <c r="L51" s="367">
        <f t="shared" si="9"/>
        <v>24953</v>
      </c>
      <c r="M51" s="367">
        <f t="shared" si="9"/>
        <v>0</v>
      </c>
      <c r="N51" s="367">
        <f t="shared" si="9"/>
        <v>0</v>
      </c>
      <c r="O51" s="367">
        <f t="shared" si="9"/>
        <v>0</v>
      </c>
      <c r="P51" s="367">
        <f t="shared" si="9"/>
        <v>24953</v>
      </c>
    </row>
    <row r="52" spans="1:16" ht="27.75" customHeight="1">
      <c r="A52" s="370"/>
      <c r="B52" s="525" t="s">
        <v>691</v>
      </c>
      <c r="C52" s="526"/>
      <c r="D52" s="371">
        <f>D49+D38+D23</f>
        <v>116390</v>
      </c>
      <c r="E52" s="371">
        <f aca="true" t="shared" si="10" ref="E52:P52">E49+E38+E23</f>
        <v>10426</v>
      </c>
      <c r="F52" s="371">
        <f t="shared" si="10"/>
        <v>105964</v>
      </c>
      <c r="G52" s="371">
        <f t="shared" si="10"/>
        <v>116390</v>
      </c>
      <c r="H52" s="371">
        <f t="shared" si="10"/>
        <v>10426</v>
      </c>
      <c r="I52" s="371">
        <f t="shared" si="10"/>
        <v>0</v>
      </c>
      <c r="J52" s="371">
        <f t="shared" si="10"/>
        <v>0</v>
      </c>
      <c r="K52" s="371">
        <f t="shared" si="10"/>
        <v>10426</v>
      </c>
      <c r="L52" s="371">
        <f t="shared" si="10"/>
        <v>105964</v>
      </c>
      <c r="M52" s="371">
        <f t="shared" si="10"/>
        <v>0</v>
      </c>
      <c r="N52" s="371">
        <f t="shared" si="10"/>
        <v>0</v>
      </c>
      <c r="O52" s="371">
        <f t="shared" si="10"/>
        <v>0</v>
      </c>
      <c r="P52" s="371">
        <f t="shared" si="10"/>
        <v>105964</v>
      </c>
    </row>
    <row r="53" spans="1:16" ht="29.25" customHeight="1">
      <c r="A53" s="244" t="s">
        <v>532</v>
      </c>
      <c r="B53" s="527" t="s">
        <v>533</v>
      </c>
      <c r="C53" s="528"/>
      <c r="D53" s="245">
        <f>D68+D76+D84+D58</f>
        <v>8726489</v>
      </c>
      <c r="E53" s="245">
        <f aca="true" t="shared" si="11" ref="E53:P53">E68+E76+E84+E58</f>
        <v>4546655</v>
      </c>
      <c r="F53" s="245">
        <f t="shared" si="11"/>
        <v>4179834</v>
      </c>
      <c r="G53" s="245">
        <f t="shared" si="11"/>
        <v>8726489</v>
      </c>
      <c r="H53" s="245">
        <f t="shared" si="11"/>
        <v>4546655</v>
      </c>
      <c r="I53" s="245">
        <f t="shared" si="11"/>
        <v>2117000</v>
      </c>
      <c r="J53" s="245">
        <f t="shared" si="11"/>
        <v>0</v>
      </c>
      <c r="K53" s="245">
        <f t="shared" si="11"/>
        <v>2429655</v>
      </c>
      <c r="L53" s="245">
        <f t="shared" si="11"/>
        <v>4179834</v>
      </c>
      <c r="M53" s="245">
        <f t="shared" si="11"/>
        <v>0</v>
      </c>
      <c r="N53" s="245">
        <f t="shared" si="11"/>
        <v>0</v>
      </c>
      <c r="O53" s="245">
        <f t="shared" si="11"/>
        <v>0</v>
      </c>
      <c r="P53" s="245">
        <f t="shared" si="11"/>
        <v>4179834</v>
      </c>
    </row>
    <row r="54" spans="1:16" ht="16.5" customHeight="1">
      <c r="A54" s="515" t="s">
        <v>544</v>
      </c>
      <c r="B54" s="217" t="s">
        <v>523</v>
      </c>
      <c r="C54" s="504" t="s">
        <v>534</v>
      </c>
      <c r="D54" s="505"/>
      <c r="E54" s="505"/>
      <c r="F54" s="505"/>
      <c r="G54" s="505"/>
      <c r="H54" s="505"/>
      <c r="I54" s="505"/>
      <c r="J54" s="505"/>
      <c r="K54" s="505"/>
      <c r="L54" s="505"/>
      <c r="M54" s="505"/>
      <c r="N54" s="505"/>
      <c r="O54" s="505"/>
      <c r="P54" s="506"/>
    </row>
    <row r="55" spans="1:16" ht="16.5" customHeight="1">
      <c r="A55" s="516"/>
      <c r="B55" s="220" t="s">
        <v>13</v>
      </c>
      <c r="C55" s="504" t="s">
        <v>14</v>
      </c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6"/>
    </row>
    <row r="56" spans="1:16" ht="16.5" customHeight="1">
      <c r="A56" s="516"/>
      <c r="B56" s="220" t="s">
        <v>15</v>
      </c>
      <c r="C56" s="504" t="s">
        <v>16</v>
      </c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6"/>
    </row>
    <row r="57" spans="1:16" ht="16.5" customHeight="1">
      <c r="A57" s="516"/>
      <c r="B57" s="220" t="s">
        <v>539</v>
      </c>
      <c r="C57" s="504" t="s">
        <v>635</v>
      </c>
      <c r="D57" s="505"/>
      <c r="E57" s="505"/>
      <c r="F57" s="505"/>
      <c r="G57" s="505"/>
      <c r="H57" s="505"/>
      <c r="I57" s="505"/>
      <c r="J57" s="505"/>
      <c r="K57" s="505"/>
      <c r="L57" s="505"/>
      <c r="M57" s="505"/>
      <c r="N57" s="505"/>
      <c r="O57" s="505"/>
      <c r="P57" s="506"/>
    </row>
    <row r="58" spans="1:16" ht="16.5" customHeight="1">
      <c r="A58" s="516"/>
      <c r="B58" s="224" t="s">
        <v>543</v>
      </c>
      <c r="C58" s="517" t="s">
        <v>17</v>
      </c>
      <c r="D58" s="236">
        <f>SUM(D59:D63)</f>
        <v>2845230</v>
      </c>
      <c r="E58" s="236">
        <f aca="true" t="shared" si="12" ref="E58:P58">SUM(E59:E63)</f>
        <v>1505857</v>
      </c>
      <c r="F58" s="236">
        <f t="shared" si="12"/>
        <v>1339373</v>
      </c>
      <c r="G58" s="236">
        <f t="shared" si="12"/>
        <v>2845230</v>
      </c>
      <c r="H58" s="236">
        <f t="shared" si="12"/>
        <v>1505857</v>
      </c>
      <c r="I58" s="236">
        <f t="shared" si="12"/>
        <v>0</v>
      </c>
      <c r="J58" s="236">
        <f t="shared" si="12"/>
        <v>0</v>
      </c>
      <c r="K58" s="236">
        <f t="shared" si="12"/>
        <v>1505857</v>
      </c>
      <c r="L58" s="236">
        <f t="shared" si="12"/>
        <v>1339373</v>
      </c>
      <c r="M58" s="236">
        <f t="shared" si="12"/>
        <v>0</v>
      </c>
      <c r="N58" s="236">
        <f t="shared" si="12"/>
        <v>0</v>
      </c>
      <c r="O58" s="236">
        <f t="shared" si="12"/>
        <v>0</v>
      </c>
      <c r="P58" s="236">
        <f t="shared" si="12"/>
        <v>1339373</v>
      </c>
    </row>
    <row r="59" spans="1:16" s="391" customFormat="1" ht="16.5" customHeight="1">
      <c r="A59" s="516"/>
      <c r="B59" s="220" t="s">
        <v>731</v>
      </c>
      <c r="C59" s="523"/>
      <c r="D59" s="234">
        <v>6211</v>
      </c>
      <c r="E59" s="234">
        <v>6211</v>
      </c>
      <c r="F59" s="234">
        <v>0</v>
      </c>
      <c r="G59" s="234">
        <v>6211</v>
      </c>
      <c r="H59" s="234">
        <v>6211</v>
      </c>
      <c r="I59" s="234">
        <v>0</v>
      </c>
      <c r="J59" s="234">
        <v>0</v>
      </c>
      <c r="K59" s="234">
        <v>6211</v>
      </c>
      <c r="L59" s="234">
        <v>0</v>
      </c>
      <c r="M59" s="234">
        <v>0</v>
      </c>
      <c r="N59" s="234">
        <v>0</v>
      </c>
      <c r="O59" s="234">
        <v>0</v>
      </c>
      <c r="P59" s="234">
        <v>0</v>
      </c>
    </row>
    <row r="60" spans="1:16" ht="16.5" customHeight="1">
      <c r="A60" s="516"/>
      <c r="B60" s="351" t="s">
        <v>531</v>
      </c>
      <c r="C60" s="523"/>
      <c r="D60" s="352">
        <v>528267</v>
      </c>
      <c r="E60" s="352">
        <v>299000</v>
      </c>
      <c r="F60" s="352">
        <v>229267</v>
      </c>
      <c r="G60" s="361">
        <f>SUM(H60,L60)</f>
        <v>528267</v>
      </c>
      <c r="H60" s="361">
        <f>SUM(I60:K60)</f>
        <v>299000</v>
      </c>
      <c r="I60" s="352">
        <v>0</v>
      </c>
      <c r="J60" s="352">
        <v>0</v>
      </c>
      <c r="K60" s="352">
        <v>299000</v>
      </c>
      <c r="L60" s="352">
        <v>229267</v>
      </c>
      <c r="M60" s="352">
        <v>0</v>
      </c>
      <c r="N60" s="352">
        <v>0</v>
      </c>
      <c r="O60" s="352">
        <v>0</v>
      </c>
      <c r="P60" s="352">
        <v>229267</v>
      </c>
    </row>
    <row r="61" spans="1:16" s="133" customFormat="1" ht="16.5" customHeight="1">
      <c r="A61" s="516"/>
      <c r="B61" s="239" t="s">
        <v>542</v>
      </c>
      <c r="C61" s="523"/>
      <c r="D61" s="240">
        <v>700000</v>
      </c>
      <c r="E61" s="240">
        <v>360854</v>
      </c>
      <c r="F61" s="240">
        <v>339146</v>
      </c>
      <c r="G61" s="368">
        <f>SUM(H61,L61)</f>
        <v>700000</v>
      </c>
      <c r="H61" s="368">
        <f>SUM(I61:K61)</f>
        <v>360854</v>
      </c>
      <c r="I61" s="240">
        <v>0</v>
      </c>
      <c r="J61" s="240">
        <v>0</v>
      </c>
      <c r="K61" s="240">
        <v>360854</v>
      </c>
      <c r="L61" s="240">
        <v>339146</v>
      </c>
      <c r="M61" s="240">
        <v>0</v>
      </c>
      <c r="N61" s="369">
        <v>0</v>
      </c>
      <c r="O61" s="240">
        <v>0</v>
      </c>
      <c r="P61" s="240">
        <v>339146</v>
      </c>
    </row>
    <row r="62" spans="1:16" s="133" customFormat="1" ht="16.5" customHeight="1">
      <c r="A62" s="516"/>
      <c r="B62" s="351" t="s">
        <v>18</v>
      </c>
      <c r="C62" s="523"/>
      <c r="D62" s="352">
        <v>427463</v>
      </c>
      <c r="E62" s="352">
        <v>219739</v>
      </c>
      <c r="F62" s="352">
        <v>207724</v>
      </c>
      <c r="G62" s="361">
        <f>SUM(H62,L62)</f>
        <v>427463</v>
      </c>
      <c r="H62" s="361">
        <f>SUM(I62:K62)</f>
        <v>219739</v>
      </c>
      <c r="I62" s="352">
        <v>0</v>
      </c>
      <c r="J62" s="352">
        <v>0</v>
      </c>
      <c r="K62" s="352">
        <v>219739</v>
      </c>
      <c r="L62" s="352">
        <v>207724</v>
      </c>
      <c r="M62" s="352">
        <v>0</v>
      </c>
      <c r="N62" s="362">
        <v>0</v>
      </c>
      <c r="O62" s="352">
        <v>0</v>
      </c>
      <c r="P62" s="352">
        <v>207724</v>
      </c>
    </row>
    <row r="63" spans="1:16" ht="16.5" customHeight="1">
      <c r="A63" s="532"/>
      <c r="B63" s="220" t="s">
        <v>19</v>
      </c>
      <c r="C63" s="524"/>
      <c r="D63" s="222">
        <v>1183289</v>
      </c>
      <c r="E63" s="222">
        <v>620053</v>
      </c>
      <c r="F63" s="222">
        <v>563236</v>
      </c>
      <c r="G63" s="234">
        <f>SUM(H63,L63)</f>
        <v>1183289</v>
      </c>
      <c r="H63" s="234">
        <f>SUM(I63:K63)</f>
        <v>620053</v>
      </c>
      <c r="I63" s="222">
        <v>0</v>
      </c>
      <c r="J63" s="222">
        <v>0</v>
      </c>
      <c r="K63" s="222">
        <v>620053</v>
      </c>
      <c r="L63" s="222">
        <v>563236</v>
      </c>
      <c r="M63" s="222">
        <v>0</v>
      </c>
      <c r="N63" s="235">
        <v>0</v>
      </c>
      <c r="O63" s="222">
        <v>0</v>
      </c>
      <c r="P63" s="222">
        <v>563236</v>
      </c>
    </row>
    <row r="64" spans="1:16" ht="16.5" customHeight="1">
      <c r="A64" s="515" t="s">
        <v>20</v>
      </c>
      <c r="B64" s="217" t="s">
        <v>523</v>
      </c>
      <c r="C64" s="504" t="s">
        <v>534</v>
      </c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6"/>
    </row>
    <row r="65" spans="1:16" ht="16.5" customHeight="1">
      <c r="A65" s="516"/>
      <c r="B65" s="220" t="s">
        <v>535</v>
      </c>
      <c r="C65" s="504" t="s">
        <v>536</v>
      </c>
      <c r="D65" s="505"/>
      <c r="E65" s="505"/>
      <c r="F65" s="505"/>
      <c r="G65" s="505"/>
      <c r="H65" s="505"/>
      <c r="I65" s="505"/>
      <c r="J65" s="505"/>
      <c r="K65" s="505"/>
      <c r="L65" s="505"/>
      <c r="M65" s="505"/>
      <c r="N65" s="505"/>
      <c r="O65" s="505"/>
      <c r="P65" s="506"/>
    </row>
    <row r="66" spans="1:16" ht="16.5" customHeight="1">
      <c r="A66" s="516"/>
      <c r="B66" s="220" t="s">
        <v>537</v>
      </c>
      <c r="C66" s="504" t="s">
        <v>538</v>
      </c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506"/>
    </row>
    <row r="67" spans="1:16" ht="16.5" customHeight="1">
      <c r="A67" s="516"/>
      <c r="B67" s="220" t="s">
        <v>539</v>
      </c>
      <c r="C67" s="504" t="s">
        <v>475</v>
      </c>
      <c r="D67" s="505"/>
      <c r="E67" s="505"/>
      <c r="F67" s="505"/>
      <c r="G67" s="505"/>
      <c r="H67" s="505"/>
      <c r="I67" s="505"/>
      <c r="J67" s="505"/>
      <c r="K67" s="505"/>
      <c r="L67" s="505"/>
      <c r="M67" s="505"/>
      <c r="N67" s="505"/>
      <c r="O67" s="505"/>
      <c r="P67" s="506"/>
    </row>
    <row r="68" spans="1:16" ht="16.5" customHeight="1">
      <c r="A68" s="516"/>
      <c r="B68" s="224" t="s">
        <v>543</v>
      </c>
      <c r="C68" s="517" t="s">
        <v>540</v>
      </c>
      <c r="D68" s="236">
        <f>SUM(D69:D71)</f>
        <v>4042010</v>
      </c>
      <c r="E68" s="236">
        <f aca="true" t="shared" si="13" ref="E68:P68">SUM(E69:E71)</f>
        <v>2070483</v>
      </c>
      <c r="F68" s="236">
        <f t="shared" si="13"/>
        <v>1971527</v>
      </c>
      <c r="G68" s="236">
        <f t="shared" si="13"/>
        <v>4042010</v>
      </c>
      <c r="H68" s="236">
        <f t="shared" si="13"/>
        <v>2070483</v>
      </c>
      <c r="I68" s="236">
        <f t="shared" si="13"/>
        <v>1470000</v>
      </c>
      <c r="J68" s="236">
        <f t="shared" si="13"/>
        <v>0</v>
      </c>
      <c r="K68" s="236">
        <f t="shared" si="13"/>
        <v>600483</v>
      </c>
      <c r="L68" s="236">
        <f t="shared" si="13"/>
        <v>1971527</v>
      </c>
      <c r="M68" s="236">
        <f t="shared" si="13"/>
        <v>0</v>
      </c>
      <c r="N68" s="236">
        <f t="shared" si="13"/>
        <v>0</v>
      </c>
      <c r="O68" s="236">
        <f t="shared" si="13"/>
        <v>0</v>
      </c>
      <c r="P68" s="236">
        <f t="shared" si="13"/>
        <v>1971527</v>
      </c>
    </row>
    <row r="69" spans="1:16" ht="16.5" customHeight="1">
      <c r="A69" s="516"/>
      <c r="B69" s="224" t="s">
        <v>541</v>
      </c>
      <c r="C69" s="523"/>
      <c r="D69" s="234">
        <v>45178</v>
      </c>
      <c r="E69" s="234">
        <v>45178</v>
      </c>
      <c r="F69" s="234">
        <v>0</v>
      </c>
      <c r="G69" s="234">
        <v>45178</v>
      </c>
      <c r="H69" s="234">
        <f>SUM(I69:K69)</f>
        <v>45178</v>
      </c>
      <c r="I69" s="234">
        <v>0</v>
      </c>
      <c r="J69" s="234">
        <v>0</v>
      </c>
      <c r="K69" s="234">
        <v>45178</v>
      </c>
      <c r="L69" s="234">
        <v>0</v>
      </c>
      <c r="M69" s="234">
        <v>0</v>
      </c>
      <c r="N69" s="234">
        <v>0</v>
      </c>
      <c r="O69" s="234">
        <v>0</v>
      </c>
      <c r="P69" s="234">
        <v>0</v>
      </c>
    </row>
    <row r="70" spans="1:16" ht="16.5" customHeight="1">
      <c r="A70" s="516"/>
      <c r="B70" s="351" t="s">
        <v>531</v>
      </c>
      <c r="C70" s="523"/>
      <c r="D70" s="352">
        <f>E70+F70</f>
        <v>909896</v>
      </c>
      <c r="E70" s="352">
        <v>460290</v>
      </c>
      <c r="F70" s="352">
        <v>449606</v>
      </c>
      <c r="G70" s="361">
        <f>SUM(H70,L70)</f>
        <v>909896</v>
      </c>
      <c r="H70" s="361">
        <f>SUM(I70:K70)</f>
        <v>460290</v>
      </c>
      <c r="I70" s="352">
        <v>378899</v>
      </c>
      <c r="J70" s="352">
        <v>0</v>
      </c>
      <c r="K70" s="352">
        <v>81391</v>
      </c>
      <c r="L70" s="352">
        <v>449606</v>
      </c>
      <c r="M70" s="352">
        <v>0</v>
      </c>
      <c r="N70" s="352">
        <v>0</v>
      </c>
      <c r="O70" s="352">
        <v>0</v>
      </c>
      <c r="P70" s="352">
        <v>449606</v>
      </c>
    </row>
    <row r="71" spans="1:16" ht="16.5" customHeight="1">
      <c r="A71" s="532"/>
      <c r="B71" s="239" t="s">
        <v>542</v>
      </c>
      <c r="C71" s="524"/>
      <c r="D71" s="240">
        <f>E71+F71</f>
        <v>3086936</v>
      </c>
      <c r="E71" s="240">
        <v>1565015</v>
      </c>
      <c r="F71" s="240">
        <v>1521921</v>
      </c>
      <c r="G71" s="368">
        <f>SUM(H71,L71)</f>
        <v>3086936</v>
      </c>
      <c r="H71" s="368">
        <f>SUM(I71:K71)</f>
        <v>1565015</v>
      </c>
      <c r="I71" s="240">
        <v>1091101</v>
      </c>
      <c r="J71" s="240">
        <v>0</v>
      </c>
      <c r="K71" s="240">
        <v>473914</v>
      </c>
      <c r="L71" s="240">
        <v>1521921</v>
      </c>
      <c r="M71" s="240">
        <v>0</v>
      </c>
      <c r="N71" s="369">
        <v>0</v>
      </c>
      <c r="O71" s="240">
        <v>0</v>
      </c>
      <c r="P71" s="240">
        <v>1521921</v>
      </c>
    </row>
    <row r="72" spans="1:16" ht="16.5" customHeight="1">
      <c r="A72" s="515" t="s">
        <v>391</v>
      </c>
      <c r="B72" s="217" t="s">
        <v>523</v>
      </c>
      <c r="C72" s="504" t="s">
        <v>534</v>
      </c>
      <c r="D72" s="505"/>
      <c r="E72" s="505"/>
      <c r="F72" s="505"/>
      <c r="G72" s="505"/>
      <c r="H72" s="505"/>
      <c r="I72" s="505"/>
      <c r="J72" s="505"/>
      <c r="K72" s="505"/>
      <c r="L72" s="505"/>
      <c r="M72" s="505"/>
      <c r="N72" s="505"/>
      <c r="O72" s="505"/>
      <c r="P72" s="506"/>
    </row>
    <row r="73" spans="1:16" ht="16.5" customHeight="1">
      <c r="A73" s="516"/>
      <c r="B73" s="220" t="s">
        <v>535</v>
      </c>
      <c r="C73" s="504" t="s">
        <v>536</v>
      </c>
      <c r="D73" s="505"/>
      <c r="E73" s="505"/>
      <c r="F73" s="505"/>
      <c r="G73" s="505"/>
      <c r="H73" s="505"/>
      <c r="I73" s="505"/>
      <c r="J73" s="505"/>
      <c r="K73" s="505"/>
      <c r="L73" s="505"/>
      <c r="M73" s="505"/>
      <c r="N73" s="505"/>
      <c r="O73" s="505"/>
      <c r="P73" s="506"/>
    </row>
    <row r="74" spans="1:16" ht="16.5" customHeight="1">
      <c r="A74" s="516"/>
      <c r="B74" s="220" t="s">
        <v>537</v>
      </c>
      <c r="C74" s="504" t="s">
        <v>538</v>
      </c>
      <c r="D74" s="505"/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  <c r="P74" s="506"/>
    </row>
    <row r="75" spans="1:16" ht="16.5" customHeight="1">
      <c r="A75" s="516"/>
      <c r="B75" s="220" t="s">
        <v>539</v>
      </c>
      <c r="C75" s="504" t="s">
        <v>476</v>
      </c>
      <c r="D75" s="505"/>
      <c r="E75" s="505"/>
      <c r="F75" s="505"/>
      <c r="G75" s="505"/>
      <c r="H75" s="505"/>
      <c r="I75" s="505"/>
      <c r="J75" s="505"/>
      <c r="K75" s="505"/>
      <c r="L75" s="505"/>
      <c r="M75" s="505"/>
      <c r="N75" s="505"/>
      <c r="O75" s="505"/>
      <c r="P75" s="506"/>
    </row>
    <row r="76" spans="1:16" ht="16.5" customHeight="1">
      <c r="A76" s="516"/>
      <c r="B76" s="224" t="s">
        <v>543</v>
      </c>
      <c r="C76" s="517" t="s">
        <v>540</v>
      </c>
      <c r="D76" s="236">
        <f aca="true" t="shared" si="14" ref="D76:P76">SUM(D77:D79)</f>
        <v>1379164</v>
      </c>
      <c r="E76" s="236">
        <f t="shared" si="14"/>
        <v>714610</v>
      </c>
      <c r="F76" s="236">
        <f t="shared" si="14"/>
        <v>664554</v>
      </c>
      <c r="G76" s="236">
        <f t="shared" si="14"/>
        <v>1379164</v>
      </c>
      <c r="H76" s="236">
        <f t="shared" si="14"/>
        <v>714610</v>
      </c>
      <c r="I76" s="236">
        <f t="shared" si="14"/>
        <v>497000</v>
      </c>
      <c r="J76" s="236">
        <f t="shared" si="14"/>
        <v>0</v>
      </c>
      <c r="K76" s="236">
        <f t="shared" si="14"/>
        <v>217610</v>
      </c>
      <c r="L76" s="236">
        <f t="shared" si="14"/>
        <v>664554</v>
      </c>
      <c r="M76" s="236">
        <f t="shared" si="14"/>
        <v>0</v>
      </c>
      <c r="N76" s="236">
        <f t="shared" si="14"/>
        <v>0</v>
      </c>
      <c r="O76" s="236">
        <f t="shared" si="14"/>
        <v>0</v>
      </c>
      <c r="P76" s="236">
        <f t="shared" si="14"/>
        <v>664554</v>
      </c>
    </row>
    <row r="77" spans="1:16" ht="16.5" customHeight="1">
      <c r="A77" s="516"/>
      <c r="B77" s="224" t="s">
        <v>541</v>
      </c>
      <c r="C77" s="523"/>
      <c r="D77" s="234">
        <v>12713</v>
      </c>
      <c r="E77" s="234">
        <v>12713</v>
      </c>
      <c r="F77" s="234">
        <v>0</v>
      </c>
      <c r="G77" s="234">
        <v>12713</v>
      </c>
      <c r="H77" s="234">
        <f>SUM(I77:K77)</f>
        <v>12713</v>
      </c>
      <c r="I77" s="234">
        <v>0</v>
      </c>
      <c r="J77" s="234">
        <v>0</v>
      </c>
      <c r="K77" s="234">
        <v>12713</v>
      </c>
      <c r="L77" s="234">
        <v>0</v>
      </c>
      <c r="M77" s="234">
        <v>0</v>
      </c>
      <c r="N77" s="234">
        <v>0</v>
      </c>
      <c r="O77" s="234">
        <v>0</v>
      </c>
      <c r="P77" s="234">
        <v>0</v>
      </c>
    </row>
    <row r="78" spans="1:16" ht="16.5" customHeight="1">
      <c r="A78" s="516"/>
      <c r="B78" s="360" t="s">
        <v>531</v>
      </c>
      <c r="C78" s="523"/>
      <c r="D78" s="352">
        <f>SUM(E78,F78)</f>
        <v>278088</v>
      </c>
      <c r="E78" s="352">
        <v>141051</v>
      </c>
      <c r="F78" s="352">
        <v>137037</v>
      </c>
      <c r="G78" s="361">
        <f>SUM(H78,L78)</f>
        <v>278088</v>
      </c>
      <c r="H78" s="361">
        <f>SUM(I78:K78)</f>
        <v>141051</v>
      </c>
      <c r="I78" s="352">
        <v>101222</v>
      </c>
      <c r="J78" s="352">
        <v>0</v>
      </c>
      <c r="K78" s="352">
        <v>39829</v>
      </c>
      <c r="L78" s="352">
        <v>137037</v>
      </c>
      <c r="M78" s="352">
        <v>0</v>
      </c>
      <c r="N78" s="352">
        <v>0</v>
      </c>
      <c r="O78" s="352">
        <v>0</v>
      </c>
      <c r="P78" s="352">
        <v>137037</v>
      </c>
    </row>
    <row r="79" spans="1:16" ht="16.5" customHeight="1">
      <c r="A79" s="532"/>
      <c r="B79" s="239" t="s">
        <v>542</v>
      </c>
      <c r="C79" s="524"/>
      <c r="D79" s="240">
        <f>SUM(E79,F79)</f>
        <v>1088363</v>
      </c>
      <c r="E79" s="240">
        <v>560846</v>
      </c>
      <c r="F79" s="240">
        <v>527517</v>
      </c>
      <c r="G79" s="368">
        <f>SUM(H79,L79)</f>
        <v>1088363</v>
      </c>
      <c r="H79" s="368">
        <f>SUM(I79:K79)</f>
        <v>560846</v>
      </c>
      <c r="I79" s="240">
        <v>395778</v>
      </c>
      <c r="J79" s="240">
        <v>0</v>
      </c>
      <c r="K79" s="240">
        <v>165068</v>
      </c>
      <c r="L79" s="240">
        <v>527517</v>
      </c>
      <c r="M79" s="240">
        <v>0</v>
      </c>
      <c r="N79" s="369">
        <v>0</v>
      </c>
      <c r="O79" s="240">
        <v>0</v>
      </c>
      <c r="P79" s="240">
        <v>527517</v>
      </c>
    </row>
    <row r="80" spans="1:16" ht="16.5" customHeight="1">
      <c r="A80" s="515" t="s">
        <v>392</v>
      </c>
      <c r="B80" s="217" t="s">
        <v>523</v>
      </c>
      <c r="C80" s="504" t="s">
        <v>534</v>
      </c>
      <c r="D80" s="505"/>
      <c r="E80" s="505"/>
      <c r="F80" s="505"/>
      <c r="G80" s="505"/>
      <c r="H80" s="505"/>
      <c r="I80" s="505"/>
      <c r="J80" s="505"/>
      <c r="K80" s="505"/>
      <c r="L80" s="505"/>
      <c r="M80" s="505"/>
      <c r="N80" s="505"/>
      <c r="O80" s="505"/>
      <c r="P80" s="506"/>
    </row>
    <row r="81" spans="1:16" ht="16.5" customHeight="1">
      <c r="A81" s="516"/>
      <c r="B81" s="220" t="s">
        <v>535</v>
      </c>
      <c r="C81" s="504" t="s">
        <v>536</v>
      </c>
      <c r="D81" s="505"/>
      <c r="E81" s="505"/>
      <c r="F81" s="505"/>
      <c r="G81" s="505"/>
      <c r="H81" s="505"/>
      <c r="I81" s="505"/>
      <c r="J81" s="505"/>
      <c r="K81" s="505"/>
      <c r="L81" s="505"/>
      <c r="M81" s="505"/>
      <c r="N81" s="505"/>
      <c r="O81" s="505"/>
      <c r="P81" s="506"/>
    </row>
    <row r="82" spans="1:16" ht="16.5" customHeight="1">
      <c r="A82" s="516"/>
      <c r="B82" s="220" t="s">
        <v>537</v>
      </c>
      <c r="C82" s="504" t="s">
        <v>538</v>
      </c>
      <c r="D82" s="505"/>
      <c r="E82" s="505"/>
      <c r="F82" s="505"/>
      <c r="G82" s="505"/>
      <c r="H82" s="505"/>
      <c r="I82" s="505"/>
      <c r="J82" s="505"/>
      <c r="K82" s="505"/>
      <c r="L82" s="505"/>
      <c r="M82" s="505"/>
      <c r="N82" s="505"/>
      <c r="O82" s="505"/>
      <c r="P82" s="506"/>
    </row>
    <row r="83" spans="1:16" ht="24.75" customHeight="1">
      <c r="A83" s="516"/>
      <c r="B83" s="220" t="s">
        <v>539</v>
      </c>
      <c r="C83" s="504" t="s">
        <v>545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6"/>
    </row>
    <row r="84" spans="1:16" ht="16.5" customHeight="1">
      <c r="A84" s="516"/>
      <c r="B84" s="224" t="s">
        <v>543</v>
      </c>
      <c r="C84" s="517" t="s">
        <v>540</v>
      </c>
      <c r="D84" s="236">
        <f aca="true" t="shared" si="15" ref="D84:I84">SUM(D85:D87)</f>
        <v>460085</v>
      </c>
      <c r="E84" s="236">
        <f t="shared" si="15"/>
        <v>255705</v>
      </c>
      <c r="F84" s="236">
        <f t="shared" si="15"/>
        <v>204380</v>
      </c>
      <c r="G84" s="236">
        <f t="shared" si="15"/>
        <v>460085</v>
      </c>
      <c r="H84" s="236">
        <f t="shared" si="15"/>
        <v>255705</v>
      </c>
      <c r="I84" s="236">
        <f t="shared" si="15"/>
        <v>150000</v>
      </c>
      <c r="J84" s="236">
        <f>SUM(J85:J86)</f>
        <v>0</v>
      </c>
      <c r="K84" s="236">
        <f>SUM(K85:K87)</f>
        <v>105705</v>
      </c>
      <c r="L84" s="236">
        <f>SUM(L85:L87)</f>
        <v>204380</v>
      </c>
      <c r="M84" s="236">
        <f>SUM(M85:M86)</f>
        <v>0</v>
      </c>
      <c r="N84" s="236">
        <f>SUM(N85:N86)</f>
        <v>0</v>
      </c>
      <c r="O84" s="236">
        <f>SUM(O85:O86)</f>
        <v>0</v>
      </c>
      <c r="P84" s="236">
        <f>SUM(P85:P87)</f>
        <v>204380</v>
      </c>
    </row>
    <row r="85" spans="1:16" ht="16.5" customHeight="1">
      <c r="A85" s="516"/>
      <c r="B85" s="224" t="s">
        <v>541</v>
      </c>
      <c r="C85" s="523"/>
      <c r="D85" s="234">
        <v>34612</v>
      </c>
      <c r="E85" s="234">
        <v>34612</v>
      </c>
      <c r="F85" s="234">
        <v>0</v>
      </c>
      <c r="G85" s="234">
        <f>SUM(H85,L85)</f>
        <v>34612</v>
      </c>
      <c r="H85" s="234">
        <f>SUM(I85:K85)</f>
        <v>34612</v>
      </c>
      <c r="I85" s="234">
        <v>0</v>
      </c>
      <c r="J85" s="234">
        <v>0</v>
      </c>
      <c r="K85" s="234">
        <v>34612</v>
      </c>
      <c r="L85" s="234">
        <v>0</v>
      </c>
      <c r="M85" s="234">
        <v>0</v>
      </c>
      <c r="N85" s="234">
        <v>0</v>
      </c>
      <c r="O85" s="234">
        <v>0</v>
      </c>
      <c r="P85" s="234">
        <v>0</v>
      </c>
    </row>
    <row r="86" spans="1:16" ht="16.5" customHeight="1">
      <c r="A86" s="532"/>
      <c r="B86" s="360" t="s">
        <v>531</v>
      </c>
      <c r="C86" s="523"/>
      <c r="D86" s="361">
        <f>E86+F86</f>
        <v>424597</v>
      </c>
      <c r="E86" s="352">
        <f>H86</f>
        <v>220655</v>
      </c>
      <c r="F86" s="352">
        <f>L86</f>
        <v>203942</v>
      </c>
      <c r="G86" s="361">
        <f>SUM(H86,L86)</f>
        <v>424597</v>
      </c>
      <c r="H86" s="361">
        <f>SUM(I86:K86)</f>
        <v>220655</v>
      </c>
      <c r="I86" s="352">
        <v>150000</v>
      </c>
      <c r="J86" s="352">
        <v>0</v>
      </c>
      <c r="K86" s="352">
        <v>70655</v>
      </c>
      <c r="L86" s="352">
        <f>SUM(M86:P86)</f>
        <v>203942</v>
      </c>
      <c r="M86" s="352">
        <v>0</v>
      </c>
      <c r="N86" s="352">
        <v>0</v>
      </c>
      <c r="O86" s="352">
        <v>0</v>
      </c>
      <c r="P86" s="352">
        <v>203942</v>
      </c>
    </row>
    <row r="87" spans="1:16" s="133" customFormat="1" ht="16.5" customHeight="1">
      <c r="A87" s="363"/>
      <c r="B87" s="239" t="s">
        <v>693</v>
      </c>
      <c r="C87" s="524"/>
      <c r="D87" s="368">
        <f>E87+F87</f>
        <v>876</v>
      </c>
      <c r="E87" s="240">
        <f>H87</f>
        <v>438</v>
      </c>
      <c r="F87" s="240">
        <f>L87</f>
        <v>438</v>
      </c>
      <c r="G87" s="368">
        <f>SUM(H87,L87)</f>
        <v>876</v>
      </c>
      <c r="H87" s="368">
        <f>SUM(I87:K87)</f>
        <v>438</v>
      </c>
      <c r="I87" s="240">
        <v>0</v>
      </c>
      <c r="J87" s="240"/>
      <c r="K87" s="240">
        <v>438</v>
      </c>
      <c r="L87" s="240">
        <v>438</v>
      </c>
      <c r="M87" s="240">
        <v>0</v>
      </c>
      <c r="N87" s="240">
        <v>0</v>
      </c>
      <c r="O87" s="240">
        <v>0</v>
      </c>
      <c r="P87" s="240">
        <v>438</v>
      </c>
    </row>
    <row r="88" spans="1:16" ht="26.25" customHeight="1">
      <c r="A88" s="364"/>
      <c r="B88" s="533" t="s">
        <v>694</v>
      </c>
      <c r="C88" s="534"/>
      <c r="D88" s="365">
        <f>SUM(D87,D79,D71,D61)</f>
        <v>4876175</v>
      </c>
      <c r="E88" s="365">
        <f aca="true" t="shared" si="16" ref="E88:P88">SUM(E87,E79,E71,E61)</f>
        <v>2487153</v>
      </c>
      <c r="F88" s="365">
        <f t="shared" si="16"/>
        <v>2389022</v>
      </c>
      <c r="G88" s="365">
        <f t="shared" si="16"/>
        <v>4876175</v>
      </c>
      <c r="H88" s="365">
        <f t="shared" si="16"/>
        <v>2487153</v>
      </c>
      <c r="I88" s="365">
        <f t="shared" si="16"/>
        <v>1486879</v>
      </c>
      <c r="J88" s="365">
        <f t="shared" si="16"/>
        <v>0</v>
      </c>
      <c r="K88" s="365">
        <f t="shared" si="16"/>
        <v>1000274</v>
      </c>
      <c r="L88" s="365">
        <f t="shared" si="16"/>
        <v>2389022</v>
      </c>
      <c r="M88" s="365">
        <f t="shared" si="16"/>
        <v>0</v>
      </c>
      <c r="N88" s="365">
        <f t="shared" si="16"/>
        <v>0</v>
      </c>
      <c r="O88" s="365">
        <f t="shared" si="16"/>
        <v>0</v>
      </c>
      <c r="P88" s="365">
        <f t="shared" si="16"/>
        <v>2389022</v>
      </c>
    </row>
  </sheetData>
  <sheetProtection/>
  <mergeCells count="68">
    <mergeCell ref="B88:C88"/>
    <mergeCell ref="A80:A86"/>
    <mergeCell ref="C80:P80"/>
    <mergeCell ref="C81:P81"/>
    <mergeCell ref="C82:P82"/>
    <mergeCell ref="C83:P83"/>
    <mergeCell ref="C84:C87"/>
    <mergeCell ref="A54:A63"/>
    <mergeCell ref="A72:A79"/>
    <mergeCell ref="C72:P72"/>
    <mergeCell ref="C73:P73"/>
    <mergeCell ref="C74:P74"/>
    <mergeCell ref="C75:P75"/>
    <mergeCell ref="C76:C79"/>
    <mergeCell ref="C57:P57"/>
    <mergeCell ref="A64:A71"/>
    <mergeCell ref="C68:C71"/>
    <mergeCell ref="C54:P54"/>
    <mergeCell ref="C55:P55"/>
    <mergeCell ref="C56:P56"/>
    <mergeCell ref="C64:P64"/>
    <mergeCell ref="C65:P65"/>
    <mergeCell ref="C66:P66"/>
    <mergeCell ref="C67:P67"/>
    <mergeCell ref="C58:C63"/>
    <mergeCell ref="C29:P29"/>
    <mergeCell ref="C45:C51"/>
    <mergeCell ref="B52:C52"/>
    <mergeCell ref="B53:C53"/>
    <mergeCell ref="C43:P43"/>
    <mergeCell ref="C44:P44"/>
    <mergeCell ref="N7:N10"/>
    <mergeCell ref="D3:D10"/>
    <mergeCell ref="P7:P10"/>
    <mergeCell ref="F4:F10"/>
    <mergeCell ref="H5:K5"/>
    <mergeCell ref="J7:J10"/>
    <mergeCell ref="L6:L10"/>
    <mergeCell ref="A14:A25"/>
    <mergeCell ref="E3:F3"/>
    <mergeCell ref="G3:P3"/>
    <mergeCell ref="L5:P5"/>
    <mergeCell ref="C18:C26"/>
    <mergeCell ref="K7:K10"/>
    <mergeCell ref="M7:M10"/>
    <mergeCell ref="E4:E10"/>
    <mergeCell ref="M6:P6"/>
    <mergeCell ref="I7:I10"/>
    <mergeCell ref="C14:P14"/>
    <mergeCell ref="A28:A41"/>
    <mergeCell ref="C30:P30"/>
    <mergeCell ref="C31:P31"/>
    <mergeCell ref="C15:P15"/>
    <mergeCell ref="C16:P16"/>
    <mergeCell ref="C17:P17"/>
    <mergeCell ref="C32:P32"/>
    <mergeCell ref="C28:P28"/>
    <mergeCell ref="C33:C41"/>
    <mergeCell ref="A1:P1"/>
    <mergeCell ref="A2:P2"/>
    <mergeCell ref="A3:A10"/>
    <mergeCell ref="B3:B10"/>
    <mergeCell ref="C3:C10"/>
    <mergeCell ref="G4:P4"/>
    <mergeCell ref="G5:G10"/>
    <mergeCell ref="I6:K6"/>
    <mergeCell ref="O7:O10"/>
    <mergeCell ref="H6:H10"/>
  </mergeCells>
  <printOptions/>
  <pageMargins left="0.7086614173228347" right="0.7086614173228347" top="0.96" bottom="0.7480314960629921" header="0.53" footer="0.31496062992125984"/>
  <pageSetup horizontalDpi="600" verticalDpi="600" orientation="landscape" paperSize="9" scale="79" r:id="rId1"/>
  <headerFooter alignWithMargins="0">
    <oddHeader xml:space="preserve">&amp;R&amp;"Arial,Pogrubiony"&amp;11Załącznik Nr 9&amp;"Arial,Normalny"&amp;10  do uchwały Nr XXVI/174/2009 Rady Miasta Radziejów z dnia 30 grudnia 2009 roku  w sprawie uchwalenia budżetu Miasta Radziejów na 2010 rok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E16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6.00390625" style="0" customWidth="1"/>
    <col min="2" max="3" width="8.8515625" style="0" customWidth="1"/>
    <col min="4" max="4" width="43.57421875" style="0" customWidth="1"/>
    <col min="5" max="5" width="17.7109375" style="0" customWidth="1"/>
  </cols>
  <sheetData>
    <row r="1" spans="2:5" ht="18">
      <c r="B1" s="467" t="s">
        <v>360</v>
      </c>
      <c r="C1" s="467"/>
      <c r="D1" s="467"/>
      <c r="E1" s="467"/>
    </row>
    <row r="2" spans="2:5" ht="18">
      <c r="B2" s="467" t="s">
        <v>361</v>
      </c>
      <c r="C2" s="467"/>
      <c r="D2" s="467"/>
      <c r="E2" s="467"/>
    </row>
    <row r="3" spans="2:5" ht="18" customHeight="1">
      <c r="B3" s="14"/>
      <c r="C3" s="14"/>
      <c r="D3" s="535" t="s">
        <v>670</v>
      </c>
      <c r="E3" s="536"/>
    </row>
    <row r="4" spans="2:5" ht="12.75">
      <c r="B4" s="14"/>
      <c r="C4" s="14"/>
      <c r="D4" s="14"/>
      <c r="E4" s="27" t="s">
        <v>277</v>
      </c>
    </row>
    <row r="5" spans="2:5" ht="36" customHeight="1">
      <c r="B5" s="392" t="s">
        <v>278</v>
      </c>
      <c r="C5" s="393" t="s">
        <v>22</v>
      </c>
      <c r="D5" s="392" t="s">
        <v>362</v>
      </c>
      <c r="E5" s="392" t="s">
        <v>671</v>
      </c>
    </row>
    <row r="6" spans="2:5" ht="36.75" customHeight="1">
      <c r="B6" s="88" t="s">
        <v>363</v>
      </c>
      <c r="C6" s="88"/>
      <c r="D6" s="212" t="s">
        <v>364</v>
      </c>
      <c r="E6" s="90">
        <v>4099</v>
      </c>
    </row>
    <row r="7" spans="2:5" ht="30.75" customHeight="1">
      <c r="B7" s="88" t="s">
        <v>365</v>
      </c>
      <c r="C7" s="88"/>
      <c r="D7" s="89" t="s">
        <v>366</v>
      </c>
      <c r="E7" s="90">
        <v>18000</v>
      </c>
    </row>
    <row r="8" spans="2:5" ht="20.25" customHeight="1">
      <c r="B8" s="84" t="s">
        <v>291</v>
      </c>
      <c r="C8" s="211" t="s">
        <v>94</v>
      </c>
      <c r="D8" s="91" t="s">
        <v>406</v>
      </c>
      <c r="E8" s="85">
        <v>18000</v>
      </c>
    </row>
    <row r="9" spans="2:5" ht="15">
      <c r="B9" s="84" t="s">
        <v>294</v>
      </c>
      <c r="C9" s="84"/>
      <c r="D9" s="91"/>
      <c r="E9" s="85"/>
    </row>
    <row r="10" spans="2:5" ht="28.5" customHeight="1">
      <c r="B10" s="88" t="s">
        <v>367</v>
      </c>
      <c r="C10" s="88"/>
      <c r="D10" s="89" t="s">
        <v>368</v>
      </c>
      <c r="E10" s="90">
        <f>SUM(E11,E15)</f>
        <v>21000</v>
      </c>
    </row>
    <row r="11" spans="2:5" ht="20.25" customHeight="1">
      <c r="B11" s="84" t="s">
        <v>291</v>
      </c>
      <c r="C11" s="211"/>
      <c r="D11" s="91" t="s">
        <v>136</v>
      </c>
      <c r="E11" s="85">
        <f>SUM(E12:E14)</f>
        <v>21000</v>
      </c>
    </row>
    <row r="12" spans="2:5" ht="20.25" customHeight="1">
      <c r="B12" s="84"/>
      <c r="C12" s="211" t="s">
        <v>210</v>
      </c>
      <c r="D12" s="91" t="s">
        <v>193</v>
      </c>
      <c r="E12" s="85">
        <v>8000</v>
      </c>
    </row>
    <row r="13" spans="2:5" ht="21.75" customHeight="1">
      <c r="B13" s="84"/>
      <c r="C13" s="211" t="s">
        <v>165</v>
      </c>
      <c r="D13" s="91" t="s">
        <v>221</v>
      </c>
      <c r="E13" s="85">
        <v>8000</v>
      </c>
    </row>
    <row r="14" spans="2:5" ht="21" customHeight="1">
      <c r="B14" s="84"/>
      <c r="C14" s="211" t="s">
        <v>162</v>
      </c>
      <c r="D14" s="91" t="s">
        <v>153</v>
      </c>
      <c r="E14" s="85">
        <v>5000</v>
      </c>
    </row>
    <row r="15" spans="2:5" ht="22.5" customHeight="1">
      <c r="B15" s="84" t="s">
        <v>294</v>
      </c>
      <c r="C15" s="211"/>
      <c r="D15" s="91" t="s">
        <v>138</v>
      </c>
      <c r="E15" s="85">
        <v>0</v>
      </c>
    </row>
    <row r="16" spans="2:5" ht="33" customHeight="1">
      <c r="B16" s="88" t="s">
        <v>369</v>
      </c>
      <c r="C16" s="88"/>
      <c r="D16" s="212" t="s">
        <v>370</v>
      </c>
      <c r="E16" s="90">
        <f>E6+E7-E10</f>
        <v>1099</v>
      </c>
    </row>
  </sheetData>
  <sheetProtection/>
  <mergeCells count="3">
    <mergeCell ref="B1:E1"/>
    <mergeCell ref="B2:E2"/>
    <mergeCell ref="D3:E3"/>
  </mergeCells>
  <printOptions/>
  <pageMargins left="0.7480314960629921" right="0.6299212598425197" top="1.220472440944882" bottom="0.984251968503937" header="0.5118110236220472" footer="0.5118110236220472"/>
  <pageSetup horizontalDpi="600" verticalDpi="600" orientation="portrait" paperSize="9" r:id="rId1"/>
  <headerFooter alignWithMargins="0">
    <oddHeader>&amp;R&amp;"Arial,Pogrubiony"&amp;11Załącznik Nr 10&amp;"Arial,Normalny"&amp;10 do uchwały Nr XXVI/174/2009 Rady Miasta Radziejów z dnia 30 grudnia 2009 roku 
 w sprawie uchwalenia budżetu Miasta Radziejów  na 2010 rok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28125" style="0" customWidth="1"/>
    <col min="2" max="2" width="25.8515625" style="0" customWidth="1"/>
    <col min="3" max="3" width="11.28125" style="0" customWidth="1"/>
    <col min="4" max="4" width="13.140625" style="0" customWidth="1"/>
    <col min="5" max="5" width="8.7109375" style="0" customWidth="1"/>
    <col min="6" max="6" width="10.140625" style="0" customWidth="1"/>
    <col min="7" max="7" width="6.28125" style="0" customWidth="1"/>
    <col min="8" max="8" width="10.8515625" style="0" customWidth="1"/>
    <col min="9" max="9" width="10.140625" style="0" customWidth="1"/>
    <col min="10" max="10" width="9.7109375" style="0" customWidth="1"/>
    <col min="11" max="11" width="12.00390625" style="0" customWidth="1"/>
    <col min="12" max="12" width="13.7109375" style="0" customWidth="1"/>
  </cols>
  <sheetData>
    <row r="1" spans="1:11" ht="18">
      <c r="A1" s="467" t="s">
        <v>732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21" customHeight="1">
      <c r="A2" s="467" t="s">
        <v>672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</row>
    <row r="3" spans="1:11" ht="15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2" ht="12.75" hidden="1">
      <c r="A4" s="14"/>
      <c r="B4" s="14"/>
      <c r="C4" s="14"/>
      <c r="D4" s="14"/>
      <c r="E4" s="14"/>
      <c r="F4" s="14"/>
      <c r="G4" s="14"/>
      <c r="H4" s="14"/>
      <c r="I4" s="14"/>
      <c r="J4" s="14"/>
      <c r="L4" s="27" t="s">
        <v>277</v>
      </c>
    </row>
    <row r="5" spans="1:12" ht="12.75">
      <c r="A5" s="459" t="s">
        <v>278</v>
      </c>
      <c r="B5" s="459" t="s">
        <v>362</v>
      </c>
      <c r="C5" s="469" t="s">
        <v>132</v>
      </c>
      <c r="D5" s="468" t="s">
        <v>457</v>
      </c>
      <c r="E5" s="537" t="s">
        <v>407</v>
      </c>
      <c r="F5" s="538"/>
      <c r="G5" s="538"/>
      <c r="H5" s="539"/>
      <c r="I5" s="468" t="s">
        <v>368</v>
      </c>
      <c r="J5" s="468"/>
      <c r="K5" s="468" t="s">
        <v>408</v>
      </c>
      <c r="L5" s="468" t="s">
        <v>673</v>
      </c>
    </row>
    <row r="6" spans="1:12" ht="16.5" customHeight="1">
      <c r="A6" s="459"/>
      <c r="B6" s="459"/>
      <c r="C6" s="470"/>
      <c r="D6" s="468"/>
      <c r="E6" s="468" t="s">
        <v>409</v>
      </c>
      <c r="F6" s="541" t="s">
        <v>137</v>
      </c>
      <c r="G6" s="542"/>
      <c r="H6" s="543"/>
      <c r="I6" s="468" t="s">
        <v>409</v>
      </c>
      <c r="J6" s="468" t="s">
        <v>410</v>
      </c>
      <c r="K6" s="468"/>
      <c r="L6" s="468"/>
    </row>
    <row r="7" spans="1:12" ht="12.75">
      <c r="A7" s="459"/>
      <c r="B7" s="459"/>
      <c r="C7" s="470"/>
      <c r="D7" s="468"/>
      <c r="E7" s="468"/>
      <c r="F7" s="544" t="s">
        <v>411</v>
      </c>
      <c r="G7" s="541" t="s">
        <v>137</v>
      </c>
      <c r="H7" s="543"/>
      <c r="I7" s="468"/>
      <c r="J7" s="468"/>
      <c r="K7" s="468"/>
      <c r="L7" s="468"/>
    </row>
    <row r="8" spans="1:12" ht="47.25" customHeight="1">
      <c r="A8" s="459"/>
      <c r="B8" s="459"/>
      <c r="C8" s="471"/>
      <c r="D8" s="468"/>
      <c r="E8" s="468"/>
      <c r="F8" s="545"/>
      <c r="G8" s="233" t="s">
        <v>412</v>
      </c>
      <c r="H8" s="233" t="s">
        <v>413</v>
      </c>
      <c r="I8" s="468"/>
      <c r="J8" s="468"/>
      <c r="K8" s="468"/>
      <c r="L8" s="468"/>
    </row>
    <row r="9" spans="1:12" ht="12.75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</row>
    <row r="10" spans="1:12" ht="27.75" customHeight="1">
      <c r="A10" s="49"/>
      <c r="B10" s="55" t="s">
        <v>414</v>
      </c>
      <c r="C10" s="55"/>
      <c r="D10" s="17">
        <f>D12+D13</f>
        <v>2650</v>
      </c>
      <c r="E10" s="17">
        <f aca="true" t="shared" si="0" ref="E10:L10">E12+E13</f>
        <v>111530</v>
      </c>
      <c r="F10" s="17">
        <f t="shared" si="0"/>
        <v>0</v>
      </c>
      <c r="G10" s="20" t="s">
        <v>305</v>
      </c>
      <c r="H10" s="20" t="s">
        <v>305</v>
      </c>
      <c r="I10" s="17">
        <f t="shared" si="0"/>
        <v>114180</v>
      </c>
      <c r="J10" s="20" t="s">
        <v>305</v>
      </c>
      <c r="K10" s="17">
        <f t="shared" si="0"/>
        <v>0</v>
      </c>
      <c r="L10" s="17">
        <f t="shared" si="0"/>
        <v>0</v>
      </c>
    </row>
    <row r="11" spans="1:12" ht="17.25" customHeight="1">
      <c r="A11" s="44"/>
      <c r="B11" s="92" t="s">
        <v>135</v>
      </c>
      <c r="C11" s="92"/>
      <c r="D11" s="17"/>
      <c r="E11" s="17"/>
      <c r="F11" s="93"/>
      <c r="G11" s="93"/>
      <c r="H11" s="93"/>
      <c r="I11" s="17"/>
      <c r="J11" s="93"/>
      <c r="K11" s="17"/>
      <c r="L11" s="17">
        <v>0</v>
      </c>
    </row>
    <row r="12" spans="1:12" ht="18.75" customHeight="1">
      <c r="A12" s="44"/>
      <c r="B12" s="92" t="s">
        <v>529</v>
      </c>
      <c r="C12" s="49">
        <v>80101</v>
      </c>
      <c r="D12" s="17">
        <v>1024</v>
      </c>
      <c r="E12" s="17">
        <v>9500</v>
      </c>
      <c r="F12" s="231">
        <v>0</v>
      </c>
      <c r="G12" s="20" t="s">
        <v>305</v>
      </c>
      <c r="H12" s="20" t="s">
        <v>305</v>
      </c>
      <c r="I12" s="17">
        <v>10524</v>
      </c>
      <c r="J12" s="20" t="s">
        <v>305</v>
      </c>
      <c r="K12" s="17">
        <v>0</v>
      </c>
      <c r="L12" s="17"/>
    </row>
    <row r="13" spans="1:12" ht="36" customHeight="1">
      <c r="A13" s="44"/>
      <c r="B13" s="229" t="s">
        <v>530</v>
      </c>
      <c r="C13" s="230">
        <v>80148</v>
      </c>
      <c r="D13" s="17">
        <v>1626</v>
      </c>
      <c r="E13" s="17">
        <v>102030</v>
      </c>
      <c r="F13" s="231">
        <v>0</v>
      </c>
      <c r="G13" s="93" t="s">
        <v>305</v>
      </c>
      <c r="H13" s="93" t="s">
        <v>305</v>
      </c>
      <c r="I13" s="17">
        <v>103656</v>
      </c>
      <c r="J13" s="93" t="s">
        <v>305</v>
      </c>
      <c r="K13" s="17">
        <v>0</v>
      </c>
      <c r="L13" s="17">
        <v>0</v>
      </c>
    </row>
    <row r="14" spans="1:12" s="96" customFormat="1" ht="20.25" customHeight="1">
      <c r="A14" s="540" t="s">
        <v>304</v>
      </c>
      <c r="B14" s="540"/>
      <c r="C14" s="226"/>
      <c r="D14" s="95">
        <f aca="true" t="shared" si="1" ref="D14:K14">D10</f>
        <v>2650</v>
      </c>
      <c r="E14" s="95">
        <f t="shared" si="1"/>
        <v>111530</v>
      </c>
      <c r="F14" s="95">
        <f t="shared" si="1"/>
        <v>0</v>
      </c>
      <c r="G14" s="232" t="str">
        <f t="shared" si="1"/>
        <v>x</v>
      </c>
      <c r="H14" s="232" t="str">
        <f t="shared" si="1"/>
        <v>x</v>
      </c>
      <c r="I14" s="95">
        <f t="shared" si="1"/>
        <v>114180</v>
      </c>
      <c r="J14" s="232" t="str">
        <f t="shared" si="1"/>
        <v>x</v>
      </c>
      <c r="K14" s="95">
        <f t="shared" si="1"/>
        <v>0</v>
      </c>
      <c r="L14" s="95">
        <v>0</v>
      </c>
    </row>
    <row r="16" ht="12.75">
      <c r="A16" s="64" t="s">
        <v>415</v>
      </c>
    </row>
    <row r="17" ht="14.25">
      <c r="A17" s="64" t="s">
        <v>416</v>
      </c>
    </row>
    <row r="18" ht="12.75">
      <c r="A18" s="64" t="s">
        <v>417</v>
      </c>
    </row>
    <row r="19" ht="12.75">
      <c r="A19" s="64" t="s">
        <v>418</v>
      </c>
    </row>
  </sheetData>
  <sheetProtection/>
  <mergeCells count="17">
    <mergeCell ref="A14:B14"/>
    <mergeCell ref="L5:L8"/>
    <mergeCell ref="E6:E8"/>
    <mergeCell ref="F6:H6"/>
    <mergeCell ref="I6:I8"/>
    <mergeCell ref="J6:J8"/>
    <mergeCell ref="F7:F8"/>
    <mergeCell ref="G7:H7"/>
    <mergeCell ref="A1:K1"/>
    <mergeCell ref="A2:K2"/>
    <mergeCell ref="A5:A8"/>
    <mergeCell ref="B5:B8"/>
    <mergeCell ref="D5:D8"/>
    <mergeCell ref="E5:H5"/>
    <mergeCell ref="I5:J5"/>
    <mergeCell ref="K5:K8"/>
    <mergeCell ref="C5:C8"/>
  </mergeCells>
  <printOptions/>
  <pageMargins left="0.5905511811023623" right="0.5118110236220472" top="1.3779527559055118" bottom="0.984251968503937" header="0.9055118110236221" footer="0.5118110236220472"/>
  <pageSetup horizontalDpi="600" verticalDpi="600" orientation="landscape" paperSize="9" r:id="rId1"/>
  <headerFooter alignWithMargins="0">
    <oddHeader>&amp;R&amp;"Arial,Pogrubiony"&amp;11Załącznik Nr 11&amp;"Arial,Normalny"&amp;10 do uchwały Nr XXVI/174/2009 Rady Miasta Radziejów z dnia 30 grudnia 2009 roku  
w sprawie uchwalenia budżetu Miasta Radziejów  na 2010 rok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D28" sqref="D28"/>
    </sheetView>
  </sheetViews>
  <sheetFormatPr defaultColWidth="9.140625" defaultRowHeight="12.75"/>
  <cols>
    <col min="1" max="1" width="8.00390625" style="0" customWidth="1"/>
    <col min="2" max="2" width="55.57421875" style="0" customWidth="1"/>
    <col min="3" max="11" width="14.7109375" style="0" customWidth="1"/>
  </cols>
  <sheetData>
    <row r="1" spans="1:10" ht="22.5" customHeight="1">
      <c r="A1" s="467" t="s">
        <v>695</v>
      </c>
      <c r="B1" s="467"/>
      <c r="C1" s="467"/>
      <c r="D1" s="467"/>
      <c r="E1" s="467"/>
      <c r="F1" s="467"/>
      <c r="G1" s="467"/>
      <c r="H1" s="467"/>
      <c r="I1" s="467"/>
      <c r="J1" s="467"/>
    </row>
    <row r="2" ht="12" customHeight="1">
      <c r="J2" s="70" t="s">
        <v>277</v>
      </c>
    </row>
    <row r="3" spans="1:11" ht="20.25" customHeight="1">
      <c r="A3" s="546" t="s">
        <v>278</v>
      </c>
      <c r="B3" s="546" t="s">
        <v>362</v>
      </c>
      <c r="C3" s="547" t="s">
        <v>696</v>
      </c>
      <c r="D3" s="549" t="s">
        <v>547</v>
      </c>
      <c r="E3" s="550"/>
      <c r="F3" s="550"/>
      <c r="G3" s="550"/>
      <c r="H3" s="550"/>
      <c r="I3" s="550"/>
      <c r="J3" s="550"/>
      <c r="K3" s="551"/>
    </row>
    <row r="4" spans="1:11" ht="40.5" customHeight="1">
      <c r="A4" s="546"/>
      <c r="B4" s="546"/>
      <c r="C4" s="548"/>
      <c r="D4" s="192">
        <v>2010</v>
      </c>
      <c r="E4" s="192">
        <v>2011</v>
      </c>
      <c r="F4" s="192">
        <v>2012</v>
      </c>
      <c r="G4" s="192">
        <v>2013</v>
      </c>
      <c r="H4" s="192">
        <v>2014</v>
      </c>
      <c r="I4" s="192">
        <v>2015</v>
      </c>
      <c r="J4" s="192">
        <v>2016</v>
      </c>
      <c r="K4" s="192">
        <v>2017</v>
      </c>
    </row>
    <row r="5" spans="1:11" ht="12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8</v>
      </c>
      <c r="I5" s="71"/>
      <c r="J5" s="71">
        <v>9</v>
      </c>
      <c r="K5" s="71"/>
    </row>
    <row r="6" spans="1:11" s="120" customFormat="1" ht="18" customHeight="1">
      <c r="A6" s="24" t="s">
        <v>291</v>
      </c>
      <c r="B6" s="72" t="s">
        <v>713</v>
      </c>
      <c r="C6" s="101">
        <f>+C$7+C$11+C15+C19+C23</f>
        <v>765321</v>
      </c>
      <c r="D6" s="101">
        <f aca="true" t="shared" si="0" ref="D6:K6">+D$7+D$11+D15+D19+D23</f>
        <v>2746720</v>
      </c>
      <c r="E6" s="101">
        <f t="shared" si="0"/>
        <v>2390800</v>
      </c>
      <c r="F6" s="101">
        <f t="shared" si="0"/>
        <v>1909880</v>
      </c>
      <c r="G6" s="101">
        <f t="shared" si="0"/>
        <v>1450160</v>
      </c>
      <c r="H6" s="101">
        <f t="shared" si="0"/>
        <v>990440</v>
      </c>
      <c r="I6" s="101">
        <f t="shared" si="0"/>
        <v>530720</v>
      </c>
      <c r="J6" s="101">
        <f t="shared" si="0"/>
        <v>96000</v>
      </c>
      <c r="K6" s="101">
        <f t="shared" si="0"/>
        <v>0</v>
      </c>
    </row>
    <row r="7" spans="1:11" s="317" customFormat="1" ht="18" customHeight="1">
      <c r="A7" s="372" t="s">
        <v>371</v>
      </c>
      <c r="B7" s="373" t="s">
        <v>697</v>
      </c>
      <c r="C7" s="374">
        <f aca="true" t="shared" si="1" ref="C7:J7">SUM(C$8:C$10)</f>
        <v>765321</v>
      </c>
      <c r="D7" s="374">
        <f t="shared" si="1"/>
        <v>587841</v>
      </c>
      <c r="E7" s="374">
        <f t="shared" si="1"/>
        <v>2290800</v>
      </c>
      <c r="F7" s="374">
        <f t="shared" si="1"/>
        <v>1909880</v>
      </c>
      <c r="G7" s="374">
        <f t="shared" si="1"/>
        <v>1450160</v>
      </c>
      <c r="H7" s="374">
        <f t="shared" si="1"/>
        <v>990440</v>
      </c>
      <c r="I7" s="374">
        <f t="shared" si="1"/>
        <v>530720</v>
      </c>
      <c r="J7" s="374">
        <f t="shared" si="1"/>
        <v>96000</v>
      </c>
      <c r="K7" s="374">
        <f>SUM(K$8:K$10,K11)</f>
        <v>0</v>
      </c>
    </row>
    <row r="8" spans="1:11" ht="18" customHeight="1">
      <c r="A8" s="75" t="s">
        <v>372</v>
      </c>
      <c r="B8" s="76" t="s">
        <v>373</v>
      </c>
      <c r="C8" s="100">
        <v>693721</v>
      </c>
      <c r="D8" s="100">
        <v>587841</v>
      </c>
      <c r="E8" s="100">
        <v>1714800</v>
      </c>
      <c r="F8" s="100">
        <v>1354880</v>
      </c>
      <c r="G8" s="100">
        <v>1016160</v>
      </c>
      <c r="H8" s="100">
        <v>677440</v>
      </c>
      <c r="I8" s="100">
        <v>338720</v>
      </c>
      <c r="J8" s="100">
        <v>0</v>
      </c>
      <c r="K8" s="100">
        <v>0</v>
      </c>
    </row>
    <row r="9" spans="1:11" ht="18" customHeight="1">
      <c r="A9" s="75" t="s">
        <v>374</v>
      </c>
      <c r="B9" s="76" t="s">
        <v>375</v>
      </c>
      <c r="C9" s="100">
        <v>71600</v>
      </c>
      <c r="D9" s="100">
        <v>0</v>
      </c>
      <c r="E9" s="100">
        <v>576000</v>
      </c>
      <c r="F9" s="100">
        <v>555000</v>
      </c>
      <c r="G9" s="100">
        <v>434000</v>
      </c>
      <c r="H9" s="100">
        <v>313000</v>
      </c>
      <c r="I9" s="100">
        <v>192000</v>
      </c>
      <c r="J9" s="100">
        <v>96000</v>
      </c>
      <c r="K9" s="100">
        <v>0</v>
      </c>
    </row>
    <row r="10" spans="1:11" ht="18" customHeight="1">
      <c r="A10" s="75" t="s">
        <v>376</v>
      </c>
      <c r="B10" s="76" t="s">
        <v>377</v>
      </c>
      <c r="C10" s="100">
        <v>0</v>
      </c>
      <c r="D10" s="100"/>
      <c r="E10" s="100"/>
      <c r="F10" s="100"/>
      <c r="G10" s="100"/>
      <c r="H10" s="100"/>
      <c r="I10" s="100"/>
      <c r="J10" s="100"/>
      <c r="K10" s="100"/>
    </row>
    <row r="11" spans="1:11" s="317" customFormat="1" ht="18" customHeight="1">
      <c r="A11" s="372" t="s">
        <v>378</v>
      </c>
      <c r="B11" s="373" t="s">
        <v>698</v>
      </c>
      <c r="C11" s="374">
        <f>+C$12+C$13</f>
        <v>0</v>
      </c>
      <c r="D11" s="374">
        <f aca="true" t="shared" si="2" ref="D11:K11">+D$12+D$13</f>
        <v>2158879</v>
      </c>
      <c r="E11" s="374">
        <f t="shared" si="2"/>
        <v>100000</v>
      </c>
      <c r="F11" s="374">
        <f t="shared" si="2"/>
        <v>0</v>
      </c>
      <c r="G11" s="374">
        <f t="shared" si="2"/>
        <v>0</v>
      </c>
      <c r="H11" s="374">
        <f t="shared" si="2"/>
        <v>0</v>
      </c>
      <c r="I11" s="374">
        <f t="shared" si="2"/>
        <v>0</v>
      </c>
      <c r="J11" s="374">
        <f t="shared" si="2"/>
        <v>0</v>
      </c>
      <c r="K11" s="374">
        <f t="shared" si="2"/>
        <v>0</v>
      </c>
    </row>
    <row r="12" spans="1:11" ht="18" customHeight="1">
      <c r="A12" s="75" t="s">
        <v>379</v>
      </c>
      <c r="B12" s="76" t="s">
        <v>380</v>
      </c>
      <c r="C12" s="100">
        <v>0</v>
      </c>
      <c r="D12" s="100">
        <v>1486879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</row>
    <row r="13" spans="1:11" ht="18" customHeight="1">
      <c r="A13" s="75" t="s">
        <v>381</v>
      </c>
      <c r="B13" s="76" t="s">
        <v>699</v>
      </c>
      <c r="C13" s="100">
        <v>0</v>
      </c>
      <c r="D13" s="100">
        <v>672000</v>
      </c>
      <c r="E13" s="100">
        <v>100000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</row>
    <row r="14" spans="1:11" ht="18" customHeight="1">
      <c r="A14" s="75" t="s">
        <v>382</v>
      </c>
      <c r="B14" s="77" t="s">
        <v>546</v>
      </c>
      <c r="C14" s="100">
        <v>0</v>
      </c>
      <c r="D14" s="100"/>
      <c r="E14" s="100"/>
      <c r="F14" s="100"/>
      <c r="G14" s="100"/>
      <c r="H14" s="100"/>
      <c r="I14" s="100"/>
      <c r="J14" s="100"/>
      <c r="K14" s="100"/>
    </row>
    <row r="15" spans="1:11" s="375" customFormat="1" ht="17.25" customHeight="1">
      <c r="A15" s="372" t="s">
        <v>700</v>
      </c>
      <c r="B15" s="373" t="s">
        <v>701</v>
      </c>
      <c r="C15" s="374">
        <f>SUM(C16:C18)</f>
        <v>0</v>
      </c>
      <c r="D15" s="374">
        <f aca="true" t="shared" si="3" ref="D15:K15">SUM(D16:D18)</f>
        <v>0</v>
      </c>
      <c r="E15" s="374">
        <f t="shared" si="3"/>
        <v>0</v>
      </c>
      <c r="F15" s="374">
        <f t="shared" si="3"/>
        <v>0</v>
      </c>
      <c r="G15" s="374">
        <f t="shared" si="3"/>
        <v>0</v>
      </c>
      <c r="H15" s="374">
        <f t="shared" si="3"/>
        <v>0</v>
      </c>
      <c r="I15" s="374">
        <f t="shared" si="3"/>
        <v>0</v>
      </c>
      <c r="J15" s="374">
        <f t="shared" si="3"/>
        <v>0</v>
      </c>
      <c r="K15" s="374">
        <f t="shared" si="3"/>
        <v>0</v>
      </c>
    </row>
    <row r="16" spans="1:11" ht="18" customHeight="1">
      <c r="A16" s="75" t="s">
        <v>702</v>
      </c>
      <c r="B16" s="77" t="s">
        <v>380</v>
      </c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18" customHeight="1">
      <c r="A17" s="75" t="s">
        <v>703</v>
      </c>
      <c r="B17" s="77" t="s">
        <v>699</v>
      </c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 ht="18" customHeight="1">
      <c r="A18" s="75" t="s">
        <v>704</v>
      </c>
      <c r="B18" s="77" t="s">
        <v>383</v>
      </c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s="375" customFormat="1" ht="18" customHeight="1">
      <c r="A19" s="372" t="s">
        <v>705</v>
      </c>
      <c r="B19" s="373" t="s">
        <v>706</v>
      </c>
      <c r="C19" s="374">
        <f>SUM(C20:C22)</f>
        <v>0</v>
      </c>
      <c r="D19" s="374">
        <f aca="true" t="shared" si="4" ref="D19:K19">SUM(D20:D22)</f>
        <v>0</v>
      </c>
      <c r="E19" s="374">
        <f t="shared" si="4"/>
        <v>0</v>
      </c>
      <c r="F19" s="374">
        <f t="shared" si="4"/>
        <v>0</v>
      </c>
      <c r="G19" s="374">
        <f t="shared" si="4"/>
        <v>0</v>
      </c>
      <c r="H19" s="374">
        <f t="shared" si="4"/>
        <v>0</v>
      </c>
      <c r="I19" s="374">
        <f t="shared" si="4"/>
        <v>0</v>
      </c>
      <c r="J19" s="374">
        <f t="shared" si="4"/>
        <v>0</v>
      </c>
      <c r="K19" s="374">
        <f t="shared" si="4"/>
        <v>0</v>
      </c>
    </row>
    <row r="20" spans="1:11" ht="18" customHeight="1">
      <c r="A20" s="75" t="s">
        <v>707</v>
      </c>
      <c r="B20" s="77" t="s">
        <v>380</v>
      </c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ht="18" customHeight="1">
      <c r="A21" s="75" t="s">
        <v>708</v>
      </c>
      <c r="B21" s="77" t="s">
        <v>699</v>
      </c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1" ht="18" customHeight="1">
      <c r="A22" s="75" t="s">
        <v>709</v>
      </c>
      <c r="B22" s="77" t="s">
        <v>383</v>
      </c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11" s="375" customFormat="1" ht="18" customHeight="1">
      <c r="A23" s="372" t="s">
        <v>710</v>
      </c>
      <c r="B23" s="373" t="s">
        <v>711</v>
      </c>
      <c r="C23" s="374">
        <v>0</v>
      </c>
      <c r="D23" s="374">
        <v>0</v>
      </c>
      <c r="E23" s="374">
        <v>0</v>
      </c>
      <c r="F23" s="374">
        <v>0</v>
      </c>
      <c r="G23" s="374">
        <v>0</v>
      </c>
      <c r="H23" s="374">
        <v>0</v>
      </c>
      <c r="I23" s="374">
        <v>0</v>
      </c>
      <c r="J23" s="374">
        <v>0</v>
      </c>
      <c r="K23" s="374">
        <v>0</v>
      </c>
    </row>
    <row r="24" spans="1:11" ht="18" customHeight="1">
      <c r="A24" s="24">
        <v>2</v>
      </c>
      <c r="B24" s="72" t="s">
        <v>712</v>
      </c>
      <c r="C24" s="101">
        <f aca="true" t="shared" si="5" ref="C24:K24">+C$25+C$29</f>
        <v>0</v>
      </c>
      <c r="D24" s="101">
        <f t="shared" si="5"/>
        <v>228182</v>
      </c>
      <c r="E24" s="101">
        <f t="shared" si="5"/>
        <v>529626</v>
      </c>
      <c r="F24" s="101">
        <f t="shared" si="5"/>
        <v>544619</v>
      </c>
      <c r="G24" s="101">
        <f t="shared" si="5"/>
        <v>510232</v>
      </c>
      <c r="H24" s="101">
        <f t="shared" si="5"/>
        <v>496490</v>
      </c>
      <c r="I24" s="101">
        <f t="shared" si="5"/>
        <v>482856</v>
      </c>
      <c r="J24" s="101">
        <f t="shared" si="5"/>
        <v>444324</v>
      </c>
      <c r="K24" s="101">
        <f t="shared" si="5"/>
        <v>97941</v>
      </c>
    </row>
    <row r="25" spans="1:11" ht="18" customHeight="1">
      <c r="A25" s="24" t="s">
        <v>384</v>
      </c>
      <c r="B25" s="72" t="s">
        <v>714</v>
      </c>
      <c r="C25" s="101">
        <f>SUM(C$26:C$28)</f>
        <v>0</v>
      </c>
      <c r="D25" s="101">
        <f aca="true" t="shared" si="6" ref="D25:K25">SUM(D$26:D$28)</f>
        <v>177480</v>
      </c>
      <c r="E25" s="101">
        <f t="shared" si="6"/>
        <v>455920</v>
      </c>
      <c r="F25" s="101">
        <f t="shared" si="6"/>
        <v>480920</v>
      </c>
      <c r="G25" s="101">
        <f t="shared" si="6"/>
        <v>459720</v>
      </c>
      <c r="H25" s="101">
        <f t="shared" si="6"/>
        <v>459720</v>
      </c>
      <c r="I25" s="101">
        <f t="shared" si="6"/>
        <v>459720</v>
      </c>
      <c r="J25" s="101">
        <f t="shared" si="6"/>
        <v>434720</v>
      </c>
      <c r="K25" s="101">
        <f t="shared" si="6"/>
        <v>96000</v>
      </c>
    </row>
    <row r="26" spans="1:11" ht="18" customHeight="1">
      <c r="A26" s="75" t="s">
        <v>385</v>
      </c>
      <c r="B26" s="76" t="s">
        <v>386</v>
      </c>
      <c r="C26" s="100">
        <v>0</v>
      </c>
      <c r="D26" s="100">
        <v>177480</v>
      </c>
      <c r="E26" s="100">
        <v>455920</v>
      </c>
      <c r="F26" s="100">
        <v>480920</v>
      </c>
      <c r="G26" s="100">
        <v>459720</v>
      </c>
      <c r="H26" s="100">
        <v>459720</v>
      </c>
      <c r="I26" s="100">
        <v>459720</v>
      </c>
      <c r="J26" s="100">
        <v>434720</v>
      </c>
      <c r="K26" s="100">
        <v>96000</v>
      </c>
    </row>
    <row r="27" spans="1:11" ht="18" customHeight="1">
      <c r="A27" s="75" t="s">
        <v>387</v>
      </c>
      <c r="B27" s="76" t="s">
        <v>388</v>
      </c>
      <c r="C27" s="100">
        <v>0</v>
      </c>
      <c r="D27" s="100"/>
      <c r="E27" s="100"/>
      <c r="F27" s="100"/>
      <c r="G27" s="100"/>
      <c r="H27" s="100"/>
      <c r="I27" s="100"/>
      <c r="J27" s="100"/>
      <c r="K27" s="100"/>
    </row>
    <row r="28" spans="1:11" ht="18" customHeight="1">
      <c r="A28" s="75" t="s">
        <v>389</v>
      </c>
      <c r="B28" s="76" t="s">
        <v>390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/>
      <c r="J28" s="100">
        <v>0</v>
      </c>
      <c r="K28" s="100"/>
    </row>
    <row r="29" spans="1:11" ht="18" customHeight="1">
      <c r="A29" s="73" t="s">
        <v>392</v>
      </c>
      <c r="B29" s="74" t="s">
        <v>393</v>
      </c>
      <c r="C29" s="99">
        <v>0</v>
      </c>
      <c r="D29" s="99">
        <v>50702</v>
      </c>
      <c r="E29" s="99">
        <v>73706</v>
      </c>
      <c r="F29" s="99">
        <v>63699</v>
      </c>
      <c r="G29" s="99">
        <v>50512</v>
      </c>
      <c r="H29" s="99">
        <v>36770</v>
      </c>
      <c r="I29" s="99">
        <v>23136</v>
      </c>
      <c r="J29" s="99">
        <v>9604</v>
      </c>
      <c r="K29" s="99">
        <v>1941</v>
      </c>
    </row>
    <row r="30" spans="1:11" ht="18" customHeight="1">
      <c r="A30" s="24" t="s">
        <v>295</v>
      </c>
      <c r="B30" s="72" t="s">
        <v>394</v>
      </c>
      <c r="C30" s="237">
        <v>16941300</v>
      </c>
      <c r="D30" s="98">
        <v>17257258</v>
      </c>
      <c r="E30" s="98">
        <v>17250000</v>
      </c>
      <c r="F30" s="98">
        <v>17865000</v>
      </c>
      <c r="G30" s="98">
        <v>16645000</v>
      </c>
      <c r="H30" s="98">
        <v>16695000</v>
      </c>
      <c r="I30" s="98">
        <v>16695000</v>
      </c>
      <c r="J30" s="98">
        <v>16695000</v>
      </c>
      <c r="K30" s="98">
        <v>16695000</v>
      </c>
    </row>
    <row r="31" spans="1:11" ht="18" customHeight="1">
      <c r="A31" s="24" t="s">
        <v>296</v>
      </c>
      <c r="B31" s="72" t="s">
        <v>395</v>
      </c>
      <c r="C31" s="223">
        <v>17571421</v>
      </c>
      <c r="D31" s="98">
        <v>20580206</v>
      </c>
      <c r="E31" s="98">
        <v>17535000</v>
      </c>
      <c r="F31" s="98">
        <v>17365000</v>
      </c>
      <c r="G31" s="98">
        <v>16100000</v>
      </c>
      <c r="H31" s="98">
        <v>16190000</v>
      </c>
      <c r="I31" s="98">
        <v>16230000</v>
      </c>
      <c r="J31" s="98">
        <v>16230000</v>
      </c>
      <c r="K31" s="98">
        <v>16595000</v>
      </c>
    </row>
    <row r="32" spans="1:11" ht="18" customHeight="1">
      <c r="A32" s="24" t="s">
        <v>297</v>
      </c>
      <c r="B32" s="72" t="s">
        <v>396</v>
      </c>
      <c r="C32" s="98">
        <f>+C$30-C$31</f>
        <v>-630121</v>
      </c>
      <c r="D32" s="98">
        <f>+D$30-D$31</f>
        <v>-3322948</v>
      </c>
      <c r="E32" s="98">
        <f aca="true" t="shared" si="7" ref="E32:K32">+E$30-E$31</f>
        <v>-285000</v>
      </c>
      <c r="F32" s="98">
        <f t="shared" si="7"/>
        <v>500000</v>
      </c>
      <c r="G32" s="98">
        <f t="shared" si="7"/>
        <v>545000</v>
      </c>
      <c r="H32" s="98">
        <f t="shared" si="7"/>
        <v>505000</v>
      </c>
      <c r="I32" s="98">
        <f t="shared" si="7"/>
        <v>465000</v>
      </c>
      <c r="J32" s="98">
        <f t="shared" si="7"/>
        <v>465000</v>
      </c>
      <c r="K32" s="98">
        <f t="shared" si="7"/>
        <v>100000</v>
      </c>
    </row>
    <row r="33" spans="1:11" ht="18" customHeight="1">
      <c r="A33" s="24" t="s">
        <v>298</v>
      </c>
      <c r="B33" s="72" t="s">
        <v>397</v>
      </c>
      <c r="C33" s="103"/>
      <c r="D33" s="103"/>
      <c r="E33" s="103"/>
      <c r="F33" s="103"/>
      <c r="G33" s="103"/>
      <c r="H33" s="103"/>
      <c r="I33" s="103"/>
      <c r="J33" s="103"/>
      <c r="K33" s="103"/>
    </row>
    <row r="34" spans="1:11" ht="18" customHeight="1">
      <c r="A34" s="73" t="s">
        <v>398</v>
      </c>
      <c r="B34" s="78" t="s">
        <v>715</v>
      </c>
      <c r="C34" s="102">
        <f>C6/C30</f>
        <v>0.045174868516583734</v>
      </c>
      <c r="D34" s="102">
        <f aca="true" t="shared" si="8" ref="D34:K34">D6/D30</f>
        <v>0.1591631764443691</v>
      </c>
      <c r="E34" s="102">
        <f t="shared" si="8"/>
        <v>0.13859710144927537</v>
      </c>
      <c r="F34" s="102">
        <f t="shared" si="8"/>
        <v>0.1069062412538483</v>
      </c>
      <c r="G34" s="102">
        <f t="shared" si="8"/>
        <v>0.08712285971763292</v>
      </c>
      <c r="H34" s="102">
        <f t="shared" si="8"/>
        <v>0.05932554657082959</v>
      </c>
      <c r="I34" s="102">
        <f t="shared" si="8"/>
        <v>0.03178915843066787</v>
      </c>
      <c r="J34" s="102">
        <f t="shared" si="8"/>
        <v>0.005750224618149146</v>
      </c>
      <c r="K34" s="102">
        <f t="shared" si="8"/>
        <v>0</v>
      </c>
    </row>
    <row r="35" spans="1:11" ht="25.5">
      <c r="A35" s="73" t="s">
        <v>399</v>
      </c>
      <c r="B35" s="78" t="s">
        <v>400</v>
      </c>
      <c r="C35" s="102">
        <f>(C7-C15)/C30</f>
        <v>0.045174868516583734</v>
      </c>
      <c r="D35" s="102">
        <f>(D7+D11-D15)/D30</f>
        <v>0.1591631764443691</v>
      </c>
      <c r="E35" s="102">
        <f aca="true" t="shared" si="9" ref="E35:K35">(E7+E11-E15)/E30</f>
        <v>0.13859710144927537</v>
      </c>
      <c r="F35" s="102">
        <f t="shared" si="9"/>
        <v>0.1069062412538483</v>
      </c>
      <c r="G35" s="102">
        <f t="shared" si="9"/>
        <v>0.08712285971763292</v>
      </c>
      <c r="H35" s="102">
        <f t="shared" si="9"/>
        <v>0.05932554657082959</v>
      </c>
      <c r="I35" s="102">
        <f t="shared" si="9"/>
        <v>0.03178915843066787</v>
      </c>
      <c r="J35" s="102">
        <f t="shared" si="9"/>
        <v>0.005750224618149146</v>
      </c>
      <c r="K35" s="102">
        <f t="shared" si="9"/>
        <v>0</v>
      </c>
    </row>
    <row r="36" spans="1:11" ht="17.25" customHeight="1">
      <c r="A36" s="73" t="s">
        <v>401</v>
      </c>
      <c r="B36" s="78" t="s">
        <v>402</v>
      </c>
      <c r="C36" s="102"/>
      <c r="D36" s="102">
        <f aca="true" t="shared" si="10" ref="D36:K36">+D$24/D$30</f>
        <v>0.013222378665254933</v>
      </c>
      <c r="E36" s="102">
        <f t="shared" si="10"/>
        <v>0.03070295652173913</v>
      </c>
      <c r="F36" s="102">
        <f t="shared" si="10"/>
        <v>0.030485250489784496</v>
      </c>
      <c r="G36" s="102">
        <f t="shared" si="10"/>
        <v>0.030653769900871132</v>
      </c>
      <c r="H36" s="102">
        <f t="shared" si="10"/>
        <v>0.02973884396525906</v>
      </c>
      <c r="I36" s="102">
        <f t="shared" si="10"/>
        <v>0.02892219227313567</v>
      </c>
      <c r="J36" s="102">
        <f t="shared" si="10"/>
        <v>0.026614195867026055</v>
      </c>
      <c r="K36" s="102">
        <f t="shared" si="10"/>
        <v>0.005866486972147349</v>
      </c>
    </row>
  </sheetData>
  <sheetProtection/>
  <mergeCells count="5">
    <mergeCell ref="A1:J1"/>
    <mergeCell ref="A3:A4"/>
    <mergeCell ref="B3:B4"/>
    <mergeCell ref="C3:C4"/>
    <mergeCell ref="D3:K3"/>
  </mergeCells>
  <printOptions/>
  <pageMargins left="0.75" right="0.7086614173228347" top="1" bottom="0.6692913385826772" header="0.59" footer="0.5118110236220472"/>
  <pageSetup horizontalDpi="600" verticalDpi="600" orientation="landscape" paperSize="9" scale="67" r:id="rId1"/>
  <headerFooter alignWithMargins="0">
    <oddHeader>&amp;R&amp;"Arial,Pogrubiony"&amp;12Załącznik Nr 12&amp;"Arial,Normalny" do uchwały Nr XXVI/174/2009 Rady Miasta Radziejów z dnia 30 grudnia 2009 roku  
w sprawie uchwalenia budżetu Miasta Radziejów na  2010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24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L197" sqref="L197"/>
    </sheetView>
  </sheetViews>
  <sheetFormatPr defaultColWidth="9.140625" defaultRowHeight="12.75"/>
  <cols>
    <col min="1" max="1" width="6.7109375" style="261" customWidth="1"/>
    <col min="2" max="2" width="7.00390625" style="261" customWidth="1"/>
    <col min="3" max="3" width="6.7109375" style="261" customWidth="1"/>
    <col min="4" max="4" width="31.421875" style="261" customWidth="1"/>
    <col min="5" max="5" width="12.00390625" style="261" customWidth="1"/>
    <col min="6" max="6" width="11.421875" style="261" customWidth="1"/>
    <col min="7" max="7" width="12.57421875" style="261" customWidth="1"/>
    <col min="8" max="8" width="11.7109375" style="261" customWidth="1"/>
    <col min="9" max="10" width="11.00390625" style="261" customWidth="1"/>
    <col min="11" max="11" width="10.57421875" style="261" customWidth="1"/>
    <col min="12" max="12" width="10.140625" style="261" customWidth="1"/>
    <col min="13" max="13" width="10.7109375" style="261" customWidth="1"/>
    <col min="14" max="14" width="10.00390625" style="261" customWidth="1"/>
    <col min="15" max="15" width="10.8515625" style="261" customWidth="1"/>
    <col min="16" max="16" width="11.140625" style="261" customWidth="1"/>
    <col min="17" max="17" width="11.28125" style="261" customWidth="1"/>
    <col min="18" max="18" width="12.00390625" style="261" customWidth="1"/>
    <col min="19" max="16384" width="9.140625" style="261" customWidth="1"/>
  </cols>
  <sheetData>
    <row r="1" spans="1:18" ht="20.25" customHeight="1">
      <c r="A1" s="389" t="s">
        <v>734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</row>
    <row r="2" spans="16:18" ht="12.75">
      <c r="P2" s="380" t="s">
        <v>733</v>
      </c>
      <c r="Q2" s="380"/>
      <c r="R2" s="380"/>
    </row>
    <row r="3" spans="1:18" s="275" customFormat="1" ht="12.75" customHeight="1">
      <c r="A3" s="448" t="s">
        <v>21</v>
      </c>
      <c r="B3" s="450" t="s">
        <v>132</v>
      </c>
      <c r="C3" s="449" t="s">
        <v>22</v>
      </c>
      <c r="D3" s="451" t="s">
        <v>134</v>
      </c>
      <c r="E3" s="454" t="s">
        <v>648</v>
      </c>
      <c r="F3" s="444" t="s">
        <v>559</v>
      </c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</row>
    <row r="4" spans="1:18" s="275" customFormat="1" ht="22.5" customHeight="1">
      <c r="A4" s="449"/>
      <c r="B4" s="450"/>
      <c r="C4" s="449"/>
      <c r="D4" s="452"/>
      <c r="E4" s="454"/>
      <c r="F4" s="445" t="s">
        <v>136</v>
      </c>
      <c r="G4" s="444" t="s">
        <v>135</v>
      </c>
      <c r="H4" s="444"/>
      <c r="I4" s="444"/>
      <c r="J4" s="444"/>
      <c r="K4" s="444"/>
      <c r="L4" s="444"/>
      <c r="M4" s="444"/>
      <c r="N4" s="444"/>
      <c r="O4" s="446" t="s">
        <v>138</v>
      </c>
      <c r="P4" s="444" t="s">
        <v>560</v>
      </c>
      <c r="Q4" s="444"/>
      <c r="R4" s="444"/>
    </row>
    <row r="5" spans="1:18" s="275" customFormat="1" ht="12.75" customHeight="1">
      <c r="A5" s="449"/>
      <c r="B5" s="450"/>
      <c r="C5" s="449"/>
      <c r="D5" s="452"/>
      <c r="E5" s="454"/>
      <c r="F5" s="445"/>
      <c r="G5" s="443" t="s">
        <v>561</v>
      </c>
      <c r="H5" s="444" t="s">
        <v>135</v>
      </c>
      <c r="I5" s="444"/>
      <c r="J5" s="441" t="s">
        <v>562</v>
      </c>
      <c r="K5" s="455" t="s">
        <v>570</v>
      </c>
      <c r="L5" s="443" t="s">
        <v>563</v>
      </c>
      <c r="M5" s="443" t="s">
        <v>564</v>
      </c>
      <c r="N5" s="442" t="s">
        <v>565</v>
      </c>
      <c r="O5" s="446"/>
      <c r="P5" s="441" t="s">
        <v>566</v>
      </c>
      <c r="Q5" s="396" t="s">
        <v>137</v>
      </c>
      <c r="R5" s="443" t="s">
        <v>567</v>
      </c>
    </row>
    <row r="6" spans="1:18" s="275" customFormat="1" ht="87" customHeight="1">
      <c r="A6" s="449"/>
      <c r="B6" s="450"/>
      <c r="C6" s="449"/>
      <c r="D6" s="453"/>
      <c r="E6" s="454"/>
      <c r="F6" s="445"/>
      <c r="G6" s="443"/>
      <c r="H6" s="396" t="s">
        <v>568</v>
      </c>
      <c r="I6" s="396" t="s">
        <v>569</v>
      </c>
      <c r="J6" s="442"/>
      <c r="K6" s="456"/>
      <c r="L6" s="443"/>
      <c r="M6" s="443"/>
      <c r="N6" s="442"/>
      <c r="O6" s="446"/>
      <c r="P6" s="442"/>
      <c r="Q6" s="396" t="s">
        <v>571</v>
      </c>
      <c r="R6" s="443"/>
    </row>
    <row r="7" spans="1:18" s="284" customFormat="1" ht="11.25">
      <c r="A7" s="397" t="s">
        <v>572</v>
      </c>
      <c r="B7" s="397" t="s">
        <v>573</v>
      </c>
      <c r="C7" s="397" t="s">
        <v>574</v>
      </c>
      <c r="D7" s="398" t="s">
        <v>575</v>
      </c>
      <c r="E7" s="397" t="s">
        <v>576</v>
      </c>
      <c r="F7" s="399" t="s">
        <v>577</v>
      </c>
      <c r="G7" s="399" t="s">
        <v>578</v>
      </c>
      <c r="H7" s="399" t="s">
        <v>579</v>
      </c>
      <c r="I7" s="399" t="s">
        <v>580</v>
      </c>
      <c r="J7" s="399" t="s">
        <v>581</v>
      </c>
      <c r="K7" s="399" t="s">
        <v>582</v>
      </c>
      <c r="L7" s="399" t="s">
        <v>583</v>
      </c>
      <c r="M7" s="399" t="s">
        <v>584</v>
      </c>
      <c r="N7" s="399" t="s">
        <v>585</v>
      </c>
      <c r="O7" s="399" t="s">
        <v>586</v>
      </c>
      <c r="P7" s="399" t="s">
        <v>587</v>
      </c>
      <c r="Q7" s="399" t="s">
        <v>588</v>
      </c>
      <c r="R7" s="399" t="s">
        <v>589</v>
      </c>
    </row>
    <row r="8" spans="1:20" ht="33.75">
      <c r="A8" s="263"/>
      <c r="B8" s="263"/>
      <c r="C8" s="263"/>
      <c r="D8" s="264"/>
      <c r="E8" s="276" t="s">
        <v>590</v>
      </c>
      <c r="F8" s="277" t="s">
        <v>591</v>
      </c>
      <c r="G8" s="277" t="s">
        <v>592</v>
      </c>
      <c r="H8" s="278" t="s">
        <v>593</v>
      </c>
      <c r="I8" s="278" t="s">
        <v>594</v>
      </c>
      <c r="J8" s="278" t="s">
        <v>595</v>
      </c>
      <c r="K8" s="278" t="s">
        <v>596</v>
      </c>
      <c r="L8" s="278" t="s">
        <v>597</v>
      </c>
      <c r="M8" s="278" t="s">
        <v>598</v>
      </c>
      <c r="N8" s="278" t="s">
        <v>599</v>
      </c>
      <c r="O8" s="277" t="s">
        <v>600</v>
      </c>
      <c r="P8" s="278" t="s">
        <v>601</v>
      </c>
      <c r="Q8" s="278" t="s">
        <v>602</v>
      </c>
      <c r="R8" s="278" t="s">
        <v>603</v>
      </c>
      <c r="T8" s="262"/>
    </row>
    <row r="9" spans="1:20" ht="19.5" customHeight="1">
      <c r="A9" s="156" t="s">
        <v>139</v>
      </c>
      <c r="B9" s="156"/>
      <c r="C9" s="157"/>
      <c r="D9" s="322" t="s">
        <v>141</v>
      </c>
      <c r="E9" s="158">
        <v>600</v>
      </c>
      <c r="F9" s="334">
        <v>600</v>
      </c>
      <c r="G9" s="158">
        <f>G10+G12</f>
        <v>600</v>
      </c>
      <c r="H9" s="205" t="str">
        <f>H10</f>
        <v>0</v>
      </c>
      <c r="I9" s="158">
        <f>I10+I12</f>
        <v>600</v>
      </c>
      <c r="J9" s="205" t="str">
        <f>J10</f>
        <v>0</v>
      </c>
      <c r="K9" s="158">
        <f>K10+K12</f>
        <v>0</v>
      </c>
      <c r="L9" s="205" t="str">
        <f>L10</f>
        <v>0</v>
      </c>
      <c r="M9" s="158">
        <f>M10+M12</f>
        <v>0</v>
      </c>
      <c r="N9" s="205" t="str">
        <f>N10</f>
        <v>0</v>
      </c>
      <c r="O9" s="158">
        <f>O10+O12</f>
        <v>0</v>
      </c>
      <c r="P9" s="205" t="str">
        <f>P10</f>
        <v>0</v>
      </c>
      <c r="Q9" s="158">
        <f>Q10+Q12</f>
        <v>0</v>
      </c>
      <c r="R9" s="205" t="str">
        <f>R10</f>
        <v>0</v>
      </c>
      <c r="T9" s="262"/>
    </row>
    <row r="10" spans="1:18" s="301" customFormat="1" ht="19.5" customHeight="1">
      <c r="A10" s="256"/>
      <c r="B10" s="256" t="s">
        <v>140</v>
      </c>
      <c r="C10" s="257"/>
      <c r="D10" s="323" t="s">
        <v>142</v>
      </c>
      <c r="E10" s="259">
        <v>600</v>
      </c>
      <c r="F10" s="300" t="s">
        <v>646</v>
      </c>
      <c r="G10" s="300" t="s">
        <v>646</v>
      </c>
      <c r="H10" s="300" t="s">
        <v>647</v>
      </c>
      <c r="I10" s="300" t="s">
        <v>646</v>
      </c>
      <c r="J10" s="300" t="s">
        <v>647</v>
      </c>
      <c r="K10" s="300" t="s">
        <v>647</v>
      </c>
      <c r="L10" s="300" t="s">
        <v>647</v>
      </c>
      <c r="M10" s="300" t="s">
        <v>647</v>
      </c>
      <c r="N10" s="300" t="s">
        <v>647</v>
      </c>
      <c r="O10" s="300" t="s">
        <v>647</v>
      </c>
      <c r="P10" s="300" t="s">
        <v>647</v>
      </c>
      <c r="Q10" s="300" t="s">
        <v>647</v>
      </c>
      <c r="R10" s="300" t="s">
        <v>647</v>
      </c>
    </row>
    <row r="11" spans="1:20" ht="28.5" customHeight="1">
      <c r="A11" s="160"/>
      <c r="B11" s="160"/>
      <c r="C11" s="161">
        <v>2850</v>
      </c>
      <c r="D11" s="324" t="s">
        <v>143</v>
      </c>
      <c r="E11" s="134">
        <v>600</v>
      </c>
      <c r="F11" s="281" t="s">
        <v>646</v>
      </c>
      <c r="G11" s="281" t="s">
        <v>646</v>
      </c>
      <c r="H11" s="281" t="s">
        <v>647</v>
      </c>
      <c r="I11" s="281" t="s">
        <v>646</v>
      </c>
      <c r="J11" s="281" t="s">
        <v>647</v>
      </c>
      <c r="K11" s="281" t="s">
        <v>647</v>
      </c>
      <c r="L11" s="281" t="s">
        <v>647</v>
      </c>
      <c r="M11" s="281" t="s">
        <v>647</v>
      </c>
      <c r="N11" s="281" t="s">
        <v>647</v>
      </c>
      <c r="O11" s="281" t="s">
        <v>647</v>
      </c>
      <c r="P11" s="281" t="s">
        <v>647</v>
      </c>
      <c r="Q11" s="281" t="s">
        <v>647</v>
      </c>
      <c r="R11" s="281" t="s">
        <v>647</v>
      </c>
      <c r="T11" s="262"/>
    </row>
    <row r="12" spans="1:18" ht="12.75">
      <c r="A12" s="183"/>
      <c r="B12" s="184"/>
      <c r="C12" s="184"/>
      <c r="D12" s="325"/>
      <c r="E12" s="279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</row>
    <row r="13" spans="1:20" ht="19.5" customHeight="1">
      <c r="A13" s="163" t="s">
        <v>428</v>
      </c>
      <c r="B13" s="163"/>
      <c r="C13" s="164"/>
      <c r="D13" s="326" t="s">
        <v>429</v>
      </c>
      <c r="E13" s="165">
        <f aca="true" t="shared" si="0" ref="E13:R13">E14</f>
        <v>5300</v>
      </c>
      <c r="F13" s="165">
        <f>F14</f>
        <v>5300</v>
      </c>
      <c r="G13" s="165">
        <f t="shared" si="0"/>
        <v>5300</v>
      </c>
      <c r="H13" s="165">
        <f t="shared" si="0"/>
        <v>2000</v>
      </c>
      <c r="I13" s="165">
        <f t="shared" si="0"/>
        <v>3300</v>
      </c>
      <c r="J13" s="165">
        <f t="shared" si="0"/>
        <v>0</v>
      </c>
      <c r="K13" s="165">
        <f t="shared" si="0"/>
        <v>0</v>
      </c>
      <c r="L13" s="165">
        <f t="shared" si="0"/>
        <v>0</v>
      </c>
      <c r="M13" s="165">
        <f t="shared" si="0"/>
        <v>0</v>
      </c>
      <c r="N13" s="165">
        <f t="shared" si="0"/>
        <v>0</v>
      </c>
      <c r="O13" s="165">
        <f t="shared" si="0"/>
        <v>0</v>
      </c>
      <c r="P13" s="165">
        <f t="shared" si="0"/>
        <v>0</v>
      </c>
      <c r="Q13" s="165">
        <f t="shared" si="0"/>
        <v>0</v>
      </c>
      <c r="R13" s="165">
        <f t="shared" si="0"/>
        <v>0</v>
      </c>
      <c r="T13" s="262"/>
    </row>
    <row r="14" spans="1:18" s="301" customFormat="1" ht="19.5" customHeight="1">
      <c r="A14" s="302"/>
      <c r="B14" s="302" t="s">
        <v>430</v>
      </c>
      <c r="C14" s="303"/>
      <c r="D14" s="323" t="s">
        <v>431</v>
      </c>
      <c r="E14" s="258">
        <f>SUM(E15:E16)</f>
        <v>5300</v>
      </c>
      <c r="F14" s="304">
        <f>SUM(F15:F16)</f>
        <v>5300</v>
      </c>
      <c r="G14" s="304">
        <f aca="true" t="shared" si="1" ref="G14:R14">SUM(G15:G16)</f>
        <v>5300</v>
      </c>
      <c r="H14" s="304">
        <f t="shared" si="1"/>
        <v>2000</v>
      </c>
      <c r="I14" s="304">
        <f t="shared" si="1"/>
        <v>3300</v>
      </c>
      <c r="J14" s="304">
        <f t="shared" si="1"/>
        <v>0</v>
      </c>
      <c r="K14" s="304">
        <f t="shared" si="1"/>
        <v>0</v>
      </c>
      <c r="L14" s="304">
        <f t="shared" si="1"/>
        <v>0</v>
      </c>
      <c r="M14" s="304">
        <f t="shared" si="1"/>
        <v>0</v>
      </c>
      <c r="N14" s="304">
        <f t="shared" si="1"/>
        <v>0</v>
      </c>
      <c r="O14" s="304">
        <f t="shared" si="1"/>
        <v>0</v>
      </c>
      <c r="P14" s="304">
        <f t="shared" si="1"/>
        <v>0</v>
      </c>
      <c r="Q14" s="304">
        <f t="shared" si="1"/>
        <v>0</v>
      </c>
      <c r="R14" s="304">
        <f t="shared" si="1"/>
        <v>0</v>
      </c>
    </row>
    <row r="15" spans="1:20" ht="19.5" customHeight="1">
      <c r="A15" s="167"/>
      <c r="B15" s="167"/>
      <c r="C15" s="168">
        <v>4170</v>
      </c>
      <c r="D15" s="327" t="s">
        <v>150</v>
      </c>
      <c r="E15" s="170">
        <v>2000</v>
      </c>
      <c r="F15" s="283">
        <v>2000</v>
      </c>
      <c r="G15" s="283">
        <v>2000</v>
      </c>
      <c r="H15" s="283">
        <v>2000</v>
      </c>
      <c r="I15" s="283">
        <v>0</v>
      </c>
      <c r="J15" s="283">
        <v>0</v>
      </c>
      <c r="K15" s="283">
        <v>0</v>
      </c>
      <c r="L15" s="283">
        <v>0</v>
      </c>
      <c r="M15" s="283">
        <v>0</v>
      </c>
      <c r="N15" s="283">
        <v>0</v>
      </c>
      <c r="O15" s="283">
        <v>0</v>
      </c>
      <c r="P15" s="283">
        <v>0</v>
      </c>
      <c r="Q15" s="283">
        <v>0</v>
      </c>
      <c r="R15" s="283">
        <v>0</v>
      </c>
      <c r="T15" s="262"/>
    </row>
    <row r="16" spans="1:20" ht="19.5" customHeight="1">
      <c r="A16" s="167"/>
      <c r="B16" s="167"/>
      <c r="C16" s="168">
        <v>4300</v>
      </c>
      <c r="D16" s="327" t="s">
        <v>153</v>
      </c>
      <c r="E16" s="170">
        <v>3300</v>
      </c>
      <c r="F16" s="283">
        <v>3300</v>
      </c>
      <c r="G16" s="283">
        <v>3300</v>
      </c>
      <c r="H16" s="283">
        <v>0</v>
      </c>
      <c r="I16" s="283">
        <v>3300</v>
      </c>
      <c r="J16" s="283">
        <v>0</v>
      </c>
      <c r="K16" s="283">
        <v>0</v>
      </c>
      <c r="L16" s="283">
        <v>0</v>
      </c>
      <c r="M16" s="283">
        <v>0</v>
      </c>
      <c r="N16" s="283">
        <v>0</v>
      </c>
      <c r="O16" s="283">
        <v>0</v>
      </c>
      <c r="P16" s="283">
        <v>0</v>
      </c>
      <c r="Q16" s="283">
        <v>0</v>
      </c>
      <c r="R16" s="283">
        <v>0</v>
      </c>
      <c r="T16" s="262"/>
    </row>
    <row r="17" spans="1:18" ht="12.75">
      <c r="A17" s="183"/>
      <c r="B17" s="184"/>
      <c r="C17" s="184"/>
      <c r="D17" s="325"/>
      <c r="E17" s="279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20" ht="19.5" customHeight="1">
      <c r="A18" s="156">
        <v>600</v>
      </c>
      <c r="B18" s="156"/>
      <c r="C18" s="157"/>
      <c r="D18" s="322" t="s">
        <v>27</v>
      </c>
      <c r="E18" s="158">
        <f>E19</f>
        <v>1264700</v>
      </c>
      <c r="F18" s="158">
        <f aca="true" t="shared" si="2" ref="F18:R18">F19</f>
        <v>158700</v>
      </c>
      <c r="G18" s="158">
        <f t="shared" si="2"/>
        <v>158700</v>
      </c>
      <c r="H18" s="158">
        <f t="shared" si="2"/>
        <v>3765</v>
      </c>
      <c r="I18" s="158">
        <f t="shared" si="2"/>
        <v>154935</v>
      </c>
      <c r="J18" s="158">
        <f t="shared" si="2"/>
        <v>0</v>
      </c>
      <c r="K18" s="158">
        <f t="shared" si="2"/>
        <v>0</v>
      </c>
      <c r="L18" s="158">
        <f t="shared" si="2"/>
        <v>0</v>
      </c>
      <c r="M18" s="158">
        <f t="shared" si="2"/>
        <v>0</v>
      </c>
      <c r="N18" s="158">
        <f t="shared" si="2"/>
        <v>0</v>
      </c>
      <c r="O18" s="158">
        <f t="shared" si="2"/>
        <v>1106000</v>
      </c>
      <c r="P18" s="158">
        <f t="shared" si="2"/>
        <v>1106000</v>
      </c>
      <c r="Q18" s="158">
        <f t="shared" si="2"/>
        <v>700000</v>
      </c>
      <c r="R18" s="158">
        <f t="shared" si="2"/>
        <v>0</v>
      </c>
      <c r="T18" s="262"/>
    </row>
    <row r="19" spans="1:18" s="301" customFormat="1" ht="19.5" customHeight="1">
      <c r="A19" s="256"/>
      <c r="B19" s="257">
        <v>60016</v>
      </c>
      <c r="C19" s="257"/>
      <c r="D19" s="323" t="s">
        <v>28</v>
      </c>
      <c r="E19" s="258">
        <f>SUM(E20:E29)</f>
        <v>1264700</v>
      </c>
      <c r="F19" s="258">
        <f aca="true" t="shared" si="3" ref="F19:R19">SUM(F20:F29)</f>
        <v>158700</v>
      </c>
      <c r="G19" s="258">
        <f t="shared" si="3"/>
        <v>158700</v>
      </c>
      <c r="H19" s="258">
        <f t="shared" si="3"/>
        <v>3765</v>
      </c>
      <c r="I19" s="258">
        <f t="shared" si="3"/>
        <v>154935</v>
      </c>
      <c r="J19" s="258">
        <f t="shared" si="3"/>
        <v>0</v>
      </c>
      <c r="K19" s="258">
        <f t="shared" si="3"/>
        <v>0</v>
      </c>
      <c r="L19" s="258">
        <f t="shared" si="3"/>
        <v>0</v>
      </c>
      <c r="M19" s="258">
        <f t="shared" si="3"/>
        <v>0</v>
      </c>
      <c r="N19" s="258">
        <f t="shared" si="3"/>
        <v>0</v>
      </c>
      <c r="O19" s="258">
        <f t="shared" si="3"/>
        <v>1106000</v>
      </c>
      <c r="P19" s="258">
        <f t="shared" si="3"/>
        <v>1106000</v>
      </c>
      <c r="Q19" s="258">
        <f t="shared" si="3"/>
        <v>700000</v>
      </c>
      <c r="R19" s="258">
        <f t="shared" si="3"/>
        <v>0</v>
      </c>
    </row>
    <row r="20" spans="1:20" ht="19.5" customHeight="1">
      <c r="A20" s="160"/>
      <c r="B20" s="161"/>
      <c r="C20" s="168">
        <v>4110</v>
      </c>
      <c r="D20" s="327" t="s">
        <v>216</v>
      </c>
      <c r="E20" s="134">
        <v>228</v>
      </c>
      <c r="F20" s="283">
        <v>228</v>
      </c>
      <c r="G20" s="283">
        <v>228</v>
      </c>
      <c r="H20" s="283">
        <v>228</v>
      </c>
      <c r="I20" s="283">
        <v>0</v>
      </c>
      <c r="J20" s="283">
        <v>0</v>
      </c>
      <c r="K20" s="283">
        <v>0</v>
      </c>
      <c r="L20" s="283">
        <v>0</v>
      </c>
      <c r="M20" s="283">
        <v>0</v>
      </c>
      <c r="N20" s="283">
        <v>0</v>
      </c>
      <c r="O20" s="283">
        <v>0</v>
      </c>
      <c r="P20" s="283">
        <v>0</v>
      </c>
      <c r="Q20" s="283">
        <v>0</v>
      </c>
      <c r="R20" s="283">
        <v>0</v>
      </c>
      <c r="T20" s="262"/>
    </row>
    <row r="21" spans="1:20" ht="19.5" customHeight="1">
      <c r="A21" s="160"/>
      <c r="B21" s="161"/>
      <c r="C21" s="168">
        <v>4120</v>
      </c>
      <c r="D21" s="327" t="s">
        <v>184</v>
      </c>
      <c r="E21" s="134">
        <v>37</v>
      </c>
      <c r="F21" s="283">
        <v>37</v>
      </c>
      <c r="G21" s="283">
        <v>37</v>
      </c>
      <c r="H21" s="283">
        <v>37</v>
      </c>
      <c r="I21" s="283">
        <v>0</v>
      </c>
      <c r="J21" s="283">
        <v>0</v>
      </c>
      <c r="K21" s="283">
        <v>0</v>
      </c>
      <c r="L21" s="283">
        <v>0</v>
      </c>
      <c r="M21" s="283">
        <v>0</v>
      </c>
      <c r="N21" s="283">
        <v>0</v>
      </c>
      <c r="O21" s="283">
        <v>0</v>
      </c>
      <c r="P21" s="283">
        <v>0</v>
      </c>
      <c r="Q21" s="283">
        <v>0</v>
      </c>
      <c r="R21" s="283">
        <v>0</v>
      </c>
      <c r="T21" s="262"/>
    </row>
    <row r="22" spans="1:20" ht="19.5" customHeight="1">
      <c r="A22" s="160"/>
      <c r="B22" s="160"/>
      <c r="C22" s="161" t="s">
        <v>146</v>
      </c>
      <c r="D22" s="324" t="s">
        <v>150</v>
      </c>
      <c r="E22" s="134">
        <v>3500</v>
      </c>
      <c r="F22" s="283">
        <v>3500</v>
      </c>
      <c r="G22" s="283">
        <v>3500</v>
      </c>
      <c r="H22" s="283">
        <v>3500</v>
      </c>
      <c r="I22" s="283">
        <v>0</v>
      </c>
      <c r="J22" s="283">
        <v>0</v>
      </c>
      <c r="K22" s="283">
        <v>0</v>
      </c>
      <c r="L22" s="283">
        <v>0</v>
      </c>
      <c r="M22" s="283">
        <v>0</v>
      </c>
      <c r="N22" s="283">
        <v>0</v>
      </c>
      <c r="O22" s="283">
        <v>0</v>
      </c>
      <c r="P22" s="283">
        <v>0</v>
      </c>
      <c r="Q22" s="283">
        <v>0</v>
      </c>
      <c r="R22" s="283">
        <v>0</v>
      </c>
      <c r="T22" s="262"/>
    </row>
    <row r="23" spans="1:20" ht="19.5" customHeight="1">
      <c r="A23" s="160"/>
      <c r="B23" s="160"/>
      <c r="C23" s="161">
        <v>4210</v>
      </c>
      <c r="D23" s="324" t="s">
        <v>151</v>
      </c>
      <c r="E23" s="134">
        <v>46000</v>
      </c>
      <c r="F23" s="283">
        <v>46000</v>
      </c>
      <c r="G23" s="283">
        <v>46000</v>
      </c>
      <c r="H23" s="283">
        <v>0</v>
      </c>
      <c r="I23" s="283">
        <v>46000</v>
      </c>
      <c r="J23" s="283">
        <v>0</v>
      </c>
      <c r="K23" s="283">
        <v>0</v>
      </c>
      <c r="L23" s="283">
        <v>0</v>
      </c>
      <c r="M23" s="283">
        <v>0</v>
      </c>
      <c r="N23" s="283">
        <v>0</v>
      </c>
      <c r="O23" s="283">
        <v>0</v>
      </c>
      <c r="P23" s="283">
        <v>0</v>
      </c>
      <c r="Q23" s="283">
        <v>0</v>
      </c>
      <c r="R23" s="283">
        <v>0</v>
      </c>
      <c r="T23" s="262"/>
    </row>
    <row r="24" spans="1:20" ht="19.5" customHeight="1">
      <c r="A24" s="160"/>
      <c r="B24" s="160"/>
      <c r="C24" s="161">
        <v>4270</v>
      </c>
      <c r="D24" s="324" t="s">
        <v>152</v>
      </c>
      <c r="E24" s="134">
        <v>76435</v>
      </c>
      <c r="F24" s="283">
        <v>76435</v>
      </c>
      <c r="G24" s="283">
        <v>76435</v>
      </c>
      <c r="H24" s="283">
        <v>0</v>
      </c>
      <c r="I24" s="283">
        <v>76435</v>
      </c>
      <c r="J24" s="283">
        <v>0</v>
      </c>
      <c r="K24" s="283">
        <v>0</v>
      </c>
      <c r="L24" s="283">
        <v>0</v>
      </c>
      <c r="M24" s="283">
        <v>0</v>
      </c>
      <c r="N24" s="283">
        <v>0</v>
      </c>
      <c r="O24" s="283">
        <v>0</v>
      </c>
      <c r="P24" s="283">
        <v>0</v>
      </c>
      <c r="Q24" s="283">
        <v>0</v>
      </c>
      <c r="R24" s="283">
        <v>0</v>
      </c>
      <c r="T24" s="262"/>
    </row>
    <row r="25" spans="1:20" ht="19.5" customHeight="1">
      <c r="A25" s="160"/>
      <c r="B25" s="160"/>
      <c r="C25" s="161">
        <v>4300</v>
      </c>
      <c r="D25" s="324" t="s">
        <v>153</v>
      </c>
      <c r="E25" s="134">
        <v>30000</v>
      </c>
      <c r="F25" s="283">
        <v>30000</v>
      </c>
      <c r="G25" s="283">
        <v>30000</v>
      </c>
      <c r="H25" s="283">
        <v>0</v>
      </c>
      <c r="I25" s="283">
        <v>30000</v>
      </c>
      <c r="J25" s="283">
        <v>0</v>
      </c>
      <c r="K25" s="283">
        <v>0</v>
      </c>
      <c r="L25" s="283">
        <v>0</v>
      </c>
      <c r="M25" s="283">
        <v>0</v>
      </c>
      <c r="N25" s="283">
        <v>0</v>
      </c>
      <c r="O25" s="283">
        <v>0</v>
      </c>
      <c r="P25" s="283">
        <v>0</v>
      </c>
      <c r="Q25" s="283">
        <v>0</v>
      </c>
      <c r="R25" s="283">
        <v>0</v>
      </c>
      <c r="T25" s="262"/>
    </row>
    <row r="26" spans="1:20" ht="19.5" customHeight="1">
      <c r="A26" s="160"/>
      <c r="B26" s="160"/>
      <c r="C26" s="161" t="s">
        <v>147</v>
      </c>
      <c r="D26" s="324" t="s">
        <v>154</v>
      </c>
      <c r="E26" s="134">
        <v>2500</v>
      </c>
      <c r="F26" s="283">
        <v>2500</v>
      </c>
      <c r="G26" s="283">
        <v>2500</v>
      </c>
      <c r="H26" s="283">
        <v>0</v>
      </c>
      <c r="I26" s="283">
        <v>2500</v>
      </c>
      <c r="J26" s="283">
        <v>0</v>
      </c>
      <c r="K26" s="283">
        <v>0</v>
      </c>
      <c r="L26" s="283">
        <v>0</v>
      </c>
      <c r="M26" s="283">
        <v>0</v>
      </c>
      <c r="N26" s="283">
        <v>0</v>
      </c>
      <c r="O26" s="283">
        <v>0</v>
      </c>
      <c r="P26" s="283">
        <v>0</v>
      </c>
      <c r="Q26" s="283">
        <v>0</v>
      </c>
      <c r="R26" s="283">
        <v>0</v>
      </c>
      <c r="T26" s="262"/>
    </row>
    <row r="27" spans="1:20" ht="19.5" customHeight="1">
      <c r="A27" s="160"/>
      <c r="B27" s="160"/>
      <c r="C27" s="161" t="s">
        <v>148</v>
      </c>
      <c r="D27" s="324" t="s">
        <v>155</v>
      </c>
      <c r="E27" s="134">
        <v>406000</v>
      </c>
      <c r="F27" s="283">
        <v>0</v>
      </c>
      <c r="G27" s="283">
        <v>0</v>
      </c>
      <c r="H27" s="283">
        <v>0</v>
      </c>
      <c r="I27" s="283">
        <v>0</v>
      </c>
      <c r="J27" s="283">
        <v>0</v>
      </c>
      <c r="K27" s="283">
        <v>0</v>
      </c>
      <c r="L27" s="283">
        <v>0</v>
      </c>
      <c r="M27" s="283">
        <v>0</v>
      </c>
      <c r="N27" s="283">
        <v>0</v>
      </c>
      <c r="O27" s="283">
        <v>406000</v>
      </c>
      <c r="P27" s="283">
        <v>406000</v>
      </c>
      <c r="Q27" s="283">
        <v>0</v>
      </c>
      <c r="R27" s="283">
        <v>0</v>
      </c>
      <c r="T27" s="262"/>
    </row>
    <row r="28" spans="1:20" ht="19.5" customHeight="1">
      <c r="A28" s="160"/>
      <c r="B28" s="160"/>
      <c r="C28" s="161">
        <v>6058</v>
      </c>
      <c r="D28" s="324" t="s">
        <v>155</v>
      </c>
      <c r="E28" s="280">
        <v>339146</v>
      </c>
      <c r="F28" s="283">
        <v>0</v>
      </c>
      <c r="G28" s="283">
        <v>0</v>
      </c>
      <c r="H28" s="283">
        <v>0</v>
      </c>
      <c r="I28" s="283">
        <v>0</v>
      </c>
      <c r="J28" s="283">
        <v>0</v>
      </c>
      <c r="K28" s="283">
        <v>0</v>
      </c>
      <c r="L28" s="283">
        <v>0</v>
      </c>
      <c r="M28" s="283">
        <v>0</v>
      </c>
      <c r="N28" s="283">
        <v>0</v>
      </c>
      <c r="O28" s="283">
        <v>339146</v>
      </c>
      <c r="P28" s="283">
        <v>339146</v>
      </c>
      <c r="Q28" s="283">
        <v>339146</v>
      </c>
      <c r="R28" s="283">
        <v>0</v>
      </c>
      <c r="T28" s="262"/>
    </row>
    <row r="29" spans="1:20" ht="19.5" customHeight="1">
      <c r="A29" s="160"/>
      <c r="B29" s="160"/>
      <c r="C29" s="161">
        <v>6059</v>
      </c>
      <c r="D29" s="324" t="s">
        <v>155</v>
      </c>
      <c r="E29" s="203">
        <v>360854</v>
      </c>
      <c r="F29" s="297">
        <v>0</v>
      </c>
      <c r="G29" s="297">
        <v>0</v>
      </c>
      <c r="H29" s="297">
        <v>0</v>
      </c>
      <c r="I29" s="297">
        <v>0</v>
      </c>
      <c r="J29" s="297">
        <v>0</v>
      </c>
      <c r="K29" s="297">
        <v>0</v>
      </c>
      <c r="L29" s="297">
        <v>0</v>
      </c>
      <c r="M29" s="297">
        <v>0</v>
      </c>
      <c r="N29" s="297">
        <v>0</v>
      </c>
      <c r="O29" s="297">
        <v>360854</v>
      </c>
      <c r="P29" s="297">
        <v>360854</v>
      </c>
      <c r="Q29" s="297">
        <v>360854</v>
      </c>
      <c r="R29" s="297">
        <v>0</v>
      </c>
      <c r="T29" s="262"/>
    </row>
    <row r="30" spans="1:18" ht="12.75">
      <c r="A30" s="183"/>
      <c r="B30" s="184"/>
      <c r="C30" s="184"/>
      <c r="D30" s="325"/>
      <c r="E30" s="298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</row>
    <row r="31" spans="1:20" ht="19.5" customHeight="1">
      <c r="A31" s="156">
        <v>700</v>
      </c>
      <c r="B31" s="156"/>
      <c r="C31" s="157"/>
      <c r="D31" s="322" t="s">
        <v>29</v>
      </c>
      <c r="E31" s="158">
        <f aca="true" t="shared" si="4" ref="E31:R31">E32+E46</f>
        <v>474147</v>
      </c>
      <c r="F31" s="158">
        <f t="shared" si="4"/>
        <v>199277</v>
      </c>
      <c r="G31" s="158">
        <f t="shared" si="4"/>
        <v>199277</v>
      </c>
      <c r="H31" s="158">
        <f t="shared" si="4"/>
        <v>11177</v>
      </c>
      <c r="I31" s="158">
        <f t="shared" si="4"/>
        <v>188100</v>
      </c>
      <c r="J31" s="158">
        <f t="shared" si="4"/>
        <v>0</v>
      </c>
      <c r="K31" s="158">
        <f t="shared" si="4"/>
        <v>0</v>
      </c>
      <c r="L31" s="158">
        <f t="shared" si="4"/>
        <v>0</v>
      </c>
      <c r="M31" s="158">
        <f t="shared" si="4"/>
        <v>0</v>
      </c>
      <c r="N31" s="158">
        <f t="shared" si="4"/>
        <v>0</v>
      </c>
      <c r="O31" s="158">
        <f t="shared" si="4"/>
        <v>274870</v>
      </c>
      <c r="P31" s="158">
        <f t="shared" si="4"/>
        <v>219870</v>
      </c>
      <c r="Q31" s="158">
        <f t="shared" si="4"/>
        <v>0</v>
      </c>
      <c r="R31" s="158">
        <f t="shared" si="4"/>
        <v>55000</v>
      </c>
      <c r="T31" s="262"/>
    </row>
    <row r="32" spans="1:18" s="301" customFormat="1" ht="30" customHeight="1">
      <c r="A32" s="256"/>
      <c r="B32" s="257">
        <v>70005</v>
      </c>
      <c r="C32" s="257"/>
      <c r="D32" s="323" t="s">
        <v>30</v>
      </c>
      <c r="E32" s="258">
        <f>SUM(E33:E45)</f>
        <v>419147</v>
      </c>
      <c r="F32" s="258">
        <f aca="true" t="shared" si="5" ref="F32:R32">SUM(F33:F45)</f>
        <v>199277</v>
      </c>
      <c r="G32" s="258">
        <f t="shared" si="5"/>
        <v>199277</v>
      </c>
      <c r="H32" s="258">
        <f t="shared" si="5"/>
        <v>11177</v>
      </c>
      <c r="I32" s="258">
        <f t="shared" si="5"/>
        <v>188100</v>
      </c>
      <c r="J32" s="258">
        <f t="shared" si="5"/>
        <v>0</v>
      </c>
      <c r="K32" s="258">
        <f t="shared" si="5"/>
        <v>0</v>
      </c>
      <c r="L32" s="258">
        <f t="shared" si="5"/>
        <v>0</v>
      </c>
      <c r="M32" s="258">
        <f t="shared" si="5"/>
        <v>0</v>
      </c>
      <c r="N32" s="258">
        <f t="shared" si="5"/>
        <v>0</v>
      </c>
      <c r="O32" s="258">
        <f t="shared" si="5"/>
        <v>219870</v>
      </c>
      <c r="P32" s="258">
        <f t="shared" si="5"/>
        <v>219870</v>
      </c>
      <c r="Q32" s="258">
        <f t="shared" si="5"/>
        <v>0</v>
      </c>
      <c r="R32" s="258">
        <f t="shared" si="5"/>
        <v>0</v>
      </c>
    </row>
    <row r="33" spans="1:20" ht="19.5" customHeight="1">
      <c r="A33" s="160"/>
      <c r="B33" s="161"/>
      <c r="C33" s="161">
        <v>4110</v>
      </c>
      <c r="D33" s="324" t="s">
        <v>149</v>
      </c>
      <c r="E33" s="134">
        <v>152</v>
      </c>
      <c r="F33" s="283">
        <v>152</v>
      </c>
      <c r="G33" s="283">
        <v>152</v>
      </c>
      <c r="H33" s="283">
        <v>152</v>
      </c>
      <c r="I33" s="283">
        <v>0</v>
      </c>
      <c r="J33" s="283">
        <v>0</v>
      </c>
      <c r="K33" s="283">
        <v>0</v>
      </c>
      <c r="L33" s="283">
        <v>0</v>
      </c>
      <c r="M33" s="283">
        <v>0</v>
      </c>
      <c r="N33" s="283">
        <v>0</v>
      </c>
      <c r="O33" s="283">
        <v>0</v>
      </c>
      <c r="P33" s="283">
        <v>0</v>
      </c>
      <c r="Q33" s="283">
        <v>0</v>
      </c>
      <c r="R33" s="283">
        <v>0</v>
      </c>
      <c r="T33" s="262"/>
    </row>
    <row r="34" spans="1:20" ht="19.5" customHeight="1">
      <c r="A34" s="160"/>
      <c r="B34" s="161"/>
      <c r="C34" s="161">
        <v>4120</v>
      </c>
      <c r="D34" s="324" t="s">
        <v>184</v>
      </c>
      <c r="E34" s="134">
        <v>25</v>
      </c>
      <c r="F34" s="283">
        <v>25</v>
      </c>
      <c r="G34" s="283">
        <v>25</v>
      </c>
      <c r="H34" s="283">
        <v>25</v>
      </c>
      <c r="I34" s="283">
        <v>0</v>
      </c>
      <c r="J34" s="283">
        <v>0</v>
      </c>
      <c r="K34" s="283">
        <v>0</v>
      </c>
      <c r="L34" s="283">
        <v>0</v>
      </c>
      <c r="M34" s="283">
        <v>0</v>
      </c>
      <c r="N34" s="283">
        <v>0</v>
      </c>
      <c r="O34" s="283">
        <v>0</v>
      </c>
      <c r="P34" s="283">
        <v>0</v>
      </c>
      <c r="Q34" s="283">
        <v>0</v>
      </c>
      <c r="R34" s="283">
        <v>0</v>
      </c>
      <c r="T34" s="262"/>
    </row>
    <row r="35" spans="1:20" ht="19.5" customHeight="1">
      <c r="A35" s="160"/>
      <c r="B35" s="161"/>
      <c r="C35" s="161" t="s">
        <v>146</v>
      </c>
      <c r="D35" s="324" t="s">
        <v>150</v>
      </c>
      <c r="E35" s="134">
        <v>11000</v>
      </c>
      <c r="F35" s="283">
        <v>11000</v>
      </c>
      <c r="G35" s="283">
        <v>11000</v>
      </c>
      <c r="H35" s="283">
        <v>11000</v>
      </c>
      <c r="I35" s="283">
        <v>0</v>
      </c>
      <c r="J35" s="283">
        <v>0</v>
      </c>
      <c r="K35" s="283">
        <v>0</v>
      </c>
      <c r="L35" s="283">
        <v>0</v>
      </c>
      <c r="M35" s="283">
        <v>0</v>
      </c>
      <c r="N35" s="283">
        <v>0</v>
      </c>
      <c r="O35" s="283">
        <v>0</v>
      </c>
      <c r="P35" s="283">
        <v>0</v>
      </c>
      <c r="Q35" s="283">
        <v>0</v>
      </c>
      <c r="R35" s="283">
        <v>0</v>
      </c>
      <c r="T35" s="262"/>
    </row>
    <row r="36" spans="1:20" ht="19.5" customHeight="1">
      <c r="A36" s="160"/>
      <c r="B36" s="161"/>
      <c r="C36" s="161">
        <v>4210</v>
      </c>
      <c r="D36" s="324" t="s">
        <v>151</v>
      </c>
      <c r="E36" s="134">
        <v>15000</v>
      </c>
      <c r="F36" s="283">
        <v>15000</v>
      </c>
      <c r="G36" s="283">
        <v>15000</v>
      </c>
      <c r="H36" s="283">
        <v>0</v>
      </c>
      <c r="I36" s="283">
        <v>15000</v>
      </c>
      <c r="J36" s="283">
        <v>0</v>
      </c>
      <c r="K36" s="283">
        <v>0</v>
      </c>
      <c r="L36" s="283">
        <v>0</v>
      </c>
      <c r="M36" s="283">
        <v>0</v>
      </c>
      <c r="N36" s="283">
        <v>0</v>
      </c>
      <c r="O36" s="283">
        <v>0</v>
      </c>
      <c r="P36" s="283">
        <v>0</v>
      </c>
      <c r="Q36" s="283">
        <v>0</v>
      </c>
      <c r="R36" s="283">
        <v>0</v>
      </c>
      <c r="T36" s="262"/>
    </row>
    <row r="37" spans="1:20" ht="19.5" customHeight="1">
      <c r="A37" s="160"/>
      <c r="B37" s="161"/>
      <c r="C37" s="161">
        <v>4260</v>
      </c>
      <c r="D37" s="324" t="s">
        <v>159</v>
      </c>
      <c r="E37" s="134">
        <v>1300</v>
      </c>
      <c r="F37" s="283">
        <v>1300</v>
      </c>
      <c r="G37" s="283">
        <v>1300</v>
      </c>
      <c r="H37" s="283">
        <v>0</v>
      </c>
      <c r="I37" s="283">
        <v>1300</v>
      </c>
      <c r="J37" s="283">
        <v>0</v>
      </c>
      <c r="K37" s="283">
        <v>0</v>
      </c>
      <c r="L37" s="283">
        <v>0</v>
      </c>
      <c r="M37" s="283">
        <v>0</v>
      </c>
      <c r="N37" s="283">
        <v>0</v>
      </c>
      <c r="O37" s="283">
        <v>0</v>
      </c>
      <c r="P37" s="283">
        <v>0</v>
      </c>
      <c r="Q37" s="283">
        <v>0</v>
      </c>
      <c r="R37" s="283">
        <v>0</v>
      </c>
      <c r="T37" s="262"/>
    </row>
    <row r="38" spans="1:20" ht="19.5" customHeight="1">
      <c r="A38" s="160"/>
      <c r="B38" s="161"/>
      <c r="C38" s="161" t="s">
        <v>157</v>
      </c>
      <c r="D38" s="324" t="s">
        <v>152</v>
      </c>
      <c r="E38" s="134">
        <v>30000</v>
      </c>
      <c r="F38" s="283">
        <v>30000</v>
      </c>
      <c r="G38" s="283">
        <v>30000</v>
      </c>
      <c r="H38" s="283">
        <v>0</v>
      </c>
      <c r="I38" s="283">
        <v>30000</v>
      </c>
      <c r="J38" s="283">
        <v>0</v>
      </c>
      <c r="K38" s="283">
        <v>0</v>
      </c>
      <c r="L38" s="283">
        <v>0</v>
      </c>
      <c r="M38" s="283">
        <v>0</v>
      </c>
      <c r="N38" s="283">
        <v>0</v>
      </c>
      <c r="O38" s="283">
        <v>0</v>
      </c>
      <c r="P38" s="283">
        <v>0</v>
      </c>
      <c r="Q38" s="283">
        <v>0</v>
      </c>
      <c r="R38" s="283">
        <v>0</v>
      </c>
      <c r="T38" s="262"/>
    </row>
    <row r="39" spans="1:20" ht="19.5" customHeight="1">
      <c r="A39" s="160"/>
      <c r="B39" s="161"/>
      <c r="C39" s="161">
        <v>4300</v>
      </c>
      <c r="D39" s="324" t="s">
        <v>153</v>
      </c>
      <c r="E39" s="134">
        <v>53000</v>
      </c>
      <c r="F39" s="283">
        <v>53000</v>
      </c>
      <c r="G39" s="283">
        <v>53000</v>
      </c>
      <c r="H39" s="283">
        <v>0</v>
      </c>
      <c r="I39" s="283">
        <v>53000</v>
      </c>
      <c r="J39" s="283">
        <v>0</v>
      </c>
      <c r="K39" s="283">
        <v>0</v>
      </c>
      <c r="L39" s="283">
        <v>0</v>
      </c>
      <c r="M39" s="283">
        <v>0</v>
      </c>
      <c r="N39" s="283">
        <v>0</v>
      </c>
      <c r="O39" s="283">
        <v>0</v>
      </c>
      <c r="P39" s="283">
        <v>0</v>
      </c>
      <c r="Q39" s="283">
        <v>0</v>
      </c>
      <c r="R39" s="283">
        <v>0</v>
      </c>
      <c r="T39" s="262"/>
    </row>
    <row r="40" spans="1:20" ht="25.5">
      <c r="A40" s="160"/>
      <c r="B40" s="161"/>
      <c r="C40" s="161">
        <v>4390</v>
      </c>
      <c r="D40" s="324" t="s">
        <v>439</v>
      </c>
      <c r="E40" s="134">
        <v>6000</v>
      </c>
      <c r="F40" s="283">
        <v>6000</v>
      </c>
      <c r="G40" s="283">
        <v>6000</v>
      </c>
      <c r="H40" s="283">
        <v>0</v>
      </c>
      <c r="I40" s="283">
        <v>6000</v>
      </c>
      <c r="J40" s="283">
        <v>0</v>
      </c>
      <c r="K40" s="283">
        <v>0</v>
      </c>
      <c r="L40" s="283">
        <v>0</v>
      </c>
      <c r="M40" s="283">
        <v>0</v>
      </c>
      <c r="N40" s="283">
        <v>0</v>
      </c>
      <c r="O40" s="283">
        <v>0</v>
      </c>
      <c r="P40" s="283">
        <v>0</v>
      </c>
      <c r="Q40" s="283">
        <v>0</v>
      </c>
      <c r="R40" s="283">
        <v>0</v>
      </c>
      <c r="T40" s="262"/>
    </row>
    <row r="41" spans="1:18" ht="39" customHeight="1">
      <c r="A41" s="160"/>
      <c r="B41" s="161"/>
      <c r="C41" s="161">
        <v>4400</v>
      </c>
      <c r="D41" s="324" t="s">
        <v>453</v>
      </c>
      <c r="E41" s="134">
        <v>72000</v>
      </c>
      <c r="F41" s="282">
        <v>72000</v>
      </c>
      <c r="G41" s="282">
        <v>72000</v>
      </c>
      <c r="H41" s="282">
        <v>0</v>
      </c>
      <c r="I41" s="282">
        <v>72000</v>
      </c>
      <c r="J41" s="282">
        <v>0</v>
      </c>
      <c r="K41" s="282">
        <v>0</v>
      </c>
      <c r="L41" s="282">
        <v>0</v>
      </c>
      <c r="M41" s="282">
        <v>0</v>
      </c>
      <c r="N41" s="282">
        <v>0</v>
      </c>
      <c r="O41" s="282">
        <v>0</v>
      </c>
      <c r="P41" s="282">
        <v>0</v>
      </c>
      <c r="Q41" s="282">
        <v>0</v>
      </c>
      <c r="R41" s="282">
        <v>0</v>
      </c>
    </row>
    <row r="42" spans="1:18" ht="19.5" customHeight="1">
      <c r="A42" s="160"/>
      <c r="B42" s="161"/>
      <c r="C42" s="161" t="s">
        <v>147</v>
      </c>
      <c r="D42" s="324" t="s">
        <v>154</v>
      </c>
      <c r="E42" s="134">
        <v>2800</v>
      </c>
      <c r="F42" s="282">
        <v>2800</v>
      </c>
      <c r="G42" s="282">
        <v>2800</v>
      </c>
      <c r="H42" s="282">
        <v>0</v>
      </c>
      <c r="I42" s="282">
        <v>2800</v>
      </c>
      <c r="J42" s="282">
        <v>0</v>
      </c>
      <c r="K42" s="282">
        <v>0</v>
      </c>
      <c r="L42" s="282">
        <v>0</v>
      </c>
      <c r="M42" s="282">
        <v>0</v>
      </c>
      <c r="N42" s="282">
        <v>0</v>
      </c>
      <c r="O42" s="282">
        <v>0</v>
      </c>
      <c r="P42" s="282">
        <v>0</v>
      </c>
      <c r="Q42" s="282">
        <v>0</v>
      </c>
      <c r="R42" s="282">
        <v>0</v>
      </c>
    </row>
    <row r="43" spans="1:18" ht="25.5" customHeight="1">
      <c r="A43" s="160"/>
      <c r="B43" s="161"/>
      <c r="C43" s="161" t="s">
        <v>158</v>
      </c>
      <c r="D43" s="324" t="s">
        <v>160</v>
      </c>
      <c r="E43" s="134">
        <v>8000</v>
      </c>
      <c r="F43" s="282">
        <v>8000</v>
      </c>
      <c r="G43" s="282">
        <v>8000</v>
      </c>
      <c r="H43" s="282">
        <v>0</v>
      </c>
      <c r="I43" s="282">
        <v>8000</v>
      </c>
      <c r="J43" s="282">
        <v>0</v>
      </c>
      <c r="K43" s="282">
        <v>0</v>
      </c>
      <c r="L43" s="282">
        <v>0</v>
      </c>
      <c r="M43" s="282">
        <v>0</v>
      </c>
      <c r="N43" s="282">
        <v>0</v>
      </c>
      <c r="O43" s="282">
        <v>0</v>
      </c>
      <c r="P43" s="282">
        <v>0</v>
      </c>
      <c r="Q43" s="282">
        <v>0</v>
      </c>
      <c r="R43" s="282">
        <v>0</v>
      </c>
    </row>
    <row r="44" spans="1:18" ht="25.5">
      <c r="A44" s="160"/>
      <c r="B44" s="161"/>
      <c r="C44" s="161">
        <v>6050</v>
      </c>
      <c r="D44" s="324" t="s">
        <v>161</v>
      </c>
      <c r="E44" s="294">
        <v>166530</v>
      </c>
      <c r="F44" s="289">
        <v>0</v>
      </c>
      <c r="G44" s="289">
        <v>0</v>
      </c>
      <c r="H44" s="289">
        <v>0</v>
      </c>
      <c r="I44" s="289">
        <v>0</v>
      </c>
      <c r="J44" s="289">
        <v>0</v>
      </c>
      <c r="K44" s="289">
        <v>0</v>
      </c>
      <c r="L44" s="289">
        <v>0</v>
      </c>
      <c r="M44" s="289">
        <v>0</v>
      </c>
      <c r="N44" s="289">
        <v>0</v>
      </c>
      <c r="O44" s="289">
        <v>166530</v>
      </c>
      <c r="P44" s="289">
        <v>166530</v>
      </c>
      <c r="Q44" s="289">
        <v>0</v>
      </c>
      <c r="R44" s="289">
        <v>0</v>
      </c>
    </row>
    <row r="45" spans="1:18" ht="25.5" customHeight="1">
      <c r="A45" s="160"/>
      <c r="B45" s="161"/>
      <c r="C45" s="161">
        <v>6060</v>
      </c>
      <c r="D45" s="324" t="s">
        <v>191</v>
      </c>
      <c r="E45" s="134">
        <v>53340</v>
      </c>
      <c r="F45" s="293">
        <v>0</v>
      </c>
      <c r="G45" s="293">
        <v>0</v>
      </c>
      <c r="H45" s="293">
        <v>0</v>
      </c>
      <c r="I45" s="293">
        <v>0</v>
      </c>
      <c r="J45" s="293">
        <v>0</v>
      </c>
      <c r="K45" s="293">
        <v>0</v>
      </c>
      <c r="L45" s="293">
        <v>0</v>
      </c>
      <c r="M45" s="293">
        <v>0</v>
      </c>
      <c r="N45" s="293">
        <v>0</v>
      </c>
      <c r="O45" s="293">
        <v>53340</v>
      </c>
      <c r="P45" s="293">
        <v>53340</v>
      </c>
      <c r="Q45" s="293">
        <v>0</v>
      </c>
      <c r="R45" s="293">
        <v>0</v>
      </c>
    </row>
    <row r="46" spans="1:18" s="301" customFormat="1" ht="25.5">
      <c r="A46" s="256"/>
      <c r="B46" s="257">
        <v>70021</v>
      </c>
      <c r="C46" s="257"/>
      <c r="D46" s="323" t="s">
        <v>440</v>
      </c>
      <c r="E46" s="258">
        <f>E47</f>
        <v>55000</v>
      </c>
      <c r="F46" s="258">
        <f aca="true" t="shared" si="6" ref="F46:R46">F47</f>
        <v>0</v>
      </c>
      <c r="G46" s="258">
        <f t="shared" si="6"/>
        <v>0</v>
      </c>
      <c r="H46" s="258">
        <f t="shared" si="6"/>
        <v>0</v>
      </c>
      <c r="I46" s="258">
        <f t="shared" si="6"/>
        <v>0</v>
      </c>
      <c r="J46" s="258">
        <f t="shared" si="6"/>
        <v>0</v>
      </c>
      <c r="K46" s="258">
        <f t="shared" si="6"/>
        <v>0</v>
      </c>
      <c r="L46" s="258">
        <f t="shared" si="6"/>
        <v>0</v>
      </c>
      <c r="M46" s="258">
        <f t="shared" si="6"/>
        <v>0</v>
      </c>
      <c r="N46" s="258">
        <f t="shared" si="6"/>
        <v>0</v>
      </c>
      <c r="O46" s="258">
        <f t="shared" si="6"/>
        <v>55000</v>
      </c>
      <c r="P46" s="258">
        <f t="shared" si="6"/>
        <v>0</v>
      </c>
      <c r="Q46" s="258">
        <f t="shared" si="6"/>
        <v>0</v>
      </c>
      <c r="R46" s="258">
        <f t="shared" si="6"/>
        <v>55000</v>
      </c>
    </row>
    <row r="47" spans="1:18" ht="63.75">
      <c r="A47" s="160"/>
      <c r="B47" s="161"/>
      <c r="C47" s="161">
        <v>6010</v>
      </c>
      <c r="D47" s="324" t="s">
        <v>441</v>
      </c>
      <c r="E47" s="134">
        <v>55000</v>
      </c>
      <c r="F47" s="282">
        <v>0</v>
      </c>
      <c r="G47" s="282">
        <v>0</v>
      </c>
      <c r="H47" s="282">
        <v>0</v>
      </c>
      <c r="I47" s="282">
        <v>0</v>
      </c>
      <c r="J47" s="282">
        <v>0</v>
      </c>
      <c r="K47" s="282">
        <v>0</v>
      </c>
      <c r="L47" s="282">
        <v>0</v>
      </c>
      <c r="M47" s="282">
        <v>0</v>
      </c>
      <c r="N47" s="282">
        <v>0</v>
      </c>
      <c r="O47" s="282">
        <v>55000</v>
      </c>
      <c r="P47" s="282">
        <v>0</v>
      </c>
      <c r="Q47" s="282">
        <v>0</v>
      </c>
      <c r="R47" s="282">
        <v>55000</v>
      </c>
    </row>
    <row r="48" spans="1:18" ht="12.75">
      <c r="A48" s="183"/>
      <c r="B48" s="184"/>
      <c r="C48" s="184"/>
      <c r="D48" s="325"/>
      <c r="E48" s="279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</row>
    <row r="49" spans="1:18" ht="19.5" customHeight="1">
      <c r="A49" s="176">
        <v>710</v>
      </c>
      <c r="B49" s="177"/>
      <c r="C49" s="177"/>
      <c r="D49" s="326" t="s">
        <v>443</v>
      </c>
      <c r="E49" s="165">
        <f>SUM(E50)</f>
        <v>10000</v>
      </c>
      <c r="F49" s="165">
        <f aca="true" t="shared" si="7" ref="F49:R50">SUM(F50)</f>
        <v>10000</v>
      </c>
      <c r="G49" s="165">
        <f t="shared" si="7"/>
        <v>10000</v>
      </c>
      <c r="H49" s="165">
        <f t="shared" si="7"/>
        <v>0</v>
      </c>
      <c r="I49" s="165">
        <f t="shared" si="7"/>
        <v>10000</v>
      </c>
      <c r="J49" s="165">
        <f t="shared" si="7"/>
        <v>0</v>
      </c>
      <c r="K49" s="165">
        <f t="shared" si="7"/>
        <v>0</v>
      </c>
      <c r="L49" s="165">
        <f t="shared" si="7"/>
        <v>0</v>
      </c>
      <c r="M49" s="165">
        <f t="shared" si="7"/>
        <v>0</v>
      </c>
      <c r="N49" s="165">
        <f t="shared" si="7"/>
        <v>0</v>
      </c>
      <c r="O49" s="165">
        <f t="shared" si="7"/>
        <v>0</v>
      </c>
      <c r="P49" s="165">
        <f t="shared" si="7"/>
        <v>0</v>
      </c>
      <c r="Q49" s="165">
        <f t="shared" si="7"/>
        <v>0</v>
      </c>
      <c r="R49" s="165">
        <f t="shared" si="7"/>
        <v>0</v>
      </c>
    </row>
    <row r="50" spans="1:18" s="301" customFormat="1" ht="25.5">
      <c r="A50" s="305"/>
      <c r="B50" s="257">
        <v>71004</v>
      </c>
      <c r="C50" s="257"/>
      <c r="D50" s="323" t="s">
        <v>444</v>
      </c>
      <c r="E50" s="258">
        <f>SUM(E51)</f>
        <v>10000</v>
      </c>
      <c r="F50" s="258">
        <f t="shared" si="7"/>
        <v>10000</v>
      </c>
      <c r="G50" s="258">
        <f t="shared" si="7"/>
        <v>10000</v>
      </c>
      <c r="H50" s="258">
        <f t="shared" si="7"/>
        <v>0</v>
      </c>
      <c r="I50" s="258">
        <f t="shared" si="7"/>
        <v>10000</v>
      </c>
      <c r="J50" s="258">
        <f t="shared" si="7"/>
        <v>0</v>
      </c>
      <c r="K50" s="258">
        <f t="shared" si="7"/>
        <v>0</v>
      </c>
      <c r="L50" s="258">
        <f t="shared" si="7"/>
        <v>0</v>
      </c>
      <c r="M50" s="258">
        <f t="shared" si="7"/>
        <v>0</v>
      </c>
      <c r="N50" s="258">
        <f t="shared" si="7"/>
        <v>0</v>
      </c>
      <c r="O50" s="258">
        <f t="shared" si="7"/>
        <v>0</v>
      </c>
      <c r="P50" s="258">
        <f t="shared" si="7"/>
        <v>0</v>
      </c>
      <c r="Q50" s="258">
        <f t="shared" si="7"/>
        <v>0</v>
      </c>
      <c r="R50" s="258">
        <f t="shared" si="7"/>
        <v>0</v>
      </c>
    </row>
    <row r="51" spans="1:18" ht="19.5" customHeight="1">
      <c r="A51" s="178"/>
      <c r="B51" s="179"/>
      <c r="C51" s="179">
        <v>4300</v>
      </c>
      <c r="D51" s="328" t="s">
        <v>153</v>
      </c>
      <c r="E51" s="180">
        <v>10000</v>
      </c>
      <c r="F51" s="282">
        <v>10000</v>
      </c>
      <c r="G51" s="282">
        <v>10000</v>
      </c>
      <c r="H51" s="282">
        <v>0</v>
      </c>
      <c r="I51" s="282">
        <v>10000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</row>
    <row r="52" spans="1:18" ht="12.75">
      <c r="A52" s="183"/>
      <c r="B52" s="184"/>
      <c r="C52" s="184"/>
      <c r="D52" s="325"/>
      <c r="E52" s="279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</row>
    <row r="53" spans="1:18" ht="19.5" customHeight="1">
      <c r="A53" s="156">
        <v>750</v>
      </c>
      <c r="B53" s="157"/>
      <c r="C53" s="157"/>
      <c r="D53" s="322" t="s">
        <v>33</v>
      </c>
      <c r="E53" s="158">
        <f aca="true" t="shared" si="8" ref="E53:R53">E54+E70+E76+E108+E111</f>
        <v>1843149</v>
      </c>
      <c r="F53" s="158">
        <f t="shared" si="8"/>
        <v>1831149</v>
      </c>
      <c r="G53" s="158">
        <f t="shared" si="8"/>
        <v>1766730</v>
      </c>
      <c r="H53" s="158">
        <f t="shared" si="8"/>
        <v>1159480</v>
      </c>
      <c r="I53" s="158">
        <f t="shared" si="8"/>
        <v>607250</v>
      </c>
      <c r="J53" s="158">
        <f t="shared" si="8"/>
        <v>0</v>
      </c>
      <c r="K53" s="158">
        <f t="shared" si="8"/>
        <v>64419</v>
      </c>
      <c r="L53" s="158">
        <f t="shared" si="8"/>
        <v>0</v>
      </c>
      <c r="M53" s="158">
        <f t="shared" si="8"/>
        <v>0</v>
      </c>
      <c r="N53" s="158">
        <f t="shared" si="8"/>
        <v>0</v>
      </c>
      <c r="O53" s="158">
        <f t="shared" si="8"/>
        <v>12000</v>
      </c>
      <c r="P53" s="158">
        <f t="shared" si="8"/>
        <v>12000</v>
      </c>
      <c r="Q53" s="158">
        <f t="shared" si="8"/>
        <v>0</v>
      </c>
      <c r="R53" s="158">
        <f t="shared" si="8"/>
        <v>0</v>
      </c>
    </row>
    <row r="54" spans="1:18" s="301" customFormat="1" ht="19.5" customHeight="1">
      <c r="A54" s="256"/>
      <c r="B54" s="257">
        <v>75011</v>
      </c>
      <c r="C54" s="257"/>
      <c r="D54" s="323" t="s">
        <v>34</v>
      </c>
      <c r="E54" s="259">
        <f aca="true" t="shared" si="9" ref="E54:R54">SUM(E55:E69)</f>
        <v>131570</v>
      </c>
      <c r="F54" s="259">
        <f t="shared" si="9"/>
        <v>131570</v>
      </c>
      <c r="G54" s="259">
        <f t="shared" si="9"/>
        <v>130970</v>
      </c>
      <c r="H54" s="259">
        <f t="shared" si="9"/>
        <v>87830</v>
      </c>
      <c r="I54" s="259">
        <f t="shared" si="9"/>
        <v>43140</v>
      </c>
      <c r="J54" s="259">
        <f t="shared" si="9"/>
        <v>0</v>
      </c>
      <c r="K54" s="259">
        <f t="shared" si="9"/>
        <v>600</v>
      </c>
      <c r="L54" s="259">
        <f t="shared" si="9"/>
        <v>0</v>
      </c>
      <c r="M54" s="259">
        <f t="shared" si="9"/>
        <v>0</v>
      </c>
      <c r="N54" s="259">
        <f t="shared" si="9"/>
        <v>0</v>
      </c>
      <c r="O54" s="259">
        <f t="shared" si="9"/>
        <v>0</v>
      </c>
      <c r="P54" s="259">
        <f t="shared" si="9"/>
        <v>0</v>
      </c>
      <c r="Q54" s="259">
        <f t="shared" si="9"/>
        <v>0</v>
      </c>
      <c r="R54" s="259">
        <f t="shared" si="9"/>
        <v>0</v>
      </c>
    </row>
    <row r="55" spans="1:18" ht="25.5">
      <c r="A55" s="160"/>
      <c r="B55" s="161"/>
      <c r="C55" s="161" t="s">
        <v>164</v>
      </c>
      <c r="D55" s="324" t="s">
        <v>181</v>
      </c>
      <c r="E55" s="134">
        <v>600</v>
      </c>
      <c r="F55" s="282">
        <v>600</v>
      </c>
      <c r="G55" s="282">
        <v>0</v>
      </c>
      <c r="H55" s="282">
        <v>0</v>
      </c>
      <c r="I55" s="282">
        <v>0</v>
      </c>
      <c r="J55" s="282">
        <v>0</v>
      </c>
      <c r="K55" s="282">
        <v>600</v>
      </c>
      <c r="L55" s="282">
        <v>0</v>
      </c>
      <c r="M55" s="282">
        <v>0</v>
      </c>
      <c r="N55" s="282">
        <v>0</v>
      </c>
      <c r="O55" s="282">
        <v>0</v>
      </c>
      <c r="P55" s="282">
        <v>0</v>
      </c>
      <c r="Q55" s="282">
        <v>0</v>
      </c>
      <c r="R55" s="282">
        <v>0</v>
      </c>
    </row>
    <row r="56" spans="1:18" ht="25.5">
      <c r="A56" s="160"/>
      <c r="B56" s="161"/>
      <c r="C56" s="161">
        <v>4010</v>
      </c>
      <c r="D56" s="324" t="s">
        <v>182</v>
      </c>
      <c r="E56" s="134">
        <v>72100</v>
      </c>
      <c r="F56" s="282">
        <v>72100</v>
      </c>
      <c r="G56" s="282">
        <v>72100</v>
      </c>
      <c r="H56" s="282">
        <v>72100</v>
      </c>
      <c r="I56" s="282">
        <v>0</v>
      </c>
      <c r="J56" s="282">
        <v>0</v>
      </c>
      <c r="K56" s="282">
        <v>0</v>
      </c>
      <c r="L56" s="282">
        <v>0</v>
      </c>
      <c r="M56" s="282">
        <v>0</v>
      </c>
      <c r="N56" s="282">
        <v>0</v>
      </c>
      <c r="O56" s="282">
        <v>0</v>
      </c>
      <c r="P56" s="282">
        <v>0</v>
      </c>
      <c r="Q56" s="282">
        <v>0</v>
      </c>
      <c r="R56" s="282">
        <v>0</v>
      </c>
    </row>
    <row r="57" spans="1:18" ht="19.5" customHeight="1">
      <c r="A57" s="160"/>
      <c r="B57" s="161"/>
      <c r="C57" s="161">
        <v>4040</v>
      </c>
      <c r="D57" s="324" t="s">
        <v>183</v>
      </c>
      <c r="E57" s="134">
        <v>3410</v>
      </c>
      <c r="F57" s="282">
        <v>3410</v>
      </c>
      <c r="G57" s="282">
        <v>3410</v>
      </c>
      <c r="H57" s="282">
        <v>3410</v>
      </c>
      <c r="I57" s="282">
        <v>0</v>
      </c>
      <c r="J57" s="282">
        <v>0</v>
      </c>
      <c r="K57" s="282">
        <v>0</v>
      </c>
      <c r="L57" s="282">
        <v>0</v>
      </c>
      <c r="M57" s="282">
        <v>0</v>
      </c>
      <c r="N57" s="282">
        <v>0</v>
      </c>
      <c r="O57" s="282">
        <v>0</v>
      </c>
      <c r="P57" s="282">
        <v>0</v>
      </c>
      <c r="Q57" s="282">
        <v>0</v>
      </c>
      <c r="R57" s="282">
        <v>0</v>
      </c>
    </row>
    <row r="58" spans="1:18" ht="19.5" customHeight="1">
      <c r="A58" s="160"/>
      <c r="B58" s="161"/>
      <c r="C58" s="161">
        <v>4110</v>
      </c>
      <c r="D58" s="324" t="s">
        <v>149</v>
      </c>
      <c r="E58" s="134">
        <f>518+10952</f>
        <v>11470</v>
      </c>
      <c r="F58" s="282">
        <v>11470</v>
      </c>
      <c r="G58" s="282">
        <v>11470</v>
      </c>
      <c r="H58" s="282">
        <v>11470</v>
      </c>
      <c r="I58" s="282">
        <v>0</v>
      </c>
      <c r="J58" s="282">
        <v>0</v>
      </c>
      <c r="K58" s="282">
        <v>0</v>
      </c>
      <c r="L58" s="282">
        <v>0</v>
      </c>
      <c r="M58" s="282">
        <v>0</v>
      </c>
      <c r="N58" s="282">
        <v>0</v>
      </c>
      <c r="O58" s="282">
        <v>0</v>
      </c>
      <c r="P58" s="282">
        <v>0</v>
      </c>
      <c r="Q58" s="282">
        <v>0</v>
      </c>
      <c r="R58" s="282">
        <v>0</v>
      </c>
    </row>
    <row r="59" spans="1:18" ht="19.5" customHeight="1">
      <c r="A59" s="160"/>
      <c r="B59" s="161"/>
      <c r="C59" s="161">
        <v>4120</v>
      </c>
      <c r="D59" s="324" t="s">
        <v>184</v>
      </c>
      <c r="E59" s="134">
        <v>250</v>
      </c>
      <c r="F59" s="282">
        <v>250</v>
      </c>
      <c r="G59" s="282">
        <v>250</v>
      </c>
      <c r="H59" s="282">
        <v>250</v>
      </c>
      <c r="I59" s="282">
        <v>0</v>
      </c>
      <c r="J59" s="282">
        <v>0</v>
      </c>
      <c r="K59" s="282">
        <v>0</v>
      </c>
      <c r="L59" s="282">
        <v>0</v>
      </c>
      <c r="M59" s="282">
        <v>0</v>
      </c>
      <c r="N59" s="282">
        <v>0</v>
      </c>
      <c r="O59" s="282">
        <v>0</v>
      </c>
      <c r="P59" s="282">
        <v>0</v>
      </c>
      <c r="Q59" s="282">
        <v>0</v>
      </c>
      <c r="R59" s="282">
        <v>0</v>
      </c>
    </row>
    <row r="60" spans="1:18" ht="19.5" customHeight="1">
      <c r="A60" s="160"/>
      <c r="B60" s="161"/>
      <c r="C60" s="161">
        <v>4170</v>
      </c>
      <c r="D60" s="324" t="s">
        <v>150</v>
      </c>
      <c r="E60" s="134">
        <v>600</v>
      </c>
      <c r="F60" s="282">
        <v>600</v>
      </c>
      <c r="G60" s="282">
        <v>600</v>
      </c>
      <c r="H60" s="282">
        <v>600</v>
      </c>
      <c r="I60" s="282">
        <v>0</v>
      </c>
      <c r="J60" s="282">
        <v>0</v>
      </c>
      <c r="K60" s="282">
        <v>0</v>
      </c>
      <c r="L60" s="282">
        <v>0</v>
      </c>
      <c r="M60" s="282">
        <v>0</v>
      </c>
      <c r="N60" s="282">
        <v>0</v>
      </c>
      <c r="O60" s="282">
        <v>0</v>
      </c>
      <c r="P60" s="282">
        <v>0</v>
      </c>
      <c r="Q60" s="282">
        <v>0</v>
      </c>
      <c r="R60" s="282">
        <v>0</v>
      </c>
    </row>
    <row r="61" spans="1:18" ht="19.5" customHeight="1">
      <c r="A61" s="160"/>
      <c r="B61" s="161"/>
      <c r="C61" s="161" t="s">
        <v>165</v>
      </c>
      <c r="D61" s="324" t="s">
        <v>151</v>
      </c>
      <c r="E61" s="134">
        <v>20400</v>
      </c>
      <c r="F61" s="282">
        <v>20400</v>
      </c>
      <c r="G61" s="282">
        <v>20400</v>
      </c>
      <c r="H61" s="282">
        <v>0</v>
      </c>
      <c r="I61" s="282">
        <v>20400</v>
      </c>
      <c r="J61" s="282">
        <v>0</v>
      </c>
      <c r="K61" s="282">
        <v>0</v>
      </c>
      <c r="L61" s="282">
        <v>0</v>
      </c>
      <c r="M61" s="282">
        <v>0</v>
      </c>
      <c r="N61" s="282">
        <v>0</v>
      </c>
      <c r="O61" s="282">
        <v>0</v>
      </c>
      <c r="P61" s="282">
        <v>0</v>
      </c>
      <c r="Q61" s="282">
        <v>0</v>
      </c>
      <c r="R61" s="282">
        <v>0</v>
      </c>
    </row>
    <row r="62" spans="1:18" ht="19.5" customHeight="1">
      <c r="A62" s="160"/>
      <c r="B62" s="161"/>
      <c r="C62" s="161" t="s">
        <v>166</v>
      </c>
      <c r="D62" s="324" t="s">
        <v>185</v>
      </c>
      <c r="E62" s="134">
        <v>200</v>
      </c>
      <c r="F62" s="282">
        <v>200</v>
      </c>
      <c r="G62" s="282">
        <v>200</v>
      </c>
      <c r="H62" s="282">
        <v>0</v>
      </c>
      <c r="I62" s="282">
        <v>200</v>
      </c>
      <c r="J62" s="282">
        <v>0</v>
      </c>
      <c r="K62" s="282">
        <v>0</v>
      </c>
      <c r="L62" s="282">
        <v>0</v>
      </c>
      <c r="M62" s="282">
        <v>0</v>
      </c>
      <c r="N62" s="282">
        <v>0</v>
      </c>
      <c r="O62" s="282">
        <v>0</v>
      </c>
      <c r="P62" s="282">
        <v>0</v>
      </c>
      <c r="Q62" s="282">
        <v>0</v>
      </c>
      <c r="R62" s="282">
        <v>0</v>
      </c>
    </row>
    <row r="63" spans="1:18" ht="19.5" customHeight="1">
      <c r="A63" s="160"/>
      <c r="B63" s="161"/>
      <c r="C63" s="161" t="s">
        <v>162</v>
      </c>
      <c r="D63" s="324" t="s">
        <v>153</v>
      </c>
      <c r="E63" s="134">
        <v>17500</v>
      </c>
      <c r="F63" s="282">
        <v>17500</v>
      </c>
      <c r="G63" s="282">
        <v>17500</v>
      </c>
      <c r="H63" s="282">
        <v>0</v>
      </c>
      <c r="I63" s="282">
        <v>17500</v>
      </c>
      <c r="J63" s="282">
        <v>0</v>
      </c>
      <c r="K63" s="282">
        <v>0</v>
      </c>
      <c r="L63" s="282">
        <v>0</v>
      </c>
      <c r="M63" s="282">
        <v>0</v>
      </c>
      <c r="N63" s="282">
        <v>0</v>
      </c>
      <c r="O63" s="282">
        <v>0</v>
      </c>
      <c r="P63" s="282">
        <v>0</v>
      </c>
      <c r="Q63" s="282">
        <v>0</v>
      </c>
      <c r="R63" s="282">
        <v>0</v>
      </c>
    </row>
    <row r="64" spans="1:18" ht="19.5" customHeight="1">
      <c r="A64" s="160"/>
      <c r="B64" s="161"/>
      <c r="C64" s="161" t="s">
        <v>167</v>
      </c>
      <c r="D64" s="324" t="s">
        <v>186</v>
      </c>
      <c r="E64" s="134">
        <v>100</v>
      </c>
      <c r="F64" s="282">
        <v>100</v>
      </c>
      <c r="G64" s="282">
        <v>100</v>
      </c>
      <c r="H64" s="282">
        <v>0</v>
      </c>
      <c r="I64" s="282">
        <v>100</v>
      </c>
      <c r="J64" s="282">
        <v>0</v>
      </c>
      <c r="K64" s="282">
        <v>0</v>
      </c>
      <c r="L64" s="282">
        <v>0</v>
      </c>
      <c r="M64" s="282">
        <v>0</v>
      </c>
      <c r="N64" s="282">
        <v>0</v>
      </c>
      <c r="O64" s="282">
        <v>0</v>
      </c>
      <c r="P64" s="282">
        <v>0</v>
      </c>
      <c r="Q64" s="282">
        <v>0</v>
      </c>
      <c r="R64" s="282">
        <v>0</v>
      </c>
    </row>
    <row r="65" spans="1:18" ht="19.5" customHeight="1">
      <c r="A65" s="160"/>
      <c r="B65" s="161"/>
      <c r="C65" s="161">
        <v>4440</v>
      </c>
      <c r="D65" s="324" t="s">
        <v>187</v>
      </c>
      <c r="E65" s="134">
        <v>3090</v>
      </c>
      <c r="F65" s="282">
        <v>3090</v>
      </c>
      <c r="G65" s="282">
        <v>3090</v>
      </c>
      <c r="H65" s="282">
        <v>0</v>
      </c>
      <c r="I65" s="282">
        <v>3090</v>
      </c>
      <c r="J65" s="282">
        <v>0</v>
      </c>
      <c r="K65" s="282">
        <v>0</v>
      </c>
      <c r="L65" s="282">
        <v>0</v>
      </c>
      <c r="M65" s="282">
        <v>0</v>
      </c>
      <c r="N65" s="282">
        <v>0</v>
      </c>
      <c r="O65" s="282">
        <v>0</v>
      </c>
      <c r="P65" s="282">
        <v>0</v>
      </c>
      <c r="Q65" s="282">
        <v>0</v>
      </c>
      <c r="R65" s="282">
        <v>0</v>
      </c>
    </row>
    <row r="66" spans="1:18" ht="25.5">
      <c r="A66" s="160"/>
      <c r="B66" s="161"/>
      <c r="C66" s="161">
        <v>4610</v>
      </c>
      <c r="D66" s="324" t="s">
        <v>160</v>
      </c>
      <c r="E66" s="134">
        <v>50</v>
      </c>
      <c r="F66" s="282">
        <v>50</v>
      </c>
      <c r="G66" s="282">
        <v>50</v>
      </c>
      <c r="H66" s="282">
        <v>0</v>
      </c>
      <c r="I66" s="282">
        <v>50</v>
      </c>
      <c r="J66" s="282">
        <v>0</v>
      </c>
      <c r="K66" s="282">
        <v>0</v>
      </c>
      <c r="L66" s="282">
        <v>0</v>
      </c>
      <c r="M66" s="282">
        <v>0</v>
      </c>
      <c r="N66" s="282">
        <v>0</v>
      </c>
      <c r="O66" s="282">
        <v>0</v>
      </c>
      <c r="P66" s="282">
        <v>0</v>
      </c>
      <c r="Q66" s="282">
        <v>0</v>
      </c>
      <c r="R66" s="282">
        <v>0</v>
      </c>
    </row>
    <row r="67" spans="1:18" ht="25.5" customHeight="1">
      <c r="A67" s="160"/>
      <c r="B67" s="161"/>
      <c r="C67" s="161" t="s">
        <v>168</v>
      </c>
      <c r="D67" s="324" t="s">
        <v>188</v>
      </c>
      <c r="E67" s="134">
        <v>700</v>
      </c>
      <c r="F67" s="282">
        <v>700</v>
      </c>
      <c r="G67" s="282">
        <v>700</v>
      </c>
      <c r="H67" s="282">
        <v>0</v>
      </c>
      <c r="I67" s="282">
        <v>700</v>
      </c>
      <c r="J67" s="282">
        <v>0</v>
      </c>
      <c r="K67" s="282">
        <v>0</v>
      </c>
      <c r="L67" s="282">
        <v>0</v>
      </c>
      <c r="M67" s="282">
        <v>0</v>
      </c>
      <c r="N67" s="282">
        <v>0</v>
      </c>
      <c r="O67" s="282">
        <v>0</v>
      </c>
      <c r="P67" s="282">
        <v>0</v>
      </c>
      <c r="Q67" s="282">
        <v>0</v>
      </c>
      <c r="R67" s="282">
        <v>0</v>
      </c>
    </row>
    <row r="68" spans="1:18" ht="39" customHeight="1">
      <c r="A68" s="160"/>
      <c r="B68" s="161"/>
      <c r="C68" s="161" t="s">
        <v>169</v>
      </c>
      <c r="D68" s="324" t="s">
        <v>189</v>
      </c>
      <c r="E68" s="134">
        <v>600</v>
      </c>
      <c r="F68" s="282">
        <v>600</v>
      </c>
      <c r="G68" s="282">
        <v>600</v>
      </c>
      <c r="H68" s="282">
        <v>0</v>
      </c>
      <c r="I68" s="282">
        <v>600</v>
      </c>
      <c r="J68" s="282">
        <v>0</v>
      </c>
      <c r="K68" s="282">
        <v>0</v>
      </c>
      <c r="L68" s="282">
        <v>0</v>
      </c>
      <c r="M68" s="282">
        <v>0</v>
      </c>
      <c r="N68" s="282">
        <v>0</v>
      </c>
      <c r="O68" s="282">
        <v>0</v>
      </c>
      <c r="P68" s="282">
        <v>0</v>
      </c>
      <c r="Q68" s="282">
        <v>0</v>
      </c>
      <c r="R68" s="282">
        <v>0</v>
      </c>
    </row>
    <row r="69" spans="1:18" ht="38.25">
      <c r="A69" s="160"/>
      <c r="B69" s="161"/>
      <c r="C69" s="161" t="s">
        <v>170</v>
      </c>
      <c r="D69" s="324" t="s">
        <v>190</v>
      </c>
      <c r="E69" s="134">
        <v>500</v>
      </c>
      <c r="F69" s="282">
        <v>500</v>
      </c>
      <c r="G69" s="282">
        <v>500</v>
      </c>
      <c r="H69" s="282">
        <v>0</v>
      </c>
      <c r="I69" s="282">
        <v>500</v>
      </c>
      <c r="J69" s="282">
        <v>0</v>
      </c>
      <c r="K69" s="282">
        <v>0</v>
      </c>
      <c r="L69" s="282">
        <v>0</v>
      </c>
      <c r="M69" s="282">
        <v>0</v>
      </c>
      <c r="N69" s="282">
        <v>0</v>
      </c>
      <c r="O69" s="282">
        <v>0</v>
      </c>
      <c r="P69" s="282">
        <v>0</v>
      </c>
      <c r="Q69" s="282">
        <v>0</v>
      </c>
      <c r="R69" s="282">
        <v>0</v>
      </c>
    </row>
    <row r="70" spans="1:18" s="301" customFormat="1" ht="20.25" customHeight="1">
      <c r="A70" s="256"/>
      <c r="B70" s="257">
        <v>75022</v>
      </c>
      <c r="C70" s="257"/>
      <c r="D70" s="323" t="s">
        <v>192</v>
      </c>
      <c r="E70" s="258">
        <f>SUM(E71:E75)</f>
        <v>63039</v>
      </c>
      <c r="F70" s="258">
        <f aca="true" t="shared" si="10" ref="F70:R70">SUM(F71:F75)</f>
        <v>63039</v>
      </c>
      <c r="G70" s="258">
        <f t="shared" si="10"/>
        <v>3220</v>
      </c>
      <c r="H70" s="258">
        <f t="shared" si="10"/>
        <v>0</v>
      </c>
      <c r="I70" s="258">
        <f t="shared" si="10"/>
        <v>3220</v>
      </c>
      <c r="J70" s="258">
        <f t="shared" si="10"/>
        <v>0</v>
      </c>
      <c r="K70" s="258">
        <f t="shared" si="10"/>
        <v>59819</v>
      </c>
      <c r="L70" s="258">
        <f t="shared" si="10"/>
        <v>0</v>
      </c>
      <c r="M70" s="258">
        <f t="shared" si="10"/>
        <v>0</v>
      </c>
      <c r="N70" s="258">
        <f t="shared" si="10"/>
        <v>0</v>
      </c>
      <c r="O70" s="258">
        <f t="shared" si="10"/>
        <v>0</v>
      </c>
      <c r="P70" s="258">
        <f t="shared" si="10"/>
        <v>0</v>
      </c>
      <c r="Q70" s="258">
        <f t="shared" si="10"/>
        <v>0</v>
      </c>
      <c r="R70" s="258">
        <f t="shared" si="10"/>
        <v>0</v>
      </c>
    </row>
    <row r="71" spans="1:18" ht="25.5">
      <c r="A71" s="160"/>
      <c r="B71" s="161"/>
      <c r="C71" s="161">
        <v>3030</v>
      </c>
      <c r="D71" s="324" t="s">
        <v>193</v>
      </c>
      <c r="E71" s="134">
        <v>59819</v>
      </c>
      <c r="F71" s="282">
        <v>59819</v>
      </c>
      <c r="G71" s="282">
        <v>0</v>
      </c>
      <c r="H71" s="282">
        <v>0</v>
      </c>
      <c r="I71" s="282">
        <v>0</v>
      </c>
      <c r="J71" s="282">
        <v>0</v>
      </c>
      <c r="K71" s="282">
        <v>59819</v>
      </c>
      <c r="L71" s="282">
        <v>0</v>
      </c>
      <c r="M71" s="282">
        <v>0</v>
      </c>
      <c r="N71" s="282">
        <v>0</v>
      </c>
      <c r="O71" s="282">
        <v>0</v>
      </c>
      <c r="P71" s="282">
        <v>0</v>
      </c>
      <c r="Q71" s="282">
        <v>0</v>
      </c>
      <c r="R71" s="282">
        <v>0</v>
      </c>
    </row>
    <row r="72" spans="1:18" ht="19.5" customHeight="1">
      <c r="A72" s="160"/>
      <c r="B72" s="161"/>
      <c r="C72" s="161">
        <v>4210</v>
      </c>
      <c r="D72" s="324" t="s">
        <v>151</v>
      </c>
      <c r="E72" s="134">
        <v>1200</v>
      </c>
      <c r="F72" s="282">
        <v>1200</v>
      </c>
      <c r="G72" s="282">
        <v>1200</v>
      </c>
      <c r="H72" s="282">
        <v>0</v>
      </c>
      <c r="I72" s="282">
        <v>1200</v>
      </c>
      <c r="J72" s="282">
        <v>0</v>
      </c>
      <c r="K72" s="282">
        <v>0</v>
      </c>
      <c r="L72" s="282">
        <v>0</v>
      </c>
      <c r="M72" s="282">
        <v>0</v>
      </c>
      <c r="N72" s="282">
        <v>0</v>
      </c>
      <c r="O72" s="282">
        <v>0</v>
      </c>
      <c r="P72" s="282">
        <v>0</v>
      </c>
      <c r="Q72" s="282">
        <v>0</v>
      </c>
      <c r="R72" s="282">
        <v>0</v>
      </c>
    </row>
    <row r="73" spans="1:18" ht="19.5" customHeight="1">
      <c r="A73" s="160"/>
      <c r="B73" s="161"/>
      <c r="C73" s="161" t="s">
        <v>162</v>
      </c>
      <c r="D73" s="324" t="s">
        <v>153</v>
      </c>
      <c r="E73" s="134">
        <v>500</v>
      </c>
      <c r="F73" s="282">
        <v>500</v>
      </c>
      <c r="G73" s="282">
        <v>500</v>
      </c>
      <c r="H73" s="282">
        <v>0</v>
      </c>
      <c r="I73" s="282">
        <v>500</v>
      </c>
      <c r="J73" s="282">
        <v>0</v>
      </c>
      <c r="K73" s="282">
        <v>0</v>
      </c>
      <c r="L73" s="282">
        <v>0</v>
      </c>
      <c r="M73" s="282">
        <v>0</v>
      </c>
      <c r="N73" s="282">
        <v>0</v>
      </c>
      <c r="O73" s="282">
        <v>0</v>
      </c>
      <c r="P73" s="282">
        <v>0</v>
      </c>
      <c r="Q73" s="282">
        <v>0</v>
      </c>
      <c r="R73" s="282">
        <v>0</v>
      </c>
    </row>
    <row r="74" spans="1:18" ht="38.25">
      <c r="A74" s="160"/>
      <c r="B74" s="161"/>
      <c r="C74" s="161" t="s">
        <v>171</v>
      </c>
      <c r="D74" s="324" t="s">
        <v>194</v>
      </c>
      <c r="E74" s="134">
        <v>1020</v>
      </c>
      <c r="F74" s="282">
        <v>1020</v>
      </c>
      <c r="G74" s="282">
        <v>1020</v>
      </c>
      <c r="H74" s="282">
        <v>0</v>
      </c>
      <c r="I74" s="282">
        <v>1020</v>
      </c>
      <c r="J74" s="282">
        <v>0</v>
      </c>
      <c r="K74" s="282">
        <v>0</v>
      </c>
      <c r="L74" s="282">
        <v>0</v>
      </c>
      <c r="M74" s="282">
        <v>0</v>
      </c>
      <c r="N74" s="282">
        <v>0</v>
      </c>
      <c r="O74" s="282">
        <v>0</v>
      </c>
      <c r="P74" s="282">
        <v>0</v>
      </c>
      <c r="Q74" s="282">
        <v>0</v>
      </c>
      <c r="R74" s="282">
        <v>0</v>
      </c>
    </row>
    <row r="75" spans="1:18" ht="51">
      <c r="A75" s="160"/>
      <c r="B75" s="161"/>
      <c r="C75" s="161" t="s">
        <v>169</v>
      </c>
      <c r="D75" s="324" t="s">
        <v>195</v>
      </c>
      <c r="E75" s="134">
        <v>500</v>
      </c>
      <c r="F75" s="282">
        <v>500</v>
      </c>
      <c r="G75" s="282">
        <v>500</v>
      </c>
      <c r="H75" s="282">
        <v>0</v>
      </c>
      <c r="I75" s="282">
        <v>500</v>
      </c>
      <c r="J75" s="282">
        <v>0</v>
      </c>
      <c r="K75" s="282">
        <v>0</v>
      </c>
      <c r="L75" s="282">
        <v>0</v>
      </c>
      <c r="M75" s="282">
        <v>0</v>
      </c>
      <c r="N75" s="282">
        <v>0</v>
      </c>
      <c r="O75" s="282">
        <v>0</v>
      </c>
      <c r="P75" s="282">
        <v>0</v>
      </c>
      <c r="Q75" s="282">
        <v>0</v>
      </c>
      <c r="R75" s="282">
        <v>0</v>
      </c>
    </row>
    <row r="76" spans="1:18" s="301" customFormat="1" ht="25.5">
      <c r="A76" s="256"/>
      <c r="B76" s="257">
        <v>75023</v>
      </c>
      <c r="C76" s="257"/>
      <c r="D76" s="323" t="s">
        <v>35</v>
      </c>
      <c r="E76" s="259">
        <f>SUM(E77:E107)</f>
        <v>1601940</v>
      </c>
      <c r="F76" s="259">
        <f aca="true" t="shared" si="11" ref="F76:R76">SUM(F77:F107)</f>
        <v>1589940</v>
      </c>
      <c r="G76" s="259">
        <f t="shared" si="11"/>
        <v>1585940</v>
      </c>
      <c r="H76" s="259">
        <f t="shared" si="11"/>
        <v>1071650</v>
      </c>
      <c r="I76" s="259">
        <f t="shared" si="11"/>
        <v>514290</v>
      </c>
      <c r="J76" s="259">
        <f t="shared" si="11"/>
        <v>0</v>
      </c>
      <c r="K76" s="259">
        <f t="shared" si="11"/>
        <v>4000</v>
      </c>
      <c r="L76" s="259">
        <f t="shared" si="11"/>
        <v>0</v>
      </c>
      <c r="M76" s="259">
        <f t="shared" si="11"/>
        <v>0</v>
      </c>
      <c r="N76" s="259">
        <f t="shared" si="11"/>
        <v>0</v>
      </c>
      <c r="O76" s="259">
        <f t="shared" si="11"/>
        <v>12000</v>
      </c>
      <c r="P76" s="259">
        <f t="shared" si="11"/>
        <v>12000</v>
      </c>
      <c r="Q76" s="259">
        <f t="shared" si="11"/>
        <v>0</v>
      </c>
      <c r="R76" s="259">
        <f t="shared" si="11"/>
        <v>0</v>
      </c>
    </row>
    <row r="77" spans="1:18" ht="25.5">
      <c r="A77" s="160"/>
      <c r="B77" s="161"/>
      <c r="C77" s="161">
        <v>3020</v>
      </c>
      <c r="D77" s="324" t="s">
        <v>196</v>
      </c>
      <c r="E77" s="134">
        <v>4000</v>
      </c>
      <c r="F77" s="282">
        <v>4000</v>
      </c>
      <c r="G77" s="282">
        <v>0</v>
      </c>
      <c r="H77" s="282">
        <v>0</v>
      </c>
      <c r="I77" s="282">
        <v>0</v>
      </c>
      <c r="J77" s="282">
        <v>0</v>
      </c>
      <c r="K77" s="282">
        <v>4000</v>
      </c>
      <c r="L77" s="282">
        <v>0</v>
      </c>
      <c r="M77" s="282">
        <v>0</v>
      </c>
      <c r="N77" s="282">
        <v>0</v>
      </c>
      <c r="O77" s="282">
        <v>0</v>
      </c>
      <c r="P77" s="282">
        <v>0</v>
      </c>
      <c r="Q77" s="282">
        <v>0</v>
      </c>
      <c r="R77" s="282">
        <v>0</v>
      </c>
    </row>
    <row r="78" spans="1:18" ht="25.5">
      <c r="A78" s="160"/>
      <c r="B78" s="161"/>
      <c r="C78" s="161">
        <v>4010</v>
      </c>
      <c r="D78" s="324" t="s">
        <v>182</v>
      </c>
      <c r="E78" s="134">
        <v>840200</v>
      </c>
      <c r="F78" s="282">
        <v>840200</v>
      </c>
      <c r="G78" s="282">
        <v>840200</v>
      </c>
      <c r="H78" s="282">
        <v>840200</v>
      </c>
      <c r="I78" s="282">
        <v>0</v>
      </c>
      <c r="J78" s="282">
        <v>0</v>
      </c>
      <c r="K78" s="282">
        <v>0</v>
      </c>
      <c r="L78" s="282">
        <v>0</v>
      </c>
      <c r="M78" s="282">
        <v>0</v>
      </c>
      <c r="N78" s="282">
        <v>0</v>
      </c>
      <c r="O78" s="282">
        <v>0</v>
      </c>
      <c r="P78" s="282">
        <v>0</v>
      </c>
      <c r="Q78" s="282">
        <v>0</v>
      </c>
      <c r="R78" s="282">
        <v>0</v>
      </c>
    </row>
    <row r="79" spans="1:18" ht="19.5" customHeight="1">
      <c r="A79" s="160"/>
      <c r="B79" s="161"/>
      <c r="C79" s="161">
        <v>4040</v>
      </c>
      <c r="D79" s="324" t="s">
        <v>197</v>
      </c>
      <c r="E79" s="134">
        <v>64960</v>
      </c>
      <c r="F79" s="282">
        <v>64960</v>
      </c>
      <c r="G79" s="282">
        <v>64960</v>
      </c>
      <c r="H79" s="282">
        <v>64960</v>
      </c>
      <c r="I79" s="282">
        <v>0</v>
      </c>
      <c r="J79" s="282">
        <v>0</v>
      </c>
      <c r="K79" s="282">
        <v>0</v>
      </c>
      <c r="L79" s="282">
        <v>0</v>
      </c>
      <c r="M79" s="282">
        <v>0</v>
      </c>
      <c r="N79" s="282">
        <v>0</v>
      </c>
      <c r="O79" s="282">
        <v>0</v>
      </c>
      <c r="P79" s="282">
        <v>0</v>
      </c>
      <c r="Q79" s="282">
        <v>0</v>
      </c>
      <c r="R79" s="282">
        <v>0</v>
      </c>
    </row>
    <row r="80" spans="1:18" ht="25.5">
      <c r="A80" s="160"/>
      <c r="B80" s="161"/>
      <c r="C80" s="161">
        <v>4110</v>
      </c>
      <c r="D80" s="324" t="s">
        <v>149</v>
      </c>
      <c r="E80" s="134">
        <f>9716+125038</f>
        <v>134754</v>
      </c>
      <c r="F80" s="282">
        <v>134754</v>
      </c>
      <c r="G80" s="282">
        <v>134754</v>
      </c>
      <c r="H80" s="282">
        <v>134754</v>
      </c>
      <c r="I80" s="282">
        <v>0</v>
      </c>
      <c r="J80" s="282">
        <v>0</v>
      </c>
      <c r="K80" s="282">
        <v>0</v>
      </c>
      <c r="L80" s="282">
        <v>0</v>
      </c>
      <c r="M80" s="282">
        <v>0</v>
      </c>
      <c r="N80" s="282">
        <v>0</v>
      </c>
      <c r="O80" s="282">
        <v>0</v>
      </c>
      <c r="P80" s="282">
        <v>0</v>
      </c>
      <c r="Q80" s="282">
        <v>0</v>
      </c>
      <c r="R80" s="282">
        <v>0</v>
      </c>
    </row>
    <row r="81" spans="1:18" ht="19.5" customHeight="1">
      <c r="A81" s="160"/>
      <c r="B81" s="161"/>
      <c r="C81" s="161">
        <v>4120</v>
      </c>
      <c r="D81" s="324" t="s">
        <v>184</v>
      </c>
      <c r="E81" s="134">
        <f>1568+20168</f>
        <v>21736</v>
      </c>
      <c r="F81" s="282">
        <v>21736</v>
      </c>
      <c r="G81" s="282">
        <v>21736</v>
      </c>
      <c r="H81" s="282">
        <v>21736</v>
      </c>
      <c r="I81" s="282">
        <v>0</v>
      </c>
      <c r="J81" s="282">
        <v>0</v>
      </c>
      <c r="K81" s="282">
        <v>0</v>
      </c>
      <c r="L81" s="282">
        <v>0</v>
      </c>
      <c r="M81" s="282">
        <v>0</v>
      </c>
      <c r="N81" s="282">
        <v>0</v>
      </c>
      <c r="O81" s="282">
        <v>0</v>
      </c>
      <c r="P81" s="282">
        <v>0</v>
      </c>
      <c r="Q81" s="282">
        <v>0</v>
      </c>
      <c r="R81" s="282">
        <v>0</v>
      </c>
    </row>
    <row r="82" spans="1:18" ht="19.5" customHeight="1">
      <c r="A82" s="160"/>
      <c r="B82" s="161"/>
      <c r="C82" s="161" t="s">
        <v>172</v>
      </c>
      <c r="D82" s="324" t="s">
        <v>198</v>
      </c>
      <c r="E82" s="134">
        <v>500</v>
      </c>
      <c r="F82" s="282">
        <v>500</v>
      </c>
      <c r="G82" s="282">
        <v>500</v>
      </c>
      <c r="H82" s="282">
        <v>0</v>
      </c>
      <c r="I82" s="282">
        <v>500</v>
      </c>
      <c r="J82" s="282">
        <v>0</v>
      </c>
      <c r="K82" s="282">
        <v>0</v>
      </c>
      <c r="L82" s="282">
        <v>0</v>
      </c>
      <c r="M82" s="282">
        <v>0</v>
      </c>
      <c r="N82" s="282">
        <v>0</v>
      </c>
      <c r="O82" s="282">
        <v>0</v>
      </c>
      <c r="P82" s="282">
        <v>0</v>
      </c>
      <c r="Q82" s="282">
        <v>0</v>
      </c>
      <c r="R82" s="282">
        <v>0</v>
      </c>
    </row>
    <row r="83" spans="1:18" ht="19.5" customHeight="1">
      <c r="A83" s="160"/>
      <c r="B83" s="161"/>
      <c r="C83" s="161" t="s">
        <v>146</v>
      </c>
      <c r="D83" s="324" t="s">
        <v>150</v>
      </c>
      <c r="E83" s="134">
        <v>10000</v>
      </c>
      <c r="F83" s="282">
        <v>10000</v>
      </c>
      <c r="G83" s="282">
        <v>10000</v>
      </c>
      <c r="H83" s="282">
        <v>10000</v>
      </c>
      <c r="I83" s="282">
        <v>0</v>
      </c>
      <c r="J83" s="282">
        <v>0</v>
      </c>
      <c r="K83" s="282">
        <v>0</v>
      </c>
      <c r="L83" s="282">
        <v>0</v>
      </c>
      <c r="M83" s="282">
        <v>0</v>
      </c>
      <c r="N83" s="282">
        <v>0</v>
      </c>
      <c r="O83" s="282">
        <v>0</v>
      </c>
      <c r="P83" s="282">
        <v>0</v>
      </c>
      <c r="Q83" s="282">
        <v>0</v>
      </c>
      <c r="R83" s="282">
        <v>0</v>
      </c>
    </row>
    <row r="84" spans="1:18" ht="19.5" customHeight="1">
      <c r="A84" s="160"/>
      <c r="B84" s="161"/>
      <c r="C84" s="161">
        <v>4210</v>
      </c>
      <c r="D84" s="324" t="s">
        <v>151</v>
      </c>
      <c r="E84" s="134">
        <v>132000</v>
      </c>
      <c r="F84" s="282">
        <v>132000</v>
      </c>
      <c r="G84" s="282">
        <v>132000</v>
      </c>
      <c r="H84" s="282">
        <v>0</v>
      </c>
      <c r="I84" s="282">
        <v>132000</v>
      </c>
      <c r="J84" s="282">
        <v>0</v>
      </c>
      <c r="K84" s="282">
        <v>0</v>
      </c>
      <c r="L84" s="282">
        <v>0</v>
      </c>
      <c r="M84" s="282">
        <v>0</v>
      </c>
      <c r="N84" s="282">
        <v>0</v>
      </c>
      <c r="O84" s="282">
        <v>0</v>
      </c>
      <c r="P84" s="282">
        <v>0</v>
      </c>
      <c r="Q84" s="282">
        <v>0</v>
      </c>
      <c r="R84" s="282">
        <v>0</v>
      </c>
    </row>
    <row r="85" spans="1:18" ht="25.5">
      <c r="A85" s="160"/>
      <c r="B85" s="161"/>
      <c r="C85" s="161" t="s">
        <v>173</v>
      </c>
      <c r="D85" s="324" t="s">
        <v>199</v>
      </c>
      <c r="E85" s="134">
        <v>200</v>
      </c>
      <c r="F85" s="282">
        <v>200</v>
      </c>
      <c r="G85" s="282">
        <v>200</v>
      </c>
      <c r="H85" s="282">
        <v>0</v>
      </c>
      <c r="I85" s="282">
        <v>200</v>
      </c>
      <c r="J85" s="282">
        <v>0</v>
      </c>
      <c r="K85" s="282">
        <v>0</v>
      </c>
      <c r="L85" s="282">
        <v>0</v>
      </c>
      <c r="M85" s="282">
        <v>0</v>
      </c>
      <c r="N85" s="282">
        <v>0</v>
      </c>
      <c r="O85" s="282">
        <v>0</v>
      </c>
      <c r="P85" s="282">
        <v>0</v>
      </c>
      <c r="Q85" s="282">
        <v>0</v>
      </c>
      <c r="R85" s="282">
        <v>0</v>
      </c>
    </row>
    <row r="86" spans="1:18" ht="25.5">
      <c r="A86" s="160"/>
      <c r="B86" s="161"/>
      <c r="C86" s="161">
        <v>4240</v>
      </c>
      <c r="D86" s="324" t="s">
        <v>244</v>
      </c>
      <c r="E86" s="134">
        <v>600</v>
      </c>
      <c r="F86" s="282">
        <v>600</v>
      </c>
      <c r="G86" s="282">
        <v>600</v>
      </c>
      <c r="H86" s="282">
        <v>0</v>
      </c>
      <c r="I86" s="282">
        <v>600</v>
      </c>
      <c r="J86" s="282">
        <v>0</v>
      </c>
      <c r="K86" s="282">
        <v>0</v>
      </c>
      <c r="L86" s="282">
        <v>0</v>
      </c>
      <c r="M86" s="282">
        <v>0</v>
      </c>
      <c r="N86" s="282">
        <v>0</v>
      </c>
      <c r="O86" s="282">
        <v>0</v>
      </c>
      <c r="P86" s="282">
        <v>0</v>
      </c>
      <c r="Q86" s="282">
        <v>0</v>
      </c>
      <c r="R86" s="282">
        <v>0</v>
      </c>
    </row>
    <row r="87" spans="1:18" ht="19.5" customHeight="1">
      <c r="A87" s="160"/>
      <c r="B87" s="161"/>
      <c r="C87" s="161">
        <v>4260</v>
      </c>
      <c r="D87" s="324" t="s">
        <v>159</v>
      </c>
      <c r="E87" s="134">
        <v>94000</v>
      </c>
      <c r="F87" s="282">
        <v>94000</v>
      </c>
      <c r="G87" s="282">
        <v>94000</v>
      </c>
      <c r="H87" s="282">
        <v>0</v>
      </c>
      <c r="I87" s="282">
        <v>94000</v>
      </c>
      <c r="J87" s="282">
        <v>0</v>
      </c>
      <c r="K87" s="282">
        <v>0</v>
      </c>
      <c r="L87" s="282">
        <v>0</v>
      </c>
      <c r="M87" s="282">
        <v>0</v>
      </c>
      <c r="N87" s="282">
        <v>0</v>
      </c>
      <c r="O87" s="282">
        <v>0</v>
      </c>
      <c r="P87" s="282">
        <v>0</v>
      </c>
      <c r="Q87" s="282">
        <v>0</v>
      </c>
      <c r="R87" s="282">
        <v>0</v>
      </c>
    </row>
    <row r="88" spans="1:18" ht="19.5" customHeight="1">
      <c r="A88" s="160"/>
      <c r="B88" s="161"/>
      <c r="C88" s="161" t="s">
        <v>157</v>
      </c>
      <c r="D88" s="324" t="s">
        <v>152</v>
      </c>
      <c r="E88" s="134">
        <v>45000</v>
      </c>
      <c r="F88" s="282">
        <v>45000</v>
      </c>
      <c r="G88" s="282">
        <v>45000</v>
      </c>
      <c r="H88" s="282">
        <v>0</v>
      </c>
      <c r="I88" s="282">
        <v>45000</v>
      </c>
      <c r="J88" s="282">
        <v>0</v>
      </c>
      <c r="K88" s="282">
        <v>0</v>
      </c>
      <c r="L88" s="282">
        <v>0</v>
      </c>
      <c r="M88" s="282">
        <v>0</v>
      </c>
      <c r="N88" s="282">
        <v>0</v>
      </c>
      <c r="O88" s="282">
        <v>0</v>
      </c>
      <c r="P88" s="282">
        <v>0</v>
      </c>
      <c r="Q88" s="282">
        <v>0</v>
      </c>
      <c r="R88" s="282">
        <v>0</v>
      </c>
    </row>
    <row r="89" spans="1:18" ht="19.5" customHeight="1">
      <c r="A89" s="160"/>
      <c r="B89" s="161"/>
      <c r="C89" s="161" t="s">
        <v>166</v>
      </c>
      <c r="D89" s="324" t="s">
        <v>185</v>
      </c>
      <c r="E89" s="134">
        <v>1800</v>
      </c>
      <c r="F89" s="282">
        <v>1800</v>
      </c>
      <c r="G89" s="282">
        <v>1800</v>
      </c>
      <c r="H89" s="282">
        <v>0</v>
      </c>
      <c r="I89" s="282">
        <v>1800</v>
      </c>
      <c r="J89" s="282">
        <v>0</v>
      </c>
      <c r="K89" s="282">
        <v>0</v>
      </c>
      <c r="L89" s="282">
        <v>0</v>
      </c>
      <c r="M89" s="282">
        <v>0</v>
      </c>
      <c r="N89" s="282">
        <v>0</v>
      </c>
      <c r="O89" s="282">
        <v>0</v>
      </c>
      <c r="P89" s="282">
        <v>0</v>
      </c>
      <c r="Q89" s="282">
        <v>0</v>
      </c>
      <c r="R89" s="282">
        <v>0</v>
      </c>
    </row>
    <row r="90" spans="1:18" ht="19.5" customHeight="1">
      <c r="A90" s="160"/>
      <c r="B90" s="161"/>
      <c r="C90" s="161">
        <v>4300</v>
      </c>
      <c r="D90" s="324" t="s">
        <v>153</v>
      </c>
      <c r="E90" s="134">
        <v>60000</v>
      </c>
      <c r="F90" s="282">
        <v>60000</v>
      </c>
      <c r="G90" s="282">
        <v>60000</v>
      </c>
      <c r="H90" s="282">
        <v>0</v>
      </c>
      <c r="I90" s="282">
        <v>60000</v>
      </c>
      <c r="J90" s="282">
        <v>0</v>
      </c>
      <c r="K90" s="282">
        <v>0</v>
      </c>
      <c r="L90" s="282">
        <v>0</v>
      </c>
      <c r="M90" s="282">
        <v>0</v>
      </c>
      <c r="N90" s="282">
        <v>0</v>
      </c>
      <c r="O90" s="282">
        <v>0</v>
      </c>
      <c r="P90" s="282">
        <v>0</v>
      </c>
      <c r="Q90" s="282">
        <v>0</v>
      </c>
      <c r="R90" s="282">
        <v>0</v>
      </c>
    </row>
    <row r="91" spans="1:18" ht="19.5" customHeight="1">
      <c r="A91" s="160"/>
      <c r="B91" s="161"/>
      <c r="C91" s="161" t="s">
        <v>175</v>
      </c>
      <c r="D91" s="324" t="s">
        <v>200</v>
      </c>
      <c r="E91" s="134">
        <v>2600</v>
      </c>
      <c r="F91" s="282">
        <v>2600</v>
      </c>
      <c r="G91" s="282">
        <v>2600</v>
      </c>
      <c r="H91" s="282">
        <v>0</v>
      </c>
      <c r="I91" s="282">
        <v>2600</v>
      </c>
      <c r="J91" s="282">
        <v>0</v>
      </c>
      <c r="K91" s="282">
        <v>0</v>
      </c>
      <c r="L91" s="282">
        <v>0</v>
      </c>
      <c r="M91" s="282">
        <v>0</v>
      </c>
      <c r="N91" s="282">
        <v>0</v>
      </c>
      <c r="O91" s="282">
        <v>0</v>
      </c>
      <c r="P91" s="282">
        <v>0</v>
      </c>
      <c r="Q91" s="282">
        <v>0</v>
      </c>
      <c r="R91" s="282">
        <v>0</v>
      </c>
    </row>
    <row r="92" spans="1:18" ht="38.25">
      <c r="A92" s="160"/>
      <c r="B92" s="161"/>
      <c r="C92" s="161" t="s">
        <v>171</v>
      </c>
      <c r="D92" s="324" t="s">
        <v>201</v>
      </c>
      <c r="E92" s="134">
        <v>6000</v>
      </c>
      <c r="F92" s="282">
        <v>6000</v>
      </c>
      <c r="G92" s="282">
        <v>6000</v>
      </c>
      <c r="H92" s="282">
        <v>0</v>
      </c>
      <c r="I92" s="282">
        <v>6000</v>
      </c>
      <c r="J92" s="282">
        <v>0</v>
      </c>
      <c r="K92" s="282">
        <v>0</v>
      </c>
      <c r="L92" s="282">
        <v>0</v>
      </c>
      <c r="M92" s="282">
        <v>0</v>
      </c>
      <c r="N92" s="282">
        <v>0</v>
      </c>
      <c r="O92" s="282">
        <v>0</v>
      </c>
      <c r="P92" s="282">
        <v>0</v>
      </c>
      <c r="Q92" s="282">
        <v>0</v>
      </c>
      <c r="R92" s="282">
        <v>0</v>
      </c>
    </row>
    <row r="93" spans="1:18" ht="38.25">
      <c r="A93" s="160"/>
      <c r="B93" s="161"/>
      <c r="C93" s="161" t="s">
        <v>176</v>
      </c>
      <c r="D93" s="324" t="s">
        <v>642</v>
      </c>
      <c r="E93" s="134">
        <v>9000</v>
      </c>
      <c r="F93" s="282">
        <v>9000</v>
      </c>
      <c r="G93" s="282">
        <v>9000</v>
      </c>
      <c r="H93" s="282">
        <v>0</v>
      </c>
      <c r="I93" s="282">
        <v>9000</v>
      </c>
      <c r="J93" s="282">
        <v>0</v>
      </c>
      <c r="K93" s="282">
        <v>0</v>
      </c>
      <c r="L93" s="282">
        <v>0</v>
      </c>
      <c r="M93" s="282">
        <v>0</v>
      </c>
      <c r="N93" s="282">
        <v>0</v>
      </c>
      <c r="O93" s="282">
        <v>0</v>
      </c>
      <c r="P93" s="282">
        <v>0</v>
      </c>
      <c r="Q93" s="282">
        <v>0</v>
      </c>
      <c r="R93" s="282">
        <v>0</v>
      </c>
    </row>
    <row r="94" spans="1:18" ht="25.5">
      <c r="A94" s="160"/>
      <c r="B94" s="161"/>
      <c r="C94" s="161">
        <v>4390</v>
      </c>
      <c r="D94" s="324" t="s">
        <v>439</v>
      </c>
      <c r="E94" s="134">
        <v>500</v>
      </c>
      <c r="F94" s="282">
        <v>500</v>
      </c>
      <c r="G94" s="282">
        <v>500</v>
      </c>
      <c r="H94" s="282">
        <v>0</v>
      </c>
      <c r="I94" s="282">
        <v>500</v>
      </c>
      <c r="J94" s="282">
        <v>0</v>
      </c>
      <c r="K94" s="282">
        <v>0</v>
      </c>
      <c r="L94" s="282">
        <v>0</v>
      </c>
      <c r="M94" s="282">
        <v>0</v>
      </c>
      <c r="N94" s="282">
        <v>0</v>
      </c>
      <c r="O94" s="282">
        <v>0</v>
      </c>
      <c r="P94" s="282">
        <v>0</v>
      </c>
      <c r="Q94" s="282">
        <v>0</v>
      </c>
      <c r="R94" s="282">
        <v>0</v>
      </c>
    </row>
    <row r="95" spans="1:18" ht="19.5" customHeight="1">
      <c r="A95" s="160"/>
      <c r="B95" s="161"/>
      <c r="C95" s="161">
        <v>4410</v>
      </c>
      <c r="D95" s="324" t="s">
        <v>186</v>
      </c>
      <c r="E95" s="134">
        <v>10000</v>
      </c>
      <c r="F95" s="282">
        <v>10000</v>
      </c>
      <c r="G95" s="282">
        <v>10000</v>
      </c>
      <c r="H95" s="282">
        <v>0</v>
      </c>
      <c r="I95" s="282">
        <v>10000</v>
      </c>
      <c r="J95" s="282">
        <v>0</v>
      </c>
      <c r="K95" s="282">
        <v>0</v>
      </c>
      <c r="L95" s="282">
        <v>0</v>
      </c>
      <c r="M95" s="282">
        <v>0</v>
      </c>
      <c r="N95" s="282">
        <v>0</v>
      </c>
      <c r="O95" s="282">
        <v>0</v>
      </c>
      <c r="P95" s="282">
        <v>0</v>
      </c>
      <c r="Q95" s="282">
        <v>0</v>
      </c>
      <c r="R95" s="282">
        <v>0</v>
      </c>
    </row>
    <row r="96" spans="1:18" ht="19.5" customHeight="1">
      <c r="A96" s="160"/>
      <c r="B96" s="161"/>
      <c r="C96" s="161">
        <v>4430</v>
      </c>
      <c r="D96" s="324" t="s">
        <v>154</v>
      </c>
      <c r="E96" s="134">
        <v>18000</v>
      </c>
      <c r="F96" s="282">
        <v>18000</v>
      </c>
      <c r="G96" s="282">
        <v>18000</v>
      </c>
      <c r="H96" s="282">
        <v>0</v>
      </c>
      <c r="I96" s="282">
        <v>18000</v>
      </c>
      <c r="J96" s="282">
        <v>0</v>
      </c>
      <c r="K96" s="282">
        <v>0</v>
      </c>
      <c r="L96" s="282">
        <v>0</v>
      </c>
      <c r="M96" s="282">
        <v>0</v>
      </c>
      <c r="N96" s="282">
        <v>0</v>
      </c>
      <c r="O96" s="282">
        <v>0</v>
      </c>
      <c r="P96" s="282">
        <v>0</v>
      </c>
      <c r="Q96" s="282">
        <v>0</v>
      </c>
      <c r="R96" s="282">
        <v>0</v>
      </c>
    </row>
    <row r="97" spans="1:18" ht="19.5" customHeight="1">
      <c r="A97" s="160"/>
      <c r="B97" s="161"/>
      <c r="C97" s="161">
        <v>4440</v>
      </c>
      <c r="D97" s="324" t="s">
        <v>187</v>
      </c>
      <c r="E97" s="134">
        <v>28220</v>
      </c>
      <c r="F97" s="282">
        <v>28220</v>
      </c>
      <c r="G97" s="282">
        <v>28220</v>
      </c>
      <c r="H97" s="282">
        <v>0</v>
      </c>
      <c r="I97" s="282">
        <v>28220</v>
      </c>
      <c r="J97" s="282">
        <v>0</v>
      </c>
      <c r="K97" s="282">
        <v>0</v>
      </c>
      <c r="L97" s="282">
        <v>0</v>
      </c>
      <c r="M97" s="282">
        <v>0</v>
      </c>
      <c r="N97" s="282">
        <v>0</v>
      </c>
      <c r="O97" s="282">
        <v>0</v>
      </c>
      <c r="P97" s="282">
        <v>0</v>
      </c>
      <c r="Q97" s="282">
        <v>0</v>
      </c>
      <c r="R97" s="282">
        <v>0</v>
      </c>
    </row>
    <row r="98" spans="1:18" ht="19.5" customHeight="1">
      <c r="A98" s="160"/>
      <c r="B98" s="161"/>
      <c r="C98" s="161" t="s">
        <v>177</v>
      </c>
      <c r="D98" s="324" t="s">
        <v>36</v>
      </c>
      <c r="E98" s="134">
        <v>51810</v>
      </c>
      <c r="F98" s="282">
        <v>51810</v>
      </c>
      <c r="G98" s="282">
        <v>51810</v>
      </c>
      <c r="H98" s="282">
        <v>0</v>
      </c>
      <c r="I98" s="282">
        <v>51810</v>
      </c>
      <c r="J98" s="282">
        <v>0</v>
      </c>
      <c r="K98" s="282">
        <v>0</v>
      </c>
      <c r="L98" s="282">
        <v>0</v>
      </c>
      <c r="M98" s="282">
        <v>0</v>
      </c>
      <c r="N98" s="282">
        <v>0</v>
      </c>
      <c r="O98" s="282">
        <v>0</v>
      </c>
      <c r="P98" s="282">
        <v>0</v>
      </c>
      <c r="Q98" s="282">
        <v>0</v>
      </c>
      <c r="R98" s="282">
        <v>0</v>
      </c>
    </row>
    <row r="99" spans="1:18" ht="25.5">
      <c r="A99" s="160"/>
      <c r="B99" s="161"/>
      <c r="C99" s="161" t="s">
        <v>178</v>
      </c>
      <c r="D99" s="324" t="s">
        <v>202</v>
      </c>
      <c r="E99" s="134">
        <v>550</v>
      </c>
      <c r="F99" s="282">
        <v>550</v>
      </c>
      <c r="G99" s="282">
        <v>550</v>
      </c>
      <c r="H99" s="282">
        <v>0</v>
      </c>
      <c r="I99" s="282">
        <v>550</v>
      </c>
      <c r="J99" s="282">
        <v>0</v>
      </c>
      <c r="K99" s="282">
        <v>0</v>
      </c>
      <c r="L99" s="282">
        <v>0</v>
      </c>
      <c r="M99" s="282">
        <v>0</v>
      </c>
      <c r="N99" s="282">
        <v>0</v>
      </c>
      <c r="O99" s="282">
        <v>0</v>
      </c>
      <c r="P99" s="282">
        <v>0</v>
      </c>
      <c r="Q99" s="282">
        <v>0</v>
      </c>
      <c r="R99" s="282">
        <v>0</v>
      </c>
    </row>
    <row r="100" spans="1:18" ht="19.5" customHeight="1">
      <c r="A100" s="160"/>
      <c r="B100" s="161"/>
      <c r="C100" s="161">
        <v>4510</v>
      </c>
      <c r="D100" s="324" t="s">
        <v>442</v>
      </c>
      <c r="E100" s="134">
        <v>300</v>
      </c>
      <c r="F100" s="282">
        <v>300</v>
      </c>
      <c r="G100" s="282">
        <v>300</v>
      </c>
      <c r="H100" s="282">
        <v>0</v>
      </c>
      <c r="I100" s="282">
        <v>300</v>
      </c>
      <c r="J100" s="282">
        <v>0</v>
      </c>
      <c r="K100" s="282">
        <v>0</v>
      </c>
      <c r="L100" s="282">
        <v>0</v>
      </c>
      <c r="M100" s="282">
        <v>0</v>
      </c>
      <c r="N100" s="282">
        <v>0</v>
      </c>
      <c r="O100" s="282">
        <v>0</v>
      </c>
      <c r="P100" s="282">
        <v>0</v>
      </c>
      <c r="Q100" s="282">
        <v>0</v>
      </c>
      <c r="R100" s="282">
        <v>0</v>
      </c>
    </row>
    <row r="101" spans="1:18" ht="19.5" customHeight="1">
      <c r="A101" s="160"/>
      <c r="B101" s="161"/>
      <c r="C101" s="161" t="s">
        <v>179</v>
      </c>
      <c r="D101" s="324" t="s">
        <v>203</v>
      </c>
      <c r="E101" s="134">
        <v>5000</v>
      </c>
      <c r="F101" s="282">
        <v>5000</v>
      </c>
      <c r="G101" s="282">
        <v>5000</v>
      </c>
      <c r="H101" s="282">
        <v>0</v>
      </c>
      <c r="I101" s="282">
        <v>5000</v>
      </c>
      <c r="J101" s="282">
        <v>0</v>
      </c>
      <c r="K101" s="282">
        <v>0</v>
      </c>
      <c r="L101" s="282">
        <v>0</v>
      </c>
      <c r="M101" s="282">
        <v>0</v>
      </c>
      <c r="N101" s="282">
        <v>0</v>
      </c>
      <c r="O101" s="282">
        <v>0</v>
      </c>
      <c r="P101" s="282">
        <v>0</v>
      </c>
      <c r="Q101" s="282">
        <v>0</v>
      </c>
      <c r="R101" s="282">
        <v>0</v>
      </c>
    </row>
    <row r="102" spans="1:18" ht="19.5" customHeight="1">
      <c r="A102" s="160"/>
      <c r="B102" s="161"/>
      <c r="C102" s="161">
        <v>4580</v>
      </c>
      <c r="D102" s="324" t="s">
        <v>32</v>
      </c>
      <c r="E102" s="134">
        <v>10</v>
      </c>
      <c r="F102" s="282">
        <v>10</v>
      </c>
      <c r="G102" s="282">
        <v>10</v>
      </c>
      <c r="H102" s="282">
        <v>0</v>
      </c>
      <c r="I102" s="282">
        <v>10</v>
      </c>
      <c r="J102" s="282">
        <v>0</v>
      </c>
      <c r="K102" s="282">
        <v>0</v>
      </c>
      <c r="L102" s="282">
        <v>0</v>
      </c>
      <c r="M102" s="282">
        <v>0</v>
      </c>
      <c r="N102" s="282">
        <v>0</v>
      </c>
      <c r="O102" s="282">
        <v>0</v>
      </c>
      <c r="P102" s="282">
        <v>0</v>
      </c>
      <c r="Q102" s="282">
        <v>0</v>
      </c>
      <c r="R102" s="282">
        <v>0</v>
      </c>
    </row>
    <row r="103" spans="1:18" ht="25.5">
      <c r="A103" s="160"/>
      <c r="B103" s="161"/>
      <c r="C103" s="161" t="s">
        <v>158</v>
      </c>
      <c r="D103" s="324" t="s">
        <v>160</v>
      </c>
      <c r="E103" s="134">
        <v>500</v>
      </c>
      <c r="F103" s="282">
        <v>500</v>
      </c>
      <c r="G103" s="282">
        <v>500</v>
      </c>
      <c r="H103" s="282">
        <v>0</v>
      </c>
      <c r="I103" s="282">
        <v>500</v>
      </c>
      <c r="J103" s="282">
        <v>0</v>
      </c>
      <c r="K103" s="282">
        <v>0</v>
      </c>
      <c r="L103" s="282">
        <v>0</v>
      </c>
      <c r="M103" s="282">
        <v>0</v>
      </c>
      <c r="N103" s="282">
        <v>0</v>
      </c>
      <c r="O103" s="282">
        <v>0</v>
      </c>
      <c r="P103" s="282">
        <v>0</v>
      </c>
      <c r="Q103" s="282">
        <v>0</v>
      </c>
      <c r="R103" s="282">
        <v>0</v>
      </c>
    </row>
    <row r="104" spans="1:18" ht="25.5" customHeight="1">
      <c r="A104" s="160"/>
      <c r="B104" s="161"/>
      <c r="C104" s="161" t="s">
        <v>168</v>
      </c>
      <c r="D104" s="324" t="s">
        <v>188</v>
      </c>
      <c r="E104" s="134">
        <v>7000</v>
      </c>
      <c r="F104" s="282">
        <v>7000</v>
      </c>
      <c r="G104" s="282">
        <v>7000</v>
      </c>
      <c r="H104" s="282">
        <v>0</v>
      </c>
      <c r="I104" s="282">
        <v>7000</v>
      </c>
      <c r="J104" s="282">
        <v>0</v>
      </c>
      <c r="K104" s="282">
        <v>0</v>
      </c>
      <c r="L104" s="282">
        <v>0</v>
      </c>
      <c r="M104" s="282">
        <v>0</v>
      </c>
      <c r="N104" s="282">
        <v>0</v>
      </c>
      <c r="O104" s="282">
        <v>0</v>
      </c>
      <c r="P104" s="282">
        <v>0</v>
      </c>
      <c r="Q104" s="282">
        <v>0</v>
      </c>
      <c r="R104" s="282">
        <v>0</v>
      </c>
    </row>
    <row r="105" spans="1:18" ht="51">
      <c r="A105" s="160"/>
      <c r="B105" s="161"/>
      <c r="C105" s="161" t="s">
        <v>169</v>
      </c>
      <c r="D105" s="324" t="s">
        <v>195</v>
      </c>
      <c r="E105" s="134">
        <v>4000</v>
      </c>
      <c r="F105" s="282">
        <v>4000</v>
      </c>
      <c r="G105" s="282">
        <v>4000</v>
      </c>
      <c r="H105" s="282">
        <v>0</v>
      </c>
      <c r="I105" s="282">
        <v>4000</v>
      </c>
      <c r="J105" s="282">
        <v>0</v>
      </c>
      <c r="K105" s="282">
        <v>0</v>
      </c>
      <c r="L105" s="282">
        <v>0</v>
      </c>
      <c r="M105" s="282">
        <v>0</v>
      </c>
      <c r="N105" s="282">
        <v>0</v>
      </c>
      <c r="O105" s="282">
        <v>0</v>
      </c>
      <c r="P105" s="282">
        <v>0</v>
      </c>
      <c r="Q105" s="282">
        <v>0</v>
      </c>
      <c r="R105" s="282">
        <v>0</v>
      </c>
    </row>
    <row r="106" spans="1:18" ht="38.25">
      <c r="A106" s="160"/>
      <c r="B106" s="161"/>
      <c r="C106" s="161" t="s">
        <v>170</v>
      </c>
      <c r="D106" s="324" t="s">
        <v>190</v>
      </c>
      <c r="E106" s="134">
        <v>36700</v>
      </c>
      <c r="F106" s="282">
        <v>36700</v>
      </c>
      <c r="G106" s="282">
        <v>36700</v>
      </c>
      <c r="H106" s="282">
        <v>0</v>
      </c>
      <c r="I106" s="282">
        <v>36700</v>
      </c>
      <c r="J106" s="282">
        <v>0</v>
      </c>
      <c r="K106" s="282">
        <v>0</v>
      </c>
      <c r="L106" s="282">
        <v>0</v>
      </c>
      <c r="M106" s="282">
        <v>0</v>
      </c>
      <c r="N106" s="282">
        <v>0</v>
      </c>
      <c r="O106" s="282">
        <v>0</v>
      </c>
      <c r="P106" s="282">
        <v>0</v>
      </c>
      <c r="Q106" s="282">
        <v>0</v>
      </c>
      <c r="R106" s="282">
        <v>0</v>
      </c>
    </row>
    <row r="107" spans="1:18" ht="38.25">
      <c r="A107" s="160"/>
      <c r="B107" s="161"/>
      <c r="C107" s="161">
        <v>6060</v>
      </c>
      <c r="D107" s="324" t="s">
        <v>191</v>
      </c>
      <c r="E107" s="134">
        <v>12000</v>
      </c>
      <c r="F107" s="282">
        <v>0</v>
      </c>
      <c r="G107" s="282">
        <v>0</v>
      </c>
      <c r="H107" s="282">
        <v>0</v>
      </c>
      <c r="I107" s="282">
        <v>0</v>
      </c>
      <c r="J107" s="282">
        <v>0</v>
      </c>
      <c r="K107" s="282">
        <v>0</v>
      </c>
      <c r="L107" s="282">
        <v>0</v>
      </c>
      <c r="M107" s="282">
        <v>0</v>
      </c>
      <c r="N107" s="282">
        <v>0</v>
      </c>
      <c r="O107" s="282">
        <v>12000</v>
      </c>
      <c r="P107" s="282">
        <v>12000</v>
      </c>
      <c r="Q107" s="282">
        <v>0</v>
      </c>
      <c r="R107" s="282">
        <v>0</v>
      </c>
    </row>
    <row r="108" spans="1:18" s="301" customFormat="1" ht="25.5">
      <c r="A108" s="256"/>
      <c r="B108" s="257" t="s">
        <v>163</v>
      </c>
      <c r="C108" s="257"/>
      <c r="D108" s="323" t="s">
        <v>204</v>
      </c>
      <c r="E108" s="258">
        <f>SUM(E109:E110)</f>
        <v>26000</v>
      </c>
      <c r="F108" s="258">
        <f aca="true" t="shared" si="12" ref="F108:R108">SUM(F109:F110)</f>
        <v>26000</v>
      </c>
      <c r="G108" s="258">
        <f t="shared" si="12"/>
        <v>26000</v>
      </c>
      <c r="H108" s="258">
        <f t="shared" si="12"/>
        <v>0</v>
      </c>
      <c r="I108" s="258">
        <f t="shared" si="12"/>
        <v>26000</v>
      </c>
      <c r="J108" s="258">
        <f t="shared" si="12"/>
        <v>0</v>
      </c>
      <c r="K108" s="258">
        <f t="shared" si="12"/>
        <v>0</v>
      </c>
      <c r="L108" s="258">
        <f t="shared" si="12"/>
        <v>0</v>
      </c>
      <c r="M108" s="258">
        <f t="shared" si="12"/>
        <v>0</v>
      </c>
      <c r="N108" s="258">
        <f t="shared" si="12"/>
        <v>0</v>
      </c>
      <c r="O108" s="258">
        <f t="shared" si="12"/>
        <v>0</v>
      </c>
      <c r="P108" s="258">
        <f t="shared" si="12"/>
        <v>0</v>
      </c>
      <c r="Q108" s="258">
        <f t="shared" si="12"/>
        <v>0</v>
      </c>
      <c r="R108" s="258">
        <f t="shared" si="12"/>
        <v>0</v>
      </c>
    </row>
    <row r="109" spans="1:18" ht="19.5" customHeight="1">
      <c r="A109" s="160"/>
      <c r="B109" s="161"/>
      <c r="C109" s="161" t="s">
        <v>165</v>
      </c>
      <c r="D109" s="324" t="s">
        <v>151</v>
      </c>
      <c r="E109" s="134">
        <v>16000</v>
      </c>
      <c r="F109" s="282">
        <v>16000</v>
      </c>
      <c r="G109" s="282">
        <v>16000</v>
      </c>
      <c r="H109" s="282">
        <v>0</v>
      </c>
      <c r="I109" s="282">
        <v>16000</v>
      </c>
      <c r="J109" s="282">
        <v>0</v>
      </c>
      <c r="K109" s="282">
        <v>0</v>
      </c>
      <c r="L109" s="282">
        <v>0</v>
      </c>
      <c r="M109" s="282">
        <v>0</v>
      </c>
      <c r="N109" s="282">
        <v>0</v>
      </c>
      <c r="O109" s="282">
        <v>0</v>
      </c>
      <c r="P109" s="282">
        <v>0</v>
      </c>
      <c r="Q109" s="282">
        <v>0</v>
      </c>
      <c r="R109" s="282">
        <v>0</v>
      </c>
    </row>
    <row r="110" spans="1:18" ht="19.5" customHeight="1">
      <c r="A110" s="160"/>
      <c r="B110" s="161"/>
      <c r="C110" s="161" t="s">
        <v>162</v>
      </c>
      <c r="D110" s="324" t="s">
        <v>153</v>
      </c>
      <c r="E110" s="134">
        <v>10000</v>
      </c>
      <c r="F110" s="282">
        <v>10000</v>
      </c>
      <c r="G110" s="282">
        <v>10000</v>
      </c>
      <c r="H110" s="282">
        <v>0</v>
      </c>
      <c r="I110" s="282">
        <v>10000</v>
      </c>
      <c r="J110" s="282">
        <v>0</v>
      </c>
      <c r="K110" s="282">
        <v>0</v>
      </c>
      <c r="L110" s="282">
        <v>0</v>
      </c>
      <c r="M110" s="282">
        <v>0</v>
      </c>
      <c r="N110" s="282">
        <v>0</v>
      </c>
      <c r="O110" s="282">
        <v>0</v>
      </c>
      <c r="P110" s="282">
        <v>0</v>
      </c>
      <c r="Q110" s="282">
        <v>0</v>
      </c>
      <c r="R110" s="282">
        <v>0</v>
      </c>
    </row>
    <row r="111" spans="1:18" s="301" customFormat="1" ht="19.5" customHeight="1">
      <c r="A111" s="256"/>
      <c r="B111" s="257">
        <v>75095</v>
      </c>
      <c r="C111" s="257"/>
      <c r="D111" s="323" t="s">
        <v>31</v>
      </c>
      <c r="E111" s="258">
        <f>SUM(E112:E114)</f>
        <v>20600</v>
      </c>
      <c r="F111" s="258">
        <f aca="true" t="shared" si="13" ref="F111:R111">SUM(F112:F114)</f>
        <v>20600</v>
      </c>
      <c r="G111" s="258">
        <f t="shared" si="13"/>
        <v>20600</v>
      </c>
      <c r="H111" s="258">
        <f t="shared" si="13"/>
        <v>0</v>
      </c>
      <c r="I111" s="258">
        <f t="shared" si="13"/>
        <v>20600</v>
      </c>
      <c r="J111" s="258">
        <f t="shared" si="13"/>
        <v>0</v>
      </c>
      <c r="K111" s="258">
        <f t="shared" si="13"/>
        <v>0</v>
      </c>
      <c r="L111" s="258">
        <f t="shared" si="13"/>
        <v>0</v>
      </c>
      <c r="M111" s="258">
        <f t="shared" si="13"/>
        <v>0</v>
      </c>
      <c r="N111" s="258">
        <f t="shared" si="13"/>
        <v>0</v>
      </c>
      <c r="O111" s="258">
        <f t="shared" si="13"/>
        <v>0</v>
      </c>
      <c r="P111" s="258">
        <f t="shared" si="13"/>
        <v>0</v>
      </c>
      <c r="Q111" s="258">
        <f t="shared" si="13"/>
        <v>0</v>
      </c>
      <c r="R111" s="258">
        <f t="shared" si="13"/>
        <v>0</v>
      </c>
    </row>
    <row r="112" spans="1:18" ht="51">
      <c r="A112" s="160"/>
      <c r="B112" s="161"/>
      <c r="C112" s="161" t="s">
        <v>180</v>
      </c>
      <c r="D112" s="324" t="s">
        <v>205</v>
      </c>
      <c r="E112" s="134">
        <v>5600</v>
      </c>
      <c r="F112" s="282">
        <v>5600</v>
      </c>
      <c r="G112" s="282">
        <v>5600</v>
      </c>
      <c r="H112" s="282">
        <v>0</v>
      </c>
      <c r="I112" s="282">
        <v>5600</v>
      </c>
      <c r="J112" s="282">
        <v>0</v>
      </c>
      <c r="K112" s="282">
        <v>0</v>
      </c>
      <c r="L112" s="282">
        <v>0</v>
      </c>
      <c r="M112" s="282">
        <v>0</v>
      </c>
      <c r="N112" s="282">
        <v>0</v>
      </c>
      <c r="O112" s="282">
        <v>0</v>
      </c>
      <c r="P112" s="282">
        <v>0</v>
      </c>
      <c r="Q112" s="282">
        <v>0</v>
      </c>
      <c r="R112" s="282">
        <v>0</v>
      </c>
    </row>
    <row r="113" spans="1:18" ht="19.5" customHeight="1">
      <c r="A113" s="160"/>
      <c r="B113" s="161"/>
      <c r="C113" s="161">
        <v>4210</v>
      </c>
      <c r="D113" s="324" t="s">
        <v>151</v>
      </c>
      <c r="E113" s="134">
        <v>9000</v>
      </c>
      <c r="F113" s="282">
        <v>9000</v>
      </c>
      <c r="G113" s="282">
        <v>9000</v>
      </c>
      <c r="H113" s="282">
        <v>0</v>
      </c>
      <c r="I113" s="282">
        <v>9000</v>
      </c>
      <c r="J113" s="282">
        <v>0</v>
      </c>
      <c r="K113" s="282">
        <v>0</v>
      </c>
      <c r="L113" s="282">
        <v>0</v>
      </c>
      <c r="M113" s="282">
        <v>0</v>
      </c>
      <c r="N113" s="282">
        <v>0</v>
      </c>
      <c r="O113" s="282">
        <v>0</v>
      </c>
      <c r="P113" s="282">
        <v>0</v>
      </c>
      <c r="Q113" s="282">
        <v>0</v>
      </c>
      <c r="R113" s="282">
        <v>0</v>
      </c>
    </row>
    <row r="114" spans="1:18" ht="19.5" customHeight="1">
      <c r="A114" s="160"/>
      <c r="B114" s="161"/>
      <c r="C114" s="161" t="s">
        <v>162</v>
      </c>
      <c r="D114" s="324" t="s">
        <v>153</v>
      </c>
      <c r="E114" s="134">
        <v>6000</v>
      </c>
      <c r="F114" s="282">
        <v>6000</v>
      </c>
      <c r="G114" s="282">
        <v>6000</v>
      </c>
      <c r="H114" s="282">
        <v>0</v>
      </c>
      <c r="I114" s="282">
        <v>6000</v>
      </c>
      <c r="J114" s="282">
        <v>0</v>
      </c>
      <c r="K114" s="282">
        <v>0</v>
      </c>
      <c r="L114" s="282">
        <v>0</v>
      </c>
      <c r="M114" s="282">
        <v>0</v>
      </c>
      <c r="N114" s="282">
        <v>0</v>
      </c>
      <c r="O114" s="282">
        <v>0</v>
      </c>
      <c r="P114" s="282">
        <v>0</v>
      </c>
      <c r="Q114" s="282">
        <v>0</v>
      </c>
      <c r="R114" s="282">
        <v>0</v>
      </c>
    </row>
    <row r="115" spans="1:18" ht="12.75">
      <c r="A115" s="183"/>
      <c r="B115" s="184"/>
      <c r="C115" s="184"/>
      <c r="D115" s="325"/>
      <c r="E115" s="384"/>
      <c r="F115" s="385"/>
      <c r="G115" s="385"/>
      <c r="H115" s="385"/>
      <c r="I115" s="385"/>
      <c r="J115" s="385"/>
      <c r="K115" s="385"/>
      <c r="L115" s="385"/>
      <c r="M115" s="385"/>
      <c r="N115" s="385"/>
      <c r="O115" s="385"/>
      <c r="P115" s="385"/>
      <c r="Q115" s="385"/>
      <c r="R115" s="386"/>
    </row>
    <row r="116" spans="1:18" ht="42.75" customHeight="1">
      <c r="A116" s="182">
        <v>751</v>
      </c>
      <c r="B116" s="177"/>
      <c r="C116" s="177"/>
      <c r="D116" s="326" t="s">
        <v>214</v>
      </c>
      <c r="E116" s="146">
        <f>SUM(E117)</f>
        <v>1150</v>
      </c>
      <c r="F116" s="286">
        <v>1150</v>
      </c>
      <c r="G116" s="286">
        <v>1150</v>
      </c>
      <c r="H116" s="286">
        <v>1106</v>
      </c>
      <c r="I116" s="286">
        <v>44</v>
      </c>
      <c r="J116" s="286">
        <v>0</v>
      </c>
      <c r="K116" s="286">
        <v>0</v>
      </c>
      <c r="L116" s="286">
        <v>0</v>
      </c>
      <c r="M116" s="286">
        <v>0</v>
      </c>
      <c r="N116" s="286">
        <v>0</v>
      </c>
      <c r="O116" s="286">
        <v>0</v>
      </c>
      <c r="P116" s="286">
        <v>0</v>
      </c>
      <c r="Q116" s="286">
        <v>0</v>
      </c>
      <c r="R116" s="286">
        <v>0</v>
      </c>
    </row>
    <row r="117" spans="1:18" s="301" customFormat="1" ht="25.5" customHeight="1">
      <c r="A117" s="256"/>
      <c r="B117" s="257">
        <v>75101</v>
      </c>
      <c r="C117" s="257"/>
      <c r="D117" s="323" t="s">
        <v>215</v>
      </c>
      <c r="E117" s="259">
        <v>1150</v>
      </c>
      <c r="F117" s="306">
        <v>1150</v>
      </c>
      <c r="G117" s="259">
        <v>1150</v>
      </c>
      <c r="H117" s="306">
        <v>1106</v>
      </c>
      <c r="I117" s="306">
        <v>44</v>
      </c>
      <c r="J117" s="306">
        <v>0</v>
      </c>
      <c r="K117" s="306">
        <v>0</v>
      </c>
      <c r="L117" s="306">
        <v>0</v>
      </c>
      <c r="M117" s="306">
        <v>0</v>
      </c>
      <c r="N117" s="306">
        <v>0</v>
      </c>
      <c r="O117" s="306">
        <v>0</v>
      </c>
      <c r="P117" s="306">
        <v>0</v>
      </c>
      <c r="Q117" s="306">
        <v>0</v>
      </c>
      <c r="R117" s="306">
        <v>0</v>
      </c>
    </row>
    <row r="118" spans="1:18" ht="25.5" customHeight="1">
      <c r="A118" s="171"/>
      <c r="B118" s="172"/>
      <c r="C118" s="172" t="s">
        <v>209</v>
      </c>
      <c r="D118" s="327" t="s">
        <v>182</v>
      </c>
      <c r="E118" s="145">
        <v>960</v>
      </c>
      <c r="F118" s="282">
        <v>960</v>
      </c>
      <c r="G118" s="282">
        <v>960</v>
      </c>
      <c r="H118" s="282">
        <v>960</v>
      </c>
      <c r="I118" s="282">
        <v>0</v>
      </c>
      <c r="J118" s="282">
        <v>0</v>
      </c>
      <c r="K118" s="282">
        <v>0</v>
      </c>
      <c r="L118" s="282">
        <v>0</v>
      </c>
      <c r="M118" s="282">
        <v>0</v>
      </c>
      <c r="N118" s="282">
        <v>0</v>
      </c>
      <c r="O118" s="282">
        <v>0</v>
      </c>
      <c r="P118" s="282">
        <v>0</v>
      </c>
      <c r="Q118" s="282">
        <v>0</v>
      </c>
      <c r="R118" s="282">
        <v>0</v>
      </c>
    </row>
    <row r="119" spans="1:18" ht="19.5" customHeight="1">
      <c r="A119" s="171"/>
      <c r="B119" s="172"/>
      <c r="C119" s="172">
        <v>4110</v>
      </c>
      <c r="D119" s="327" t="s">
        <v>216</v>
      </c>
      <c r="E119" s="145">
        <v>146</v>
      </c>
      <c r="F119" s="282">
        <v>146</v>
      </c>
      <c r="G119" s="282">
        <v>146</v>
      </c>
      <c r="H119" s="282">
        <v>146</v>
      </c>
      <c r="I119" s="282">
        <v>0</v>
      </c>
      <c r="J119" s="282">
        <v>0</v>
      </c>
      <c r="K119" s="282">
        <v>0</v>
      </c>
      <c r="L119" s="282">
        <v>0</v>
      </c>
      <c r="M119" s="282">
        <v>0</v>
      </c>
      <c r="N119" s="282">
        <v>0</v>
      </c>
      <c r="O119" s="282">
        <v>0</v>
      </c>
      <c r="P119" s="282">
        <v>0</v>
      </c>
      <c r="Q119" s="282">
        <v>0</v>
      </c>
      <c r="R119" s="282">
        <v>0</v>
      </c>
    </row>
    <row r="120" spans="1:18" ht="19.5" customHeight="1">
      <c r="A120" s="171"/>
      <c r="B120" s="172"/>
      <c r="C120" s="172">
        <v>4300</v>
      </c>
      <c r="D120" s="327" t="s">
        <v>153</v>
      </c>
      <c r="E120" s="285" t="s">
        <v>645</v>
      </c>
      <c r="F120" s="282">
        <v>44</v>
      </c>
      <c r="G120" s="282">
        <v>44</v>
      </c>
      <c r="H120" s="282"/>
      <c r="I120" s="282">
        <v>44</v>
      </c>
      <c r="J120" s="282">
        <v>0</v>
      </c>
      <c r="K120" s="282">
        <v>0</v>
      </c>
      <c r="L120" s="282">
        <v>0</v>
      </c>
      <c r="M120" s="282">
        <v>0</v>
      </c>
      <c r="N120" s="282">
        <v>0</v>
      </c>
      <c r="O120" s="282">
        <v>0</v>
      </c>
      <c r="P120" s="282">
        <v>0</v>
      </c>
      <c r="Q120" s="282">
        <v>0</v>
      </c>
      <c r="R120" s="282">
        <v>0</v>
      </c>
    </row>
    <row r="121" spans="1:18" ht="12.75">
      <c r="A121" s="183"/>
      <c r="B121" s="184"/>
      <c r="C121" s="184"/>
      <c r="D121" s="325"/>
      <c r="E121" s="381"/>
      <c r="F121" s="382"/>
      <c r="G121" s="382"/>
      <c r="H121" s="382"/>
      <c r="I121" s="382"/>
      <c r="J121" s="382"/>
      <c r="K121" s="382"/>
      <c r="L121" s="382"/>
      <c r="M121" s="382"/>
      <c r="N121" s="382"/>
      <c r="O121" s="382"/>
      <c r="P121" s="382"/>
      <c r="Q121" s="382"/>
      <c r="R121" s="383"/>
    </row>
    <row r="122" spans="1:18" ht="25.5">
      <c r="A122" s="182">
        <v>754</v>
      </c>
      <c r="B122" s="177"/>
      <c r="C122" s="177"/>
      <c r="D122" s="326" t="s">
        <v>217</v>
      </c>
      <c r="E122" s="165">
        <f aca="true" t="shared" si="14" ref="E122:R122">E123+E133+E142</f>
        <v>56542</v>
      </c>
      <c r="F122" s="165">
        <f t="shared" si="14"/>
        <v>36542</v>
      </c>
      <c r="G122" s="165">
        <f t="shared" si="14"/>
        <v>31242</v>
      </c>
      <c r="H122" s="165">
        <f t="shared" si="14"/>
        <v>9992</v>
      </c>
      <c r="I122" s="165">
        <f t="shared" si="14"/>
        <v>21250</v>
      </c>
      <c r="J122" s="165">
        <f t="shared" si="14"/>
        <v>0</v>
      </c>
      <c r="K122" s="165">
        <f t="shared" si="14"/>
        <v>5300</v>
      </c>
      <c r="L122" s="165">
        <f t="shared" si="14"/>
        <v>0</v>
      </c>
      <c r="M122" s="165">
        <f t="shared" si="14"/>
        <v>0</v>
      </c>
      <c r="N122" s="165">
        <f t="shared" si="14"/>
        <v>0</v>
      </c>
      <c r="O122" s="165">
        <f t="shared" si="14"/>
        <v>20000</v>
      </c>
      <c r="P122" s="165">
        <f t="shared" si="14"/>
        <v>20000</v>
      </c>
      <c r="Q122" s="165">
        <f t="shared" si="14"/>
        <v>0</v>
      </c>
      <c r="R122" s="165">
        <f t="shared" si="14"/>
        <v>0</v>
      </c>
    </row>
    <row r="123" spans="1:18" s="301" customFormat="1" ht="19.5" customHeight="1">
      <c r="A123" s="256"/>
      <c r="B123" s="257">
        <v>75412</v>
      </c>
      <c r="C123" s="257"/>
      <c r="D123" s="323" t="s">
        <v>218</v>
      </c>
      <c r="E123" s="259">
        <f>SUM(E124:E132)</f>
        <v>34192</v>
      </c>
      <c r="F123" s="259">
        <f aca="true" t="shared" si="15" ref="F123:R123">SUM(F124:F132)</f>
        <v>34192</v>
      </c>
      <c r="G123" s="259">
        <f t="shared" si="15"/>
        <v>29192</v>
      </c>
      <c r="H123" s="259">
        <f t="shared" si="15"/>
        <v>9792</v>
      </c>
      <c r="I123" s="259">
        <f t="shared" si="15"/>
        <v>19400</v>
      </c>
      <c r="J123" s="259">
        <f t="shared" si="15"/>
        <v>0</v>
      </c>
      <c r="K123" s="259">
        <f t="shared" si="15"/>
        <v>5000</v>
      </c>
      <c r="L123" s="259">
        <f t="shared" si="15"/>
        <v>0</v>
      </c>
      <c r="M123" s="259">
        <f t="shared" si="15"/>
        <v>0</v>
      </c>
      <c r="N123" s="259">
        <f t="shared" si="15"/>
        <v>0</v>
      </c>
      <c r="O123" s="259">
        <f t="shared" si="15"/>
        <v>0</v>
      </c>
      <c r="P123" s="259">
        <f t="shared" si="15"/>
        <v>0</v>
      </c>
      <c r="Q123" s="259">
        <f t="shared" si="15"/>
        <v>0</v>
      </c>
      <c r="R123" s="259">
        <f t="shared" si="15"/>
        <v>0</v>
      </c>
    </row>
    <row r="124" spans="1:18" ht="25.5">
      <c r="A124" s="171"/>
      <c r="B124" s="172"/>
      <c r="C124" s="172">
        <v>3030</v>
      </c>
      <c r="D124" s="327" t="s">
        <v>193</v>
      </c>
      <c r="E124" s="145">
        <v>5000</v>
      </c>
      <c r="F124" s="282">
        <v>5000</v>
      </c>
      <c r="G124" s="282">
        <v>0</v>
      </c>
      <c r="H124" s="282">
        <v>0</v>
      </c>
      <c r="I124" s="282">
        <v>0</v>
      </c>
      <c r="J124" s="282">
        <v>0</v>
      </c>
      <c r="K124" s="282">
        <v>5000</v>
      </c>
      <c r="L124" s="282">
        <v>0</v>
      </c>
      <c r="M124" s="282">
        <v>0</v>
      </c>
      <c r="N124" s="282">
        <v>0</v>
      </c>
      <c r="O124" s="282">
        <v>0</v>
      </c>
      <c r="P124" s="282">
        <v>0</v>
      </c>
      <c r="Q124" s="282">
        <v>0</v>
      </c>
      <c r="R124" s="282">
        <v>0</v>
      </c>
    </row>
    <row r="125" spans="1:18" ht="19.5" customHeight="1">
      <c r="A125" s="171"/>
      <c r="B125" s="172"/>
      <c r="C125" s="172">
        <v>4110</v>
      </c>
      <c r="D125" s="327" t="s">
        <v>149</v>
      </c>
      <c r="E125" s="145">
        <v>1292</v>
      </c>
      <c r="F125" s="282">
        <v>1292</v>
      </c>
      <c r="G125" s="282">
        <v>1292</v>
      </c>
      <c r="H125" s="282">
        <v>1292</v>
      </c>
      <c r="I125" s="282">
        <v>0</v>
      </c>
      <c r="J125" s="282">
        <v>0</v>
      </c>
      <c r="K125" s="282">
        <v>0</v>
      </c>
      <c r="L125" s="282">
        <v>0</v>
      </c>
      <c r="M125" s="282">
        <v>0</v>
      </c>
      <c r="N125" s="282">
        <v>0</v>
      </c>
      <c r="O125" s="282">
        <v>0</v>
      </c>
      <c r="P125" s="282">
        <v>0</v>
      </c>
      <c r="Q125" s="282">
        <v>0</v>
      </c>
      <c r="R125" s="282">
        <v>0</v>
      </c>
    </row>
    <row r="126" spans="1:18" ht="19.5" customHeight="1">
      <c r="A126" s="171"/>
      <c r="B126" s="172"/>
      <c r="C126" s="172" t="s">
        <v>146</v>
      </c>
      <c r="D126" s="327" t="s">
        <v>150</v>
      </c>
      <c r="E126" s="145">
        <v>8500</v>
      </c>
      <c r="F126" s="282">
        <v>8500</v>
      </c>
      <c r="G126" s="282">
        <v>8500</v>
      </c>
      <c r="H126" s="282">
        <v>8500</v>
      </c>
      <c r="I126" s="282">
        <v>0</v>
      </c>
      <c r="J126" s="282">
        <v>0</v>
      </c>
      <c r="K126" s="282">
        <v>0</v>
      </c>
      <c r="L126" s="282">
        <v>0</v>
      </c>
      <c r="M126" s="282">
        <v>0</v>
      </c>
      <c r="N126" s="282">
        <v>0</v>
      </c>
      <c r="O126" s="282">
        <v>0</v>
      </c>
      <c r="P126" s="282">
        <v>0</v>
      </c>
      <c r="Q126" s="282">
        <v>0</v>
      </c>
      <c r="R126" s="282">
        <v>0</v>
      </c>
    </row>
    <row r="127" spans="1:18" ht="19.5" customHeight="1">
      <c r="A127" s="171"/>
      <c r="B127" s="172"/>
      <c r="C127" s="172">
        <v>4210</v>
      </c>
      <c r="D127" s="327" t="s">
        <v>151</v>
      </c>
      <c r="E127" s="145">
        <v>10000</v>
      </c>
      <c r="F127" s="282">
        <v>10000</v>
      </c>
      <c r="G127" s="282">
        <v>10000</v>
      </c>
      <c r="H127" s="282">
        <v>0</v>
      </c>
      <c r="I127" s="282">
        <v>10000</v>
      </c>
      <c r="J127" s="282">
        <v>0</v>
      </c>
      <c r="K127" s="282">
        <v>0</v>
      </c>
      <c r="L127" s="282">
        <v>0</v>
      </c>
      <c r="M127" s="282">
        <v>0</v>
      </c>
      <c r="N127" s="282">
        <v>0</v>
      </c>
      <c r="O127" s="282">
        <v>0</v>
      </c>
      <c r="P127" s="282">
        <v>0</v>
      </c>
      <c r="Q127" s="282">
        <v>0</v>
      </c>
      <c r="R127" s="282">
        <v>0</v>
      </c>
    </row>
    <row r="128" spans="1:18" ht="19.5" customHeight="1">
      <c r="A128" s="171"/>
      <c r="B128" s="172"/>
      <c r="C128" s="172">
        <v>4260</v>
      </c>
      <c r="D128" s="327" t="s">
        <v>159</v>
      </c>
      <c r="E128" s="145">
        <v>400</v>
      </c>
      <c r="F128" s="282">
        <v>400</v>
      </c>
      <c r="G128" s="282">
        <v>400</v>
      </c>
      <c r="H128" s="282">
        <v>0</v>
      </c>
      <c r="I128" s="282">
        <v>400</v>
      </c>
      <c r="J128" s="282">
        <v>0</v>
      </c>
      <c r="K128" s="282">
        <v>0</v>
      </c>
      <c r="L128" s="282">
        <v>0</v>
      </c>
      <c r="M128" s="282">
        <v>0</v>
      </c>
      <c r="N128" s="282">
        <v>0</v>
      </c>
      <c r="O128" s="282">
        <v>0</v>
      </c>
      <c r="P128" s="282">
        <v>0</v>
      </c>
      <c r="Q128" s="282">
        <v>0</v>
      </c>
      <c r="R128" s="282">
        <v>0</v>
      </c>
    </row>
    <row r="129" spans="1:18" ht="19.5" customHeight="1">
      <c r="A129" s="171"/>
      <c r="B129" s="172"/>
      <c r="C129" s="172">
        <v>4270</v>
      </c>
      <c r="D129" s="327" t="s">
        <v>152</v>
      </c>
      <c r="E129" s="145">
        <v>1500</v>
      </c>
      <c r="F129" s="282">
        <v>1500</v>
      </c>
      <c r="G129" s="282">
        <v>1500</v>
      </c>
      <c r="H129" s="282">
        <v>0</v>
      </c>
      <c r="I129" s="282">
        <v>1500</v>
      </c>
      <c r="J129" s="282">
        <v>0</v>
      </c>
      <c r="K129" s="282">
        <v>0</v>
      </c>
      <c r="L129" s="282">
        <v>0</v>
      </c>
      <c r="M129" s="282">
        <v>0</v>
      </c>
      <c r="N129" s="282">
        <v>0</v>
      </c>
      <c r="O129" s="282">
        <v>0</v>
      </c>
      <c r="P129" s="282">
        <v>0</v>
      </c>
      <c r="Q129" s="282">
        <v>0</v>
      </c>
      <c r="R129" s="282">
        <v>0</v>
      </c>
    </row>
    <row r="130" spans="1:18" ht="19.5" customHeight="1">
      <c r="A130" s="171"/>
      <c r="B130" s="172"/>
      <c r="C130" s="172" t="s">
        <v>166</v>
      </c>
      <c r="D130" s="327" t="s">
        <v>185</v>
      </c>
      <c r="E130" s="145">
        <v>1800</v>
      </c>
      <c r="F130" s="282">
        <v>1800</v>
      </c>
      <c r="G130" s="282">
        <v>1800</v>
      </c>
      <c r="H130" s="282">
        <v>0</v>
      </c>
      <c r="I130" s="282">
        <v>1800</v>
      </c>
      <c r="J130" s="282">
        <v>0</v>
      </c>
      <c r="K130" s="282">
        <v>0</v>
      </c>
      <c r="L130" s="282">
        <v>0</v>
      </c>
      <c r="M130" s="282">
        <v>0</v>
      </c>
      <c r="N130" s="282">
        <v>0</v>
      </c>
      <c r="O130" s="282">
        <v>0</v>
      </c>
      <c r="P130" s="282">
        <v>0</v>
      </c>
      <c r="Q130" s="282">
        <v>0</v>
      </c>
      <c r="R130" s="282">
        <v>0</v>
      </c>
    </row>
    <row r="131" spans="1:18" ht="19.5" customHeight="1">
      <c r="A131" s="171"/>
      <c r="B131" s="172"/>
      <c r="C131" s="172">
        <v>4300</v>
      </c>
      <c r="D131" s="327" t="s">
        <v>153</v>
      </c>
      <c r="E131" s="145">
        <v>1000</v>
      </c>
      <c r="F131" s="282">
        <v>1000</v>
      </c>
      <c r="G131" s="282">
        <v>1000</v>
      </c>
      <c r="H131" s="282">
        <v>0</v>
      </c>
      <c r="I131" s="282">
        <v>1000</v>
      </c>
      <c r="J131" s="282">
        <v>0</v>
      </c>
      <c r="K131" s="282">
        <v>0</v>
      </c>
      <c r="L131" s="282">
        <v>0</v>
      </c>
      <c r="M131" s="282">
        <v>0</v>
      </c>
      <c r="N131" s="282">
        <v>0</v>
      </c>
      <c r="O131" s="282">
        <v>0</v>
      </c>
      <c r="P131" s="282">
        <v>0</v>
      </c>
      <c r="Q131" s="282">
        <v>0</v>
      </c>
      <c r="R131" s="282">
        <v>0</v>
      </c>
    </row>
    <row r="132" spans="1:18" ht="19.5" customHeight="1">
      <c r="A132" s="171"/>
      <c r="B132" s="172"/>
      <c r="C132" s="172">
        <v>4430</v>
      </c>
      <c r="D132" s="327" t="s">
        <v>154</v>
      </c>
      <c r="E132" s="145">
        <v>4700</v>
      </c>
      <c r="F132" s="282">
        <v>4700</v>
      </c>
      <c r="G132" s="282">
        <v>4700</v>
      </c>
      <c r="H132" s="282">
        <v>0</v>
      </c>
      <c r="I132" s="282">
        <v>4700</v>
      </c>
      <c r="J132" s="282">
        <v>0</v>
      </c>
      <c r="K132" s="282">
        <v>0</v>
      </c>
      <c r="L132" s="282">
        <v>0</v>
      </c>
      <c r="M132" s="282">
        <v>0</v>
      </c>
      <c r="N132" s="282">
        <v>0</v>
      </c>
      <c r="O132" s="282">
        <v>0</v>
      </c>
      <c r="P132" s="282">
        <v>0</v>
      </c>
      <c r="Q132" s="282">
        <v>0</v>
      </c>
      <c r="R132" s="282">
        <v>0</v>
      </c>
    </row>
    <row r="133" spans="1:18" s="301" customFormat="1" ht="19.5" customHeight="1">
      <c r="A133" s="256"/>
      <c r="B133" s="257">
        <v>75414</v>
      </c>
      <c r="C133" s="257"/>
      <c r="D133" s="323" t="s">
        <v>219</v>
      </c>
      <c r="E133" s="259">
        <f>SUM(E134:E141)</f>
        <v>2350</v>
      </c>
      <c r="F133" s="259">
        <f aca="true" t="shared" si="16" ref="F133:R133">SUM(F134:F141)</f>
        <v>2350</v>
      </c>
      <c r="G133" s="259">
        <f t="shared" si="16"/>
        <v>2050</v>
      </c>
      <c r="H133" s="259">
        <f t="shared" si="16"/>
        <v>200</v>
      </c>
      <c r="I133" s="259">
        <f t="shared" si="16"/>
        <v>1850</v>
      </c>
      <c r="J133" s="259">
        <f t="shared" si="16"/>
        <v>0</v>
      </c>
      <c r="K133" s="259">
        <f t="shared" si="16"/>
        <v>300</v>
      </c>
      <c r="L133" s="259">
        <f t="shared" si="16"/>
        <v>0</v>
      </c>
      <c r="M133" s="259">
        <f t="shared" si="16"/>
        <v>0</v>
      </c>
      <c r="N133" s="259">
        <f t="shared" si="16"/>
        <v>0</v>
      </c>
      <c r="O133" s="259">
        <f t="shared" si="16"/>
        <v>0</v>
      </c>
      <c r="P133" s="259">
        <f t="shared" si="16"/>
        <v>0</v>
      </c>
      <c r="Q133" s="259">
        <f t="shared" si="16"/>
        <v>0</v>
      </c>
      <c r="R133" s="259">
        <f t="shared" si="16"/>
        <v>0</v>
      </c>
    </row>
    <row r="134" spans="1:18" ht="25.5">
      <c r="A134" s="171"/>
      <c r="B134" s="172"/>
      <c r="C134" s="172" t="s">
        <v>210</v>
      </c>
      <c r="D134" s="327" t="s">
        <v>193</v>
      </c>
      <c r="E134" s="145">
        <v>300</v>
      </c>
      <c r="F134" s="282">
        <v>300</v>
      </c>
      <c r="G134" s="282">
        <v>0</v>
      </c>
      <c r="H134" s="282">
        <v>0</v>
      </c>
      <c r="I134" s="282">
        <v>0</v>
      </c>
      <c r="J134" s="282">
        <v>0</v>
      </c>
      <c r="K134" s="282">
        <v>300</v>
      </c>
      <c r="L134" s="282">
        <v>0</v>
      </c>
      <c r="M134" s="282">
        <v>0</v>
      </c>
      <c r="N134" s="282">
        <v>0</v>
      </c>
      <c r="O134" s="282">
        <v>0</v>
      </c>
      <c r="P134" s="282">
        <v>0</v>
      </c>
      <c r="Q134" s="282">
        <v>0</v>
      </c>
      <c r="R134" s="282">
        <v>0</v>
      </c>
    </row>
    <row r="135" spans="1:18" ht="19.5" customHeight="1">
      <c r="A135" s="171"/>
      <c r="B135" s="172"/>
      <c r="C135" s="172" t="s">
        <v>146</v>
      </c>
      <c r="D135" s="327" t="s">
        <v>150</v>
      </c>
      <c r="E135" s="145">
        <v>200</v>
      </c>
      <c r="F135" s="282">
        <v>200</v>
      </c>
      <c r="G135" s="282">
        <v>200</v>
      </c>
      <c r="H135" s="282">
        <v>200</v>
      </c>
      <c r="I135" s="282">
        <v>0</v>
      </c>
      <c r="J135" s="282">
        <v>0</v>
      </c>
      <c r="K135" s="282">
        <v>0</v>
      </c>
      <c r="L135" s="282">
        <v>0</v>
      </c>
      <c r="M135" s="282">
        <v>0</v>
      </c>
      <c r="N135" s="282">
        <v>0</v>
      </c>
      <c r="O135" s="282">
        <v>0</v>
      </c>
      <c r="P135" s="282">
        <v>0</v>
      </c>
      <c r="Q135" s="282">
        <v>0</v>
      </c>
      <c r="R135" s="282">
        <v>0</v>
      </c>
    </row>
    <row r="136" spans="1:18" ht="19.5" customHeight="1">
      <c r="A136" s="171"/>
      <c r="B136" s="172"/>
      <c r="C136" s="172">
        <v>4210</v>
      </c>
      <c r="D136" s="327" t="s">
        <v>151</v>
      </c>
      <c r="E136" s="145">
        <v>200</v>
      </c>
      <c r="F136" s="282">
        <v>200</v>
      </c>
      <c r="G136" s="282">
        <v>200</v>
      </c>
      <c r="H136" s="282">
        <v>0</v>
      </c>
      <c r="I136" s="282">
        <v>200</v>
      </c>
      <c r="J136" s="282">
        <v>0</v>
      </c>
      <c r="K136" s="282">
        <v>0</v>
      </c>
      <c r="L136" s="282">
        <v>0</v>
      </c>
      <c r="M136" s="282">
        <v>0</v>
      </c>
      <c r="N136" s="282">
        <v>0</v>
      </c>
      <c r="O136" s="282">
        <v>0</v>
      </c>
      <c r="P136" s="282">
        <v>0</v>
      </c>
      <c r="Q136" s="282">
        <v>0</v>
      </c>
      <c r="R136" s="282">
        <v>0</v>
      </c>
    </row>
    <row r="137" spans="1:18" ht="19.5" customHeight="1">
      <c r="A137" s="171"/>
      <c r="B137" s="172"/>
      <c r="C137" s="172">
        <v>4260</v>
      </c>
      <c r="D137" s="327" t="s">
        <v>159</v>
      </c>
      <c r="E137" s="145">
        <v>500</v>
      </c>
      <c r="F137" s="282">
        <v>500</v>
      </c>
      <c r="G137" s="282">
        <v>500</v>
      </c>
      <c r="H137" s="282">
        <v>0</v>
      </c>
      <c r="I137" s="282">
        <v>500</v>
      </c>
      <c r="J137" s="282">
        <v>0</v>
      </c>
      <c r="K137" s="282">
        <v>0</v>
      </c>
      <c r="L137" s="282">
        <v>0</v>
      </c>
      <c r="M137" s="282">
        <v>0</v>
      </c>
      <c r="N137" s="282">
        <v>0</v>
      </c>
      <c r="O137" s="282">
        <v>0</v>
      </c>
      <c r="P137" s="282">
        <v>0</v>
      </c>
      <c r="Q137" s="282">
        <v>0</v>
      </c>
      <c r="R137" s="282">
        <v>0</v>
      </c>
    </row>
    <row r="138" spans="1:18" ht="19.5" customHeight="1">
      <c r="A138" s="171"/>
      <c r="B138" s="172"/>
      <c r="C138" s="172" t="s">
        <v>157</v>
      </c>
      <c r="D138" s="327" t="s">
        <v>152</v>
      </c>
      <c r="E138" s="145">
        <v>200</v>
      </c>
      <c r="F138" s="282">
        <v>200</v>
      </c>
      <c r="G138" s="282">
        <v>200</v>
      </c>
      <c r="H138" s="282">
        <v>0</v>
      </c>
      <c r="I138" s="282">
        <v>200</v>
      </c>
      <c r="J138" s="282">
        <v>0</v>
      </c>
      <c r="K138" s="282">
        <v>0</v>
      </c>
      <c r="L138" s="282">
        <v>0</v>
      </c>
      <c r="M138" s="282">
        <v>0</v>
      </c>
      <c r="N138" s="282">
        <v>0</v>
      </c>
      <c r="O138" s="282">
        <v>0</v>
      </c>
      <c r="P138" s="282">
        <v>0</v>
      </c>
      <c r="Q138" s="282">
        <v>0</v>
      </c>
      <c r="R138" s="282">
        <v>0</v>
      </c>
    </row>
    <row r="139" spans="1:18" ht="19.5" customHeight="1">
      <c r="A139" s="171"/>
      <c r="B139" s="172"/>
      <c r="C139" s="172">
        <v>4300</v>
      </c>
      <c r="D139" s="327" t="s">
        <v>153</v>
      </c>
      <c r="E139" s="145">
        <v>250</v>
      </c>
      <c r="F139" s="282">
        <v>250</v>
      </c>
      <c r="G139" s="282">
        <v>250</v>
      </c>
      <c r="H139" s="282">
        <v>0</v>
      </c>
      <c r="I139" s="282">
        <v>250</v>
      </c>
      <c r="J139" s="282">
        <v>0</v>
      </c>
      <c r="K139" s="282">
        <v>0</v>
      </c>
      <c r="L139" s="282">
        <v>0</v>
      </c>
      <c r="M139" s="282">
        <v>0</v>
      </c>
      <c r="N139" s="282">
        <v>0</v>
      </c>
      <c r="O139" s="282">
        <v>0</v>
      </c>
      <c r="P139" s="282">
        <v>0</v>
      </c>
      <c r="Q139" s="282">
        <v>0</v>
      </c>
      <c r="R139" s="282">
        <v>0</v>
      </c>
    </row>
    <row r="140" spans="1:18" ht="19.5" customHeight="1">
      <c r="A140" s="171"/>
      <c r="B140" s="172"/>
      <c r="C140" s="172" t="s">
        <v>167</v>
      </c>
      <c r="D140" s="327" t="s">
        <v>186</v>
      </c>
      <c r="E140" s="145">
        <v>300</v>
      </c>
      <c r="F140" s="282">
        <v>300</v>
      </c>
      <c r="G140" s="282">
        <v>300</v>
      </c>
      <c r="H140" s="282">
        <v>0</v>
      </c>
      <c r="I140" s="282">
        <v>300</v>
      </c>
      <c r="J140" s="282">
        <v>0</v>
      </c>
      <c r="K140" s="282">
        <v>0</v>
      </c>
      <c r="L140" s="282">
        <v>0</v>
      </c>
      <c r="M140" s="282">
        <v>0</v>
      </c>
      <c r="N140" s="282">
        <v>0</v>
      </c>
      <c r="O140" s="282">
        <v>0</v>
      </c>
      <c r="P140" s="282">
        <v>0</v>
      </c>
      <c r="Q140" s="282">
        <v>0</v>
      </c>
      <c r="R140" s="282">
        <v>0</v>
      </c>
    </row>
    <row r="141" spans="1:18" ht="25.5" customHeight="1">
      <c r="A141" s="171"/>
      <c r="B141" s="172"/>
      <c r="C141" s="172" t="s">
        <v>168</v>
      </c>
      <c r="D141" s="324" t="s">
        <v>188</v>
      </c>
      <c r="E141" s="145">
        <v>400</v>
      </c>
      <c r="F141" s="282">
        <v>400</v>
      </c>
      <c r="G141" s="282">
        <v>400</v>
      </c>
      <c r="H141" s="282">
        <v>0</v>
      </c>
      <c r="I141" s="282">
        <v>400</v>
      </c>
      <c r="J141" s="282">
        <v>0</v>
      </c>
      <c r="K141" s="282">
        <v>0</v>
      </c>
      <c r="L141" s="282">
        <v>0</v>
      </c>
      <c r="M141" s="282">
        <v>0</v>
      </c>
      <c r="N141" s="282">
        <v>0</v>
      </c>
      <c r="O141" s="282">
        <v>0</v>
      </c>
      <c r="P141" s="282">
        <v>0</v>
      </c>
      <c r="Q141" s="282">
        <v>0</v>
      </c>
      <c r="R141" s="282">
        <v>0</v>
      </c>
    </row>
    <row r="142" spans="1:18" s="301" customFormat="1" ht="19.5" customHeight="1">
      <c r="A142" s="256"/>
      <c r="B142" s="257">
        <v>75495</v>
      </c>
      <c r="C142" s="257"/>
      <c r="D142" s="323" t="s">
        <v>31</v>
      </c>
      <c r="E142" s="259">
        <f>E143</f>
        <v>20000</v>
      </c>
      <c r="F142" s="259">
        <f aca="true" t="shared" si="17" ref="F142:R142">F143</f>
        <v>0</v>
      </c>
      <c r="G142" s="259">
        <f t="shared" si="17"/>
        <v>0</v>
      </c>
      <c r="H142" s="259">
        <f t="shared" si="17"/>
        <v>0</v>
      </c>
      <c r="I142" s="259">
        <f t="shared" si="17"/>
        <v>0</v>
      </c>
      <c r="J142" s="259">
        <f t="shared" si="17"/>
        <v>0</v>
      </c>
      <c r="K142" s="259">
        <f t="shared" si="17"/>
        <v>0</v>
      </c>
      <c r="L142" s="259">
        <f t="shared" si="17"/>
        <v>0</v>
      </c>
      <c r="M142" s="259">
        <f t="shared" si="17"/>
        <v>0</v>
      </c>
      <c r="N142" s="259">
        <f t="shared" si="17"/>
        <v>0</v>
      </c>
      <c r="O142" s="259">
        <f t="shared" si="17"/>
        <v>20000</v>
      </c>
      <c r="P142" s="259">
        <f t="shared" si="17"/>
        <v>20000</v>
      </c>
      <c r="Q142" s="259">
        <f t="shared" si="17"/>
        <v>0</v>
      </c>
      <c r="R142" s="259">
        <f t="shared" si="17"/>
        <v>0</v>
      </c>
    </row>
    <row r="143" spans="1:18" ht="38.25">
      <c r="A143" s="171"/>
      <c r="B143" s="172"/>
      <c r="C143" s="172">
        <v>6060</v>
      </c>
      <c r="D143" s="324" t="s">
        <v>191</v>
      </c>
      <c r="E143" s="145">
        <v>20000</v>
      </c>
      <c r="F143" s="282">
        <v>0</v>
      </c>
      <c r="G143" s="282">
        <v>0</v>
      </c>
      <c r="H143" s="282">
        <v>0</v>
      </c>
      <c r="I143" s="282">
        <v>0</v>
      </c>
      <c r="J143" s="282">
        <v>0</v>
      </c>
      <c r="K143" s="282">
        <v>0</v>
      </c>
      <c r="L143" s="282">
        <v>0</v>
      </c>
      <c r="M143" s="282">
        <v>0</v>
      </c>
      <c r="N143" s="282">
        <v>0</v>
      </c>
      <c r="O143" s="282">
        <v>20000</v>
      </c>
      <c r="P143" s="282">
        <v>20000</v>
      </c>
      <c r="Q143" s="282">
        <v>0</v>
      </c>
      <c r="R143" s="282">
        <v>0</v>
      </c>
    </row>
    <row r="144" spans="1:18" ht="12.75">
      <c r="A144" s="183"/>
      <c r="B144" s="184"/>
      <c r="C144" s="184"/>
      <c r="D144" s="440"/>
      <c r="E144" s="438"/>
      <c r="F144" s="438"/>
      <c r="G144" s="438"/>
      <c r="H144" s="438"/>
      <c r="I144" s="438"/>
      <c r="J144" s="438"/>
      <c r="K144" s="438"/>
      <c r="L144" s="438"/>
      <c r="M144" s="438"/>
      <c r="N144" s="438"/>
      <c r="O144" s="438"/>
      <c r="P144" s="438"/>
      <c r="Q144" s="438"/>
      <c r="R144" s="439"/>
    </row>
    <row r="145" spans="1:18" ht="66" customHeight="1">
      <c r="A145" s="182" t="s">
        <v>206</v>
      </c>
      <c r="B145" s="177"/>
      <c r="C145" s="177"/>
      <c r="D145" s="326" t="s">
        <v>276</v>
      </c>
      <c r="E145" s="165">
        <f>E146</f>
        <v>15100</v>
      </c>
      <c r="F145" s="165">
        <f aca="true" t="shared" si="18" ref="F145:R145">F146</f>
        <v>15100</v>
      </c>
      <c r="G145" s="165">
        <f t="shared" si="18"/>
        <v>15100</v>
      </c>
      <c r="H145" s="165">
        <f t="shared" si="18"/>
        <v>0</v>
      </c>
      <c r="I145" s="165">
        <f t="shared" si="18"/>
        <v>15100</v>
      </c>
      <c r="J145" s="165">
        <f t="shared" si="18"/>
        <v>0</v>
      </c>
      <c r="K145" s="165">
        <f t="shared" si="18"/>
        <v>0</v>
      </c>
      <c r="L145" s="165">
        <f t="shared" si="18"/>
        <v>0</v>
      </c>
      <c r="M145" s="165">
        <f t="shared" si="18"/>
        <v>0</v>
      </c>
      <c r="N145" s="165">
        <f t="shared" si="18"/>
        <v>0</v>
      </c>
      <c r="O145" s="165">
        <f t="shared" si="18"/>
        <v>0</v>
      </c>
      <c r="P145" s="165">
        <f t="shared" si="18"/>
        <v>0</v>
      </c>
      <c r="Q145" s="165">
        <f t="shared" si="18"/>
        <v>0</v>
      </c>
      <c r="R145" s="165">
        <f t="shared" si="18"/>
        <v>0</v>
      </c>
    </row>
    <row r="146" spans="1:18" s="301" customFormat="1" ht="38.25">
      <c r="A146" s="256"/>
      <c r="B146" s="257" t="s">
        <v>207</v>
      </c>
      <c r="C146" s="257"/>
      <c r="D146" s="323" t="s">
        <v>220</v>
      </c>
      <c r="E146" s="258">
        <f>SUM(E147:E152)</f>
        <v>15100</v>
      </c>
      <c r="F146" s="258">
        <f aca="true" t="shared" si="19" ref="F146:R146">SUM(F147:F152)</f>
        <v>15100</v>
      </c>
      <c r="G146" s="258">
        <f t="shared" si="19"/>
        <v>15100</v>
      </c>
      <c r="H146" s="258">
        <f t="shared" si="19"/>
        <v>0</v>
      </c>
      <c r="I146" s="258">
        <f t="shared" si="19"/>
        <v>15100</v>
      </c>
      <c r="J146" s="258">
        <f t="shared" si="19"/>
        <v>0</v>
      </c>
      <c r="K146" s="258">
        <f t="shared" si="19"/>
        <v>0</v>
      </c>
      <c r="L146" s="258">
        <f t="shared" si="19"/>
        <v>0</v>
      </c>
      <c r="M146" s="258">
        <f t="shared" si="19"/>
        <v>0</v>
      </c>
      <c r="N146" s="258">
        <f t="shared" si="19"/>
        <v>0</v>
      </c>
      <c r="O146" s="258">
        <f t="shared" si="19"/>
        <v>0</v>
      </c>
      <c r="P146" s="258">
        <f t="shared" si="19"/>
        <v>0</v>
      </c>
      <c r="Q146" s="258">
        <f t="shared" si="19"/>
        <v>0</v>
      </c>
      <c r="R146" s="258">
        <f t="shared" si="19"/>
        <v>0</v>
      </c>
    </row>
    <row r="147" spans="1:18" ht="19.5" customHeight="1">
      <c r="A147" s="171"/>
      <c r="B147" s="172"/>
      <c r="C147" s="172">
        <v>4210</v>
      </c>
      <c r="D147" s="327" t="s">
        <v>221</v>
      </c>
      <c r="E147" s="145">
        <v>3000</v>
      </c>
      <c r="F147" s="282">
        <v>3000</v>
      </c>
      <c r="G147" s="282">
        <v>3000</v>
      </c>
      <c r="H147" s="282">
        <v>0</v>
      </c>
      <c r="I147" s="282">
        <v>3000</v>
      </c>
      <c r="J147" s="282">
        <v>0</v>
      </c>
      <c r="K147" s="282">
        <v>0</v>
      </c>
      <c r="L147" s="282">
        <v>0</v>
      </c>
      <c r="M147" s="282">
        <v>0</v>
      </c>
      <c r="N147" s="282">
        <v>0</v>
      </c>
      <c r="O147" s="282">
        <v>0</v>
      </c>
      <c r="P147" s="282">
        <v>0</v>
      </c>
      <c r="Q147" s="282">
        <v>0</v>
      </c>
      <c r="R147" s="282">
        <v>0</v>
      </c>
    </row>
    <row r="148" spans="1:18" ht="19.5" customHeight="1">
      <c r="A148" s="171"/>
      <c r="B148" s="172"/>
      <c r="C148" s="172">
        <v>4300</v>
      </c>
      <c r="D148" s="327" t="s">
        <v>153</v>
      </c>
      <c r="E148" s="145">
        <v>7000</v>
      </c>
      <c r="F148" s="282">
        <v>7000</v>
      </c>
      <c r="G148" s="282">
        <v>7000</v>
      </c>
      <c r="H148" s="282">
        <v>0</v>
      </c>
      <c r="I148" s="282">
        <v>7000</v>
      </c>
      <c r="J148" s="282">
        <v>0</v>
      </c>
      <c r="K148" s="282">
        <v>0</v>
      </c>
      <c r="L148" s="282">
        <v>0</v>
      </c>
      <c r="M148" s="282">
        <v>0</v>
      </c>
      <c r="N148" s="282">
        <v>0</v>
      </c>
      <c r="O148" s="282">
        <v>0</v>
      </c>
      <c r="P148" s="282">
        <v>0</v>
      </c>
      <c r="Q148" s="282">
        <v>0</v>
      </c>
      <c r="R148" s="282">
        <v>0</v>
      </c>
    </row>
    <row r="149" spans="1:18" ht="38.25">
      <c r="A149" s="171"/>
      <c r="B149" s="172"/>
      <c r="C149" s="172">
        <v>4390</v>
      </c>
      <c r="D149" s="327" t="s">
        <v>437</v>
      </c>
      <c r="E149" s="145">
        <v>500</v>
      </c>
      <c r="F149" s="282">
        <v>500</v>
      </c>
      <c r="G149" s="282">
        <v>500</v>
      </c>
      <c r="H149" s="282">
        <v>0</v>
      </c>
      <c r="I149" s="282">
        <v>500</v>
      </c>
      <c r="J149" s="282">
        <v>0</v>
      </c>
      <c r="K149" s="282">
        <v>0</v>
      </c>
      <c r="L149" s="282">
        <v>0</v>
      </c>
      <c r="M149" s="282">
        <v>0</v>
      </c>
      <c r="N149" s="282">
        <v>0</v>
      </c>
      <c r="O149" s="282">
        <v>0</v>
      </c>
      <c r="P149" s="282">
        <v>0</v>
      </c>
      <c r="Q149" s="282">
        <v>0</v>
      </c>
      <c r="R149" s="282">
        <v>0</v>
      </c>
    </row>
    <row r="150" spans="1:18" ht="19.5" customHeight="1">
      <c r="A150" s="171"/>
      <c r="B150" s="172"/>
      <c r="C150" s="172" t="s">
        <v>147</v>
      </c>
      <c r="D150" s="327" t="s">
        <v>154</v>
      </c>
      <c r="E150" s="145">
        <v>100</v>
      </c>
      <c r="F150" s="282">
        <v>100</v>
      </c>
      <c r="G150" s="282">
        <v>100</v>
      </c>
      <c r="H150" s="282">
        <v>0</v>
      </c>
      <c r="I150" s="282">
        <v>100</v>
      </c>
      <c r="J150" s="282">
        <v>0</v>
      </c>
      <c r="K150" s="282">
        <v>0</v>
      </c>
      <c r="L150" s="282">
        <v>0</v>
      </c>
      <c r="M150" s="282">
        <v>0</v>
      </c>
      <c r="N150" s="282">
        <v>0</v>
      </c>
      <c r="O150" s="282">
        <v>0</v>
      </c>
      <c r="P150" s="282">
        <v>0</v>
      </c>
      <c r="Q150" s="282">
        <v>0</v>
      </c>
      <c r="R150" s="282">
        <v>0</v>
      </c>
    </row>
    <row r="151" spans="1:18" ht="25.5">
      <c r="A151" s="171"/>
      <c r="B151" s="172"/>
      <c r="C151" s="172" t="s">
        <v>158</v>
      </c>
      <c r="D151" s="327" t="s">
        <v>160</v>
      </c>
      <c r="E151" s="145">
        <v>3000</v>
      </c>
      <c r="F151" s="282">
        <v>3000</v>
      </c>
      <c r="G151" s="282">
        <v>3000</v>
      </c>
      <c r="H151" s="282">
        <v>0</v>
      </c>
      <c r="I151" s="282">
        <v>3000</v>
      </c>
      <c r="J151" s="282">
        <v>0</v>
      </c>
      <c r="K151" s="282">
        <v>0</v>
      </c>
      <c r="L151" s="282">
        <v>0</v>
      </c>
      <c r="M151" s="282">
        <v>0</v>
      </c>
      <c r="N151" s="282">
        <v>0</v>
      </c>
      <c r="O151" s="282">
        <v>0</v>
      </c>
      <c r="P151" s="282">
        <v>0</v>
      </c>
      <c r="Q151" s="282">
        <v>0</v>
      </c>
      <c r="R151" s="282">
        <v>0</v>
      </c>
    </row>
    <row r="152" spans="1:18" ht="51">
      <c r="A152" s="183"/>
      <c r="B152" s="172"/>
      <c r="C152" s="172">
        <v>4740</v>
      </c>
      <c r="D152" s="324" t="s">
        <v>189</v>
      </c>
      <c r="E152" s="145">
        <v>1500</v>
      </c>
      <c r="F152" s="282">
        <v>1500</v>
      </c>
      <c r="G152" s="282">
        <v>1500</v>
      </c>
      <c r="H152" s="282">
        <v>0</v>
      </c>
      <c r="I152" s="282">
        <v>1500</v>
      </c>
      <c r="J152" s="282">
        <v>0</v>
      </c>
      <c r="K152" s="282">
        <v>0</v>
      </c>
      <c r="L152" s="282">
        <v>0</v>
      </c>
      <c r="M152" s="282">
        <v>0</v>
      </c>
      <c r="N152" s="282">
        <v>0</v>
      </c>
      <c r="O152" s="282">
        <v>0</v>
      </c>
      <c r="P152" s="282">
        <v>0</v>
      </c>
      <c r="Q152" s="282">
        <v>0</v>
      </c>
      <c r="R152" s="282">
        <v>0</v>
      </c>
    </row>
    <row r="153" spans="1:18" ht="12.75">
      <c r="A153" s="183"/>
      <c r="B153" s="184"/>
      <c r="C153" s="184"/>
      <c r="D153" s="440"/>
      <c r="E153" s="438"/>
      <c r="F153" s="438"/>
      <c r="G153" s="438"/>
      <c r="H153" s="438"/>
      <c r="I153" s="438"/>
      <c r="J153" s="438"/>
      <c r="K153" s="438"/>
      <c r="L153" s="438"/>
      <c r="M153" s="438"/>
      <c r="N153" s="438"/>
      <c r="O153" s="438"/>
      <c r="P153" s="438"/>
      <c r="Q153" s="438"/>
      <c r="R153" s="439"/>
    </row>
    <row r="154" spans="1:18" ht="19.5" customHeight="1">
      <c r="A154" s="182">
        <v>757</v>
      </c>
      <c r="B154" s="177"/>
      <c r="C154" s="177"/>
      <c r="D154" s="326" t="s">
        <v>222</v>
      </c>
      <c r="E154" s="165">
        <f aca="true" t="shared" si="20" ref="E154:R154">E155+E158</f>
        <v>85449</v>
      </c>
      <c r="F154" s="165">
        <f t="shared" si="20"/>
        <v>85449</v>
      </c>
      <c r="G154" s="165">
        <f t="shared" si="20"/>
        <v>0</v>
      </c>
      <c r="H154" s="165">
        <f t="shared" si="20"/>
        <v>0</v>
      </c>
      <c r="I154" s="165">
        <f t="shared" si="20"/>
        <v>0</v>
      </c>
      <c r="J154" s="165">
        <f t="shared" si="20"/>
        <v>0</v>
      </c>
      <c r="K154" s="165">
        <f t="shared" si="20"/>
        <v>0</v>
      </c>
      <c r="L154" s="165">
        <f t="shared" si="20"/>
        <v>0</v>
      </c>
      <c r="M154" s="165">
        <f t="shared" si="20"/>
        <v>24667</v>
      </c>
      <c r="N154" s="165">
        <f t="shared" si="20"/>
        <v>60782</v>
      </c>
      <c r="O154" s="165">
        <f t="shared" si="20"/>
        <v>0</v>
      </c>
      <c r="P154" s="165">
        <f t="shared" si="20"/>
        <v>0</v>
      </c>
      <c r="Q154" s="165">
        <f t="shared" si="20"/>
        <v>0</v>
      </c>
      <c r="R154" s="165">
        <f t="shared" si="20"/>
        <v>0</v>
      </c>
    </row>
    <row r="155" spans="1:18" s="301" customFormat="1" ht="38.25">
      <c r="A155" s="256"/>
      <c r="B155" s="257">
        <v>75702</v>
      </c>
      <c r="C155" s="257"/>
      <c r="D155" s="323" t="s">
        <v>223</v>
      </c>
      <c r="E155" s="258">
        <f>SUM(E156:E157)</f>
        <v>60782</v>
      </c>
      <c r="F155" s="258">
        <f aca="true" t="shared" si="21" ref="F155:R155">SUM(F156:F157)</f>
        <v>60782</v>
      </c>
      <c r="G155" s="258">
        <f t="shared" si="21"/>
        <v>0</v>
      </c>
      <c r="H155" s="258">
        <f t="shared" si="21"/>
        <v>0</v>
      </c>
      <c r="I155" s="258">
        <f t="shared" si="21"/>
        <v>0</v>
      </c>
      <c r="J155" s="258">
        <f t="shared" si="21"/>
        <v>0</v>
      </c>
      <c r="K155" s="258">
        <f t="shared" si="21"/>
        <v>0</v>
      </c>
      <c r="L155" s="258">
        <f t="shared" si="21"/>
        <v>0</v>
      </c>
      <c r="M155" s="258">
        <f t="shared" si="21"/>
        <v>0</v>
      </c>
      <c r="N155" s="258">
        <f t="shared" si="21"/>
        <v>60782</v>
      </c>
      <c r="O155" s="258">
        <f t="shared" si="21"/>
        <v>0</v>
      </c>
      <c r="P155" s="258">
        <f t="shared" si="21"/>
        <v>0</v>
      </c>
      <c r="Q155" s="258">
        <f t="shared" si="21"/>
        <v>0</v>
      </c>
      <c r="R155" s="258">
        <f t="shared" si="21"/>
        <v>0</v>
      </c>
    </row>
    <row r="156" spans="1:18" ht="25.5">
      <c r="A156" s="171"/>
      <c r="B156" s="172"/>
      <c r="C156" s="172">
        <v>8010</v>
      </c>
      <c r="D156" s="327" t="s">
        <v>224</v>
      </c>
      <c r="E156" s="145">
        <v>10080</v>
      </c>
      <c r="F156" s="282">
        <v>10080</v>
      </c>
      <c r="G156" s="282">
        <v>0</v>
      </c>
      <c r="H156" s="282">
        <v>0</v>
      </c>
      <c r="I156" s="282">
        <v>0</v>
      </c>
      <c r="J156" s="282">
        <v>0</v>
      </c>
      <c r="K156" s="282">
        <v>0</v>
      </c>
      <c r="L156" s="282">
        <v>0</v>
      </c>
      <c r="M156" s="282">
        <v>0</v>
      </c>
      <c r="N156" s="282">
        <v>10080</v>
      </c>
      <c r="O156" s="282">
        <v>0</v>
      </c>
      <c r="P156" s="282">
        <v>0</v>
      </c>
      <c r="Q156" s="282">
        <v>0</v>
      </c>
      <c r="R156" s="282">
        <v>0</v>
      </c>
    </row>
    <row r="157" spans="1:18" ht="38.25">
      <c r="A157" s="171"/>
      <c r="B157" s="172"/>
      <c r="C157" s="172" t="s">
        <v>212</v>
      </c>
      <c r="D157" s="327" t="s">
        <v>225</v>
      </c>
      <c r="E157" s="145">
        <v>50702</v>
      </c>
      <c r="F157" s="282">
        <v>50702</v>
      </c>
      <c r="G157" s="282">
        <v>0</v>
      </c>
      <c r="H157" s="282">
        <v>0</v>
      </c>
      <c r="I157" s="282">
        <v>0</v>
      </c>
      <c r="J157" s="282">
        <v>0</v>
      </c>
      <c r="K157" s="282">
        <v>0</v>
      </c>
      <c r="L157" s="282">
        <v>0</v>
      </c>
      <c r="M157" s="282">
        <v>0</v>
      </c>
      <c r="N157" s="282">
        <v>50702</v>
      </c>
      <c r="O157" s="282">
        <v>0</v>
      </c>
      <c r="P157" s="282">
        <v>0</v>
      </c>
      <c r="Q157" s="282">
        <v>0</v>
      </c>
      <c r="R157" s="282">
        <v>0</v>
      </c>
    </row>
    <row r="158" spans="1:18" s="301" customFormat="1" ht="38.25">
      <c r="A158" s="256"/>
      <c r="B158" s="257">
        <v>75704</v>
      </c>
      <c r="C158" s="257"/>
      <c r="D158" s="323" t="s">
        <v>226</v>
      </c>
      <c r="E158" s="258">
        <f>E159</f>
        <v>24667</v>
      </c>
      <c r="F158" s="258">
        <f aca="true" t="shared" si="22" ref="F158:R158">F159</f>
        <v>24667</v>
      </c>
      <c r="G158" s="258">
        <f t="shared" si="22"/>
        <v>0</v>
      </c>
      <c r="H158" s="258">
        <f t="shared" si="22"/>
        <v>0</v>
      </c>
      <c r="I158" s="258">
        <f t="shared" si="22"/>
        <v>0</v>
      </c>
      <c r="J158" s="258">
        <f t="shared" si="22"/>
        <v>0</v>
      </c>
      <c r="K158" s="258">
        <f t="shared" si="22"/>
        <v>0</v>
      </c>
      <c r="L158" s="258">
        <f t="shared" si="22"/>
        <v>0</v>
      </c>
      <c r="M158" s="258">
        <f t="shared" si="22"/>
        <v>24667</v>
      </c>
      <c r="N158" s="258">
        <f t="shared" si="22"/>
        <v>0</v>
      </c>
      <c r="O158" s="258">
        <f t="shared" si="22"/>
        <v>0</v>
      </c>
      <c r="P158" s="258">
        <f t="shared" si="22"/>
        <v>0</v>
      </c>
      <c r="Q158" s="258">
        <f t="shared" si="22"/>
        <v>0</v>
      </c>
      <c r="R158" s="258">
        <f t="shared" si="22"/>
        <v>0</v>
      </c>
    </row>
    <row r="159" spans="1:18" ht="25.5">
      <c r="A159" s="171"/>
      <c r="B159" s="172"/>
      <c r="C159" s="172">
        <v>8020</v>
      </c>
      <c r="D159" s="327" t="s">
        <v>227</v>
      </c>
      <c r="E159" s="145">
        <v>24667</v>
      </c>
      <c r="F159" s="282">
        <v>24667</v>
      </c>
      <c r="G159" s="282">
        <v>0</v>
      </c>
      <c r="H159" s="282">
        <v>0</v>
      </c>
      <c r="I159" s="282">
        <v>0</v>
      </c>
      <c r="J159" s="282">
        <v>0</v>
      </c>
      <c r="K159" s="282">
        <v>0</v>
      </c>
      <c r="L159" s="282">
        <v>0</v>
      </c>
      <c r="M159" s="282">
        <v>24667</v>
      </c>
      <c r="N159" s="282">
        <v>0</v>
      </c>
      <c r="O159" s="282">
        <v>0</v>
      </c>
      <c r="P159" s="282">
        <v>0</v>
      </c>
      <c r="Q159" s="282">
        <v>0</v>
      </c>
      <c r="R159" s="282">
        <v>0</v>
      </c>
    </row>
    <row r="160" spans="1:18" ht="12.75">
      <c r="A160" s="183"/>
      <c r="B160" s="184"/>
      <c r="C160" s="184"/>
      <c r="D160" s="325"/>
      <c r="E160" s="279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  <c r="R160" s="282"/>
    </row>
    <row r="161" spans="1:18" ht="19.5" customHeight="1">
      <c r="A161" s="182">
        <v>758</v>
      </c>
      <c r="B161" s="177"/>
      <c r="C161" s="177"/>
      <c r="D161" s="326" t="s">
        <v>49</v>
      </c>
      <c r="E161" s="165">
        <f>E162</f>
        <v>146000</v>
      </c>
      <c r="F161" s="165">
        <f aca="true" t="shared" si="23" ref="F161:R162">F162</f>
        <v>146000</v>
      </c>
      <c r="G161" s="165">
        <f t="shared" si="23"/>
        <v>146000</v>
      </c>
      <c r="H161" s="165">
        <f t="shared" si="23"/>
        <v>0</v>
      </c>
      <c r="I161" s="165">
        <f t="shared" si="23"/>
        <v>146000</v>
      </c>
      <c r="J161" s="165">
        <f t="shared" si="23"/>
        <v>0</v>
      </c>
      <c r="K161" s="165">
        <f t="shared" si="23"/>
        <v>0</v>
      </c>
      <c r="L161" s="165">
        <f t="shared" si="23"/>
        <v>0</v>
      </c>
      <c r="M161" s="165">
        <f t="shared" si="23"/>
        <v>0</v>
      </c>
      <c r="N161" s="165">
        <f t="shared" si="23"/>
        <v>0</v>
      </c>
      <c r="O161" s="165">
        <f t="shared" si="23"/>
        <v>0</v>
      </c>
      <c r="P161" s="165">
        <f t="shared" si="23"/>
        <v>0</v>
      </c>
      <c r="Q161" s="165">
        <f t="shared" si="23"/>
        <v>0</v>
      </c>
      <c r="R161" s="165">
        <f t="shared" si="23"/>
        <v>0</v>
      </c>
    </row>
    <row r="162" spans="1:18" s="301" customFormat="1" ht="19.5" customHeight="1">
      <c r="A162" s="256"/>
      <c r="B162" s="257" t="s">
        <v>208</v>
      </c>
      <c r="C162" s="257"/>
      <c r="D162" s="323" t="s">
        <v>228</v>
      </c>
      <c r="E162" s="258">
        <f>E163</f>
        <v>146000</v>
      </c>
      <c r="F162" s="258">
        <f t="shared" si="23"/>
        <v>146000</v>
      </c>
      <c r="G162" s="258">
        <f t="shared" si="23"/>
        <v>146000</v>
      </c>
      <c r="H162" s="258">
        <f t="shared" si="23"/>
        <v>0</v>
      </c>
      <c r="I162" s="258">
        <f t="shared" si="23"/>
        <v>146000</v>
      </c>
      <c r="J162" s="258">
        <f t="shared" si="23"/>
        <v>0</v>
      </c>
      <c r="K162" s="258">
        <f t="shared" si="23"/>
        <v>0</v>
      </c>
      <c r="L162" s="258">
        <f t="shared" si="23"/>
        <v>0</v>
      </c>
      <c r="M162" s="258">
        <f t="shared" si="23"/>
        <v>0</v>
      </c>
      <c r="N162" s="258">
        <f t="shared" si="23"/>
        <v>0</v>
      </c>
      <c r="O162" s="258">
        <f t="shared" si="23"/>
        <v>0</v>
      </c>
      <c r="P162" s="258">
        <f t="shared" si="23"/>
        <v>0</v>
      </c>
      <c r="Q162" s="258">
        <f t="shared" si="23"/>
        <v>0</v>
      </c>
      <c r="R162" s="258">
        <f t="shared" si="23"/>
        <v>0</v>
      </c>
    </row>
    <row r="163" spans="1:18" ht="19.5" customHeight="1">
      <c r="A163" s="171"/>
      <c r="B163" s="172"/>
      <c r="C163" s="172" t="s">
        <v>213</v>
      </c>
      <c r="D163" s="327" t="s">
        <v>229</v>
      </c>
      <c r="E163" s="145">
        <v>146000</v>
      </c>
      <c r="F163" s="282">
        <v>146000</v>
      </c>
      <c r="G163" s="282">
        <v>146000</v>
      </c>
      <c r="H163" s="282">
        <v>0</v>
      </c>
      <c r="I163" s="282">
        <v>146000</v>
      </c>
      <c r="J163" s="282">
        <v>0</v>
      </c>
      <c r="K163" s="282">
        <v>0</v>
      </c>
      <c r="L163" s="282">
        <v>0</v>
      </c>
      <c r="M163" s="282">
        <v>0</v>
      </c>
      <c r="N163" s="282">
        <v>0</v>
      </c>
      <c r="O163" s="282">
        <v>0</v>
      </c>
      <c r="P163" s="282">
        <v>0</v>
      </c>
      <c r="Q163" s="282">
        <v>0</v>
      </c>
      <c r="R163" s="282">
        <v>0</v>
      </c>
    </row>
    <row r="164" spans="1:18" ht="13.5" customHeight="1">
      <c r="A164" s="171"/>
      <c r="B164" s="172"/>
      <c r="C164" s="172"/>
      <c r="D164" s="327"/>
      <c r="E164" s="145"/>
      <c r="F164" s="288"/>
      <c r="G164" s="288"/>
      <c r="H164" s="288"/>
      <c r="I164" s="288"/>
      <c r="J164" s="288"/>
      <c r="K164" s="288"/>
      <c r="L164" s="288"/>
      <c r="M164" s="288"/>
      <c r="N164" s="288"/>
      <c r="O164" s="288"/>
      <c r="P164" s="288"/>
      <c r="Q164" s="288"/>
      <c r="R164" s="288"/>
    </row>
    <row r="165" spans="1:18" ht="19.5" customHeight="1">
      <c r="A165" s="156">
        <v>801</v>
      </c>
      <c r="B165" s="157"/>
      <c r="C165" s="157"/>
      <c r="D165" s="322" t="s">
        <v>51</v>
      </c>
      <c r="E165" s="158">
        <f aca="true" t="shared" si="24" ref="E165:R165">E166+E190+E204+E229+E257+E259+E280+E282+E292</f>
        <v>6100488</v>
      </c>
      <c r="F165" s="158">
        <f t="shared" si="24"/>
        <v>5310816</v>
      </c>
      <c r="G165" s="158">
        <f t="shared" si="24"/>
        <v>5241484</v>
      </c>
      <c r="H165" s="158">
        <f t="shared" si="24"/>
        <v>4272193</v>
      </c>
      <c r="I165" s="158">
        <f t="shared" si="24"/>
        <v>969291</v>
      </c>
      <c r="J165" s="158">
        <f t="shared" si="24"/>
        <v>0</v>
      </c>
      <c r="K165" s="158">
        <f t="shared" si="24"/>
        <v>22412</v>
      </c>
      <c r="L165" s="158">
        <f t="shared" si="24"/>
        <v>46920</v>
      </c>
      <c r="M165" s="158">
        <f t="shared" si="24"/>
        <v>0</v>
      </c>
      <c r="N165" s="158">
        <f t="shared" si="24"/>
        <v>0</v>
      </c>
      <c r="O165" s="158">
        <f t="shared" si="24"/>
        <v>789672</v>
      </c>
      <c r="P165" s="158">
        <f t="shared" si="24"/>
        <v>789672</v>
      </c>
      <c r="Q165" s="158">
        <f t="shared" si="24"/>
        <v>0</v>
      </c>
      <c r="R165" s="158">
        <f t="shared" si="24"/>
        <v>0</v>
      </c>
    </row>
    <row r="166" spans="1:18" s="301" customFormat="1" ht="19.5" customHeight="1">
      <c r="A166" s="256"/>
      <c r="B166" s="257">
        <v>80101</v>
      </c>
      <c r="C166" s="257"/>
      <c r="D166" s="323" t="s">
        <v>52</v>
      </c>
      <c r="E166" s="258">
        <f>SUM(E167:E189)</f>
        <v>3023150</v>
      </c>
      <c r="F166" s="258">
        <f aca="true" t="shared" si="25" ref="F166:R166">SUM(F167:F189)</f>
        <v>2243478</v>
      </c>
      <c r="G166" s="258">
        <f t="shared" si="25"/>
        <v>2238578</v>
      </c>
      <c r="H166" s="258">
        <f t="shared" si="25"/>
        <v>1929277</v>
      </c>
      <c r="I166" s="258">
        <f t="shared" si="25"/>
        <v>309301</v>
      </c>
      <c r="J166" s="258">
        <f t="shared" si="25"/>
        <v>0</v>
      </c>
      <c r="K166" s="258">
        <f t="shared" si="25"/>
        <v>4900</v>
      </c>
      <c r="L166" s="258">
        <f t="shared" si="25"/>
        <v>0</v>
      </c>
      <c r="M166" s="258">
        <f t="shared" si="25"/>
        <v>0</v>
      </c>
      <c r="N166" s="258">
        <f t="shared" si="25"/>
        <v>0</v>
      </c>
      <c r="O166" s="258">
        <f t="shared" si="25"/>
        <v>779672</v>
      </c>
      <c r="P166" s="258">
        <f t="shared" si="25"/>
        <v>779672</v>
      </c>
      <c r="Q166" s="258">
        <f t="shared" si="25"/>
        <v>0</v>
      </c>
      <c r="R166" s="258">
        <f t="shared" si="25"/>
        <v>0</v>
      </c>
    </row>
    <row r="167" spans="1:18" ht="25.5">
      <c r="A167" s="160"/>
      <c r="B167" s="161"/>
      <c r="C167" s="161">
        <v>3020</v>
      </c>
      <c r="D167" s="324" t="s">
        <v>196</v>
      </c>
      <c r="E167" s="134">
        <v>4900</v>
      </c>
      <c r="F167" s="282">
        <v>4900</v>
      </c>
      <c r="G167" s="282">
        <v>0</v>
      </c>
      <c r="H167" s="282">
        <v>0</v>
      </c>
      <c r="I167" s="282">
        <v>0</v>
      </c>
      <c r="J167" s="282">
        <v>0</v>
      </c>
      <c r="K167" s="291">
        <v>4900</v>
      </c>
      <c r="L167" s="16">
        <v>0</v>
      </c>
      <c r="M167" s="16">
        <v>0</v>
      </c>
      <c r="N167" s="16">
        <v>0</v>
      </c>
      <c r="O167" s="292">
        <v>0</v>
      </c>
      <c r="P167" s="282">
        <v>0</v>
      </c>
      <c r="Q167" s="282">
        <v>0</v>
      </c>
      <c r="R167" s="282">
        <v>0</v>
      </c>
    </row>
    <row r="168" spans="1:18" ht="25.5">
      <c r="A168" s="160"/>
      <c r="B168" s="161"/>
      <c r="C168" s="161">
        <v>4010</v>
      </c>
      <c r="D168" s="324" t="s">
        <v>182</v>
      </c>
      <c r="E168" s="134">
        <v>1519403</v>
      </c>
      <c r="F168" s="134">
        <v>1519403</v>
      </c>
      <c r="G168" s="134">
        <v>1519403</v>
      </c>
      <c r="H168" s="282">
        <v>1519403</v>
      </c>
      <c r="I168" s="282">
        <v>0</v>
      </c>
      <c r="J168" s="282">
        <v>0</v>
      </c>
      <c r="K168" s="291">
        <v>0</v>
      </c>
      <c r="L168" s="16">
        <v>0</v>
      </c>
      <c r="M168" s="16">
        <v>0</v>
      </c>
      <c r="N168" s="16">
        <v>0</v>
      </c>
      <c r="O168" s="292">
        <v>0</v>
      </c>
      <c r="P168" s="282">
        <v>0</v>
      </c>
      <c r="Q168" s="289">
        <v>0</v>
      </c>
      <c r="R168" s="289">
        <v>0</v>
      </c>
    </row>
    <row r="169" spans="1:18" ht="19.5" customHeight="1">
      <c r="A169" s="160"/>
      <c r="B169" s="161"/>
      <c r="C169" s="161">
        <v>4040</v>
      </c>
      <c r="D169" s="324" t="s">
        <v>183</v>
      </c>
      <c r="E169" s="134">
        <v>116100</v>
      </c>
      <c r="F169" s="134">
        <v>116100</v>
      </c>
      <c r="G169" s="134">
        <v>116100</v>
      </c>
      <c r="H169" s="282">
        <v>116100</v>
      </c>
      <c r="I169" s="282">
        <v>0</v>
      </c>
      <c r="J169" s="282">
        <v>0</v>
      </c>
      <c r="K169" s="291">
        <v>0</v>
      </c>
      <c r="L169" s="16">
        <v>0</v>
      </c>
      <c r="M169" s="16">
        <v>0</v>
      </c>
      <c r="N169" s="16">
        <v>0</v>
      </c>
      <c r="O169" s="308">
        <v>0</v>
      </c>
      <c r="P169" s="169">
        <v>0</v>
      </c>
      <c r="Q169" s="16">
        <v>0</v>
      </c>
      <c r="R169" s="16">
        <v>0</v>
      </c>
    </row>
    <row r="170" spans="1:18" ht="19.5" customHeight="1">
      <c r="A170" s="160"/>
      <c r="B170" s="161"/>
      <c r="C170" s="161">
        <v>4110</v>
      </c>
      <c r="D170" s="324" t="s">
        <v>149</v>
      </c>
      <c r="E170" s="134">
        <v>251860</v>
      </c>
      <c r="F170" s="134">
        <v>251860</v>
      </c>
      <c r="G170" s="134">
        <v>251860</v>
      </c>
      <c r="H170" s="282">
        <v>251860</v>
      </c>
      <c r="I170" s="282">
        <v>0</v>
      </c>
      <c r="J170" s="282">
        <v>0</v>
      </c>
      <c r="K170" s="291">
        <v>0</v>
      </c>
      <c r="L170" s="16">
        <v>0</v>
      </c>
      <c r="M170" s="16">
        <v>0</v>
      </c>
      <c r="N170" s="16">
        <v>0</v>
      </c>
      <c r="O170" s="308">
        <v>0</v>
      </c>
      <c r="P170" s="169">
        <v>0</v>
      </c>
      <c r="Q170" s="16">
        <v>0</v>
      </c>
      <c r="R170" s="16">
        <v>0</v>
      </c>
    </row>
    <row r="171" spans="1:18" ht="19.5" customHeight="1">
      <c r="A171" s="160"/>
      <c r="B171" s="161"/>
      <c r="C171" s="161">
        <v>4120</v>
      </c>
      <c r="D171" s="324" t="s">
        <v>184</v>
      </c>
      <c r="E171" s="134">
        <v>39914</v>
      </c>
      <c r="F171" s="134">
        <v>39914</v>
      </c>
      <c r="G171" s="134">
        <v>39914</v>
      </c>
      <c r="H171" s="282">
        <v>39914</v>
      </c>
      <c r="I171" s="282">
        <v>0</v>
      </c>
      <c r="J171" s="282">
        <v>0</v>
      </c>
      <c r="K171" s="291">
        <v>0</v>
      </c>
      <c r="L171" s="16">
        <v>0</v>
      </c>
      <c r="M171" s="16">
        <v>0</v>
      </c>
      <c r="N171" s="16">
        <v>0</v>
      </c>
      <c r="O171" s="292">
        <v>0</v>
      </c>
      <c r="P171" s="282">
        <v>0</v>
      </c>
      <c r="Q171" s="290">
        <v>0</v>
      </c>
      <c r="R171" s="290">
        <v>0</v>
      </c>
    </row>
    <row r="172" spans="1:18" ht="19.5" customHeight="1">
      <c r="A172" s="160"/>
      <c r="B172" s="161"/>
      <c r="C172" s="161" t="s">
        <v>146</v>
      </c>
      <c r="D172" s="324" t="s">
        <v>238</v>
      </c>
      <c r="E172" s="134">
        <v>2000</v>
      </c>
      <c r="F172" s="134">
        <v>2000</v>
      </c>
      <c r="G172" s="134">
        <v>2000</v>
      </c>
      <c r="H172" s="282">
        <v>2000</v>
      </c>
      <c r="I172" s="282">
        <v>0</v>
      </c>
      <c r="J172" s="282">
        <v>0</v>
      </c>
      <c r="K172" s="291">
        <v>0</v>
      </c>
      <c r="L172" s="16">
        <v>0</v>
      </c>
      <c r="M172" s="16">
        <v>0</v>
      </c>
      <c r="N172" s="16">
        <v>0</v>
      </c>
      <c r="O172" s="292">
        <v>0</v>
      </c>
      <c r="P172" s="282">
        <v>0</v>
      </c>
      <c r="Q172" s="289">
        <v>0</v>
      </c>
      <c r="R172" s="289">
        <v>0</v>
      </c>
    </row>
    <row r="173" spans="1:18" ht="19.5" customHeight="1">
      <c r="A173" s="160"/>
      <c r="B173" s="161"/>
      <c r="C173" s="161">
        <v>4210</v>
      </c>
      <c r="D173" s="324" t="s">
        <v>151</v>
      </c>
      <c r="E173" s="134">
        <v>99900</v>
      </c>
      <c r="F173" s="134">
        <v>99900</v>
      </c>
      <c r="G173" s="134">
        <v>99900</v>
      </c>
      <c r="H173" s="282">
        <v>0</v>
      </c>
      <c r="I173" s="134">
        <v>99900</v>
      </c>
      <c r="J173" s="282">
        <v>0</v>
      </c>
      <c r="K173" s="291">
        <v>0</v>
      </c>
      <c r="L173" s="16">
        <v>0</v>
      </c>
      <c r="M173" s="16">
        <v>0</v>
      </c>
      <c r="N173" s="16">
        <v>0</v>
      </c>
      <c r="O173" s="308">
        <v>0</v>
      </c>
      <c r="P173" s="175">
        <v>0</v>
      </c>
      <c r="Q173" s="289">
        <v>0</v>
      </c>
      <c r="R173" s="289">
        <v>0</v>
      </c>
    </row>
    <row r="174" spans="1:18" ht="25.5">
      <c r="A174" s="160"/>
      <c r="B174" s="161"/>
      <c r="C174" s="161" t="s">
        <v>173</v>
      </c>
      <c r="D174" s="324" t="s">
        <v>199</v>
      </c>
      <c r="E174" s="134">
        <v>300</v>
      </c>
      <c r="F174" s="134">
        <v>300</v>
      </c>
      <c r="G174" s="134">
        <v>300</v>
      </c>
      <c r="H174" s="282">
        <v>0</v>
      </c>
      <c r="I174" s="134">
        <v>300</v>
      </c>
      <c r="J174" s="282">
        <v>0</v>
      </c>
      <c r="K174" s="291">
        <v>0</v>
      </c>
      <c r="L174" s="16">
        <v>0</v>
      </c>
      <c r="M174" s="16">
        <v>0</v>
      </c>
      <c r="N174" s="16">
        <v>0</v>
      </c>
      <c r="O174" s="308">
        <v>0</v>
      </c>
      <c r="P174" s="175">
        <v>0</v>
      </c>
      <c r="Q174" s="289">
        <v>0</v>
      </c>
      <c r="R174" s="289">
        <v>0</v>
      </c>
    </row>
    <row r="175" spans="1:18" ht="25.5">
      <c r="A175" s="160"/>
      <c r="B175" s="161"/>
      <c r="C175" s="161">
        <v>4240</v>
      </c>
      <c r="D175" s="324" t="s">
        <v>239</v>
      </c>
      <c r="E175" s="134">
        <v>4100</v>
      </c>
      <c r="F175" s="134">
        <v>4100</v>
      </c>
      <c r="G175" s="134">
        <v>4100</v>
      </c>
      <c r="H175" s="282">
        <v>0</v>
      </c>
      <c r="I175" s="134">
        <v>4100</v>
      </c>
      <c r="J175" s="282">
        <v>0</v>
      </c>
      <c r="K175" s="291">
        <v>0</v>
      </c>
      <c r="L175" s="16">
        <v>0</v>
      </c>
      <c r="M175" s="16">
        <v>0</v>
      </c>
      <c r="N175" s="16">
        <v>0</v>
      </c>
      <c r="O175" s="292">
        <v>0</v>
      </c>
      <c r="P175" s="291">
        <v>0</v>
      </c>
      <c r="Q175" s="289">
        <v>0</v>
      </c>
      <c r="R175" s="289">
        <v>0</v>
      </c>
    </row>
    <row r="176" spans="1:18" ht="19.5" customHeight="1">
      <c r="A176" s="160"/>
      <c r="B176" s="161"/>
      <c r="C176" s="161">
        <v>4260</v>
      </c>
      <c r="D176" s="324" t="s">
        <v>159</v>
      </c>
      <c r="E176" s="134">
        <v>31000</v>
      </c>
      <c r="F176" s="134">
        <v>31000</v>
      </c>
      <c r="G176" s="134">
        <v>31000</v>
      </c>
      <c r="H176" s="282">
        <v>0</v>
      </c>
      <c r="I176" s="134">
        <v>31000</v>
      </c>
      <c r="J176" s="282">
        <v>0</v>
      </c>
      <c r="K176" s="291">
        <v>0</v>
      </c>
      <c r="L176" s="16">
        <v>0</v>
      </c>
      <c r="M176" s="16">
        <v>0</v>
      </c>
      <c r="N176" s="16">
        <v>0</v>
      </c>
      <c r="O176" s="292">
        <v>0</v>
      </c>
      <c r="P176" s="291">
        <v>0</v>
      </c>
      <c r="Q176" s="289">
        <v>0</v>
      </c>
      <c r="R176" s="289">
        <v>0</v>
      </c>
    </row>
    <row r="177" spans="1:18" ht="19.5" customHeight="1">
      <c r="A177" s="160"/>
      <c r="B177" s="161"/>
      <c r="C177" s="161">
        <v>4270</v>
      </c>
      <c r="D177" s="324" t="s">
        <v>152</v>
      </c>
      <c r="E177" s="134">
        <v>10000</v>
      </c>
      <c r="F177" s="134">
        <v>10000</v>
      </c>
      <c r="G177" s="134">
        <v>10000</v>
      </c>
      <c r="H177" s="282">
        <v>0</v>
      </c>
      <c r="I177" s="134">
        <v>10000</v>
      </c>
      <c r="J177" s="282">
        <v>0</v>
      </c>
      <c r="K177" s="291">
        <v>0</v>
      </c>
      <c r="L177" s="16">
        <v>0</v>
      </c>
      <c r="M177" s="16">
        <v>0</v>
      </c>
      <c r="N177" s="16">
        <v>0</v>
      </c>
      <c r="O177" s="308">
        <v>0</v>
      </c>
      <c r="P177" s="175">
        <v>0</v>
      </c>
      <c r="Q177" s="289">
        <v>0</v>
      </c>
      <c r="R177" s="289">
        <v>0</v>
      </c>
    </row>
    <row r="178" spans="1:18" ht="19.5" customHeight="1">
      <c r="A178" s="160"/>
      <c r="B178" s="161"/>
      <c r="C178" s="161">
        <v>4280</v>
      </c>
      <c r="D178" s="324" t="s">
        <v>185</v>
      </c>
      <c r="E178" s="134">
        <v>1200</v>
      </c>
      <c r="F178" s="134">
        <v>1200</v>
      </c>
      <c r="G178" s="134">
        <v>1200</v>
      </c>
      <c r="H178" s="282">
        <v>0</v>
      </c>
      <c r="I178" s="134">
        <v>1200</v>
      </c>
      <c r="J178" s="282">
        <v>0</v>
      </c>
      <c r="K178" s="291">
        <v>0</v>
      </c>
      <c r="L178" s="16">
        <v>0</v>
      </c>
      <c r="M178" s="16">
        <v>0</v>
      </c>
      <c r="N178" s="16">
        <v>0</v>
      </c>
      <c r="O178" s="308">
        <v>0</v>
      </c>
      <c r="P178" s="175">
        <v>0</v>
      </c>
      <c r="Q178" s="289">
        <v>0</v>
      </c>
      <c r="R178" s="289">
        <v>0</v>
      </c>
    </row>
    <row r="179" spans="1:18" ht="19.5" customHeight="1">
      <c r="A179" s="160"/>
      <c r="B179" s="161"/>
      <c r="C179" s="161">
        <v>4300</v>
      </c>
      <c r="D179" s="324" t="s">
        <v>153</v>
      </c>
      <c r="E179" s="134">
        <v>9800</v>
      </c>
      <c r="F179" s="134">
        <v>9800</v>
      </c>
      <c r="G179" s="134">
        <v>9800</v>
      </c>
      <c r="H179" s="282">
        <v>0</v>
      </c>
      <c r="I179" s="134">
        <v>9800</v>
      </c>
      <c r="J179" s="282">
        <v>0</v>
      </c>
      <c r="K179" s="291">
        <v>0</v>
      </c>
      <c r="L179" s="16">
        <v>0</v>
      </c>
      <c r="M179" s="16">
        <v>0</v>
      </c>
      <c r="N179" s="16">
        <v>0</v>
      </c>
      <c r="O179" s="292">
        <v>0</v>
      </c>
      <c r="P179" s="291">
        <v>0</v>
      </c>
      <c r="Q179" s="289">
        <v>0</v>
      </c>
      <c r="R179" s="289">
        <v>0</v>
      </c>
    </row>
    <row r="180" spans="1:18" ht="19.5" customHeight="1">
      <c r="A180" s="160"/>
      <c r="B180" s="161"/>
      <c r="C180" s="161" t="s">
        <v>175</v>
      </c>
      <c r="D180" s="324" t="s">
        <v>200</v>
      </c>
      <c r="E180" s="134">
        <v>1757</v>
      </c>
      <c r="F180" s="134">
        <v>1757</v>
      </c>
      <c r="G180" s="134">
        <v>1757</v>
      </c>
      <c r="H180" s="282">
        <v>0</v>
      </c>
      <c r="I180" s="134">
        <v>1757</v>
      </c>
      <c r="J180" s="282">
        <v>0</v>
      </c>
      <c r="K180" s="291">
        <v>0</v>
      </c>
      <c r="L180" s="16">
        <v>0</v>
      </c>
      <c r="M180" s="16">
        <v>0</v>
      </c>
      <c r="N180" s="16">
        <v>0</v>
      </c>
      <c r="O180" s="292">
        <v>0</v>
      </c>
      <c r="P180" s="291">
        <v>0</v>
      </c>
      <c r="Q180" s="289">
        <v>0</v>
      </c>
      <c r="R180" s="289">
        <v>0</v>
      </c>
    </row>
    <row r="181" spans="1:18" ht="38.25">
      <c r="A181" s="160"/>
      <c r="B181" s="161"/>
      <c r="C181" s="161" t="s">
        <v>171</v>
      </c>
      <c r="D181" s="324" t="s">
        <v>201</v>
      </c>
      <c r="E181" s="134">
        <v>1440</v>
      </c>
      <c r="F181" s="134">
        <v>1440</v>
      </c>
      <c r="G181" s="134">
        <v>1440</v>
      </c>
      <c r="H181" s="282">
        <v>0</v>
      </c>
      <c r="I181" s="134">
        <v>1440</v>
      </c>
      <c r="J181" s="282">
        <v>0</v>
      </c>
      <c r="K181" s="291">
        <v>0</v>
      </c>
      <c r="L181" s="16">
        <v>0</v>
      </c>
      <c r="M181" s="16">
        <v>0</v>
      </c>
      <c r="N181" s="16">
        <v>0</v>
      </c>
      <c r="O181" s="308">
        <v>0</v>
      </c>
      <c r="P181" s="175">
        <v>0</v>
      </c>
      <c r="Q181" s="289">
        <v>0</v>
      </c>
      <c r="R181" s="289">
        <v>0</v>
      </c>
    </row>
    <row r="182" spans="1:18" ht="38.25">
      <c r="A182" s="160"/>
      <c r="B182" s="161"/>
      <c r="C182" s="161" t="s">
        <v>176</v>
      </c>
      <c r="D182" s="324" t="s">
        <v>642</v>
      </c>
      <c r="E182" s="134">
        <v>2700</v>
      </c>
      <c r="F182" s="134">
        <v>2700</v>
      </c>
      <c r="G182" s="134">
        <v>2700</v>
      </c>
      <c r="H182" s="282">
        <v>0</v>
      </c>
      <c r="I182" s="134">
        <v>2700</v>
      </c>
      <c r="J182" s="282">
        <v>0</v>
      </c>
      <c r="K182" s="291">
        <v>0</v>
      </c>
      <c r="L182" s="16">
        <v>0</v>
      </c>
      <c r="M182" s="16">
        <v>0</v>
      </c>
      <c r="N182" s="16">
        <v>0</v>
      </c>
      <c r="O182" s="308">
        <v>0</v>
      </c>
      <c r="P182" s="175">
        <v>0</v>
      </c>
      <c r="Q182" s="289">
        <v>0</v>
      </c>
      <c r="R182" s="289">
        <v>0</v>
      </c>
    </row>
    <row r="183" spans="1:18" ht="19.5" customHeight="1">
      <c r="A183" s="160"/>
      <c r="B183" s="161"/>
      <c r="C183" s="161">
        <v>4410</v>
      </c>
      <c r="D183" s="324" t="s">
        <v>186</v>
      </c>
      <c r="E183" s="134">
        <v>5850</v>
      </c>
      <c r="F183" s="134">
        <v>5850</v>
      </c>
      <c r="G183" s="134">
        <v>5850</v>
      </c>
      <c r="H183" s="282">
        <v>0</v>
      </c>
      <c r="I183" s="134">
        <v>5850</v>
      </c>
      <c r="J183" s="282">
        <v>0</v>
      </c>
      <c r="K183" s="291">
        <v>0</v>
      </c>
      <c r="L183" s="16">
        <v>0</v>
      </c>
      <c r="M183" s="16">
        <v>0</v>
      </c>
      <c r="N183" s="16">
        <v>0</v>
      </c>
      <c r="O183" s="292">
        <v>0</v>
      </c>
      <c r="P183" s="291">
        <v>0</v>
      </c>
      <c r="Q183" s="289">
        <v>0</v>
      </c>
      <c r="R183" s="289">
        <v>0</v>
      </c>
    </row>
    <row r="184" spans="1:18" ht="19.5" customHeight="1">
      <c r="A184" s="160"/>
      <c r="B184" s="161"/>
      <c r="C184" s="161">
        <v>4430</v>
      </c>
      <c r="D184" s="324" t="s">
        <v>154</v>
      </c>
      <c r="E184" s="134">
        <v>6000</v>
      </c>
      <c r="F184" s="134">
        <v>6000</v>
      </c>
      <c r="G184" s="134">
        <v>6000</v>
      </c>
      <c r="H184" s="282">
        <v>0</v>
      </c>
      <c r="I184" s="134">
        <v>6000</v>
      </c>
      <c r="J184" s="282">
        <v>0</v>
      </c>
      <c r="K184" s="291">
        <v>0</v>
      </c>
      <c r="L184" s="16">
        <v>0</v>
      </c>
      <c r="M184" s="16">
        <v>0</v>
      </c>
      <c r="N184" s="16">
        <v>0</v>
      </c>
      <c r="O184" s="292">
        <v>0</v>
      </c>
      <c r="P184" s="291">
        <v>0</v>
      </c>
      <c r="Q184" s="289">
        <v>0</v>
      </c>
      <c r="R184" s="289">
        <v>0</v>
      </c>
    </row>
    <row r="185" spans="1:18" ht="19.5" customHeight="1">
      <c r="A185" s="160"/>
      <c r="B185" s="161"/>
      <c r="C185" s="161">
        <v>4440</v>
      </c>
      <c r="D185" s="324" t="s">
        <v>187</v>
      </c>
      <c r="E185" s="134">
        <v>128004</v>
      </c>
      <c r="F185" s="134">
        <v>128004</v>
      </c>
      <c r="G185" s="134">
        <v>128004</v>
      </c>
      <c r="H185" s="282">
        <v>0</v>
      </c>
      <c r="I185" s="134">
        <v>128004</v>
      </c>
      <c r="J185" s="282">
        <v>0</v>
      </c>
      <c r="K185" s="291">
        <v>0</v>
      </c>
      <c r="L185" s="16">
        <v>0</v>
      </c>
      <c r="M185" s="16">
        <v>0</v>
      </c>
      <c r="N185" s="16">
        <v>0</v>
      </c>
      <c r="O185" s="308">
        <v>0</v>
      </c>
      <c r="P185" s="288">
        <v>0</v>
      </c>
      <c r="Q185" s="289">
        <v>0</v>
      </c>
      <c r="R185" s="289">
        <v>0</v>
      </c>
    </row>
    <row r="186" spans="1:18" ht="25.5" customHeight="1">
      <c r="A186" s="160"/>
      <c r="B186" s="161"/>
      <c r="C186" s="161" t="s">
        <v>168</v>
      </c>
      <c r="D186" s="324" t="s">
        <v>188</v>
      </c>
      <c r="E186" s="134">
        <v>1600</v>
      </c>
      <c r="F186" s="134">
        <v>1600</v>
      </c>
      <c r="G186" s="134">
        <v>1600</v>
      </c>
      <c r="H186" s="282">
        <v>0</v>
      </c>
      <c r="I186" s="134">
        <v>1600</v>
      </c>
      <c r="J186" s="282">
        <v>0</v>
      </c>
      <c r="K186" s="291">
        <v>0</v>
      </c>
      <c r="L186" s="16">
        <v>0</v>
      </c>
      <c r="M186" s="16">
        <v>0</v>
      </c>
      <c r="N186" s="16">
        <v>0</v>
      </c>
      <c r="O186" s="308">
        <v>0</v>
      </c>
      <c r="P186" s="175">
        <v>0</v>
      </c>
      <c r="Q186" s="289">
        <v>0</v>
      </c>
      <c r="R186" s="289">
        <v>0</v>
      </c>
    </row>
    <row r="187" spans="1:18" ht="51">
      <c r="A187" s="160"/>
      <c r="B187" s="161"/>
      <c r="C187" s="161" t="s">
        <v>169</v>
      </c>
      <c r="D187" s="324" t="s">
        <v>189</v>
      </c>
      <c r="E187" s="134">
        <v>2250</v>
      </c>
      <c r="F187" s="134">
        <v>2250</v>
      </c>
      <c r="G187" s="134">
        <v>2250</v>
      </c>
      <c r="H187" s="282">
        <v>0</v>
      </c>
      <c r="I187" s="134">
        <v>2250</v>
      </c>
      <c r="J187" s="282">
        <v>0</v>
      </c>
      <c r="K187" s="291">
        <v>0</v>
      </c>
      <c r="L187" s="16">
        <v>0</v>
      </c>
      <c r="M187" s="16">
        <v>0</v>
      </c>
      <c r="N187" s="16">
        <v>0</v>
      </c>
      <c r="O187" s="292">
        <v>0</v>
      </c>
      <c r="P187" s="291">
        <v>0</v>
      </c>
      <c r="Q187" s="289">
        <v>0</v>
      </c>
      <c r="R187" s="289">
        <v>0</v>
      </c>
    </row>
    <row r="188" spans="1:18" ht="38.25">
      <c r="A188" s="160"/>
      <c r="B188" s="161"/>
      <c r="C188" s="161" t="s">
        <v>170</v>
      </c>
      <c r="D188" s="324" t="s">
        <v>190</v>
      </c>
      <c r="E188" s="134">
        <v>3400</v>
      </c>
      <c r="F188" s="134">
        <v>3400</v>
      </c>
      <c r="G188" s="134">
        <v>3400</v>
      </c>
      <c r="H188" s="282">
        <v>0</v>
      </c>
      <c r="I188" s="134">
        <v>3400</v>
      </c>
      <c r="J188" s="282">
        <v>0</v>
      </c>
      <c r="K188" s="291">
        <v>0</v>
      </c>
      <c r="L188" s="16">
        <v>0</v>
      </c>
      <c r="M188" s="16">
        <v>0</v>
      </c>
      <c r="N188" s="16">
        <v>0</v>
      </c>
      <c r="O188" s="292">
        <v>0</v>
      </c>
      <c r="P188" s="291">
        <v>0</v>
      </c>
      <c r="Q188" s="289">
        <v>0</v>
      </c>
      <c r="R188" s="289">
        <v>0</v>
      </c>
    </row>
    <row r="189" spans="1:18" ht="25.5">
      <c r="A189" s="160"/>
      <c r="B189" s="161"/>
      <c r="C189" s="161">
        <v>6050</v>
      </c>
      <c r="D189" s="324" t="s">
        <v>161</v>
      </c>
      <c r="E189" s="134">
        <v>779672</v>
      </c>
      <c r="F189" s="134">
        <v>0</v>
      </c>
      <c r="G189" s="134">
        <v>0</v>
      </c>
      <c r="H189" s="282">
        <v>0</v>
      </c>
      <c r="I189" s="282">
        <v>0</v>
      </c>
      <c r="J189" s="282">
        <v>0</v>
      </c>
      <c r="K189" s="291">
        <v>0</v>
      </c>
      <c r="L189" s="16">
        <v>0</v>
      </c>
      <c r="M189" s="16">
        <v>0</v>
      </c>
      <c r="N189" s="16">
        <v>0</v>
      </c>
      <c r="O189" s="308">
        <v>779672</v>
      </c>
      <c r="P189" s="169">
        <v>779672</v>
      </c>
      <c r="Q189" s="289">
        <v>0</v>
      </c>
      <c r="R189" s="289">
        <v>0</v>
      </c>
    </row>
    <row r="190" spans="1:18" s="301" customFormat="1" ht="25.5">
      <c r="A190" s="256"/>
      <c r="B190" s="257" t="s">
        <v>230</v>
      </c>
      <c r="C190" s="257"/>
      <c r="D190" s="323" t="s">
        <v>558</v>
      </c>
      <c r="E190" s="258">
        <f>SUM(E191:E203)</f>
        <v>335787</v>
      </c>
      <c r="F190" s="258">
        <f aca="true" t="shared" si="26" ref="F190:P190">SUM(F191:F203)</f>
        <v>335787</v>
      </c>
      <c r="G190" s="258">
        <f t="shared" si="26"/>
        <v>334487</v>
      </c>
      <c r="H190" s="258">
        <f t="shared" si="26"/>
        <v>264098</v>
      </c>
      <c r="I190" s="258">
        <f t="shared" si="26"/>
        <v>70389</v>
      </c>
      <c r="J190" s="258">
        <f t="shared" si="26"/>
        <v>0</v>
      </c>
      <c r="K190" s="258">
        <f t="shared" si="26"/>
        <v>1300</v>
      </c>
      <c r="L190" s="258">
        <f t="shared" si="26"/>
        <v>0</v>
      </c>
      <c r="M190" s="258">
        <f t="shared" si="26"/>
        <v>0</v>
      </c>
      <c r="N190" s="258">
        <f t="shared" si="26"/>
        <v>0</v>
      </c>
      <c r="O190" s="258">
        <f t="shared" si="26"/>
        <v>0</v>
      </c>
      <c r="P190" s="258">
        <f t="shared" si="26"/>
        <v>0</v>
      </c>
      <c r="Q190" s="289">
        <v>0</v>
      </c>
      <c r="R190" s="289">
        <v>0</v>
      </c>
    </row>
    <row r="191" spans="1:18" ht="25.5">
      <c r="A191" s="160"/>
      <c r="B191" s="161"/>
      <c r="C191" s="161">
        <v>3020</v>
      </c>
      <c r="D191" s="328" t="s">
        <v>196</v>
      </c>
      <c r="E191" s="294">
        <v>1300</v>
      </c>
      <c r="F191" s="289">
        <v>1300</v>
      </c>
      <c r="G191" s="289">
        <v>0</v>
      </c>
      <c r="H191" s="289">
        <v>0</v>
      </c>
      <c r="I191" s="289">
        <v>0</v>
      </c>
      <c r="J191" s="289">
        <v>0</v>
      </c>
      <c r="K191" s="400">
        <v>1300</v>
      </c>
      <c r="L191" s="402">
        <v>0</v>
      </c>
      <c r="M191" s="402">
        <v>0</v>
      </c>
      <c r="N191" s="402">
        <v>0</v>
      </c>
      <c r="O191" s="309">
        <v>0</v>
      </c>
      <c r="P191" s="289">
        <v>0</v>
      </c>
      <c r="Q191" s="289">
        <v>0</v>
      </c>
      <c r="R191" s="289">
        <v>0</v>
      </c>
    </row>
    <row r="192" spans="1:18" ht="25.5">
      <c r="A192" s="160"/>
      <c r="B192" s="161"/>
      <c r="C192" s="161">
        <v>4010</v>
      </c>
      <c r="D192" s="324" t="s">
        <v>182</v>
      </c>
      <c r="E192" s="134">
        <v>210481</v>
      </c>
      <c r="F192" s="293">
        <v>210481</v>
      </c>
      <c r="G192" s="293">
        <v>210481</v>
      </c>
      <c r="H192" s="293">
        <v>210481</v>
      </c>
      <c r="I192" s="293">
        <v>0</v>
      </c>
      <c r="J192" s="293">
        <v>0</v>
      </c>
      <c r="K192" s="293">
        <v>0</v>
      </c>
      <c r="L192" s="16">
        <v>0</v>
      </c>
      <c r="M192" s="16">
        <v>0</v>
      </c>
      <c r="N192" s="16">
        <v>0</v>
      </c>
      <c r="O192" s="293">
        <v>0</v>
      </c>
      <c r="P192" s="293">
        <v>0</v>
      </c>
      <c r="Q192" s="293">
        <v>0</v>
      </c>
      <c r="R192" s="293">
        <v>0</v>
      </c>
    </row>
    <row r="193" spans="1:18" ht="19.5" customHeight="1">
      <c r="A193" s="160"/>
      <c r="B193" s="161"/>
      <c r="C193" s="161">
        <v>4040</v>
      </c>
      <c r="D193" s="324" t="s">
        <v>183</v>
      </c>
      <c r="E193" s="134">
        <v>14200</v>
      </c>
      <c r="F193" s="293">
        <v>14200</v>
      </c>
      <c r="G193" s="293">
        <v>14200</v>
      </c>
      <c r="H193" s="293">
        <v>14200</v>
      </c>
      <c r="I193" s="293">
        <v>0</v>
      </c>
      <c r="J193" s="293">
        <v>0</v>
      </c>
      <c r="K193" s="293">
        <v>0</v>
      </c>
      <c r="L193" s="16">
        <v>0</v>
      </c>
      <c r="M193" s="16">
        <v>0</v>
      </c>
      <c r="N193" s="16">
        <v>0</v>
      </c>
      <c r="O193" s="51">
        <v>0</v>
      </c>
      <c r="P193" s="51">
        <v>0</v>
      </c>
      <c r="Q193" s="293">
        <v>0</v>
      </c>
      <c r="R193" s="293">
        <v>0</v>
      </c>
    </row>
    <row r="194" spans="1:18" ht="25.5">
      <c r="A194" s="160"/>
      <c r="B194" s="161"/>
      <c r="C194" s="161">
        <v>4110</v>
      </c>
      <c r="D194" s="403" t="s">
        <v>149</v>
      </c>
      <c r="E194" s="404">
        <v>34025</v>
      </c>
      <c r="F194" s="290">
        <v>34025</v>
      </c>
      <c r="G194" s="290">
        <v>34025</v>
      </c>
      <c r="H194" s="290">
        <v>34025</v>
      </c>
      <c r="I194" s="290">
        <v>0</v>
      </c>
      <c r="J194" s="290">
        <v>0</v>
      </c>
      <c r="K194" s="405">
        <v>0</v>
      </c>
      <c r="L194" s="406">
        <v>0</v>
      </c>
      <c r="M194" s="406">
        <v>0</v>
      </c>
      <c r="N194" s="406">
        <v>0</v>
      </c>
      <c r="O194" s="407">
        <v>0</v>
      </c>
      <c r="P194" s="406">
        <v>0</v>
      </c>
      <c r="Q194" s="290">
        <v>0</v>
      </c>
      <c r="R194" s="408">
        <v>0</v>
      </c>
    </row>
    <row r="195" spans="1:18" ht="19.5" customHeight="1">
      <c r="A195" s="160"/>
      <c r="B195" s="161"/>
      <c r="C195" s="161">
        <v>4120</v>
      </c>
      <c r="D195" s="324" t="s">
        <v>184</v>
      </c>
      <c r="E195" s="134">
        <v>5392</v>
      </c>
      <c r="F195" s="282">
        <v>5392</v>
      </c>
      <c r="G195" s="282">
        <v>5392</v>
      </c>
      <c r="H195" s="282">
        <v>5392</v>
      </c>
      <c r="I195" s="282">
        <v>0</v>
      </c>
      <c r="J195" s="282">
        <v>0</v>
      </c>
      <c r="K195" s="291">
        <v>0</v>
      </c>
      <c r="L195" s="16">
        <v>0</v>
      </c>
      <c r="M195" s="16">
        <v>0</v>
      </c>
      <c r="N195" s="16">
        <v>0</v>
      </c>
      <c r="O195" s="311">
        <v>0</v>
      </c>
      <c r="P195" s="290">
        <v>0</v>
      </c>
      <c r="Q195" s="282">
        <v>0</v>
      </c>
      <c r="R195" s="289">
        <v>0</v>
      </c>
    </row>
    <row r="196" spans="1:18" ht="19.5" customHeight="1">
      <c r="A196" s="160"/>
      <c r="B196" s="161"/>
      <c r="C196" s="161">
        <v>4210</v>
      </c>
      <c r="D196" s="324" t="s">
        <v>151</v>
      </c>
      <c r="E196" s="134">
        <v>37100</v>
      </c>
      <c r="F196" s="134">
        <v>37100</v>
      </c>
      <c r="G196" s="134">
        <v>37100</v>
      </c>
      <c r="H196" s="282">
        <v>0</v>
      </c>
      <c r="I196" s="134">
        <v>37100</v>
      </c>
      <c r="J196" s="282"/>
      <c r="K196" s="291"/>
      <c r="L196" s="16">
        <v>0</v>
      </c>
      <c r="M196" s="16">
        <v>0</v>
      </c>
      <c r="N196" s="16">
        <v>0</v>
      </c>
      <c r="O196" s="309">
        <v>0</v>
      </c>
      <c r="P196" s="282">
        <v>0</v>
      </c>
      <c r="Q196" s="282">
        <v>0</v>
      </c>
      <c r="R196" s="289">
        <v>0</v>
      </c>
    </row>
    <row r="197" spans="1:18" ht="25.5">
      <c r="A197" s="160"/>
      <c r="B197" s="161"/>
      <c r="C197" s="161" t="s">
        <v>173</v>
      </c>
      <c r="D197" s="324" t="s">
        <v>199</v>
      </c>
      <c r="E197" s="134">
        <v>200</v>
      </c>
      <c r="F197" s="134">
        <v>200</v>
      </c>
      <c r="G197" s="134">
        <v>200</v>
      </c>
      <c r="H197" s="282">
        <v>0</v>
      </c>
      <c r="I197" s="134">
        <v>200</v>
      </c>
      <c r="J197" s="282">
        <v>0</v>
      </c>
      <c r="K197" s="291">
        <v>0</v>
      </c>
      <c r="L197" s="16">
        <v>0</v>
      </c>
      <c r="M197" s="16">
        <v>0</v>
      </c>
      <c r="N197" s="16">
        <v>0</v>
      </c>
      <c r="O197" s="310">
        <v>0</v>
      </c>
      <c r="P197" s="288">
        <v>0</v>
      </c>
      <c r="Q197" s="169">
        <v>0</v>
      </c>
      <c r="R197" s="289">
        <v>0</v>
      </c>
    </row>
    <row r="198" spans="1:18" ht="25.5">
      <c r="A198" s="160"/>
      <c r="B198" s="161"/>
      <c r="C198" s="161">
        <v>4240</v>
      </c>
      <c r="D198" s="324" t="s">
        <v>239</v>
      </c>
      <c r="E198" s="134">
        <v>3500</v>
      </c>
      <c r="F198" s="134">
        <v>3500</v>
      </c>
      <c r="G198" s="134">
        <v>3500</v>
      </c>
      <c r="H198" s="282">
        <v>0</v>
      </c>
      <c r="I198" s="134">
        <v>3500</v>
      </c>
      <c r="J198" s="282">
        <v>0</v>
      </c>
      <c r="K198" s="291">
        <v>0</v>
      </c>
      <c r="L198" s="16">
        <v>0</v>
      </c>
      <c r="M198" s="16">
        <v>0</v>
      </c>
      <c r="N198" s="16">
        <v>0</v>
      </c>
      <c r="O198" s="308">
        <v>0</v>
      </c>
      <c r="P198" s="169">
        <v>0</v>
      </c>
      <c r="Q198" s="169">
        <f>SUM(Q199:Q220)</f>
        <v>0</v>
      </c>
      <c r="R198" s="289">
        <v>0</v>
      </c>
    </row>
    <row r="199" spans="1:18" ht="19.5" customHeight="1">
      <c r="A199" s="160"/>
      <c r="B199" s="161"/>
      <c r="C199" s="161">
        <v>4260</v>
      </c>
      <c r="D199" s="324" t="s">
        <v>159</v>
      </c>
      <c r="E199" s="134">
        <v>15300</v>
      </c>
      <c r="F199" s="134">
        <v>15300</v>
      </c>
      <c r="G199" s="134">
        <v>15300</v>
      </c>
      <c r="H199" s="282">
        <v>0</v>
      </c>
      <c r="I199" s="134">
        <v>15300</v>
      </c>
      <c r="J199" s="282">
        <v>0</v>
      </c>
      <c r="K199" s="291">
        <v>0</v>
      </c>
      <c r="L199" s="16">
        <v>0</v>
      </c>
      <c r="M199" s="16">
        <v>0</v>
      </c>
      <c r="N199" s="16">
        <v>0</v>
      </c>
      <c r="O199" s="292">
        <v>0</v>
      </c>
      <c r="P199" s="282">
        <v>0</v>
      </c>
      <c r="Q199" s="282">
        <v>0</v>
      </c>
      <c r="R199" s="289">
        <v>0</v>
      </c>
    </row>
    <row r="200" spans="1:18" ht="19.5" customHeight="1">
      <c r="A200" s="160"/>
      <c r="B200" s="161"/>
      <c r="C200" s="161">
        <v>4270</v>
      </c>
      <c r="D200" s="324" t="s">
        <v>152</v>
      </c>
      <c r="E200" s="134">
        <v>200</v>
      </c>
      <c r="F200" s="134">
        <v>200</v>
      </c>
      <c r="G200" s="134">
        <v>200</v>
      </c>
      <c r="H200" s="282">
        <v>0</v>
      </c>
      <c r="I200" s="134">
        <v>200</v>
      </c>
      <c r="J200" s="282">
        <v>0</v>
      </c>
      <c r="K200" s="291">
        <v>0</v>
      </c>
      <c r="L200" s="16">
        <v>0</v>
      </c>
      <c r="M200" s="16">
        <v>0</v>
      </c>
      <c r="N200" s="16">
        <v>0</v>
      </c>
      <c r="O200" s="292">
        <v>0</v>
      </c>
      <c r="P200" s="282">
        <v>0</v>
      </c>
      <c r="Q200" s="282">
        <v>0</v>
      </c>
      <c r="R200" s="289">
        <v>0</v>
      </c>
    </row>
    <row r="201" spans="1:18" ht="19.5" customHeight="1">
      <c r="A201" s="160"/>
      <c r="B201" s="161"/>
      <c r="C201" s="161">
        <v>4280</v>
      </c>
      <c r="D201" s="324" t="s">
        <v>185</v>
      </c>
      <c r="E201" s="134">
        <v>350</v>
      </c>
      <c r="F201" s="134">
        <v>350</v>
      </c>
      <c r="G201" s="134">
        <v>350</v>
      </c>
      <c r="H201" s="282">
        <v>0</v>
      </c>
      <c r="I201" s="134">
        <v>350</v>
      </c>
      <c r="J201" s="282">
        <v>0</v>
      </c>
      <c r="K201" s="291">
        <v>0</v>
      </c>
      <c r="L201" s="16">
        <v>0</v>
      </c>
      <c r="M201" s="16">
        <v>0</v>
      </c>
      <c r="N201" s="16">
        <v>0</v>
      </c>
      <c r="O201" s="308">
        <v>0</v>
      </c>
      <c r="P201" s="169">
        <v>0</v>
      </c>
      <c r="Q201" s="169">
        <v>0</v>
      </c>
      <c r="R201" s="289">
        <v>0</v>
      </c>
    </row>
    <row r="202" spans="1:18" ht="19.5" customHeight="1">
      <c r="A202" s="160"/>
      <c r="B202" s="161"/>
      <c r="C202" s="161">
        <v>4300</v>
      </c>
      <c r="D202" s="324" t="s">
        <v>153</v>
      </c>
      <c r="E202" s="134">
        <v>600</v>
      </c>
      <c r="F202" s="134">
        <v>600</v>
      </c>
      <c r="G202" s="134">
        <v>600</v>
      </c>
      <c r="H202" s="282">
        <v>0</v>
      </c>
      <c r="I202" s="134">
        <v>600</v>
      </c>
      <c r="J202" s="282">
        <v>0</v>
      </c>
      <c r="K202" s="291">
        <v>0</v>
      </c>
      <c r="L202" s="16">
        <v>0</v>
      </c>
      <c r="M202" s="16">
        <v>0</v>
      </c>
      <c r="N202" s="16">
        <v>0</v>
      </c>
      <c r="O202" s="308">
        <v>0</v>
      </c>
      <c r="P202" s="169">
        <v>0</v>
      </c>
      <c r="Q202" s="169">
        <f>SUM(Q203:Q224)</f>
        <v>0</v>
      </c>
      <c r="R202" s="289">
        <v>0</v>
      </c>
    </row>
    <row r="203" spans="1:18" ht="19.5" customHeight="1">
      <c r="A203" s="160"/>
      <c r="B203" s="161"/>
      <c r="C203" s="161">
        <v>4440</v>
      </c>
      <c r="D203" s="324" t="s">
        <v>187</v>
      </c>
      <c r="E203" s="134">
        <v>13139</v>
      </c>
      <c r="F203" s="134">
        <v>13139</v>
      </c>
      <c r="G203" s="134">
        <v>13139</v>
      </c>
      <c r="H203" s="282">
        <v>0</v>
      </c>
      <c r="I203" s="134">
        <v>13139</v>
      </c>
      <c r="J203" s="282">
        <v>0</v>
      </c>
      <c r="K203" s="282"/>
      <c r="L203" s="16">
        <v>0</v>
      </c>
      <c r="M203" s="16">
        <v>0</v>
      </c>
      <c r="N203" s="16">
        <v>0</v>
      </c>
      <c r="O203" s="282">
        <v>0</v>
      </c>
      <c r="P203" s="282">
        <v>0</v>
      </c>
      <c r="Q203" s="282">
        <v>0</v>
      </c>
      <c r="R203" s="289">
        <v>0</v>
      </c>
    </row>
    <row r="204" spans="1:18" s="301" customFormat="1" ht="21" customHeight="1">
      <c r="A204" s="256"/>
      <c r="B204" s="257" t="s">
        <v>98</v>
      </c>
      <c r="C204" s="257"/>
      <c r="D204" s="329" t="s">
        <v>240</v>
      </c>
      <c r="E204" s="258">
        <f>SUM(E205:E228)</f>
        <v>929645</v>
      </c>
      <c r="F204" s="258">
        <f aca="true" t="shared" si="27" ref="F204:Q204">SUM(F205:F228)</f>
        <v>919645</v>
      </c>
      <c r="G204" s="258">
        <f t="shared" si="27"/>
        <v>917128</v>
      </c>
      <c r="H204" s="258">
        <f t="shared" si="27"/>
        <v>661279</v>
      </c>
      <c r="I204" s="258">
        <f t="shared" si="27"/>
        <v>255849</v>
      </c>
      <c r="J204" s="258">
        <f t="shared" si="27"/>
        <v>0</v>
      </c>
      <c r="K204" s="258">
        <f t="shared" si="27"/>
        <v>2517</v>
      </c>
      <c r="L204" s="258">
        <f t="shared" si="27"/>
        <v>0</v>
      </c>
      <c r="M204" s="16">
        <v>0</v>
      </c>
      <c r="N204" s="16">
        <v>0</v>
      </c>
      <c r="O204" s="258">
        <f t="shared" si="27"/>
        <v>10000</v>
      </c>
      <c r="P204" s="258">
        <f t="shared" si="27"/>
        <v>10000</v>
      </c>
      <c r="Q204" s="258">
        <f t="shared" si="27"/>
        <v>0</v>
      </c>
      <c r="R204" s="289">
        <v>0</v>
      </c>
    </row>
    <row r="205" spans="1:18" ht="25.5">
      <c r="A205" s="160"/>
      <c r="B205" s="161"/>
      <c r="C205" s="161">
        <v>3020</v>
      </c>
      <c r="D205" s="324" t="s">
        <v>241</v>
      </c>
      <c r="E205" s="134">
        <v>2517</v>
      </c>
      <c r="F205" s="282">
        <v>2517</v>
      </c>
      <c r="G205" s="282">
        <v>0</v>
      </c>
      <c r="H205" s="282">
        <v>0</v>
      </c>
      <c r="I205" s="282">
        <v>0</v>
      </c>
      <c r="J205" s="282">
        <v>0</v>
      </c>
      <c r="K205" s="282">
        <v>2517</v>
      </c>
      <c r="L205" s="169">
        <f>SUM(L206:L228)</f>
        <v>0</v>
      </c>
      <c r="M205" s="16">
        <v>0</v>
      </c>
      <c r="N205" s="16">
        <v>0</v>
      </c>
      <c r="O205" s="169">
        <v>0</v>
      </c>
      <c r="P205" s="169">
        <v>0</v>
      </c>
      <c r="Q205" s="169">
        <v>0</v>
      </c>
      <c r="R205" s="289">
        <v>0</v>
      </c>
    </row>
    <row r="206" spans="1:18" ht="25.5">
      <c r="A206" s="160"/>
      <c r="B206" s="161"/>
      <c r="C206" s="161">
        <v>4010</v>
      </c>
      <c r="D206" s="324" t="s">
        <v>182</v>
      </c>
      <c r="E206" s="134">
        <v>521732</v>
      </c>
      <c r="F206" s="134">
        <v>521732</v>
      </c>
      <c r="G206" s="134">
        <v>521732</v>
      </c>
      <c r="H206" s="134">
        <v>521732</v>
      </c>
      <c r="I206" s="282">
        <v>0</v>
      </c>
      <c r="J206" s="282">
        <v>0</v>
      </c>
      <c r="K206" s="282">
        <v>0</v>
      </c>
      <c r="L206" s="282">
        <v>0</v>
      </c>
      <c r="M206" s="16">
        <v>0</v>
      </c>
      <c r="N206" s="16">
        <v>0</v>
      </c>
      <c r="O206" s="293">
        <v>0</v>
      </c>
      <c r="P206" s="293">
        <v>0</v>
      </c>
      <c r="Q206" s="293">
        <v>0</v>
      </c>
      <c r="R206" s="289">
        <v>0</v>
      </c>
    </row>
    <row r="207" spans="1:18" ht="19.5" customHeight="1">
      <c r="A207" s="160"/>
      <c r="B207" s="161"/>
      <c r="C207" s="161">
        <v>4040</v>
      </c>
      <c r="D207" s="324" t="s">
        <v>183</v>
      </c>
      <c r="E207" s="134">
        <v>40500</v>
      </c>
      <c r="F207" s="134">
        <v>40500</v>
      </c>
      <c r="G207" s="134">
        <v>40500</v>
      </c>
      <c r="H207" s="134">
        <v>40500</v>
      </c>
      <c r="I207" s="282">
        <v>0</v>
      </c>
      <c r="J207" s="282">
        <v>0</v>
      </c>
      <c r="K207" s="282">
        <v>0</v>
      </c>
      <c r="L207" s="282">
        <v>0</v>
      </c>
      <c r="M207" s="16">
        <v>0</v>
      </c>
      <c r="N207" s="16">
        <v>0</v>
      </c>
      <c r="O207" s="169">
        <v>0</v>
      </c>
      <c r="P207" s="169">
        <v>0</v>
      </c>
      <c r="Q207" s="169">
        <v>0</v>
      </c>
      <c r="R207" s="289">
        <v>0</v>
      </c>
    </row>
    <row r="208" spans="1:18" ht="19.5" customHeight="1">
      <c r="A208" s="160"/>
      <c r="B208" s="161"/>
      <c r="C208" s="161">
        <v>4110</v>
      </c>
      <c r="D208" s="324" t="s">
        <v>149</v>
      </c>
      <c r="E208" s="134">
        <v>84632</v>
      </c>
      <c r="F208" s="134">
        <v>84632</v>
      </c>
      <c r="G208" s="134">
        <v>84632</v>
      </c>
      <c r="H208" s="134">
        <v>84632</v>
      </c>
      <c r="I208" s="282">
        <v>0</v>
      </c>
      <c r="J208" s="282">
        <v>0</v>
      </c>
      <c r="K208" s="282">
        <v>0</v>
      </c>
      <c r="L208" s="169">
        <f>L209+L233+L247+L273+L301+L303+L324+L326+L336</f>
        <v>0</v>
      </c>
      <c r="M208" s="16">
        <v>0</v>
      </c>
      <c r="N208" s="16">
        <v>0</v>
      </c>
      <c r="O208" s="293">
        <v>0</v>
      </c>
      <c r="P208" s="293">
        <v>0</v>
      </c>
      <c r="Q208" s="293">
        <v>0</v>
      </c>
      <c r="R208" s="289">
        <v>0</v>
      </c>
    </row>
    <row r="209" spans="1:18" ht="19.5" customHeight="1">
      <c r="A209" s="160"/>
      <c r="B209" s="161"/>
      <c r="C209" s="161">
        <v>4120</v>
      </c>
      <c r="D209" s="324" t="s">
        <v>184</v>
      </c>
      <c r="E209" s="134">
        <v>13415</v>
      </c>
      <c r="F209" s="134">
        <v>13415</v>
      </c>
      <c r="G209" s="134">
        <v>13415</v>
      </c>
      <c r="H209" s="134">
        <v>13415</v>
      </c>
      <c r="I209" s="282">
        <v>0</v>
      </c>
      <c r="J209" s="282">
        <v>0</v>
      </c>
      <c r="K209" s="282">
        <v>0</v>
      </c>
      <c r="L209" s="169">
        <v>0</v>
      </c>
      <c r="M209" s="169">
        <f>SUM(M210:M232)</f>
        <v>0</v>
      </c>
      <c r="N209" s="16">
        <v>0</v>
      </c>
      <c r="O209" s="169">
        <v>0</v>
      </c>
      <c r="P209" s="169">
        <v>0</v>
      </c>
      <c r="Q209" s="169">
        <v>0</v>
      </c>
      <c r="R209" s="289">
        <v>0</v>
      </c>
    </row>
    <row r="210" spans="1:18" ht="19.5" customHeight="1">
      <c r="A210" s="160"/>
      <c r="B210" s="161"/>
      <c r="C210" s="161" t="s">
        <v>146</v>
      </c>
      <c r="D210" s="324" t="s">
        <v>150</v>
      </c>
      <c r="E210" s="134">
        <v>1000</v>
      </c>
      <c r="F210" s="134">
        <v>1000</v>
      </c>
      <c r="G210" s="282">
        <v>1000</v>
      </c>
      <c r="H210" s="282">
        <v>1000</v>
      </c>
      <c r="I210" s="282">
        <v>0</v>
      </c>
      <c r="J210" s="282">
        <v>0</v>
      </c>
      <c r="K210" s="282">
        <v>0</v>
      </c>
      <c r="L210" s="282">
        <v>0</v>
      </c>
      <c r="M210" s="282">
        <v>0</v>
      </c>
      <c r="N210" s="16">
        <v>0</v>
      </c>
      <c r="O210" s="293">
        <v>0</v>
      </c>
      <c r="P210" s="293">
        <v>0</v>
      </c>
      <c r="Q210" s="293">
        <v>0</v>
      </c>
      <c r="R210" s="289">
        <v>0</v>
      </c>
    </row>
    <row r="211" spans="1:18" ht="19.5" customHeight="1">
      <c r="A211" s="160"/>
      <c r="B211" s="161"/>
      <c r="C211" s="161">
        <v>4210</v>
      </c>
      <c r="D211" s="324" t="s">
        <v>151</v>
      </c>
      <c r="E211" s="134">
        <v>81100</v>
      </c>
      <c r="F211" s="134">
        <v>81100</v>
      </c>
      <c r="G211" s="134">
        <v>81100</v>
      </c>
      <c r="H211" s="282">
        <v>0</v>
      </c>
      <c r="I211" s="134">
        <v>81100</v>
      </c>
      <c r="J211" s="282">
        <v>0</v>
      </c>
      <c r="K211" s="282">
        <v>0</v>
      </c>
      <c r="L211" s="282">
        <v>0</v>
      </c>
      <c r="M211" s="282">
        <v>0</v>
      </c>
      <c r="N211" s="16">
        <v>0</v>
      </c>
      <c r="O211" s="169">
        <v>0</v>
      </c>
      <c r="P211" s="169">
        <v>0</v>
      </c>
      <c r="Q211" s="169">
        <v>0</v>
      </c>
      <c r="R211" s="289">
        <v>0</v>
      </c>
    </row>
    <row r="212" spans="1:18" ht="19.5" customHeight="1">
      <c r="A212" s="160"/>
      <c r="B212" s="161"/>
      <c r="C212" s="161">
        <v>4220</v>
      </c>
      <c r="D212" s="324" t="s">
        <v>242</v>
      </c>
      <c r="E212" s="134">
        <v>76000</v>
      </c>
      <c r="F212" s="134">
        <v>76000</v>
      </c>
      <c r="G212" s="134">
        <v>76000</v>
      </c>
      <c r="H212" s="282">
        <v>0</v>
      </c>
      <c r="I212" s="134">
        <v>76000</v>
      </c>
      <c r="J212" s="282">
        <v>0</v>
      </c>
      <c r="K212" s="282">
        <v>0</v>
      </c>
      <c r="L212" s="169">
        <v>0</v>
      </c>
      <c r="M212" s="169">
        <f>M213+M237+M251+M277+M305+M307+M328+M330+M340</f>
        <v>0</v>
      </c>
      <c r="N212" s="16">
        <v>0</v>
      </c>
      <c r="O212" s="293">
        <v>0</v>
      </c>
      <c r="P212" s="293">
        <v>0</v>
      </c>
      <c r="Q212" s="293">
        <v>0</v>
      </c>
      <c r="R212" s="158">
        <f>R213+R237+R251+R277+R305+R307+R328+R330+R340</f>
        <v>0</v>
      </c>
    </row>
    <row r="213" spans="1:18" ht="25.5">
      <c r="A213" s="160"/>
      <c r="B213" s="161"/>
      <c r="C213" s="161" t="s">
        <v>173</v>
      </c>
      <c r="D213" s="324" t="s">
        <v>199</v>
      </c>
      <c r="E213" s="134">
        <v>350</v>
      </c>
      <c r="F213" s="134">
        <v>350</v>
      </c>
      <c r="G213" s="134">
        <v>350</v>
      </c>
      <c r="H213" s="282">
        <v>0</v>
      </c>
      <c r="I213" s="134">
        <v>350</v>
      </c>
      <c r="J213" s="282">
        <v>0</v>
      </c>
      <c r="K213" s="282">
        <v>0</v>
      </c>
      <c r="L213" s="169">
        <v>0</v>
      </c>
      <c r="M213" s="169">
        <f>SUM(M214:M236)</f>
        <v>0</v>
      </c>
      <c r="N213" s="16">
        <v>0</v>
      </c>
      <c r="O213" s="169">
        <v>0</v>
      </c>
      <c r="P213" s="169">
        <v>0</v>
      </c>
      <c r="Q213" s="169">
        <v>0</v>
      </c>
      <c r="R213" s="169">
        <f>SUM(R214:R236)</f>
        <v>0</v>
      </c>
    </row>
    <row r="214" spans="1:18" ht="25.5">
      <c r="A214" s="160"/>
      <c r="B214" s="161"/>
      <c r="C214" s="161">
        <v>4240</v>
      </c>
      <c r="D214" s="324" t="s">
        <v>244</v>
      </c>
      <c r="E214" s="134">
        <v>7000</v>
      </c>
      <c r="F214" s="134">
        <v>7000</v>
      </c>
      <c r="G214" s="134">
        <v>7000</v>
      </c>
      <c r="H214" s="282">
        <v>0</v>
      </c>
      <c r="I214" s="134">
        <v>7000</v>
      </c>
      <c r="J214" s="282">
        <v>0</v>
      </c>
      <c r="K214" s="282">
        <v>0</v>
      </c>
      <c r="L214" s="282">
        <v>0</v>
      </c>
      <c r="M214" s="282">
        <v>0</v>
      </c>
      <c r="N214" s="16">
        <v>0</v>
      </c>
      <c r="O214" s="293">
        <v>0</v>
      </c>
      <c r="P214" s="293">
        <v>0</v>
      </c>
      <c r="Q214" s="293">
        <v>0</v>
      </c>
      <c r="R214" s="282">
        <v>0</v>
      </c>
    </row>
    <row r="215" spans="1:18" ht="19.5" customHeight="1">
      <c r="A215" s="160"/>
      <c r="B215" s="161"/>
      <c r="C215" s="161">
        <v>4260</v>
      </c>
      <c r="D215" s="324" t="s">
        <v>159</v>
      </c>
      <c r="E215" s="134">
        <v>28000</v>
      </c>
      <c r="F215" s="134">
        <v>28000</v>
      </c>
      <c r="G215" s="134">
        <v>28000</v>
      </c>
      <c r="H215" s="282">
        <v>0</v>
      </c>
      <c r="I215" s="134">
        <v>28000</v>
      </c>
      <c r="J215" s="282">
        <v>0</v>
      </c>
      <c r="K215" s="282">
        <v>0</v>
      </c>
      <c r="L215" s="282">
        <v>0</v>
      </c>
      <c r="M215" s="282">
        <v>0</v>
      </c>
      <c r="N215" s="16">
        <v>0</v>
      </c>
      <c r="O215" s="169">
        <v>0</v>
      </c>
      <c r="P215" s="169">
        <v>0</v>
      </c>
      <c r="Q215" s="169">
        <v>0</v>
      </c>
      <c r="R215" s="282">
        <v>0</v>
      </c>
    </row>
    <row r="216" spans="1:18" ht="19.5" customHeight="1">
      <c r="A216" s="160"/>
      <c r="B216" s="161"/>
      <c r="C216" s="161">
        <v>4270</v>
      </c>
      <c r="D216" s="324" t="s">
        <v>152</v>
      </c>
      <c r="E216" s="134">
        <v>2250</v>
      </c>
      <c r="F216" s="134">
        <v>2250</v>
      </c>
      <c r="G216" s="134">
        <v>2250</v>
      </c>
      <c r="H216" s="282">
        <v>0</v>
      </c>
      <c r="I216" s="134">
        <v>2250</v>
      </c>
      <c r="J216" s="282">
        <v>0</v>
      </c>
      <c r="K216" s="282">
        <v>0</v>
      </c>
      <c r="L216" s="169">
        <f>L217+L241+L255+L281+L309+L311+L332+L334+L344</f>
        <v>0</v>
      </c>
      <c r="M216" s="158">
        <f>M217+M241+M255+M281+M309+M311+M332+M334+M344</f>
        <v>0</v>
      </c>
      <c r="N216" s="16">
        <v>0</v>
      </c>
      <c r="O216" s="293">
        <v>0</v>
      </c>
      <c r="P216" s="293">
        <v>0</v>
      </c>
      <c r="Q216" s="293">
        <v>0</v>
      </c>
      <c r="R216" s="158">
        <f>R217+R241+R255+R281+R309+R311+R332+R334+R344</f>
        <v>0</v>
      </c>
    </row>
    <row r="217" spans="1:18" ht="19.5" customHeight="1">
      <c r="A217" s="160"/>
      <c r="B217" s="161"/>
      <c r="C217" s="161">
        <v>4280</v>
      </c>
      <c r="D217" s="324" t="s">
        <v>185</v>
      </c>
      <c r="E217" s="134">
        <v>500</v>
      </c>
      <c r="F217" s="134">
        <v>500</v>
      </c>
      <c r="G217" s="134">
        <v>500</v>
      </c>
      <c r="H217" s="282">
        <v>0</v>
      </c>
      <c r="I217" s="134">
        <v>500</v>
      </c>
      <c r="J217" s="282">
        <v>0</v>
      </c>
      <c r="K217" s="282">
        <v>0</v>
      </c>
      <c r="L217" s="169">
        <v>0</v>
      </c>
      <c r="M217" s="169">
        <f>SUM(M218:M240)</f>
        <v>0</v>
      </c>
      <c r="N217" s="16">
        <v>0</v>
      </c>
      <c r="O217" s="169">
        <v>0</v>
      </c>
      <c r="P217" s="169">
        <v>0</v>
      </c>
      <c r="Q217" s="169">
        <v>0</v>
      </c>
      <c r="R217" s="169">
        <f>SUM(R218:R240)</f>
        <v>0</v>
      </c>
    </row>
    <row r="218" spans="1:18" ht="19.5" customHeight="1">
      <c r="A218" s="160"/>
      <c r="B218" s="161"/>
      <c r="C218" s="161">
        <v>4300</v>
      </c>
      <c r="D218" s="324" t="s">
        <v>153</v>
      </c>
      <c r="E218" s="134">
        <v>5400</v>
      </c>
      <c r="F218" s="134">
        <v>5400</v>
      </c>
      <c r="G218" s="134">
        <v>5400</v>
      </c>
      <c r="H218" s="282">
        <v>0</v>
      </c>
      <c r="I218" s="134">
        <v>5400</v>
      </c>
      <c r="J218" s="282">
        <v>0</v>
      </c>
      <c r="K218" s="282">
        <v>0</v>
      </c>
      <c r="L218" s="282">
        <v>0</v>
      </c>
      <c r="M218" s="282">
        <v>0</v>
      </c>
      <c r="N218" s="16">
        <v>0</v>
      </c>
      <c r="O218" s="293">
        <v>0</v>
      </c>
      <c r="P218" s="293">
        <v>0</v>
      </c>
      <c r="Q218" s="293">
        <v>0</v>
      </c>
      <c r="R218" s="282">
        <v>0</v>
      </c>
    </row>
    <row r="219" spans="1:18" ht="19.5" customHeight="1">
      <c r="A219" s="160"/>
      <c r="B219" s="161"/>
      <c r="C219" s="161" t="s">
        <v>175</v>
      </c>
      <c r="D219" s="324" t="s">
        <v>200</v>
      </c>
      <c r="E219" s="134">
        <v>700</v>
      </c>
      <c r="F219" s="134">
        <v>700</v>
      </c>
      <c r="G219" s="134">
        <v>700</v>
      </c>
      <c r="H219" s="282">
        <v>0</v>
      </c>
      <c r="I219" s="134">
        <v>700</v>
      </c>
      <c r="J219" s="282">
        <v>0</v>
      </c>
      <c r="K219" s="282">
        <v>0</v>
      </c>
      <c r="L219" s="282">
        <v>0</v>
      </c>
      <c r="M219" s="282">
        <v>0</v>
      </c>
      <c r="N219" s="291">
        <v>0</v>
      </c>
      <c r="O219" s="169">
        <v>0</v>
      </c>
      <c r="P219" s="169">
        <v>0</v>
      </c>
      <c r="Q219" s="169">
        <v>0</v>
      </c>
      <c r="R219" s="282">
        <v>0</v>
      </c>
    </row>
    <row r="220" spans="1:18" ht="38.25">
      <c r="A220" s="160"/>
      <c r="B220" s="161"/>
      <c r="C220" s="161" t="s">
        <v>171</v>
      </c>
      <c r="D220" s="324" t="s">
        <v>649</v>
      </c>
      <c r="E220" s="134">
        <v>770</v>
      </c>
      <c r="F220" s="134">
        <v>770</v>
      </c>
      <c r="G220" s="134">
        <v>770</v>
      </c>
      <c r="H220" s="282">
        <v>0</v>
      </c>
      <c r="I220" s="134">
        <v>770</v>
      </c>
      <c r="J220" s="282">
        <v>0</v>
      </c>
      <c r="K220" s="282">
        <v>0</v>
      </c>
      <c r="L220" s="169">
        <f>L221+L245+L259+L285+L313+L315+L336+L338+L348</f>
        <v>0</v>
      </c>
      <c r="M220" s="169">
        <f>M221+M245+M259+M285+M313+M315+M336+M338+M348</f>
        <v>0</v>
      </c>
      <c r="N220" s="175">
        <f>N221+N245+N259+N285+N313+N315+N336+N338+N348</f>
        <v>0</v>
      </c>
      <c r="O220" s="293">
        <v>0</v>
      </c>
      <c r="P220" s="293">
        <v>0</v>
      </c>
      <c r="Q220" s="293">
        <v>0</v>
      </c>
      <c r="R220" s="158">
        <f>R221+R245+R259+R285+R313+R315+R336+R338+R348</f>
        <v>0</v>
      </c>
    </row>
    <row r="221" spans="1:18" ht="25.5" customHeight="1">
      <c r="A221" s="160"/>
      <c r="B221" s="161"/>
      <c r="C221" s="161" t="s">
        <v>176</v>
      </c>
      <c r="D221" s="324" t="s">
        <v>275</v>
      </c>
      <c r="E221" s="134">
        <v>1300</v>
      </c>
      <c r="F221" s="134">
        <v>1300</v>
      </c>
      <c r="G221" s="134">
        <v>1300</v>
      </c>
      <c r="H221" s="282">
        <v>0</v>
      </c>
      <c r="I221" s="134">
        <v>1300</v>
      </c>
      <c r="J221" s="282">
        <v>0</v>
      </c>
      <c r="K221" s="282">
        <v>0</v>
      </c>
      <c r="L221" s="169">
        <v>0</v>
      </c>
      <c r="M221" s="169">
        <v>0</v>
      </c>
      <c r="N221" s="169">
        <v>0</v>
      </c>
      <c r="O221" s="169">
        <v>0</v>
      </c>
      <c r="P221" s="169">
        <v>0</v>
      </c>
      <c r="Q221" s="169">
        <v>0</v>
      </c>
      <c r="R221" s="169">
        <v>0</v>
      </c>
    </row>
    <row r="222" spans="1:18" ht="19.5" customHeight="1">
      <c r="A222" s="160"/>
      <c r="B222" s="161"/>
      <c r="C222" s="161">
        <v>4410</v>
      </c>
      <c r="D222" s="324" t="s">
        <v>186</v>
      </c>
      <c r="E222" s="134">
        <v>400</v>
      </c>
      <c r="F222" s="134">
        <v>400</v>
      </c>
      <c r="G222" s="134">
        <v>400</v>
      </c>
      <c r="H222" s="282">
        <v>0</v>
      </c>
      <c r="I222" s="134">
        <v>400</v>
      </c>
      <c r="J222" s="282">
        <v>0</v>
      </c>
      <c r="K222" s="282">
        <v>0</v>
      </c>
      <c r="L222" s="282">
        <v>0</v>
      </c>
      <c r="M222" s="282">
        <v>0</v>
      </c>
      <c r="N222" s="282">
        <v>0</v>
      </c>
      <c r="O222" s="282">
        <v>0</v>
      </c>
      <c r="P222" s="282">
        <v>0</v>
      </c>
      <c r="Q222" s="282">
        <v>0</v>
      </c>
      <c r="R222" s="282">
        <v>0</v>
      </c>
    </row>
    <row r="223" spans="1:18" ht="19.5" customHeight="1">
      <c r="A223" s="160"/>
      <c r="B223" s="161"/>
      <c r="C223" s="161">
        <v>4430</v>
      </c>
      <c r="D223" s="324" t="s">
        <v>154</v>
      </c>
      <c r="E223" s="134">
        <v>5450</v>
      </c>
      <c r="F223" s="134">
        <v>5450</v>
      </c>
      <c r="G223" s="134">
        <v>5450</v>
      </c>
      <c r="H223" s="282">
        <v>0</v>
      </c>
      <c r="I223" s="134">
        <v>5450</v>
      </c>
      <c r="J223" s="282">
        <v>0</v>
      </c>
      <c r="K223" s="282">
        <v>0</v>
      </c>
      <c r="L223" s="282">
        <v>0</v>
      </c>
      <c r="M223" s="282">
        <v>0</v>
      </c>
      <c r="N223" s="282">
        <v>0</v>
      </c>
      <c r="O223" s="282">
        <v>0</v>
      </c>
      <c r="P223" s="282">
        <v>0</v>
      </c>
      <c r="Q223" s="282">
        <v>0</v>
      </c>
      <c r="R223" s="282">
        <v>0</v>
      </c>
    </row>
    <row r="224" spans="1:18" ht="19.5" customHeight="1">
      <c r="A224" s="160"/>
      <c r="B224" s="161"/>
      <c r="C224" s="161">
        <v>4440</v>
      </c>
      <c r="D224" s="324" t="s">
        <v>187</v>
      </c>
      <c r="E224" s="134">
        <v>43034</v>
      </c>
      <c r="F224" s="134">
        <v>43034</v>
      </c>
      <c r="G224" s="134">
        <v>43034</v>
      </c>
      <c r="H224" s="282">
        <v>0</v>
      </c>
      <c r="I224" s="134">
        <v>43034</v>
      </c>
      <c r="J224" s="282">
        <v>0</v>
      </c>
      <c r="K224" s="282">
        <v>0</v>
      </c>
      <c r="L224" s="282">
        <v>0</v>
      </c>
      <c r="M224" s="282">
        <v>0</v>
      </c>
      <c r="N224" s="282">
        <v>0</v>
      </c>
      <c r="O224" s="282">
        <v>0</v>
      </c>
      <c r="P224" s="282">
        <v>0</v>
      </c>
      <c r="Q224" s="282">
        <v>0</v>
      </c>
      <c r="R224" s="282">
        <v>0</v>
      </c>
    </row>
    <row r="225" spans="1:18" ht="25.5" customHeight="1">
      <c r="A225" s="160"/>
      <c r="B225" s="161"/>
      <c r="C225" s="161" t="s">
        <v>168</v>
      </c>
      <c r="D225" s="324" t="s">
        <v>188</v>
      </c>
      <c r="E225" s="134">
        <v>1295</v>
      </c>
      <c r="F225" s="134">
        <v>1295</v>
      </c>
      <c r="G225" s="134">
        <v>1295</v>
      </c>
      <c r="H225" s="282">
        <v>0</v>
      </c>
      <c r="I225" s="134">
        <v>1295</v>
      </c>
      <c r="J225" s="282">
        <v>0</v>
      </c>
      <c r="K225" s="282">
        <v>0</v>
      </c>
      <c r="L225" s="282">
        <v>0</v>
      </c>
      <c r="M225" s="282">
        <v>0</v>
      </c>
      <c r="N225" s="282">
        <v>0</v>
      </c>
      <c r="O225" s="282">
        <v>0</v>
      </c>
      <c r="P225" s="282">
        <v>0</v>
      </c>
      <c r="Q225" s="282">
        <v>0</v>
      </c>
      <c r="R225" s="282">
        <v>0</v>
      </c>
    </row>
    <row r="226" spans="1:18" ht="51">
      <c r="A226" s="160"/>
      <c r="B226" s="161"/>
      <c r="C226" s="161" t="s">
        <v>169</v>
      </c>
      <c r="D226" s="324" t="s">
        <v>195</v>
      </c>
      <c r="E226" s="134">
        <v>800</v>
      </c>
      <c r="F226" s="134">
        <v>800</v>
      </c>
      <c r="G226" s="134">
        <v>800</v>
      </c>
      <c r="H226" s="282">
        <v>0</v>
      </c>
      <c r="I226" s="134">
        <v>800</v>
      </c>
      <c r="J226" s="282">
        <v>0</v>
      </c>
      <c r="K226" s="282">
        <v>0</v>
      </c>
      <c r="L226" s="282">
        <v>0</v>
      </c>
      <c r="M226" s="282">
        <v>0</v>
      </c>
      <c r="N226" s="282">
        <v>0</v>
      </c>
      <c r="O226" s="282">
        <v>0</v>
      </c>
      <c r="P226" s="282">
        <v>0</v>
      </c>
      <c r="Q226" s="282">
        <v>0</v>
      </c>
      <c r="R226" s="282">
        <v>0</v>
      </c>
    </row>
    <row r="227" spans="1:18" ht="38.25">
      <c r="A227" s="160"/>
      <c r="B227" s="161"/>
      <c r="C227" s="161" t="s">
        <v>170</v>
      </c>
      <c r="D227" s="324" t="s">
        <v>190</v>
      </c>
      <c r="E227" s="134">
        <v>1500</v>
      </c>
      <c r="F227" s="134">
        <v>1500</v>
      </c>
      <c r="G227" s="134">
        <v>1500</v>
      </c>
      <c r="H227" s="282">
        <v>0</v>
      </c>
      <c r="I227" s="134">
        <v>1500</v>
      </c>
      <c r="J227" s="282">
        <v>0</v>
      </c>
      <c r="K227" s="282">
        <v>0</v>
      </c>
      <c r="L227" s="282">
        <v>0</v>
      </c>
      <c r="M227" s="282">
        <v>0</v>
      </c>
      <c r="N227" s="282">
        <v>0</v>
      </c>
      <c r="O227" s="282">
        <v>0</v>
      </c>
      <c r="P227" s="282">
        <v>0</v>
      </c>
      <c r="Q227" s="282">
        <v>0</v>
      </c>
      <c r="R227" s="282">
        <v>0</v>
      </c>
    </row>
    <row r="228" spans="1:18" ht="25.5">
      <c r="A228" s="160"/>
      <c r="B228" s="161"/>
      <c r="C228" s="161">
        <v>6050</v>
      </c>
      <c r="D228" s="324" t="s">
        <v>161</v>
      </c>
      <c r="E228" s="134">
        <v>10000</v>
      </c>
      <c r="F228" s="134">
        <v>0</v>
      </c>
      <c r="G228" s="282">
        <v>0</v>
      </c>
      <c r="H228" s="282">
        <v>0</v>
      </c>
      <c r="I228" s="282">
        <v>0</v>
      </c>
      <c r="J228" s="282">
        <v>0</v>
      </c>
      <c r="K228" s="282">
        <v>0</v>
      </c>
      <c r="L228" s="282">
        <v>0</v>
      </c>
      <c r="M228" s="282">
        <v>0</v>
      </c>
      <c r="N228" s="282">
        <v>0</v>
      </c>
      <c r="O228" s="282">
        <v>10000</v>
      </c>
      <c r="P228" s="282">
        <v>10000</v>
      </c>
      <c r="Q228" s="282">
        <v>0</v>
      </c>
      <c r="R228" s="282">
        <v>0</v>
      </c>
    </row>
    <row r="229" spans="1:18" s="301" customFormat="1" ht="21" customHeight="1">
      <c r="A229" s="256"/>
      <c r="B229" s="257" t="s">
        <v>231</v>
      </c>
      <c r="C229" s="257"/>
      <c r="D229" s="323" t="s">
        <v>53</v>
      </c>
      <c r="E229" s="259">
        <f>SUM(E230:E256)</f>
        <v>1353361</v>
      </c>
      <c r="F229" s="259">
        <f aca="true" t="shared" si="28" ref="F229:R229">SUM(F230:F256)</f>
        <v>1353361</v>
      </c>
      <c r="G229" s="259">
        <f t="shared" si="28"/>
        <v>1302941</v>
      </c>
      <c r="H229" s="259">
        <f>SUM(H230:H256)</f>
        <v>1151931</v>
      </c>
      <c r="I229" s="259">
        <f>SUM(I230:I256)</f>
        <v>151010</v>
      </c>
      <c r="J229" s="259">
        <f t="shared" si="28"/>
        <v>0</v>
      </c>
      <c r="K229" s="259">
        <f t="shared" si="28"/>
        <v>3500</v>
      </c>
      <c r="L229" s="259">
        <f t="shared" si="28"/>
        <v>46920</v>
      </c>
      <c r="M229" s="259">
        <f t="shared" si="28"/>
        <v>0</v>
      </c>
      <c r="N229" s="259">
        <f t="shared" si="28"/>
        <v>0</v>
      </c>
      <c r="O229" s="259">
        <f t="shared" si="28"/>
        <v>0</v>
      </c>
      <c r="P229" s="259">
        <f t="shared" si="28"/>
        <v>0</v>
      </c>
      <c r="Q229" s="259">
        <f t="shared" si="28"/>
        <v>0</v>
      </c>
      <c r="R229" s="259">
        <f t="shared" si="28"/>
        <v>0</v>
      </c>
    </row>
    <row r="230" spans="1:18" ht="25.5">
      <c r="A230" s="160"/>
      <c r="B230" s="161"/>
      <c r="C230" s="161" t="s">
        <v>164</v>
      </c>
      <c r="D230" s="324" t="s">
        <v>243</v>
      </c>
      <c r="E230" s="134">
        <v>3500</v>
      </c>
      <c r="F230" s="287">
        <v>3500</v>
      </c>
      <c r="G230" s="282">
        <v>0</v>
      </c>
      <c r="H230" s="282">
        <v>0</v>
      </c>
      <c r="I230" s="282">
        <v>0</v>
      </c>
      <c r="J230" s="282">
        <v>0</v>
      </c>
      <c r="K230" s="282">
        <v>3500</v>
      </c>
      <c r="L230" s="282">
        <v>0</v>
      </c>
      <c r="M230" s="282">
        <v>0</v>
      </c>
      <c r="N230" s="282">
        <v>0</v>
      </c>
      <c r="O230" s="282">
        <v>0</v>
      </c>
      <c r="P230" s="282">
        <v>0</v>
      </c>
      <c r="Q230" s="282">
        <v>0</v>
      </c>
      <c r="R230" s="282">
        <v>0</v>
      </c>
    </row>
    <row r="231" spans="1:18" ht="25.5">
      <c r="A231" s="160"/>
      <c r="B231" s="161"/>
      <c r="C231" s="161" t="s">
        <v>209</v>
      </c>
      <c r="D231" s="324" t="s">
        <v>182</v>
      </c>
      <c r="E231" s="134">
        <v>902977</v>
      </c>
      <c r="F231" s="134">
        <v>902977</v>
      </c>
      <c r="G231" s="134">
        <v>902977</v>
      </c>
      <c r="H231" s="134">
        <v>902977</v>
      </c>
      <c r="I231" s="282">
        <v>0</v>
      </c>
      <c r="J231" s="282">
        <v>0</v>
      </c>
      <c r="K231" s="282">
        <v>0</v>
      </c>
      <c r="L231" s="282">
        <v>0</v>
      </c>
      <c r="M231" s="282">
        <v>0</v>
      </c>
      <c r="N231" s="282">
        <v>0</v>
      </c>
      <c r="O231" s="282">
        <v>0</v>
      </c>
      <c r="P231" s="282">
        <v>0</v>
      </c>
      <c r="Q231" s="282">
        <v>0</v>
      </c>
      <c r="R231" s="282">
        <v>0</v>
      </c>
    </row>
    <row r="232" spans="1:18" ht="19.5" customHeight="1">
      <c r="A232" s="160"/>
      <c r="B232" s="161"/>
      <c r="C232" s="161" t="s">
        <v>234</v>
      </c>
      <c r="D232" s="324" t="s">
        <v>183</v>
      </c>
      <c r="E232" s="134">
        <v>72100</v>
      </c>
      <c r="F232" s="134">
        <v>72100</v>
      </c>
      <c r="G232" s="134">
        <v>72100</v>
      </c>
      <c r="H232" s="134">
        <v>72100</v>
      </c>
      <c r="I232" s="282">
        <v>0</v>
      </c>
      <c r="J232" s="282">
        <v>0</v>
      </c>
      <c r="K232" s="282">
        <v>0</v>
      </c>
      <c r="L232" s="282">
        <v>0</v>
      </c>
      <c r="M232" s="282">
        <v>0</v>
      </c>
      <c r="N232" s="282">
        <v>0</v>
      </c>
      <c r="O232" s="282">
        <v>0</v>
      </c>
      <c r="P232" s="282">
        <v>0</v>
      </c>
      <c r="Q232" s="282">
        <v>0</v>
      </c>
      <c r="R232" s="282">
        <v>0</v>
      </c>
    </row>
    <row r="233" spans="1:18" ht="19.5" customHeight="1">
      <c r="A233" s="160"/>
      <c r="B233" s="161"/>
      <c r="C233" s="161" t="s">
        <v>144</v>
      </c>
      <c r="D233" s="324" t="s">
        <v>149</v>
      </c>
      <c r="E233" s="134">
        <v>150072</v>
      </c>
      <c r="F233" s="134">
        <v>150072</v>
      </c>
      <c r="G233" s="134">
        <v>150072</v>
      </c>
      <c r="H233" s="134">
        <v>150072</v>
      </c>
      <c r="I233" s="282">
        <v>0</v>
      </c>
      <c r="J233" s="282">
        <v>0</v>
      </c>
      <c r="K233" s="282">
        <v>0</v>
      </c>
      <c r="L233" s="282">
        <v>0</v>
      </c>
      <c r="M233" s="282">
        <v>0</v>
      </c>
      <c r="N233" s="282">
        <v>0</v>
      </c>
      <c r="O233" s="282">
        <v>0</v>
      </c>
      <c r="P233" s="282">
        <v>0</v>
      </c>
      <c r="Q233" s="282">
        <v>0</v>
      </c>
      <c r="R233" s="282">
        <v>0</v>
      </c>
    </row>
    <row r="234" spans="1:18" ht="19.5" customHeight="1">
      <c r="A234" s="160"/>
      <c r="B234" s="161"/>
      <c r="C234" s="161" t="s">
        <v>145</v>
      </c>
      <c r="D234" s="324" t="s">
        <v>184</v>
      </c>
      <c r="E234" s="134">
        <v>23782</v>
      </c>
      <c r="F234" s="134">
        <v>23782</v>
      </c>
      <c r="G234" s="134">
        <v>23782</v>
      </c>
      <c r="H234" s="134">
        <v>23782</v>
      </c>
      <c r="I234" s="282">
        <v>0</v>
      </c>
      <c r="J234" s="282">
        <v>0</v>
      </c>
      <c r="K234" s="282">
        <v>0</v>
      </c>
      <c r="L234" s="282">
        <v>0</v>
      </c>
      <c r="M234" s="282">
        <v>0</v>
      </c>
      <c r="N234" s="282">
        <v>0</v>
      </c>
      <c r="O234" s="282">
        <v>0</v>
      </c>
      <c r="P234" s="282">
        <v>0</v>
      </c>
      <c r="Q234" s="282">
        <v>0</v>
      </c>
      <c r="R234" s="282">
        <v>0</v>
      </c>
    </row>
    <row r="235" spans="1:18" ht="19.5" customHeight="1">
      <c r="A235" s="160"/>
      <c r="B235" s="161"/>
      <c r="C235" s="161" t="s">
        <v>146</v>
      </c>
      <c r="D235" s="324" t="s">
        <v>150</v>
      </c>
      <c r="E235" s="134">
        <v>3000</v>
      </c>
      <c r="F235" s="134">
        <v>3000</v>
      </c>
      <c r="G235" s="134">
        <v>3000</v>
      </c>
      <c r="H235" s="134">
        <v>3000</v>
      </c>
      <c r="I235" s="282">
        <v>0</v>
      </c>
      <c r="J235" s="282">
        <v>0</v>
      </c>
      <c r="K235" s="282">
        <v>0</v>
      </c>
      <c r="L235" s="282">
        <v>0</v>
      </c>
      <c r="M235" s="282">
        <v>0</v>
      </c>
      <c r="N235" s="282">
        <v>0</v>
      </c>
      <c r="O235" s="282">
        <v>0</v>
      </c>
      <c r="P235" s="282">
        <v>0</v>
      </c>
      <c r="Q235" s="282">
        <v>0</v>
      </c>
      <c r="R235" s="282">
        <v>0</v>
      </c>
    </row>
    <row r="236" spans="1:18" ht="19.5" customHeight="1">
      <c r="A236" s="160"/>
      <c r="B236" s="161"/>
      <c r="C236" s="161" t="s">
        <v>165</v>
      </c>
      <c r="D236" s="324" t="s">
        <v>151</v>
      </c>
      <c r="E236" s="134">
        <v>48100</v>
      </c>
      <c r="F236" s="134">
        <v>48100</v>
      </c>
      <c r="G236" s="282">
        <v>48100</v>
      </c>
      <c r="H236" s="282">
        <v>0</v>
      </c>
      <c r="I236" s="282">
        <v>48100</v>
      </c>
      <c r="J236" s="282">
        <v>0</v>
      </c>
      <c r="K236" s="282">
        <v>0</v>
      </c>
      <c r="L236" s="282">
        <v>0</v>
      </c>
      <c r="M236" s="282">
        <v>0</v>
      </c>
      <c r="N236" s="282">
        <v>0</v>
      </c>
      <c r="O236" s="282">
        <v>0</v>
      </c>
      <c r="P236" s="282">
        <v>0</v>
      </c>
      <c r="Q236" s="282">
        <v>0</v>
      </c>
      <c r="R236" s="282">
        <v>0</v>
      </c>
    </row>
    <row r="237" spans="1:18" ht="19.5" customHeight="1">
      <c r="A237" s="160"/>
      <c r="B237" s="161"/>
      <c r="C237" s="161">
        <v>4227</v>
      </c>
      <c r="D237" s="324" t="s">
        <v>242</v>
      </c>
      <c r="E237" s="134">
        <v>600</v>
      </c>
      <c r="F237" s="134">
        <v>600</v>
      </c>
      <c r="G237" s="282">
        <v>0</v>
      </c>
      <c r="H237" s="282">
        <v>0</v>
      </c>
      <c r="I237" s="282">
        <v>0</v>
      </c>
      <c r="J237" s="282">
        <v>0</v>
      </c>
      <c r="K237" s="282">
        <v>0</v>
      </c>
      <c r="L237" s="282">
        <v>600</v>
      </c>
      <c r="M237" s="282">
        <v>0</v>
      </c>
      <c r="N237" s="282">
        <v>0</v>
      </c>
      <c r="O237" s="282">
        <v>0</v>
      </c>
      <c r="P237" s="282">
        <v>0</v>
      </c>
      <c r="Q237" s="282">
        <v>0</v>
      </c>
      <c r="R237" s="282">
        <v>0</v>
      </c>
    </row>
    <row r="238" spans="1:18" ht="25.5">
      <c r="A238" s="160"/>
      <c r="B238" s="161"/>
      <c r="C238" s="161" t="s">
        <v>173</v>
      </c>
      <c r="D238" s="324" t="s">
        <v>199</v>
      </c>
      <c r="E238" s="134">
        <v>500</v>
      </c>
      <c r="F238" s="134">
        <v>500</v>
      </c>
      <c r="G238" s="282">
        <v>500</v>
      </c>
      <c r="H238" s="282">
        <v>0</v>
      </c>
      <c r="I238" s="282">
        <v>500</v>
      </c>
      <c r="J238" s="282">
        <v>0</v>
      </c>
      <c r="K238" s="282">
        <v>0</v>
      </c>
      <c r="L238" s="282">
        <v>0</v>
      </c>
      <c r="M238" s="282">
        <v>0</v>
      </c>
      <c r="N238" s="282">
        <v>0</v>
      </c>
      <c r="O238" s="282">
        <v>0</v>
      </c>
      <c r="P238" s="282">
        <v>0</v>
      </c>
      <c r="Q238" s="282">
        <v>0</v>
      </c>
      <c r="R238" s="282">
        <v>0</v>
      </c>
    </row>
    <row r="239" spans="1:18" ht="25.5">
      <c r="A239" s="160"/>
      <c r="B239" s="161"/>
      <c r="C239" s="161" t="s">
        <v>174</v>
      </c>
      <c r="D239" s="324" t="s">
        <v>244</v>
      </c>
      <c r="E239" s="134">
        <v>3570</v>
      </c>
      <c r="F239" s="134">
        <v>3570</v>
      </c>
      <c r="G239" s="282">
        <v>3570</v>
      </c>
      <c r="H239" s="282">
        <v>0</v>
      </c>
      <c r="I239" s="282">
        <v>3570</v>
      </c>
      <c r="J239" s="282">
        <v>0</v>
      </c>
      <c r="K239" s="282">
        <v>0</v>
      </c>
      <c r="L239" s="282">
        <v>0</v>
      </c>
      <c r="M239" s="282">
        <v>0</v>
      </c>
      <c r="N239" s="282">
        <v>0</v>
      </c>
      <c r="O239" s="282">
        <v>0</v>
      </c>
      <c r="P239" s="282">
        <v>0</v>
      </c>
      <c r="Q239" s="282">
        <v>0</v>
      </c>
      <c r="R239" s="282">
        <v>0</v>
      </c>
    </row>
    <row r="240" spans="1:18" ht="19.5" customHeight="1">
      <c r="A240" s="160"/>
      <c r="B240" s="161"/>
      <c r="C240" s="161" t="s">
        <v>156</v>
      </c>
      <c r="D240" s="324" t="s">
        <v>159</v>
      </c>
      <c r="E240" s="134">
        <v>16000</v>
      </c>
      <c r="F240" s="134">
        <v>16000</v>
      </c>
      <c r="G240" s="282">
        <v>16000</v>
      </c>
      <c r="H240" s="282">
        <v>0</v>
      </c>
      <c r="I240" s="282">
        <v>16000</v>
      </c>
      <c r="J240" s="282">
        <v>0</v>
      </c>
      <c r="K240" s="282">
        <v>0</v>
      </c>
      <c r="L240" s="282">
        <v>0</v>
      </c>
      <c r="M240" s="282">
        <v>0</v>
      </c>
      <c r="N240" s="282">
        <v>0</v>
      </c>
      <c r="O240" s="282">
        <v>0</v>
      </c>
      <c r="P240" s="282">
        <v>0</v>
      </c>
      <c r="Q240" s="282">
        <v>0</v>
      </c>
      <c r="R240" s="282">
        <v>0</v>
      </c>
    </row>
    <row r="241" spans="1:18" ht="19.5" customHeight="1">
      <c r="A241" s="160"/>
      <c r="B241" s="161"/>
      <c r="C241" s="161" t="s">
        <v>157</v>
      </c>
      <c r="D241" s="324" t="s">
        <v>152</v>
      </c>
      <c r="E241" s="134">
        <v>7000</v>
      </c>
      <c r="F241" s="134">
        <v>7000</v>
      </c>
      <c r="G241" s="282">
        <v>7000</v>
      </c>
      <c r="H241" s="282">
        <v>0</v>
      </c>
      <c r="I241" s="282">
        <v>7000</v>
      </c>
      <c r="J241" s="282">
        <v>0</v>
      </c>
      <c r="K241" s="282">
        <v>0</v>
      </c>
      <c r="L241" s="282">
        <v>0</v>
      </c>
      <c r="M241" s="282">
        <v>0</v>
      </c>
      <c r="N241" s="282">
        <v>0</v>
      </c>
      <c r="O241" s="282">
        <v>0</v>
      </c>
      <c r="P241" s="282">
        <v>0</v>
      </c>
      <c r="Q241" s="282">
        <v>0</v>
      </c>
      <c r="R241" s="282">
        <v>0</v>
      </c>
    </row>
    <row r="242" spans="1:18" ht="19.5" customHeight="1">
      <c r="A242" s="160"/>
      <c r="B242" s="161"/>
      <c r="C242" s="161" t="s">
        <v>166</v>
      </c>
      <c r="D242" s="324" t="s">
        <v>185</v>
      </c>
      <c r="E242" s="134">
        <v>1000</v>
      </c>
      <c r="F242" s="134">
        <v>1000</v>
      </c>
      <c r="G242" s="282">
        <v>1000</v>
      </c>
      <c r="H242" s="282">
        <v>0</v>
      </c>
      <c r="I242" s="282">
        <v>1000</v>
      </c>
      <c r="J242" s="282">
        <v>0</v>
      </c>
      <c r="K242" s="282">
        <v>0</v>
      </c>
      <c r="L242" s="282">
        <v>0</v>
      </c>
      <c r="M242" s="282">
        <v>0</v>
      </c>
      <c r="N242" s="282">
        <v>0</v>
      </c>
      <c r="O242" s="282">
        <v>0</v>
      </c>
      <c r="P242" s="282">
        <v>0</v>
      </c>
      <c r="Q242" s="282">
        <v>0</v>
      </c>
      <c r="R242" s="282">
        <v>0</v>
      </c>
    </row>
    <row r="243" spans="1:18" ht="19.5" customHeight="1">
      <c r="A243" s="160"/>
      <c r="B243" s="161"/>
      <c r="C243" s="161" t="s">
        <v>162</v>
      </c>
      <c r="D243" s="330" t="s">
        <v>487</v>
      </c>
      <c r="E243" s="134">
        <v>6150</v>
      </c>
      <c r="F243" s="134">
        <v>6150</v>
      </c>
      <c r="G243" s="282">
        <v>6150</v>
      </c>
      <c r="H243" s="282">
        <v>0</v>
      </c>
      <c r="I243" s="282">
        <v>6150</v>
      </c>
      <c r="J243" s="282">
        <v>0</v>
      </c>
      <c r="K243" s="282">
        <v>0</v>
      </c>
      <c r="L243" s="282">
        <v>0</v>
      </c>
      <c r="M243" s="282">
        <v>0</v>
      </c>
      <c r="N243" s="282">
        <v>0</v>
      </c>
      <c r="O243" s="282">
        <v>0</v>
      </c>
      <c r="P243" s="282">
        <v>0</v>
      </c>
      <c r="Q243" s="282">
        <v>0</v>
      </c>
      <c r="R243" s="282">
        <v>0</v>
      </c>
    </row>
    <row r="244" spans="1:18" ht="19.5" customHeight="1">
      <c r="A244" s="160"/>
      <c r="B244" s="161"/>
      <c r="C244" s="161">
        <v>4307</v>
      </c>
      <c r="D244" s="330" t="s">
        <v>487</v>
      </c>
      <c r="E244" s="134">
        <v>10340</v>
      </c>
      <c r="F244" s="134">
        <v>10340</v>
      </c>
      <c r="G244" s="282">
        <v>0</v>
      </c>
      <c r="H244" s="282">
        <v>0</v>
      </c>
      <c r="I244" s="282">
        <v>0</v>
      </c>
      <c r="J244" s="282">
        <v>0</v>
      </c>
      <c r="K244" s="282">
        <v>0</v>
      </c>
      <c r="L244" s="282">
        <v>10340</v>
      </c>
      <c r="M244" s="282">
        <v>0</v>
      </c>
      <c r="N244" s="282">
        <v>0</v>
      </c>
      <c r="O244" s="282">
        <v>0</v>
      </c>
      <c r="P244" s="282">
        <v>0</v>
      </c>
      <c r="Q244" s="282">
        <v>0</v>
      </c>
      <c r="R244" s="282">
        <v>0</v>
      </c>
    </row>
    <row r="245" spans="1:18" ht="38.25">
      <c r="A245" s="160"/>
      <c r="B245" s="161"/>
      <c r="C245" s="161" t="s">
        <v>171</v>
      </c>
      <c r="D245" s="324" t="s">
        <v>649</v>
      </c>
      <c r="E245" s="134">
        <v>1950</v>
      </c>
      <c r="F245" s="134">
        <v>1950</v>
      </c>
      <c r="G245" s="282">
        <v>1950</v>
      </c>
      <c r="H245" s="282">
        <v>0</v>
      </c>
      <c r="I245" s="282">
        <v>1950</v>
      </c>
      <c r="J245" s="282">
        <v>0</v>
      </c>
      <c r="K245" s="282">
        <v>0</v>
      </c>
      <c r="L245" s="282">
        <v>0</v>
      </c>
      <c r="M245" s="282">
        <v>0</v>
      </c>
      <c r="N245" s="282">
        <v>0</v>
      </c>
      <c r="O245" s="282">
        <v>0</v>
      </c>
      <c r="P245" s="282">
        <v>0</v>
      </c>
      <c r="Q245" s="282">
        <v>0</v>
      </c>
      <c r="R245" s="282">
        <v>0</v>
      </c>
    </row>
    <row r="246" spans="1:18" ht="25.5" customHeight="1">
      <c r="A246" s="160"/>
      <c r="B246" s="161"/>
      <c r="C246" s="161" t="s">
        <v>176</v>
      </c>
      <c r="D246" s="324" t="s">
        <v>275</v>
      </c>
      <c r="E246" s="134">
        <v>2000</v>
      </c>
      <c r="F246" s="282">
        <v>2000</v>
      </c>
      <c r="G246" s="282">
        <v>2000</v>
      </c>
      <c r="H246" s="282">
        <v>0</v>
      </c>
      <c r="I246" s="282">
        <v>2000</v>
      </c>
      <c r="J246" s="282">
        <v>0</v>
      </c>
      <c r="K246" s="282">
        <v>0</v>
      </c>
      <c r="L246" s="282">
        <v>0</v>
      </c>
      <c r="M246" s="282">
        <v>0</v>
      </c>
      <c r="N246" s="282">
        <v>0</v>
      </c>
      <c r="O246" s="282">
        <v>0</v>
      </c>
      <c r="P246" s="282">
        <v>0</v>
      </c>
      <c r="Q246" s="282">
        <v>0</v>
      </c>
      <c r="R246" s="282">
        <v>0</v>
      </c>
    </row>
    <row r="247" spans="1:18" ht="19.5" customHeight="1">
      <c r="A247" s="160"/>
      <c r="B247" s="161"/>
      <c r="C247" s="161" t="s">
        <v>167</v>
      </c>
      <c r="D247" s="324" t="s">
        <v>186</v>
      </c>
      <c r="E247" s="134">
        <v>4200</v>
      </c>
      <c r="F247" s="282">
        <v>4200</v>
      </c>
      <c r="G247" s="282">
        <v>4200</v>
      </c>
      <c r="H247" s="282">
        <v>0</v>
      </c>
      <c r="I247" s="282">
        <v>4200</v>
      </c>
      <c r="J247" s="282">
        <v>0</v>
      </c>
      <c r="K247" s="282">
        <v>0</v>
      </c>
      <c r="L247" s="282">
        <v>0</v>
      </c>
      <c r="M247" s="282">
        <v>0</v>
      </c>
      <c r="N247" s="282">
        <v>0</v>
      </c>
      <c r="O247" s="282">
        <v>0</v>
      </c>
      <c r="P247" s="282">
        <v>0</v>
      </c>
      <c r="Q247" s="282">
        <v>0</v>
      </c>
      <c r="R247" s="282">
        <v>0</v>
      </c>
    </row>
    <row r="248" spans="1:18" ht="19.5" customHeight="1">
      <c r="A248" s="160"/>
      <c r="B248" s="161"/>
      <c r="C248" s="161">
        <v>4417</v>
      </c>
      <c r="D248" s="324" t="s">
        <v>186</v>
      </c>
      <c r="E248" s="134">
        <v>1300</v>
      </c>
      <c r="F248" s="282">
        <v>1300</v>
      </c>
      <c r="G248" s="282">
        <v>0</v>
      </c>
      <c r="H248" s="282">
        <v>0</v>
      </c>
      <c r="I248" s="282">
        <v>0</v>
      </c>
      <c r="J248" s="282">
        <v>0</v>
      </c>
      <c r="K248" s="282">
        <v>0</v>
      </c>
      <c r="L248" s="282">
        <v>1300</v>
      </c>
      <c r="M248" s="282">
        <v>0</v>
      </c>
      <c r="N248" s="282">
        <v>0</v>
      </c>
      <c r="O248" s="282">
        <v>0</v>
      </c>
      <c r="P248" s="282">
        <v>0</v>
      </c>
      <c r="Q248" s="282">
        <v>0</v>
      </c>
      <c r="R248" s="282">
        <v>0</v>
      </c>
    </row>
    <row r="249" spans="1:18" ht="19.5" customHeight="1">
      <c r="A249" s="160"/>
      <c r="B249" s="161"/>
      <c r="C249" s="161">
        <v>4427</v>
      </c>
      <c r="D249" s="324" t="s">
        <v>549</v>
      </c>
      <c r="E249" s="134">
        <v>34200</v>
      </c>
      <c r="F249" s="282">
        <v>34200</v>
      </c>
      <c r="G249" s="282">
        <v>0</v>
      </c>
      <c r="H249" s="282">
        <v>0</v>
      </c>
      <c r="I249" s="282">
        <v>0</v>
      </c>
      <c r="J249" s="282">
        <v>0</v>
      </c>
      <c r="K249" s="282">
        <v>0</v>
      </c>
      <c r="L249" s="282">
        <v>34200</v>
      </c>
      <c r="M249" s="282">
        <v>0</v>
      </c>
      <c r="N249" s="282">
        <v>0</v>
      </c>
      <c r="O249" s="282">
        <v>0</v>
      </c>
      <c r="P249" s="282">
        <v>0</v>
      </c>
      <c r="Q249" s="282">
        <v>0</v>
      </c>
      <c r="R249" s="282">
        <v>0</v>
      </c>
    </row>
    <row r="250" spans="1:18" ht="19.5" customHeight="1">
      <c r="A250" s="160"/>
      <c r="B250" s="161"/>
      <c r="C250" s="161" t="s">
        <v>147</v>
      </c>
      <c r="D250" s="324" t="s">
        <v>154</v>
      </c>
      <c r="E250" s="134">
        <v>2600</v>
      </c>
      <c r="F250" s="282">
        <v>2600</v>
      </c>
      <c r="G250" s="282">
        <v>2600</v>
      </c>
      <c r="H250" s="282">
        <v>0</v>
      </c>
      <c r="I250" s="282">
        <v>2600</v>
      </c>
      <c r="J250" s="282">
        <v>0</v>
      </c>
      <c r="K250" s="282">
        <v>0</v>
      </c>
      <c r="L250" s="282">
        <v>0</v>
      </c>
      <c r="M250" s="282">
        <v>0</v>
      </c>
      <c r="N250" s="282">
        <v>0</v>
      </c>
      <c r="O250" s="282">
        <v>0</v>
      </c>
      <c r="P250" s="282">
        <v>0</v>
      </c>
      <c r="Q250" s="282">
        <v>0</v>
      </c>
      <c r="R250" s="282">
        <v>0</v>
      </c>
    </row>
    <row r="251" spans="1:18" ht="19.5" customHeight="1">
      <c r="A251" s="160"/>
      <c r="B251" s="161"/>
      <c r="C251" s="161" t="s">
        <v>235</v>
      </c>
      <c r="D251" s="324" t="s">
        <v>245</v>
      </c>
      <c r="E251" s="134">
        <v>52740</v>
      </c>
      <c r="F251" s="282">
        <v>52740</v>
      </c>
      <c r="G251" s="282">
        <v>52740</v>
      </c>
      <c r="H251" s="282">
        <v>0</v>
      </c>
      <c r="I251" s="282">
        <v>52740</v>
      </c>
      <c r="J251" s="282">
        <v>0</v>
      </c>
      <c r="K251" s="282">
        <v>0</v>
      </c>
      <c r="L251" s="282">
        <v>0</v>
      </c>
      <c r="M251" s="282">
        <v>0</v>
      </c>
      <c r="N251" s="282">
        <v>0</v>
      </c>
      <c r="O251" s="282">
        <v>0</v>
      </c>
      <c r="P251" s="282">
        <v>0</v>
      </c>
      <c r="Q251" s="282">
        <v>0</v>
      </c>
      <c r="R251" s="282">
        <v>0</v>
      </c>
    </row>
    <row r="252" spans="1:18" ht="25.5" customHeight="1">
      <c r="A252" s="160"/>
      <c r="B252" s="161"/>
      <c r="C252" s="161" t="s">
        <v>168</v>
      </c>
      <c r="D252" s="324" t="s">
        <v>188</v>
      </c>
      <c r="E252" s="134">
        <v>300</v>
      </c>
      <c r="F252" s="134">
        <v>300</v>
      </c>
      <c r="G252" s="134">
        <v>300</v>
      </c>
      <c r="H252" s="282">
        <v>0</v>
      </c>
      <c r="I252" s="134">
        <v>300</v>
      </c>
      <c r="J252" s="282">
        <v>0</v>
      </c>
      <c r="K252" s="282">
        <v>0</v>
      </c>
      <c r="L252" s="282">
        <v>0</v>
      </c>
      <c r="M252" s="282">
        <v>0</v>
      </c>
      <c r="N252" s="282">
        <v>0</v>
      </c>
      <c r="O252" s="282">
        <v>0</v>
      </c>
      <c r="P252" s="282">
        <v>0</v>
      </c>
      <c r="Q252" s="282">
        <v>0</v>
      </c>
      <c r="R252" s="282">
        <v>0</v>
      </c>
    </row>
    <row r="253" spans="1:18" ht="51">
      <c r="A253" s="160"/>
      <c r="B253" s="161"/>
      <c r="C253" s="161" t="s">
        <v>169</v>
      </c>
      <c r="D253" s="324" t="s">
        <v>189</v>
      </c>
      <c r="E253" s="134">
        <v>1600</v>
      </c>
      <c r="F253" s="134">
        <v>1600</v>
      </c>
      <c r="G253" s="134">
        <v>1600</v>
      </c>
      <c r="H253" s="282">
        <v>0</v>
      </c>
      <c r="I253" s="134">
        <v>1600</v>
      </c>
      <c r="J253" s="282">
        <v>0</v>
      </c>
      <c r="K253" s="282">
        <v>0</v>
      </c>
      <c r="L253" s="282">
        <v>0</v>
      </c>
      <c r="M253" s="282">
        <v>0</v>
      </c>
      <c r="N253" s="282">
        <v>0</v>
      </c>
      <c r="O253" s="282">
        <v>0</v>
      </c>
      <c r="P253" s="282">
        <v>0</v>
      </c>
      <c r="Q253" s="282">
        <v>0</v>
      </c>
      <c r="R253" s="282">
        <v>0</v>
      </c>
    </row>
    <row r="254" spans="1:18" ht="51">
      <c r="A254" s="160"/>
      <c r="B254" s="161"/>
      <c r="C254" s="161">
        <v>4747</v>
      </c>
      <c r="D254" s="324" t="s">
        <v>189</v>
      </c>
      <c r="E254" s="134">
        <v>280</v>
      </c>
      <c r="F254" s="282">
        <v>280</v>
      </c>
      <c r="G254" s="282">
        <v>0</v>
      </c>
      <c r="H254" s="282">
        <v>0</v>
      </c>
      <c r="I254" s="282">
        <v>0</v>
      </c>
      <c r="J254" s="282">
        <v>0</v>
      </c>
      <c r="K254" s="282">
        <v>0</v>
      </c>
      <c r="L254" s="282">
        <v>280</v>
      </c>
      <c r="M254" s="282">
        <v>0</v>
      </c>
      <c r="N254" s="282">
        <v>0</v>
      </c>
      <c r="O254" s="282">
        <v>0</v>
      </c>
      <c r="P254" s="282">
        <v>0</v>
      </c>
      <c r="Q254" s="282">
        <v>0</v>
      </c>
      <c r="R254" s="282">
        <v>0</v>
      </c>
    </row>
    <row r="255" spans="1:18" ht="38.25">
      <c r="A255" s="160"/>
      <c r="B255" s="161"/>
      <c r="C255" s="161" t="s">
        <v>170</v>
      </c>
      <c r="D255" s="324" t="s">
        <v>190</v>
      </c>
      <c r="E255" s="134">
        <v>3300</v>
      </c>
      <c r="F255" s="282">
        <v>3300</v>
      </c>
      <c r="G255" s="282">
        <v>3300</v>
      </c>
      <c r="H255" s="282">
        <v>0</v>
      </c>
      <c r="I255" s="282">
        <v>3300</v>
      </c>
      <c r="J255" s="282">
        <v>0</v>
      </c>
      <c r="K255" s="282">
        <v>0</v>
      </c>
      <c r="L255" s="282">
        <v>0</v>
      </c>
      <c r="M255" s="282">
        <v>0</v>
      </c>
      <c r="N255" s="282">
        <v>0</v>
      </c>
      <c r="O255" s="282">
        <v>0</v>
      </c>
      <c r="P255" s="282">
        <v>0</v>
      </c>
      <c r="Q255" s="282">
        <v>0</v>
      </c>
      <c r="R255" s="282">
        <v>0</v>
      </c>
    </row>
    <row r="256" spans="1:18" ht="38.25">
      <c r="A256" s="160"/>
      <c r="B256" s="161"/>
      <c r="C256" s="161">
        <v>4757</v>
      </c>
      <c r="D256" s="324" t="s">
        <v>190</v>
      </c>
      <c r="E256" s="134">
        <v>200</v>
      </c>
      <c r="F256" s="282">
        <v>200</v>
      </c>
      <c r="G256" s="282">
        <v>0</v>
      </c>
      <c r="H256" s="282">
        <v>0</v>
      </c>
      <c r="I256" s="282">
        <v>0</v>
      </c>
      <c r="J256" s="282">
        <v>0</v>
      </c>
      <c r="K256" s="282">
        <v>0</v>
      </c>
      <c r="L256" s="282">
        <v>200</v>
      </c>
      <c r="M256" s="282">
        <v>0</v>
      </c>
      <c r="N256" s="282">
        <v>0</v>
      </c>
      <c r="O256" s="282">
        <v>0</v>
      </c>
      <c r="P256" s="282">
        <v>0</v>
      </c>
      <c r="Q256" s="282">
        <v>0</v>
      </c>
      <c r="R256" s="282">
        <v>0</v>
      </c>
    </row>
    <row r="257" spans="1:18" s="301" customFormat="1" ht="19.5" customHeight="1">
      <c r="A257" s="256"/>
      <c r="B257" s="257">
        <v>80113</v>
      </c>
      <c r="C257" s="257"/>
      <c r="D257" s="323" t="s">
        <v>246</v>
      </c>
      <c r="E257" s="258">
        <f>E258</f>
        <v>102000</v>
      </c>
      <c r="F257" s="258">
        <f aca="true" t="shared" si="29" ref="F257:K257">F258</f>
        <v>102000</v>
      </c>
      <c r="G257" s="258">
        <f t="shared" si="29"/>
        <v>102000</v>
      </c>
      <c r="H257" s="258">
        <f t="shared" si="29"/>
        <v>0</v>
      </c>
      <c r="I257" s="258">
        <f t="shared" si="29"/>
        <v>102000</v>
      </c>
      <c r="J257" s="258">
        <f t="shared" si="29"/>
        <v>0</v>
      </c>
      <c r="K257" s="258">
        <f t="shared" si="29"/>
        <v>0</v>
      </c>
      <c r="L257" s="306">
        <v>0</v>
      </c>
      <c r="M257" s="306">
        <v>0</v>
      </c>
      <c r="N257" s="306">
        <v>0</v>
      </c>
      <c r="O257" s="306">
        <v>0</v>
      </c>
      <c r="P257" s="306">
        <v>0</v>
      </c>
      <c r="Q257" s="306">
        <v>0</v>
      </c>
      <c r="R257" s="306">
        <v>0</v>
      </c>
    </row>
    <row r="258" spans="1:18" ht="19.5" customHeight="1">
      <c r="A258" s="160"/>
      <c r="B258" s="161"/>
      <c r="C258" s="161">
        <v>4300</v>
      </c>
      <c r="D258" s="324" t="s">
        <v>153</v>
      </c>
      <c r="E258" s="134">
        <v>102000</v>
      </c>
      <c r="F258" s="282">
        <v>102000</v>
      </c>
      <c r="G258" s="282">
        <v>102000</v>
      </c>
      <c r="H258" s="282">
        <v>0</v>
      </c>
      <c r="I258" s="282">
        <v>102000</v>
      </c>
      <c r="J258" s="282">
        <v>0</v>
      </c>
      <c r="K258" s="282">
        <v>0</v>
      </c>
      <c r="L258" s="282">
        <v>0</v>
      </c>
      <c r="M258" s="282">
        <v>0</v>
      </c>
      <c r="N258" s="282">
        <v>0</v>
      </c>
      <c r="O258" s="282">
        <v>0</v>
      </c>
      <c r="P258" s="282">
        <v>0</v>
      </c>
      <c r="Q258" s="282">
        <v>0</v>
      </c>
      <c r="R258" s="282">
        <v>0</v>
      </c>
    </row>
    <row r="259" spans="1:18" s="301" customFormat="1" ht="25.5">
      <c r="A259" s="256"/>
      <c r="B259" s="257" t="s">
        <v>109</v>
      </c>
      <c r="C259" s="257"/>
      <c r="D259" s="323" t="s">
        <v>131</v>
      </c>
      <c r="E259" s="258">
        <f>SUM(E260:E279)</f>
        <v>191584</v>
      </c>
      <c r="F259" s="258">
        <f aca="true" t="shared" si="30" ref="F259:K259">SUM(F260:F279)</f>
        <v>191584</v>
      </c>
      <c r="G259" s="258">
        <f t="shared" si="30"/>
        <v>191234</v>
      </c>
      <c r="H259" s="258">
        <f t="shared" si="30"/>
        <v>162986</v>
      </c>
      <c r="I259" s="258">
        <f t="shared" si="30"/>
        <v>28248</v>
      </c>
      <c r="J259" s="258">
        <f t="shared" si="30"/>
        <v>0</v>
      </c>
      <c r="K259" s="258">
        <f t="shared" si="30"/>
        <v>350</v>
      </c>
      <c r="L259" s="306">
        <v>0</v>
      </c>
      <c r="M259" s="306">
        <v>0</v>
      </c>
      <c r="N259" s="306">
        <v>0</v>
      </c>
      <c r="O259" s="306">
        <v>0</v>
      </c>
      <c r="P259" s="306">
        <v>0</v>
      </c>
      <c r="Q259" s="306">
        <v>0</v>
      </c>
      <c r="R259" s="306">
        <v>0</v>
      </c>
    </row>
    <row r="260" spans="1:18" ht="25.5">
      <c r="A260" s="160"/>
      <c r="B260" s="161"/>
      <c r="C260" s="161" t="s">
        <v>164</v>
      </c>
      <c r="D260" s="324" t="s">
        <v>196</v>
      </c>
      <c r="E260" s="134">
        <v>350</v>
      </c>
      <c r="F260" s="282">
        <v>350</v>
      </c>
      <c r="G260" s="282">
        <v>0</v>
      </c>
      <c r="H260" s="282">
        <v>0</v>
      </c>
      <c r="I260" s="282">
        <v>0</v>
      </c>
      <c r="J260" s="282">
        <v>0</v>
      </c>
      <c r="K260" s="282">
        <v>350</v>
      </c>
      <c r="L260" s="282">
        <v>0</v>
      </c>
      <c r="M260" s="282">
        <v>0</v>
      </c>
      <c r="N260" s="282">
        <v>0</v>
      </c>
      <c r="O260" s="282">
        <v>0</v>
      </c>
      <c r="P260" s="282">
        <v>0</v>
      </c>
      <c r="Q260" s="282">
        <v>0</v>
      </c>
      <c r="R260" s="282">
        <v>0</v>
      </c>
    </row>
    <row r="261" spans="1:18" ht="25.5">
      <c r="A261" s="160"/>
      <c r="B261" s="161"/>
      <c r="C261" s="161" t="s">
        <v>209</v>
      </c>
      <c r="D261" s="324" t="s">
        <v>182</v>
      </c>
      <c r="E261" s="134">
        <v>126951</v>
      </c>
      <c r="F261" s="134">
        <v>126951</v>
      </c>
      <c r="G261" s="134">
        <v>126951</v>
      </c>
      <c r="H261" s="134">
        <v>126951</v>
      </c>
      <c r="I261" s="282">
        <v>0</v>
      </c>
      <c r="J261" s="282">
        <v>0</v>
      </c>
      <c r="K261" s="282">
        <v>0</v>
      </c>
      <c r="L261" s="282">
        <v>0</v>
      </c>
      <c r="M261" s="282">
        <v>0</v>
      </c>
      <c r="N261" s="282">
        <v>0</v>
      </c>
      <c r="O261" s="282">
        <v>0</v>
      </c>
      <c r="P261" s="282">
        <v>0</v>
      </c>
      <c r="Q261" s="282">
        <v>0</v>
      </c>
      <c r="R261" s="282">
        <v>0</v>
      </c>
    </row>
    <row r="262" spans="1:18" ht="19.5" customHeight="1">
      <c r="A262" s="160"/>
      <c r="B262" s="161"/>
      <c r="C262" s="161" t="s">
        <v>234</v>
      </c>
      <c r="D262" s="324" t="s">
        <v>183</v>
      </c>
      <c r="E262" s="134">
        <v>10395</v>
      </c>
      <c r="F262" s="134">
        <v>10395</v>
      </c>
      <c r="G262" s="134">
        <v>10395</v>
      </c>
      <c r="H262" s="134">
        <v>10395</v>
      </c>
      <c r="I262" s="282">
        <v>0</v>
      </c>
      <c r="J262" s="282">
        <v>0</v>
      </c>
      <c r="K262" s="282">
        <v>0</v>
      </c>
      <c r="L262" s="282">
        <v>0</v>
      </c>
      <c r="M262" s="282">
        <v>0</v>
      </c>
      <c r="N262" s="282">
        <v>0</v>
      </c>
      <c r="O262" s="282">
        <v>0</v>
      </c>
      <c r="P262" s="282">
        <v>0</v>
      </c>
      <c r="Q262" s="282">
        <v>0</v>
      </c>
      <c r="R262" s="282">
        <v>0</v>
      </c>
    </row>
    <row r="263" spans="1:18" ht="19.5" customHeight="1">
      <c r="A263" s="160"/>
      <c r="B263" s="161"/>
      <c r="C263" s="161" t="s">
        <v>144</v>
      </c>
      <c r="D263" s="324" t="s">
        <v>149</v>
      </c>
      <c r="E263" s="134">
        <v>21267</v>
      </c>
      <c r="F263" s="134">
        <v>21267</v>
      </c>
      <c r="G263" s="134">
        <v>21267</v>
      </c>
      <c r="H263" s="134">
        <v>21267</v>
      </c>
      <c r="I263" s="282">
        <v>0</v>
      </c>
      <c r="J263" s="282">
        <v>0</v>
      </c>
      <c r="K263" s="282">
        <v>0</v>
      </c>
      <c r="L263" s="282">
        <v>0</v>
      </c>
      <c r="M263" s="282">
        <v>0</v>
      </c>
      <c r="N263" s="282">
        <v>0</v>
      </c>
      <c r="O263" s="282">
        <v>0</v>
      </c>
      <c r="P263" s="282">
        <v>0</v>
      </c>
      <c r="Q263" s="282">
        <v>0</v>
      </c>
      <c r="R263" s="282">
        <v>0</v>
      </c>
    </row>
    <row r="264" spans="1:18" ht="19.5" customHeight="1">
      <c r="A264" s="160"/>
      <c r="B264" s="161"/>
      <c r="C264" s="161" t="s">
        <v>145</v>
      </c>
      <c r="D264" s="324" t="s">
        <v>184</v>
      </c>
      <c r="E264" s="134">
        <v>3373</v>
      </c>
      <c r="F264" s="134">
        <v>3373</v>
      </c>
      <c r="G264" s="134">
        <v>3373</v>
      </c>
      <c r="H264" s="134">
        <v>3373</v>
      </c>
      <c r="I264" s="282">
        <v>0</v>
      </c>
      <c r="J264" s="282">
        <v>0</v>
      </c>
      <c r="K264" s="282">
        <v>0</v>
      </c>
      <c r="L264" s="282">
        <v>0</v>
      </c>
      <c r="M264" s="282">
        <v>0</v>
      </c>
      <c r="N264" s="282">
        <v>0</v>
      </c>
      <c r="O264" s="282">
        <v>0</v>
      </c>
      <c r="P264" s="282">
        <v>0</v>
      </c>
      <c r="Q264" s="282">
        <v>0</v>
      </c>
      <c r="R264" s="282">
        <v>0</v>
      </c>
    </row>
    <row r="265" spans="1:18" ht="19.5" customHeight="1">
      <c r="A265" s="160"/>
      <c r="B265" s="161"/>
      <c r="C265" s="161">
        <v>4170</v>
      </c>
      <c r="D265" s="324" t="s">
        <v>150</v>
      </c>
      <c r="E265" s="134">
        <v>1000</v>
      </c>
      <c r="F265" s="134">
        <v>1000</v>
      </c>
      <c r="G265" s="134">
        <v>1000</v>
      </c>
      <c r="H265" s="134">
        <v>1000</v>
      </c>
      <c r="I265" s="282">
        <v>0</v>
      </c>
      <c r="J265" s="282">
        <v>0</v>
      </c>
      <c r="K265" s="282">
        <v>0</v>
      </c>
      <c r="L265" s="282">
        <v>0</v>
      </c>
      <c r="M265" s="282">
        <v>0</v>
      </c>
      <c r="N265" s="282">
        <v>0</v>
      </c>
      <c r="O265" s="282">
        <v>0</v>
      </c>
      <c r="P265" s="282">
        <v>0</v>
      </c>
      <c r="Q265" s="282">
        <v>0</v>
      </c>
      <c r="R265" s="282">
        <v>0</v>
      </c>
    </row>
    <row r="266" spans="1:18" ht="19.5" customHeight="1">
      <c r="A266" s="160"/>
      <c r="B266" s="161"/>
      <c r="C266" s="161" t="s">
        <v>165</v>
      </c>
      <c r="D266" s="324" t="s">
        <v>151</v>
      </c>
      <c r="E266" s="134">
        <v>4800</v>
      </c>
      <c r="F266" s="134">
        <v>4800</v>
      </c>
      <c r="G266" s="134">
        <v>4800</v>
      </c>
      <c r="H266" s="282">
        <v>0</v>
      </c>
      <c r="I266" s="134">
        <v>4800</v>
      </c>
      <c r="J266" s="282">
        <v>0</v>
      </c>
      <c r="K266" s="282">
        <v>0</v>
      </c>
      <c r="L266" s="282">
        <v>0</v>
      </c>
      <c r="M266" s="282">
        <v>0</v>
      </c>
      <c r="N266" s="282">
        <v>0</v>
      </c>
      <c r="O266" s="282">
        <v>0</v>
      </c>
      <c r="P266" s="282">
        <v>0</v>
      </c>
      <c r="Q266" s="282">
        <v>0</v>
      </c>
      <c r="R266" s="282">
        <v>0</v>
      </c>
    </row>
    <row r="267" spans="1:18" ht="25.5">
      <c r="A267" s="160"/>
      <c r="B267" s="161"/>
      <c r="C267" s="161" t="s">
        <v>173</v>
      </c>
      <c r="D267" s="324" t="s">
        <v>199</v>
      </c>
      <c r="E267" s="134">
        <v>50</v>
      </c>
      <c r="F267" s="134">
        <v>50</v>
      </c>
      <c r="G267" s="134">
        <v>50</v>
      </c>
      <c r="H267" s="282">
        <v>0</v>
      </c>
      <c r="I267" s="134">
        <v>50</v>
      </c>
      <c r="J267" s="282">
        <v>0</v>
      </c>
      <c r="K267" s="282">
        <v>0</v>
      </c>
      <c r="L267" s="282">
        <v>0</v>
      </c>
      <c r="M267" s="282">
        <v>0</v>
      </c>
      <c r="N267" s="282">
        <v>0</v>
      </c>
      <c r="O267" s="282">
        <v>0</v>
      </c>
      <c r="P267" s="282">
        <v>0</v>
      </c>
      <c r="Q267" s="282">
        <v>0</v>
      </c>
      <c r="R267" s="282">
        <v>0</v>
      </c>
    </row>
    <row r="268" spans="1:18" ht="25.5">
      <c r="A268" s="160"/>
      <c r="B268" s="161"/>
      <c r="C268" s="161" t="s">
        <v>174</v>
      </c>
      <c r="D268" s="324" t="s">
        <v>244</v>
      </c>
      <c r="E268" s="134">
        <v>300</v>
      </c>
      <c r="F268" s="134">
        <v>300</v>
      </c>
      <c r="G268" s="134">
        <v>300</v>
      </c>
      <c r="H268" s="282">
        <v>0</v>
      </c>
      <c r="I268" s="134">
        <v>300</v>
      </c>
      <c r="J268" s="282">
        <v>0</v>
      </c>
      <c r="K268" s="282">
        <v>0</v>
      </c>
      <c r="L268" s="282">
        <v>0</v>
      </c>
      <c r="M268" s="282">
        <v>0</v>
      </c>
      <c r="N268" s="282">
        <v>0</v>
      </c>
      <c r="O268" s="282">
        <v>0</v>
      </c>
      <c r="P268" s="282">
        <v>0</v>
      </c>
      <c r="Q268" s="282">
        <v>0</v>
      </c>
      <c r="R268" s="282">
        <v>0</v>
      </c>
    </row>
    <row r="269" spans="1:18" ht="19.5" customHeight="1">
      <c r="A269" s="160"/>
      <c r="B269" s="161"/>
      <c r="C269" s="161" t="s">
        <v>157</v>
      </c>
      <c r="D269" s="324" t="s">
        <v>152</v>
      </c>
      <c r="E269" s="134">
        <v>1400</v>
      </c>
      <c r="F269" s="134">
        <v>1400</v>
      </c>
      <c r="G269" s="134">
        <v>1400</v>
      </c>
      <c r="H269" s="282">
        <v>0</v>
      </c>
      <c r="I269" s="134">
        <v>1400</v>
      </c>
      <c r="J269" s="282">
        <v>0</v>
      </c>
      <c r="K269" s="282">
        <v>0</v>
      </c>
      <c r="L269" s="282">
        <v>0</v>
      </c>
      <c r="M269" s="282">
        <v>0</v>
      </c>
      <c r="N269" s="282">
        <v>0</v>
      </c>
      <c r="O269" s="282">
        <v>0</v>
      </c>
      <c r="P269" s="282">
        <v>0</v>
      </c>
      <c r="Q269" s="282">
        <v>0</v>
      </c>
      <c r="R269" s="282">
        <v>0</v>
      </c>
    </row>
    <row r="270" spans="1:18" ht="19.5" customHeight="1">
      <c r="A270" s="160"/>
      <c r="B270" s="161"/>
      <c r="C270" s="161" t="s">
        <v>162</v>
      </c>
      <c r="D270" s="324" t="s">
        <v>153</v>
      </c>
      <c r="E270" s="134">
        <v>3770</v>
      </c>
      <c r="F270" s="134">
        <v>3770</v>
      </c>
      <c r="G270" s="134">
        <v>3770</v>
      </c>
      <c r="H270" s="282">
        <v>0</v>
      </c>
      <c r="I270" s="134">
        <v>3770</v>
      </c>
      <c r="J270" s="282">
        <v>0</v>
      </c>
      <c r="K270" s="282">
        <v>0</v>
      </c>
      <c r="L270" s="282">
        <v>0</v>
      </c>
      <c r="M270" s="282">
        <v>0</v>
      </c>
      <c r="N270" s="282">
        <v>0</v>
      </c>
      <c r="O270" s="282">
        <v>0</v>
      </c>
      <c r="P270" s="282">
        <v>0</v>
      </c>
      <c r="Q270" s="282">
        <v>0</v>
      </c>
      <c r="R270" s="282">
        <v>0</v>
      </c>
    </row>
    <row r="271" spans="1:18" ht="19.5" customHeight="1">
      <c r="A271" s="160"/>
      <c r="B271" s="161"/>
      <c r="C271" s="161">
        <v>4350</v>
      </c>
      <c r="D271" s="324" t="s">
        <v>200</v>
      </c>
      <c r="E271" s="134">
        <v>840</v>
      </c>
      <c r="F271" s="134">
        <v>840</v>
      </c>
      <c r="G271" s="134">
        <v>840</v>
      </c>
      <c r="H271" s="282">
        <v>0</v>
      </c>
      <c r="I271" s="134">
        <v>840</v>
      </c>
      <c r="J271" s="282">
        <v>0</v>
      </c>
      <c r="K271" s="282">
        <v>0</v>
      </c>
      <c r="L271" s="282">
        <v>0</v>
      </c>
      <c r="M271" s="282">
        <v>0</v>
      </c>
      <c r="N271" s="282">
        <v>0</v>
      </c>
      <c r="O271" s="282">
        <v>0</v>
      </c>
      <c r="P271" s="282">
        <v>0</v>
      </c>
      <c r="Q271" s="282">
        <v>0</v>
      </c>
      <c r="R271" s="282">
        <v>0</v>
      </c>
    </row>
    <row r="272" spans="1:18" ht="38.25">
      <c r="A272" s="160"/>
      <c r="B272" s="161"/>
      <c r="C272" s="161" t="s">
        <v>171</v>
      </c>
      <c r="D272" s="324" t="s">
        <v>201</v>
      </c>
      <c r="E272" s="134">
        <v>765</v>
      </c>
      <c r="F272" s="134">
        <v>765</v>
      </c>
      <c r="G272" s="134">
        <v>765</v>
      </c>
      <c r="H272" s="282">
        <v>0</v>
      </c>
      <c r="I272" s="134">
        <v>765</v>
      </c>
      <c r="J272" s="282">
        <v>0</v>
      </c>
      <c r="K272" s="282">
        <v>0</v>
      </c>
      <c r="L272" s="282">
        <v>0</v>
      </c>
      <c r="M272" s="282">
        <v>0</v>
      </c>
      <c r="N272" s="282">
        <v>0</v>
      </c>
      <c r="O272" s="282">
        <v>0</v>
      </c>
      <c r="P272" s="282">
        <v>0</v>
      </c>
      <c r="Q272" s="282">
        <v>0</v>
      </c>
      <c r="R272" s="282">
        <v>0</v>
      </c>
    </row>
    <row r="273" spans="1:18" ht="25.5" customHeight="1">
      <c r="A273" s="160"/>
      <c r="B273" s="161"/>
      <c r="C273" s="161" t="s">
        <v>176</v>
      </c>
      <c r="D273" s="324" t="s">
        <v>275</v>
      </c>
      <c r="E273" s="134">
        <v>2800</v>
      </c>
      <c r="F273" s="134">
        <v>2800</v>
      </c>
      <c r="G273" s="134">
        <v>2800</v>
      </c>
      <c r="H273" s="282">
        <v>0</v>
      </c>
      <c r="I273" s="134">
        <v>2800</v>
      </c>
      <c r="J273" s="282">
        <v>0</v>
      </c>
      <c r="K273" s="282">
        <v>0</v>
      </c>
      <c r="L273" s="282">
        <v>0</v>
      </c>
      <c r="M273" s="282">
        <v>0</v>
      </c>
      <c r="N273" s="282">
        <v>0</v>
      </c>
      <c r="O273" s="282">
        <v>0</v>
      </c>
      <c r="P273" s="282">
        <v>0</v>
      </c>
      <c r="Q273" s="282">
        <v>0</v>
      </c>
      <c r="R273" s="282">
        <v>0</v>
      </c>
    </row>
    <row r="274" spans="1:18" ht="19.5" customHeight="1">
      <c r="A274" s="160"/>
      <c r="B274" s="161"/>
      <c r="C274" s="161" t="s">
        <v>167</v>
      </c>
      <c r="D274" s="324" t="s">
        <v>186</v>
      </c>
      <c r="E274" s="134">
        <v>1800</v>
      </c>
      <c r="F274" s="134">
        <v>1800</v>
      </c>
      <c r="G274" s="134">
        <v>1800</v>
      </c>
      <c r="H274" s="282">
        <v>0</v>
      </c>
      <c r="I274" s="134">
        <v>1800</v>
      </c>
      <c r="J274" s="282">
        <v>0</v>
      </c>
      <c r="K274" s="282">
        <v>0</v>
      </c>
      <c r="L274" s="282">
        <v>0</v>
      </c>
      <c r="M274" s="282">
        <v>0</v>
      </c>
      <c r="N274" s="282">
        <v>0</v>
      </c>
      <c r="O274" s="282">
        <v>0</v>
      </c>
      <c r="P274" s="282">
        <v>0</v>
      </c>
      <c r="Q274" s="282">
        <v>0</v>
      </c>
      <c r="R274" s="282">
        <v>0</v>
      </c>
    </row>
    <row r="275" spans="1:18" ht="19.5" customHeight="1">
      <c r="A275" s="160"/>
      <c r="B275" s="161"/>
      <c r="C275" s="161" t="s">
        <v>147</v>
      </c>
      <c r="D275" s="324" t="s">
        <v>154</v>
      </c>
      <c r="E275" s="134">
        <v>20</v>
      </c>
      <c r="F275" s="134">
        <v>20</v>
      </c>
      <c r="G275" s="134">
        <v>20</v>
      </c>
      <c r="H275" s="282">
        <v>0</v>
      </c>
      <c r="I275" s="134">
        <v>20</v>
      </c>
      <c r="J275" s="282">
        <v>0</v>
      </c>
      <c r="K275" s="282">
        <v>0</v>
      </c>
      <c r="L275" s="282">
        <v>0</v>
      </c>
      <c r="M275" s="282">
        <v>0</v>
      </c>
      <c r="N275" s="282">
        <v>0</v>
      </c>
      <c r="O275" s="282">
        <v>0</v>
      </c>
      <c r="P275" s="282">
        <v>0</v>
      </c>
      <c r="Q275" s="282">
        <v>0</v>
      </c>
      <c r="R275" s="282">
        <v>0</v>
      </c>
    </row>
    <row r="276" spans="1:18" ht="19.5" customHeight="1">
      <c r="A276" s="160"/>
      <c r="B276" s="161"/>
      <c r="C276" s="161" t="s">
        <v>235</v>
      </c>
      <c r="D276" s="324" t="s">
        <v>245</v>
      </c>
      <c r="E276" s="134">
        <v>3703</v>
      </c>
      <c r="F276" s="134">
        <v>3703</v>
      </c>
      <c r="G276" s="134">
        <v>3703</v>
      </c>
      <c r="H276" s="282">
        <v>0</v>
      </c>
      <c r="I276" s="134">
        <v>3703</v>
      </c>
      <c r="J276" s="282">
        <v>0</v>
      </c>
      <c r="K276" s="282">
        <v>0</v>
      </c>
      <c r="L276" s="282">
        <v>0</v>
      </c>
      <c r="M276" s="282">
        <v>0</v>
      </c>
      <c r="N276" s="282">
        <v>0</v>
      </c>
      <c r="O276" s="282">
        <v>0</v>
      </c>
      <c r="P276" s="282">
        <v>0</v>
      </c>
      <c r="Q276" s="282">
        <v>0</v>
      </c>
      <c r="R276" s="282">
        <v>0</v>
      </c>
    </row>
    <row r="277" spans="1:18" ht="25.5" customHeight="1">
      <c r="A277" s="160"/>
      <c r="B277" s="161"/>
      <c r="C277" s="161" t="s">
        <v>168</v>
      </c>
      <c r="D277" s="324" t="s">
        <v>247</v>
      </c>
      <c r="E277" s="134">
        <v>2500</v>
      </c>
      <c r="F277" s="134">
        <v>2500</v>
      </c>
      <c r="G277" s="134">
        <v>2500</v>
      </c>
      <c r="H277" s="282">
        <v>0</v>
      </c>
      <c r="I277" s="134">
        <v>2500</v>
      </c>
      <c r="J277" s="282">
        <v>0</v>
      </c>
      <c r="K277" s="282">
        <v>0</v>
      </c>
      <c r="L277" s="282">
        <v>0</v>
      </c>
      <c r="M277" s="282">
        <v>0</v>
      </c>
      <c r="N277" s="282">
        <v>0</v>
      </c>
      <c r="O277" s="282">
        <v>0</v>
      </c>
      <c r="P277" s="282">
        <v>0</v>
      </c>
      <c r="Q277" s="282">
        <v>0</v>
      </c>
      <c r="R277" s="282">
        <v>0</v>
      </c>
    </row>
    <row r="278" spans="1:18" ht="51">
      <c r="A278" s="160"/>
      <c r="B278" s="161"/>
      <c r="C278" s="161" t="s">
        <v>169</v>
      </c>
      <c r="D278" s="324" t="s">
        <v>195</v>
      </c>
      <c r="E278" s="134">
        <v>600</v>
      </c>
      <c r="F278" s="134">
        <v>600</v>
      </c>
      <c r="G278" s="134">
        <v>600</v>
      </c>
      <c r="H278" s="282">
        <v>0</v>
      </c>
      <c r="I278" s="134">
        <v>600</v>
      </c>
      <c r="J278" s="282">
        <v>0</v>
      </c>
      <c r="K278" s="282">
        <v>0</v>
      </c>
      <c r="L278" s="282">
        <v>0</v>
      </c>
      <c r="M278" s="282">
        <v>0</v>
      </c>
      <c r="N278" s="282">
        <v>0</v>
      </c>
      <c r="O278" s="282">
        <v>0</v>
      </c>
      <c r="P278" s="282">
        <v>0</v>
      </c>
      <c r="Q278" s="282">
        <v>0</v>
      </c>
      <c r="R278" s="282">
        <v>0</v>
      </c>
    </row>
    <row r="279" spans="1:18" ht="38.25">
      <c r="A279" s="160"/>
      <c r="B279" s="161"/>
      <c r="C279" s="161" t="s">
        <v>170</v>
      </c>
      <c r="D279" s="324" t="s">
        <v>190</v>
      </c>
      <c r="E279" s="134">
        <v>4900</v>
      </c>
      <c r="F279" s="134">
        <v>4900</v>
      </c>
      <c r="G279" s="134">
        <v>4900</v>
      </c>
      <c r="H279" s="282">
        <v>0</v>
      </c>
      <c r="I279" s="134">
        <v>4900</v>
      </c>
      <c r="J279" s="282">
        <v>0</v>
      </c>
      <c r="K279" s="282">
        <v>0</v>
      </c>
      <c r="L279" s="282">
        <v>0</v>
      </c>
      <c r="M279" s="282">
        <v>0</v>
      </c>
      <c r="N279" s="282">
        <v>0</v>
      </c>
      <c r="O279" s="282">
        <v>0</v>
      </c>
      <c r="P279" s="282">
        <v>0</v>
      </c>
      <c r="Q279" s="282">
        <v>0</v>
      </c>
      <c r="R279" s="282">
        <v>0</v>
      </c>
    </row>
    <row r="280" spans="1:18" s="301" customFormat="1" ht="25.5">
      <c r="A280" s="256"/>
      <c r="B280" s="257" t="s">
        <v>232</v>
      </c>
      <c r="C280" s="257"/>
      <c r="D280" s="323" t="s">
        <v>248</v>
      </c>
      <c r="E280" s="258">
        <f>SUM(E281)</f>
        <v>28150</v>
      </c>
      <c r="F280" s="258">
        <f aca="true" t="shared" si="31" ref="F280:R280">SUM(F281)</f>
        <v>28150</v>
      </c>
      <c r="G280" s="258">
        <f t="shared" si="31"/>
        <v>28150</v>
      </c>
      <c r="H280" s="258">
        <f t="shared" si="31"/>
        <v>0</v>
      </c>
      <c r="I280" s="258">
        <f t="shared" si="31"/>
        <v>28150</v>
      </c>
      <c r="J280" s="258">
        <f t="shared" si="31"/>
        <v>0</v>
      </c>
      <c r="K280" s="258">
        <f t="shared" si="31"/>
        <v>0</v>
      </c>
      <c r="L280" s="258">
        <f t="shared" si="31"/>
        <v>0</v>
      </c>
      <c r="M280" s="258">
        <f t="shared" si="31"/>
        <v>0</v>
      </c>
      <c r="N280" s="258">
        <f t="shared" si="31"/>
        <v>0</v>
      </c>
      <c r="O280" s="258">
        <f t="shared" si="31"/>
        <v>0</v>
      </c>
      <c r="P280" s="258">
        <f t="shared" si="31"/>
        <v>0</v>
      </c>
      <c r="Q280" s="258">
        <f t="shared" si="31"/>
        <v>0</v>
      </c>
      <c r="R280" s="258">
        <f t="shared" si="31"/>
        <v>0</v>
      </c>
    </row>
    <row r="281" spans="1:18" ht="19.5" customHeight="1">
      <c r="A281" s="160"/>
      <c r="B281" s="161"/>
      <c r="C281" s="161" t="s">
        <v>162</v>
      </c>
      <c r="D281" s="324" t="s">
        <v>153</v>
      </c>
      <c r="E281" s="134">
        <v>28150</v>
      </c>
      <c r="F281" s="282">
        <v>28150</v>
      </c>
      <c r="G281" s="282">
        <v>28150</v>
      </c>
      <c r="H281" s="282">
        <v>0</v>
      </c>
      <c r="I281" s="282">
        <v>28150</v>
      </c>
      <c r="J281" s="282">
        <v>0</v>
      </c>
      <c r="K281" s="282">
        <v>0</v>
      </c>
      <c r="L281" s="282">
        <v>0</v>
      </c>
      <c r="M281" s="282">
        <v>0</v>
      </c>
      <c r="N281" s="282">
        <v>0</v>
      </c>
      <c r="O281" s="282">
        <v>0</v>
      </c>
      <c r="P281" s="282">
        <v>0</v>
      </c>
      <c r="Q281" s="282">
        <v>0</v>
      </c>
      <c r="R281" s="282">
        <v>0</v>
      </c>
    </row>
    <row r="282" spans="1:18" s="301" customFormat="1" ht="19.5" customHeight="1">
      <c r="A282" s="256"/>
      <c r="B282" s="257">
        <v>80148</v>
      </c>
      <c r="C282" s="257"/>
      <c r="D282" s="323" t="s">
        <v>436</v>
      </c>
      <c r="E282" s="259">
        <f>SUM(E283:E291)</f>
        <v>116866</v>
      </c>
      <c r="F282" s="259">
        <f aca="true" t="shared" si="32" ref="F282:R282">SUM(F283:F291)</f>
        <v>116866</v>
      </c>
      <c r="G282" s="259">
        <f t="shared" si="32"/>
        <v>115466</v>
      </c>
      <c r="H282" s="259">
        <f t="shared" si="32"/>
        <v>102122</v>
      </c>
      <c r="I282" s="259">
        <f t="shared" si="32"/>
        <v>13344</v>
      </c>
      <c r="J282" s="259">
        <f t="shared" si="32"/>
        <v>0</v>
      </c>
      <c r="K282" s="259">
        <f t="shared" si="32"/>
        <v>1400</v>
      </c>
      <c r="L282" s="259">
        <f t="shared" si="32"/>
        <v>0</v>
      </c>
      <c r="M282" s="259">
        <f t="shared" si="32"/>
        <v>0</v>
      </c>
      <c r="N282" s="259">
        <f t="shared" si="32"/>
        <v>0</v>
      </c>
      <c r="O282" s="259">
        <f t="shared" si="32"/>
        <v>0</v>
      </c>
      <c r="P282" s="259">
        <f t="shared" si="32"/>
        <v>0</v>
      </c>
      <c r="Q282" s="259">
        <f t="shared" si="32"/>
        <v>0</v>
      </c>
      <c r="R282" s="259">
        <f t="shared" si="32"/>
        <v>0</v>
      </c>
    </row>
    <row r="283" spans="1:18" ht="25.5">
      <c r="A283" s="160"/>
      <c r="B283" s="161"/>
      <c r="C283" s="161" t="s">
        <v>164</v>
      </c>
      <c r="D283" s="324" t="s">
        <v>196</v>
      </c>
      <c r="E283" s="134">
        <v>1400</v>
      </c>
      <c r="F283" s="282">
        <v>1400</v>
      </c>
      <c r="G283" s="282">
        <v>0</v>
      </c>
      <c r="H283" s="282">
        <v>0</v>
      </c>
      <c r="I283" s="282">
        <v>0</v>
      </c>
      <c r="J283" s="282">
        <v>0</v>
      </c>
      <c r="K283" s="282">
        <v>1400</v>
      </c>
      <c r="L283" s="282">
        <v>0</v>
      </c>
      <c r="M283" s="282">
        <v>0</v>
      </c>
      <c r="N283" s="282">
        <v>0</v>
      </c>
      <c r="O283" s="282">
        <v>0</v>
      </c>
      <c r="P283" s="282">
        <v>0</v>
      </c>
      <c r="Q283" s="282">
        <v>0</v>
      </c>
      <c r="R283" s="282">
        <v>0</v>
      </c>
    </row>
    <row r="284" spans="1:18" ht="25.5">
      <c r="A284" s="160"/>
      <c r="B284" s="161"/>
      <c r="C284" s="161" t="s">
        <v>209</v>
      </c>
      <c r="D284" s="324" t="s">
        <v>182</v>
      </c>
      <c r="E284" s="134">
        <v>80780</v>
      </c>
      <c r="F284" s="134">
        <v>80780</v>
      </c>
      <c r="G284" s="134">
        <v>80780</v>
      </c>
      <c r="H284" s="134">
        <v>80780</v>
      </c>
      <c r="I284" s="282">
        <v>0</v>
      </c>
      <c r="J284" s="282">
        <v>0</v>
      </c>
      <c r="K284" s="282">
        <v>0</v>
      </c>
      <c r="L284" s="282">
        <v>0</v>
      </c>
      <c r="M284" s="282">
        <v>0</v>
      </c>
      <c r="N284" s="282">
        <v>0</v>
      </c>
      <c r="O284" s="282">
        <v>0</v>
      </c>
      <c r="P284" s="282">
        <v>0</v>
      </c>
      <c r="Q284" s="282">
        <v>0</v>
      </c>
      <c r="R284" s="282">
        <v>0</v>
      </c>
    </row>
    <row r="285" spans="1:18" ht="19.5" customHeight="1">
      <c r="A285" s="160"/>
      <c r="B285" s="161"/>
      <c r="C285" s="161">
        <v>4040</v>
      </c>
      <c r="D285" s="324" t="s">
        <v>183</v>
      </c>
      <c r="E285" s="134">
        <v>6300</v>
      </c>
      <c r="F285" s="134">
        <v>6300</v>
      </c>
      <c r="G285" s="134">
        <v>6300</v>
      </c>
      <c r="H285" s="134">
        <v>6300</v>
      </c>
      <c r="I285" s="282">
        <v>0</v>
      </c>
      <c r="J285" s="282">
        <v>0</v>
      </c>
      <c r="K285" s="282">
        <v>0</v>
      </c>
      <c r="L285" s="282">
        <v>0</v>
      </c>
      <c r="M285" s="282">
        <v>0</v>
      </c>
      <c r="N285" s="282">
        <v>0</v>
      </c>
      <c r="O285" s="282">
        <v>0</v>
      </c>
      <c r="P285" s="282">
        <v>0</v>
      </c>
      <c r="Q285" s="282">
        <v>0</v>
      </c>
      <c r="R285" s="282">
        <v>0</v>
      </c>
    </row>
    <row r="286" spans="1:18" ht="19.5" customHeight="1">
      <c r="A286" s="160"/>
      <c r="B286" s="161"/>
      <c r="C286" s="161" t="s">
        <v>144</v>
      </c>
      <c r="D286" s="324" t="s">
        <v>149</v>
      </c>
      <c r="E286" s="134">
        <v>12984</v>
      </c>
      <c r="F286" s="134">
        <v>12984</v>
      </c>
      <c r="G286" s="134">
        <v>12984</v>
      </c>
      <c r="H286" s="134">
        <v>12984</v>
      </c>
      <c r="I286" s="282">
        <v>0</v>
      </c>
      <c r="J286" s="282">
        <v>0</v>
      </c>
      <c r="K286" s="282">
        <v>0</v>
      </c>
      <c r="L286" s="282">
        <v>0</v>
      </c>
      <c r="M286" s="282">
        <v>0</v>
      </c>
      <c r="N286" s="282">
        <v>0</v>
      </c>
      <c r="O286" s="282">
        <v>0</v>
      </c>
      <c r="P286" s="282">
        <v>0</v>
      </c>
      <c r="Q286" s="282">
        <v>0</v>
      </c>
      <c r="R286" s="282">
        <v>0</v>
      </c>
    </row>
    <row r="287" spans="1:18" ht="19.5" customHeight="1">
      <c r="A287" s="160"/>
      <c r="B287" s="161"/>
      <c r="C287" s="161" t="s">
        <v>145</v>
      </c>
      <c r="D287" s="324" t="s">
        <v>184</v>
      </c>
      <c r="E287" s="134">
        <v>2058</v>
      </c>
      <c r="F287" s="134">
        <v>2058</v>
      </c>
      <c r="G287" s="134">
        <v>2058</v>
      </c>
      <c r="H287" s="134">
        <v>2058</v>
      </c>
      <c r="I287" s="282">
        <v>0</v>
      </c>
      <c r="J287" s="282">
        <v>0</v>
      </c>
      <c r="K287" s="282">
        <v>0</v>
      </c>
      <c r="L287" s="282">
        <v>0</v>
      </c>
      <c r="M287" s="282">
        <v>0</v>
      </c>
      <c r="N287" s="282">
        <v>0</v>
      </c>
      <c r="O287" s="282">
        <v>0</v>
      </c>
      <c r="P287" s="282">
        <v>0</v>
      </c>
      <c r="Q287" s="282">
        <v>0</v>
      </c>
      <c r="R287" s="282">
        <v>0</v>
      </c>
    </row>
    <row r="288" spans="1:18" ht="19.5" customHeight="1">
      <c r="A288" s="160"/>
      <c r="B288" s="161"/>
      <c r="C288" s="161">
        <v>4260</v>
      </c>
      <c r="D288" s="324" t="s">
        <v>159</v>
      </c>
      <c r="E288" s="134">
        <v>8100</v>
      </c>
      <c r="F288" s="134">
        <v>8100</v>
      </c>
      <c r="G288" s="134">
        <v>8100</v>
      </c>
      <c r="H288" s="282">
        <v>0</v>
      </c>
      <c r="I288" s="134">
        <v>8100</v>
      </c>
      <c r="J288" s="282">
        <v>0</v>
      </c>
      <c r="K288" s="282">
        <v>0</v>
      </c>
      <c r="L288" s="282">
        <v>0</v>
      </c>
      <c r="M288" s="282">
        <v>0</v>
      </c>
      <c r="N288" s="282">
        <v>0</v>
      </c>
      <c r="O288" s="282">
        <v>0</v>
      </c>
      <c r="P288" s="282">
        <v>0</v>
      </c>
      <c r="Q288" s="282">
        <v>0</v>
      </c>
      <c r="R288" s="282">
        <v>0</v>
      </c>
    </row>
    <row r="289" spans="1:18" ht="19.5" customHeight="1">
      <c r="A289" s="160"/>
      <c r="B289" s="161"/>
      <c r="C289" s="161">
        <v>4280</v>
      </c>
      <c r="D289" s="324" t="s">
        <v>185</v>
      </c>
      <c r="E289" s="134">
        <v>160</v>
      </c>
      <c r="F289" s="134">
        <v>160</v>
      </c>
      <c r="G289" s="134">
        <v>160</v>
      </c>
      <c r="H289" s="282">
        <v>0</v>
      </c>
      <c r="I289" s="134">
        <v>160</v>
      </c>
      <c r="J289" s="282">
        <v>0</v>
      </c>
      <c r="K289" s="282">
        <v>0</v>
      </c>
      <c r="L289" s="282">
        <v>0</v>
      </c>
      <c r="M289" s="282">
        <v>0</v>
      </c>
      <c r="N289" s="282">
        <v>0</v>
      </c>
      <c r="O289" s="282">
        <v>0</v>
      </c>
      <c r="P289" s="282">
        <v>0</v>
      </c>
      <c r="Q289" s="282">
        <v>0</v>
      </c>
      <c r="R289" s="282">
        <v>0</v>
      </c>
    </row>
    <row r="290" spans="1:18" ht="19.5" customHeight="1">
      <c r="A290" s="160"/>
      <c r="B290" s="161"/>
      <c r="C290" s="161" t="s">
        <v>235</v>
      </c>
      <c r="D290" s="324" t="s">
        <v>245</v>
      </c>
      <c r="E290" s="134">
        <v>4584</v>
      </c>
      <c r="F290" s="134">
        <v>4584</v>
      </c>
      <c r="G290" s="134">
        <v>4584</v>
      </c>
      <c r="H290" s="282">
        <v>0</v>
      </c>
      <c r="I290" s="134">
        <v>4584</v>
      </c>
      <c r="J290" s="282">
        <v>0</v>
      </c>
      <c r="K290" s="282">
        <v>0</v>
      </c>
      <c r="L290" s="282">
        <v>0</v>
      </c>
      <c r="M290" s="282">
        <v>0</v>
      </c>
      <c r="N290" s="282">
        <v>0</v>
      </c>
      <c r="O290" s="282">
        <v>0</v>
      </c>
      <c r="P290" s="282">
        <v>0</v>
      </c>
      <c r="Q290" s="282">
        <v>0</v>
      </c>
      <c r="R290" s="282">
        <v>0</v>
      </c>
    </row>
    <row r="291" spans="1:18" ht="25.5" customHeight="1">
      <c r="A291" s="160"/>
      <c r="B291" s="161"/>
      <c r="C291" s="161" t="s">
        <v>168</v>
      </c>
      <c r="D291" s="324" t="s">
        <v>247</v>
      </c>
      <c r="E291" s="134">
        <v>500</v>
      </c>
      <c r="F291" s="134">
        <v>500</v>
      </c>
      <c r="G291" s="134">
        <v>500</v>
      </c>
      <c r="H291" s="282">
        <v>0</v>
      </c>
      <c r="I291" s="134">
        <v>500</v>
      </c>
      <c r="J291" s="282">
        <v>0</v>
      </c>
      <c r="K291" s="282">
        <v>0</v>
      </c>
      <c r="L291" s="282">
        <v>0</v>
      </c>
      <c r="M291" s="282">
        <v>0</v>
      </c>
      <c r="N291" s="282">
        <v>0</v>
      </c>
      <c r="O291" s="282">
        <v>0</v>
      </c>
      <c r="P291" s="282">
        <v>0</v>
      </c>
      <c r="Q291" s="282">
        <v>0</v>
      </c>
      <c r="R291" s="282">
        <v>0</v>
      </c>
    </row>
    <row r="292" spans="1:18" s="301" customFormat="1" ht="20.25" customHeight="1">
      <c r="A292" s="256"/>
      <c r="B292" s="257">
        <v>80195</v>
      </c>
      <c r="C292" s="257"/>
      <c r="D292" s="323" t="s">
        <v>31</v>
      </c>
      <c r="E292" s="258">
        <f>SUM(E293:E297)</f>
        <v>19945</v>
      </c>
      <c r="F292" s="258">
        <f aca="true" t="shared" si="33" ref="F292:R292">SUM(F293:F297)</f>
        <v>19945</v>
      </c>
      <c r="G292" s="258">
        <f t="shared" si="33"/>
        <v>11500</v>
      </c>
      <c r="H292" s="258">
        <f t="shared" si="33"/>
        <v>500</v>
      </c>
      <c r="I292" s="258">
        <f t="shared" si="33"/>
        <v>11000</v>
      </c>
      <c r="J292" s="258">
        <f t="shared" si="33"/>
        <v>0</v>
      </c>
      <c r="K292" s="258">
        <f t="shared" si="33"/>
        <v>8445</v>
      </c>
      <c r="L292" s="258">
        <f t="shared" si="33"/>
        <v>0</v>
      </c>
      <c r="M292" s="258">
        <f t="shared" si="33"/>
        <v>0</v>
      </c>
      <c r="N292" s="258">
        <f t="shared" si="33"/>
        <v>0</v>
      </c>
      <c r="O292" s="258">
        <f t="shared" si="33"/>
        <v>0</v>
      </c>
      <c r="P292" s="258">
        <f t="shared" si="33"/>
        <v>0</v>
      </c>
      <c r="Q292" s="258">
        <f t="shared" si="33"/>
        <v>0</v>
      </c>
      <c r="R292" s="258">
        <f t="shared" si="33"/>
        <v>0</v>
      </c>
    </row>
    <row r="293" spans="1:18" ht="25.5">
      <c r="A293" s="160"/>
      <c r="B293" s="161"/>
      <c r="C293" s="161">
        <v>3020</v>
      </c>
      <c r="D293" s="324" t="s">
        <v>196</v>
      </c>
      <c r="E293" s="134">
        <v>8445</v>
      </c>
      <c r="F293" s="282">
        <v>8445</v>
      </c>
      <c r="G293" s="282">
        <v>0</v>
      </c>
      <c r="H293" s="282">
        <v>0</v>
      </c>
      <c r="I293" s="282">
        <v>0</v>
      </c>
      <c r="J293" s="282">
        <v>0</v>
      </c>
      <c r="K293" s="282">
        <v>8445</v>
      </c>
      <c r="L293" s="282">
        <v>0</v>
      </c>
      <c r="M293" s="282">
        <v>0</v>
      </c>
      <c r="N293" s="282">
        <v>0</v>
      </c>
      <c r="O293" s="282">
        <v>0</v>
      </c>
      <c r="P293" s="282">
        <v>0</v>
      </c>
      <c r="Q293" s="282">
        <v>0</v>
      </c>
      <c r="R293" s="282">
        <v>0</v>
      </c>
    </row>
    <row r="294" spans="1:18" ht="19.5" customHeight="1">
      <c r="A294" s="160"/>
      <c r="B294" s="161"/>
      <c r="C294" s="161" t="s">
        <v>146</v>
      </c>
      <c r="D294" s="324" t="s">
        <v>150</v>
      </c>
      <c r="E294" s="159">
        <v>500</v>
      </c>
      <c r="F294" s="282">
        <v>500</v>
      </c>
      <c r="G294" s="282">
        <v>500</v>
      </c>
      <c r="H294" s="282">
        <v>500</v>
      </c>
      <c r="I294" s="282">
        <v>0</v>
      </c>
      <c r="J294" s="282">
        <v>0</v>
      </c>
      <c r="K294" s="282">
        <v>0</v>
      </c>
      <c r="L294" s="282">
        <v>0</v>
      </c>
      <c r="M294" s="282">
        <v>0</v>
      </c>
      <c r="N294" s="282">
        <v>0</v>
      </c>
      <c r="O294" s="282">
        <v>0</v>
      </c>
      <c r="P294" s="282">
        <v>0</v>
      </c>
      <c r="Q294" s="282">
        <v>0</v>
      </c>
      <c r="R294" s="282">
        <v>0</v>
      </c>
    </row>
    <row r="295" spans="1:18" ht="19.5" customHeight="1">
      <c r="A295" s="160"/>
      <c r="B295" s="161"/>
      <c r="C295" s="161" t="s">
        <v>165</v>
      </c>
      <c r="D295" s="324" t="s">
        <v>151</v>
      </c>
      <c r="E295" s="134">
        <v>3800</v>
      </c>
      <c r="F295" s="282">
        <v>3800</v>
      </c>
      <c r="G295" s="282">
        <v>3800</v>
      </c>
      <c r="H295" s="282">
        <v>0</v>
      </c>
      <c r="I295" s="282">
        <v>3800</v>
      </c>
      <c r="J295" s="282">
        <v>0</v>
      </c>
      <c r="K295" s="282">
        <v>0</v>
      </c>
      <c r="L295" s="282">
        <v>0</v>
      </c>
      <c r="M295" s="282">
        <v>0</v>
      </c>
      <c r="N295" s="282">
        <v>0</v>
      </c>
      <c r="O295" s="282">
        <v>0</v>
      </c>
      <c r="P295" s="282">
        <v>0</v>
      </c>
      <c r="Q295" s="282">
        <v>0</v>
      </c>
      <c r="R295" s="282">
        <v>0</v>
      </c>
    </row>
    <row r="296" spans="1:18" ht="19.5" customHeight="1">
      <c r="A296" s="160"/>
      <c r="B296" s="161"/>
      <c r="C296" s="161" t="s">
        <v>162</v>
      </c>
      <c r="D296" s="324" t="s">
        <v>153</v>
      </c>
      <c r="E296" s="134">
        <v>7000</v>
      </c>
      <c r="F296" s="282">
        <v>7000</v>
      </c>
      <c r="G296" s="282">
        <v>7000</v>
      </c>
      <c r="H296" s="282">
        <v>0</v>
      </c>
      <c r="I296" s="282">
        <v>7000</v>
      </c>
      <c r="J296" s="282">
        <v>0</v>
      </c>
      <c r="K296" s="282">
        <v>0</v>
      </c>
      <c r="L296" s="282">
        <v>0</v>
      </c>
      <c r="M296" s="282">
        <v>0</v>
      </c>
      <c r="N296" s="282">
        <v>0</v>
      </c>
      <c r="O296" s="282">
        <v>0</v>
      </c>
      <c r="P296" s="282">
        <v>0</v>
      </c>
      <c r="Q296" s="282">
        <v>0</v>
      </c>
      <c r="R296" s="282">
        <v>0</v>
      </c>
    </row>
    <row r="297" spans="1:18" ht="51">
      <c r="A297" s="160"/>
      <c r="B297" s="161"/>
      <c r="C297" s="161">
        <v>4740</v>
      </c>
      <c r="D297" s="324" t="s">
        <v>189</v>
      </c>
      <c r="E297" s="134">
        <v>200</v>
      </c>
      <c r="F297" s="282">
        <v>200</v>
      </c>
      <c r="G297" s="282">
        <v>200</v>
      </c>
      <c r="H297" s="282">
        <v>0</v>
      </c>
      <c r="I297" s="282">
        <v>200</v>
      </c>
      <c r="J297" s="282">
        <v>0</v>
      </c>
      <c r="K297" s="282">
        <v>0</v>
      </c>
      <c r="L297" s="282">
        <v>0</v>
      </c>
      <c r="M297" s="282">
        <v>0</v>
      </c>
      <c r="N297" s="282">
        <v>0</v>
      </c>
      <c r="O297" s="282">
        <v>0</v>
      </c>
      <c r="P297" s="282">
        <v>0</v>
      </c>
      <c r="Q297" s="282">
        <v>0</v>
      </c>
      <c r="R297" s="282">
        <v>0</v>
      </c>
    </row>
    <row r="298" spans="1:18" ht="12.75">
      <c r="A298" s="174"/>
      <c r="B298" s="181"/>
      <c r="C298" s="181"/>
      <c r="D298" s="437"/>
      <c r="E298" s="438"/>
      <c r="F298" s="438"/>
      <c r="G298" s="438"/>
      <c r="H298" s="438"/>
      <c r="I298" s="438"/>
      <c r="J298" s="438"/>
      <c r="K298" s="438"/>
      <c r="L298" s="438"/>
      <c r="M298" s="438"/>
      <c r="N298" s="438"/>
      <c r="O298" s="438"/>
      <c r="P298" s="438"/>
      <c r="Q298" s="438"/>
      <c r="R298" s="439"/>
    </row>
    <row r="299" spans="1:18" ht="19.5" customHeight="1">
      <c r="A299" s="156">
        <v>851</v>
      </c>
      <c r="B299" s="157"/>
      <c r="C299" s="157"/>
      <c r="D299" s="322" t="s">
        <v>254</v>
      </c>
      <c r="E299" s="158">
        <f aca="true" t="shared" si="34" ref="E299:R299">E300+E302+E319</f>
        <v>123500</v>
      </c>
      <c r="F299" s="158">
        <f t="shared" si="34"/>
        <v>123500</v>
      </c>
      <c r="G299" s="158">
        <f t="shared" si="34"/>
        <v>121300</v>
      </c>
      <c r="H299" s="158">
        <f t="shared" si="34"/>
        <v>44500</v>
      </c>
      <c r="I299" s="158">
        <f t="shared" si="34"/>
        <v>76800</v>
      </c>
      <c r="J299" s="158">
        <f t="shared" si="34"/>
        <v>2200</v>
      </c>
      <c r="K299" s="158">
        <f t="shared" si="34"/>
        <v>0</v>
      </c>
      <c r="L299" s="158">
        <f t="shared" si="34"/>
        <v>0</v>
      </c>
      <c r="M299" s="158">
        <f t="shared" si="34"/>
        <v>0</v>
      </c>
      <c r="N299" s="158">
        <f t="shared" si="34"/>
        <v>0</v>
      </c>
      <c r="O299" s="158">
        <f t="shared" si="34"/>
        <v>0</v>
      </c>
      <c r="P299" s="158">
        <f t="shared" si="34"/>
        <v>0</v>
      </c>
      <c r="Q299" s="158">
        <f t="shared" si="34"/>
        <v>0</v>
      </c>
      <c r="R299" s="158">
        <f t="shared" si="34"/>
        <v>0</v>
      </c>
    </row>
    <row r="300" spans="1:18" s="301" customFormat="1" ht="19.5" customHeight="1">
      <c r="A300" s="256"/>
      <c r="B300" s="257" t="s">
        <v>249</v>
      </c>
      <c r="C300" s="257"/>
      <c r="D300" s="323" t="s">
        <v>255</v>
      </c>
      <c r="E300" s="258">
        <f>E301</f>
        <v>3500</v>
      </c>
      <c r="F300" s="258">
        <f aca="true" t="shared" si="35" ref="F300:R300">F301</f>
        <v>3500</v>
      </c>
      <c r="G300" s="258">
        <f t="shared" si="35"/>
        <v>3500</v>
      </c>
      <c r="H300" s="258">
        <f t="shared" si="35"/>
        <v>0</v>
      </c>
      <c r="I300" s="258">
        <f t="shared" si="35"/>
        <v>3500</v>
      </c>
      <c r="J300" s="258">
        <f t="shared" si="35"/>
        <v>0</v>
      </c>
      <c r="K300" s="258">
        <f t="shared" si="35"/>
        <v>0</v>
      </c>
      <c r="L300" s="258">
        <f t="shared" si="35"/>
        <v>0</v>
      </c>
      <c r="M300" s="258">
        <f t="shared" si="35"/>
        <v>0</v>
      </c>
      <c r="N300" s="258">
        <f t="shared" si="35"/>
        <v>0</v>
      </c>
      <c r="O300" s="258">
        <f t="shared" si="35"/>
        <v>0</v>
      </c>
      <c r="P300" s="258">
        <f t="shared" si="35"/>
        <v>0</v>
      </c>
      <c r="Q300" s="258">
        <f t="shared" si="35"/>
        <v>0</v>
      </c>
      <c r="R300" s="258">
        <f t="shared" si="35"/>
        <v>0</v>
      </c>
    </row>
    <row r="301" spans="1:18" ht="19.5" customHeight="1">
      <c r="A301" s="160"/>
      <c r="B301" s="161"/>
      <c r="C301" s="161" t="s">
        <v>162</v>
      </c>
      <c r="D301" s="324" t="s">
        <v>153</v>
      </c>
      <c r="E301" s="134">
        <v>3500</v>
      </c>
      <c r="F301" s="282">
        <v>3500</v>
      </c>
      <c r="G301" s="282">
        <v>3500</v>
      </c>
      <c r="H301" s="282">
        <v>0</v>
      </c>
      <c r="I301" s="282">
        <v>3500</v>
      </c>
      <c r="J301" s="282">
        <v>0</v>
      </c>
      <c r="K301" s="282">
        <v>0</v>
      </c>
      <c r="L301" s="282">
        <v>0</v>
      </c>
      <c r="M301" s="282">
        <v>0</v>
      </c>
      <c r="N301" s="282">
        <v>0</v>
      </c>
      <c r="O301" s="282">
        <v>0</v>
      </c>
      <c r="P301" s="282">
        <v>0</v>
      </c>
      <c r="Q301" s="282">
        <v>0</v>
      </c>
      <c r="R301" s="282">
        <v>0</v>
      </c>
    </row>
    <row r="302" spans="1:18" s="301" customFormat="1" ht="19.5" customHeight="1">
      <c r="A302" s="256"/>
      <c r="B302" s="257">
        <v>85154</v>
      </c>
      <c r="C302" s="257"/>
      <c r="D302" s="323" t="s">
        <v>256</v>
      </c>
      <c r="E302" s="259">
        <f aca="true" t="shared" si="36" ref="E302:R302">SUM(E303:E318)</f>
        <v>118500</v>
      </c>
      <c r="F302" s="259">
        <f t="shared" si="36"/>
        <v>118500</v>
      </c>
      <c r="G302" s="259">
        <f t="shared" si="36"/>
        <v>117800</v>
      </c>
      <c r="H302" s="259">
        <f t="shared" si="36"/>
        <v>44500</v>
      </c>
      <c r="I302" s="259">
        <f t="shared" si="36"/>
        <v>73300</v>
      </c>
      <c r="J302" s="259">
        <f t="shared" si="36"/>
        <v>700</v>
      </c>
      <c r="K302" s="259">
        <f t="shared" si="36"/>
        <v>0</v>
      </c>
      <c r="L302" s="259">
        <f t="shared" si="36"/>
        <v>0</v>
      </c>
      <c r="M302" s="259">
        <f t="shared" si="36"/>
        <v>0</v>
      </c>
      <c r="N302" s="259">
        <f t="shared" si="36"/>
        <v>0</v>
      </c>
      <c r="O302" s="259">
        <f t="shared" si="36"/>
        <v>0</v>
      </c>
      <c r="P302" s="259">
        <f t="shared" si="36"/>
        <v>0</v>
      </c>
      <c r="Q302" s="259">
        <f t="shared" si="36"/>
        <v>0</v>
      </c>
      <c r="R302" s="259">
        <f t="shared" si="36"/>
        <v>0</v>
      </c>
    </row>
    <row r="303" spans="1:18" ht="63.75">
      <c r="A303" s="160"/>
      <c r="B303" s="161"/>
      <c r="C303" s="161">
        <v>2330</v>
      </c>
      <c r="D303" s="324" t="s">
        <v>557</v>
      </c>
      <c r="E303" s="134">
        <v>700</v>
      </c>
      <c r="F303" s="282">
        <v>700</v>
      </c>
      <c r="G303" s="282">
        <v>0</v>
      </c>
      <c r="H303" s="282">
        <v>0</v>
      </c>
      <c r="I303" s="282">
        <v>0</v>
      </c>
      <c r="J303" s="282">
        <v>700</v>
      </c>
      <c r="K303" s="282">
        <v>0</v>
      </c>
      <c r="L303" s="282">
        <v>0</v>
      </c>
      <c r="M303" s="282">
        <v>0</v>
      </c>
      <c r="N303" s="282">
        <v>0</v>
      </c>
      <c r="O303" s="282">
        <v>0</v>
      </c>
      <c r="P303" s="282">
        <v>0</v>
      </c>
      <c r="Q303" s="282">
        <v>0</v>
      </c>
      <c r="R303" s="282">
        <v>0</v>
      </c>
    </row>
    <row r="304" spans="1:18" ht="19.5" customHeight="1">
      <c r="A304" s="160"/>
      <c r="B304" s="161"/>
      <c r="C304" s="161">
        <v>4110</v>
      </c>
      <c r="D304" s="324" t="s">
        <v>149</v>
      </c>
      <c r="E304" s="134">
        <v>500</v>
      </c>
      <c r="F304" s="282">
        <v>500</v>
      </c>
      <c r="G304" s="282">
        <v>500</v>
      </c>
      <c r="H304" s="282">
        <v>500</v>
      </c>
      <c r="I304" s="282">
        <v>0</v>
      </c>
      <c r="J304" s="282">
        <v>0</v>
      </c>
      <c r="K304" s="282">
        <v>0</v>
      </c>
      <c r="L304" s="282">
        <v>0</v>
      </c>
      <c r="M304" s="282">
        <v>0</v>
      </c>
      <c r="N304" s="282">
        <v>0</v>
      </c>
      <c r="O304" s="282">
        <v>0</v>
      </c>
      <c r="P304" s="282">
        <v>0</v>
      </c>
      <c r="Q304" s="282">
        <v>0</v>
      </c>
      <c r="R304" s="282">
        <v>0</v>
      </c>
    </row>
    <row r="305" spans="1:18" ht="19.5" customHeight="1">
      <c r="A305" s="160"/>
      <c r="B305" s="161"/>
      <c r="C305" s="161" t="s">
        <v>146</v>
      </c>
      <c r="D305" s="324" t="s">
        <v>150</v>
      </c>
      <c r="E305" s="134">
        <v>44000</v>
      </c>
      <c r="F305" s="282">
        <v>44000</v>
      </c>
      <c r="G305" s="282">
        <v>44000</v>
      </c>
      <c r="H305" s="282">
        <v>44000</v>
      </c>
      <c r="I305" s="282">
        <v>0</v>
      </c>
      <c r="J305" s="282">
        <v>0</v>
      </c>
      <c r="K305" s="282">
        <v>0</v>
      </c>
      <c r="L305" s="282">
        <v>0</v>
      </c>
      <c r="M305" s="282">
        <v>0</v>
      </c>
      <c r="N305" s="282">
        <v>0</v>
      </c>
      <c r="O305" s="282">
        <v>0</v>
      </c>
      <c r="P305" s="282">
        <v>0</v>
      </c>
      <c r="Q305" s="282">
        <v>0</v>
      </c>
      <c r="R305" s="282">
        <v>0</v>
      </c>
    </row>
    <row r="306" spans="1:18" ht="19.5" customHeight="1">
      <c r="A306" s="160"/>
      <c r="B306" s="161"/>
      <c r="C306" s="161">
        <v>4210</v>
      </c>
      <c r="D306" s="324" t="s">
        <v>151</v>
      </c>
      <c r="E306" s="134">
        <v>37300</v>
      </c>
      <c r="F306" s="134">
        <v>37300</v>
      </c>
      <c r="G306" s="134">
        <v>37300</v>
      </c>
      <c r="H306" s="282">
        <v>0</v>
      </c>
      <c r="I306" s="134">
        <v>37300</v>
      </c>
      <c r="J306" s="282">
        <v>0</v>
      </c>
      <c r="K306" s="282">
        <v>0</v>
      </c>
      <c r="L306" s="282">
        <v>0</v>
      </c>
      <c r="M306" s="282">
        <v>0</v>
      </c>
      <c r="N306" s="282">
        <v>0</v>
      </c>
      <c r="O306" s="282">
        <v>0</v>
      </c>
      <c r="P306" s="282">
        <v>0</v>
      </c>
      <c r="Q306" s="282">
        <v>0</v>
      </c>
      <c r="R306" s="282">
        <v>0</v>
      </c>
    </row>
    <row r="307" spans="1:18" ht="19.5" customHeight="1">
      <c r="A307" s="160"/>
      <c r="B307" s="161"/>
      <c r="C307" s="161">
        <v>4220</v>
      </c>
      <c r="D307" s="324" t="s">
        <v>242</v>
      </c>
      <c r="E307" s="134">
        <v>9000</v>
      </c>
      <c r="F307" s="134">
        <v>9000</v>
      </c>
      <c r="G307" s="134">
        <v>9000</v>
      </c>
      <c r="H307" s="282">
        <v>0</v>
      </c>
      <c r="I307" s="134">
        <v>9000</v>
      </c>
      <c r="J307" s="282">
        <v>0</v>
      </c>
      <c r="K307" s="282">
        <v>0</v>
      </c>
      <c r="L307" s="282">
        <v>0</v>
      </c>
      <c r="M307" s="282">
        <v>0</v>
      </c>
      <c r="N307" s="282">
        <v>0</v>
      </c>
      <c r="O307" s="282">
        <v>0</v>
      </c>
      <c r="P307" s="282">
        <v>0</v>
      </c>
      <c r="Q307" s="282">
        <v>0</v>
      </c>
      <c r="R307" s="282">
        <v>0</v>
      </c>
    </row>
    <row r="308" spans="1:18" ht="25.5">
      <c r="A308" s="160"/>
      <c r="B308" s="161"/>
      <c r="C308" s="161" t="s">
        <v>174</v>
      </c>
      <c r="D308" s="324" t="s">
        <v>244</v>
      </c>
      <c r="E308" s="134">
        <v>800</v>
      </c>
      <c r="F308" s="134">
        <v>800</v>
      </c>
      <c r="G308" s="134">
        <v>800</v>
      </c>
      <c r="H308" s="282">
        <v>0</v>
      </c>
      <c r="I308" s="134">
        <v>800</v>
      </c>
      <c r="J308" s="282">
        <v>0</v>
      </c>
      <c r="K308" s="282">
        <v>0</v>
      </c>
      <c r="L308" s="282">
        <v>0</v>
      </c>
      <c r="M308" s="282">
        <v>0</v>
      </c>
      <c r="N308" s="282">
        <v>0</v>
      </c>
      <c r="O308" s="282">
        <v>0</v>
      </c>
      <c r="P308" s="282">
        <v>0</v>
      </c>
      <c r="Q308" s="282">
        <v>0</v>
      </c>
      <c r="R308" s="282">
        <v>0</v>
      </c>
    </row>
    <row r="309" spans="1:18" ht="19.5" customHeight="1">
      <c r="A309" s="160"/>
      <c r="B309" s="161"/>
      <c r="C309" s="161" t="s">
        <v>156</v>
      </c>
      <c r="D309" s="324" t="s">
        <v>159</v>
      </c>
      <c r="E309" s="134">
        <v>300</v>
      </c>
      <c r="F309" s="134">
        <v>300</v>
      </c>
      <c r="G309" s="134">
        <v>300</v>
      </c>
      <c r="H309" s="282">
        <v>0</v>
      </c>
      <c r="I309" s="134">
        <v>300</v>
      </c>
      <c r="J309" s="282">
        <v>0</v>
      </c>
      <c r="K309" s="282">
        <v>0</v>
      </c>
      <c r="L309" s="282">
        <v>0</v>
      </c>
      <c r="M309" s="282">
        <v>0</v>
      </c>
      <c r="N309" s="282">
        <v>0</v>
      </c>
      <c r="O309" s="282">
        <v>0</v>
      </c>
      <c r="P309" s="282">
        <v>0</v>
      </c>
      <c r="Q309" s="282">
        <v>0</v>
      </c>
      <c r="R309" s="282">
        <v>0</v>
      </c>
    </row>
    <row r="310" spans="1:18" ht="19.5" customHeight="1">
      <c r="A310" s="160"/>
      <c r="B310" s="161"/>
      <c r="C310" s="161">
        <v>4270</v>
      </c>
      <c r="D310" s="324" t="s">
        <v>152</v>
      </c>
      <c r="E310" s="134">
        <v>2500</v>
      </c>
      <c r="F310" s="134">
        <v>2500</v>
      </c>
      <c r="G310" s="134">
        <v>2500</v>
      </c>
      <c r="H310" s="282">
        <v>0</v>
      </c>
      <c r="I310" s="134">
        <v>2500</v>
      </c>
      <c r="J310" s="282">
        <v>0</v>
      </c>
      <c r="K310" s="282">
        <v>0</v>
      </c>
      <c r="L310" s="282">
        <v>0</v>
      </c>
      <c r="M310" s="282">
        <v>0</v>
      </c>
      <c r="N310" s="282">
        <v>0</v>
      </c>
      <c r="O310" s="282">
        <v>0</v>
      </c>
      <c r="P310" s="282">
        <v>0</v>
      </c>
      <c r="Q310" s="282">
        <v>0</v>
      </c>
      <c r="R310" s="282">
        <v>0</v>
      </c>
    </row>
    <row r="311" spans="1:18" ht="19.5" customHeight="1">
      <c r="A311" s="160"/>
      <c r="B311" s="161"/>
      <c r="C311" s="161">
        <v>4300</v>
      </c>
      <c r="D311" s="324" t="s">
        <v>153</v>
      </c>
      <c r="E311" s="134">
        <v>17000</v>
      </c>
      <c r="F311" s="134">
        <v>17000</v>
      </c>
      <c r="G311" s="134">
        <v>17000</v>
      </c>
      <c r="H311" s="282">
        <v>0</v>
      </c>
      <c r="I311" s="134">
        <v>17000</v>
      </c>
      <c r="J311" s="282">
        <v>0</v>
      </c>
      <c r="K311" s="282">
        <v>0</v>
      </c>
      <c r="L311" s="282">
        <v>0</v>
      </c>
      <c r="M311" s="282">
        <v>0</v>
      </c>
      <c r="N311" s="282">
        <v>0</v>
      </c>
      <c r="O311" s="282">
        <v>0</v>
      </c>
      <c r="P311" s="282">
        <v>0</v>
      </c>
      <c r="Q311" s="282">
        <v>0</v>
      </c>
      <c r="R311" s="282">
        <v>0</v>
      </c>
    </row>
    <row r="312" spans="1:18" ht="25.5" customHeight="1">
      <c r="A312" s="160"/>
      <c r="B312" s="161"/>
      <c r="C312" s="161" t="s">
        <v>176</v>
      </c>
      <c r="D312" s="324" t="s">
        <v>275</v>
      </c>
      <c r="E312" s="134">
        <v>1600</v>
      </c>
      <c r="F312" s="134">
        <v>1600</v>
      </c>
      <c r="G312" s="134">
        <v>1600</v>
      </c>
      <c r="H312" s="282">
        <v>0</v>
      </c>
      <c r="I312" s="134">
        <v>1600</v>
      </c>
      <c r="J312" s="282">
        <v>0</v>
      </c>
      <c r="K312" s="282">
        <v>0</v>
      </c>
      <c r="L312" s="282">
        <v>0</v>
      </c>
      <c r="M312" s="282">
        <v>0</v>
      </c>
      <c r="N312" s="282">
        <v>0</v>
      </c>
      <c r="O312" s="282">
        <v>0</v>
      </c>
      <c r="P312" s="282">
        <v>0</v>
      </c>
      <c r="Q312" s="282">
        <v>0</v>
      </c>
      <c r="R312" s="282">
        <v>0</v>
      </c>
    </row>
    <row r="313" spans="1:18" ht="38.25">
      <c r="A313" s="160"/>
      <c r="B313" s="161"/>
      <c r="C313" s="161">
        <v>4390</v>
      </c>
      <c r="D313" s="324" t="s">
        <v>437</v>
      </c>
      <c r="E313" s="134">
        <v>1000</v>
      </c>
      <c r="F313" s="134">
        <v>1000</v>
      </c>
      <c r="G313" s="134">
        <v>1000</v>
      </c>
      <c r="H313" s="282">
        <v>0</v>
      </c>
      <c r="I313" s="134">
        <v>1000</v>
      </c>
      <c r="J313" s="282">
        <v>0</v>
      </c>
      <c r="K313" s="282">
        <v>0</v>
      </c>
      <c r="L313" s="282">
        <v>0</v>
      </c>
      <c r="M313" s="282">
        <v>0</v>
      </c>
      <c r="N313" s="282">
        <v>0</v>
      </c>
      <c r="O313" s="282">
        <v>0</v>
      </c>
      <c r="P313" s="282">
        <v>0</v>
      </c>
      <c r="Q313" s="282">
        <v>0</v>
      </c>
      <c r="R313" s="282">
        <v>0</v>
      </c>
    </row>
    <row r="314" spans="1:18" ht="19.5" customHeight="1">
      <c r="A314" s="160"/>
      <c r="B314" s="161"/>
      <c r="C314" s="161">
        <v>4410</v>
      </c>
      <c r="D314" s="324" t="s">
        <v>186</v>
      </c>
      <c r="E314" s="134">
        <v>700</v>
      </c>
      <c r="F314" s="134">
        <v>700</v>
      </c>
      <c r="G314" s="134">
        <v>700</v>
      </c>
      <c r="H314" s="282">
        <v>0</v>
      </c>
      <c r="I314" s="134">
        <v>700</v>
      </c>
      <c r="J314" s="282">
        <v>0</v>
      </c>
      <c r="K314" s="282">
        <v>0</v>
      </c>
      <c r="L314" s="282">
        <v>0</v>
      </c>
      <c r="M314" s="282">
        <v>0</v>
      </c>
      <c r="N314" s="282">
        <v>0</v>
      </c>
      <c r="O314" s="282">
        <v>0</v>
      </c>
      <c r="P314" s="282">
        <v>0</v>
      </c>
      <c r="Q314" s="282">
        <v>0</v>
      </c>
      <c r="R314" s="282">
        <v>0</v>
      </c>
    </row>
    <row r="315" spans="1:18" ht="19.5" customHeight="1">
      <c r="A315" s="160"/>
      <c r="B315" s="161"/>
      <c r="C315" s="161">
        <v>4430</v>
      </c>
      <c r="D315" s="324" t="s">
        <v>154</v>
      </c>
      <c r="E315" s="134">
        <v>400</v>
      </c>
      <c r="F315" s="134">
        <v>400</v>
      </c>
      <c r="G315" s="134">
        <v>400</v>
      </c>
      <c r="H315" s="282">
        <v>0</v>
      </c>
      <c r="I315" s="134">
        <v>400</v>
      </c>
      <c r="J315" s="282">
        <v>0</v>
      </c>
      <c r="K315" s="282">
        <v>0</v>
      </c>
      <c r="L315" s="282">
        <v>0</v>
      </c>
      <c r="M315" s="282">
        <v>0</v>
      </c>
      <c r="N315" s="282">
        <v>0</v>
      </c>
      <c r="O315" s="282">
        <v>0</v>
      </c>
      <c r="P315" s="282">
        <v>0</v>
      </c>
      <c r="Q315" s="282">
        <v>0</v>
      </c>
      <c r="R315" s="282">
        <v>0</v>
      </c>
    </row>
    <row r="316" spans="1:18" ht="25.5">
      <c r="A316" s="160"/>
      <c r="B316" s="161"/>
      <c r="C316" s="161">
        <v>4610</v>
      </c>
      <c r="D316" s="324" t="s">
        <v>160</v>
      </c>
      <c r="E316" s="134">
        <v>1000</v>
      </c>
      <c r="F316" s="134">
        <v>1000</v>
      </c>
      <c r="G316" s="134">
        <v>1000</v>
      </c>
      <c r="H316" s="282">
        <v>0</v>
      </c>
      <c r="I316" s="134">
        <v>1000</v>
      </c>
      <c r="J316" s="282">
        <v>0</v>
      </c>
      <c r="K316" s="282">
        <v>0</v>
      </c>
      <c r="L316" s="282">
        <v>0</v>
      </c>
      <c r="M316" s="282">
        <v>0</v>
      </c>
      <c r="N316" s="282">
        <v>0</v>
      </c>
      <c r="O316" s="282">
        <v>0</v>
      </c>
      <c r="P316" s="282">
        <v>0</v>
      </c>
      <c r="Q316" s="282">
        <v>0</v>
      </c>
      <c r="R316" s="282">
        <v>0</v>
      </c>
    </row>
    <row r="317" spans="1:18" ht="25.5" customHeight="1">
      <c r="A317" s="160"/>
      <c r="B317" s="161"/>
      <c r="C317" s="161">
        <v>4740</v>
      </c>
      <c r="D317" s="324" t="s">
        <v>650</v>
      </c>
      <c r="E317" s="134">
        <v>500</v>
      </c>
      <c r="F317" s="134">
        <v>500</v>
      </c>
      <c r="G317" s="134">
        <v>500</v>
      </c>
      <c r="H317" s="282">
        <v>0</v>
      </c>
      <c r="I317" s="134">
        <v>500</v>
      </c>
      <c r="J317" s="282">
        <v>0</v>
      </c>
      <c r="K317" s="282">
        <v>0</v>
      </c>
      <c r="L317" s="282">
        <v>0</v>
      </c>
      <c r="M317" s="282">
        <v>0</v>
      </c>
      <c r="N317" s="282">
        <v>0</v>
      </c>
      <c r="O317" s="282">
        <v>0</v>
      </c>
      <c r="P317" s="282">
        <v>0</v>
      </c>
      <c r="Q317" s="282">
        <v>0</v>
      </c>
      <c r="R317" s="282">
        <v>0</v>
      </c>
    </row>
    <row r="318" spans="1:18" ht="38.25">
      <c r="A318" s="160"/>
      <c r="B318" s="161"/>
      <c r="C318" s="161">
        <v>4750</v>
      </c>
      <c r="D318" s="324" t="s">
        <v>438</v>
      </c>
      <c r="E318" s="134">
        <v>1200</v>
      </c>
      <c r="F318" s="134">
        <v>1200</v>
      </c>
      <c r="G318" s="134">
        <v>1200</v>
      </c>
      <c r="H318" s="282">
        <v>0</v>
      </c>
      <c r="I318" s="134">
        <v>1200</v>
      </c>
      <c r="J318" s="282">
        <v>0</v>
      </c>
      <c r="K318" s="282">
        <v>0</v>
      </c>
      <c r="L318" s="282">
        <v>0</v>
      </c>
      <c r="M318" s="282">
        <v>0</v>
      </c>
      <c r="N318" s="282">
        <v>0</v>
      </c>
      <c r="O318" s="282">
        <v>0</v>
      </c>
      <c r="P318" s="282">
        <v>0</v>
      </c>
      <c r="Q318" s="282">
        <v>0</v>
      </c>
      <c r="R318" s="282">
        <v>0</v>
      </c>
    </row>
    <row r="319" spans="1:18" ht="20.25" customHeight="1">
      <c r="A319" s="160"/>
      <c r="B319" s="161">
        <v>85158</v>
      </c>
      <c r="C319" s="161"/>
      <c r="D319" s="324" t="s">
        <v>486</v>
      </c>
      <c r="E319" s="134">
        <f>E320</f>
        <v>1500</v>
      </c>
      <c r="F319" s="134">
        <f aca="true" t="shared" si="37" ref="F319:R319">F320</f>
        <v>1500</v>
      </c>
      <c r="G319" s="134">
        <f t="shared" si="37"/>
        <v>0</v>
      </c>
      <c r="H319" s="134">
        <f t="shared" si="37"/>
        <v>0</v>
      </c>
      <c r="I319" s="134">
        <f t="shared" si="37"/>
        <v>0</v>
      </c>
      <c r="J319" s="134">
        <f t="shared" si="37"/>
        <v>1500</v>
      </c>
      <c r="K319" s="134">
        <f t="shared" si="37"/>
        <v>0</v>
      </c>
      <c r="L319" s="134">
        <f t="shared" si="37"/>
        <v>0</v>
      </c>
      <c r="M319" s="134">
        <f t="shared" si="37"/>
        <v>0</v>
      </c>
      <c r="N319" s="134">
        <f t="shared" si="37"/>
        <v>0</v>
      </c>
      <c r="O319" s="134">
        <f t="shared" si="37"/>
        <v>0</v>
      </c>
      <c r="P319" s="134">
        <f t="shared" si="37"/>
        <v>0</v>
      </c>
      <c r="Q319" s="134">
        <f t="shared" si="37"/>
        <v>0</v>
      </c>
      <c r="R319" s="134">
        <f t="shared" si="37"/>
        <v>0</v>
      </c>
    </row>
    <row r="320" spans="1:18" ht="51">
      <c r="A320" s="160"/>
      <c r="B320" s="161"/>
      <c r="C320" s="161" t="s">
        <v>252</v>
      </c>
      <c r="D320" s="324" t="s">
        <v>257</v>
      </c>
      <c r="E320" s="134">
        <v>1500</v>
      </c>
      <c r="F320" s="282">
        <v>1500</v>
      </c>
      <c r="G320" s="282">
        <v>0</v>
      </c>
      <c r="H320" s="282">
        <v>0</v>
      </c>
      <c r="I320" s="282">
        <v>0</v>
      </c>
      <c r="J320" s="282">
        <v>1500</v>
      </c>
      <c r="K320" s="282">
        <v>0</v>
      </c>
      <c r="L320" s="282">
        <v>0</v>
      </c>
      <c r="M320" s="282">
        <v>0</v>
      </c>
      <c r="N320" s="282">
        <v>0</v>
      </c>
      <c r="O320" s="282">
        <v>0</v>
      </c>
      <c r="P320" s="282">
        <v>0</v>
      </c>
      <c r="Q320" s="282">
        <v>0</v>
      </c>
      <c r="R320" s="282">
        <v>0</v>
      </c>
    </row>
    <row r="321" spans="1:18" ht="12.75">
      <c r="A321" s="174"/>
      <c r="B321" s="181"/>
      <c r="C321" s="181"/>
      <c r="D321" s="331"/>
      <c r="E321" s="434"/>
      <c r="F321" s="435"/>
      <c r="G321" s="435"/>
      <c r="H321" s="435"/>
      <c r="I321" s="435"/>
      <c r="J321" s="435"/>
      <c r="K321" s="435"/>
      <c r="L321" s="435"/>
      <c r="M321" s="435"/>
      <c r="N321" s="435"/>
      <c r="O321" s="435"/>
      <c r="P321" s="435"/>
      <c r="Q321" s="435"/>
      <c r="R321" s="436"/>
    </row>
    <row r="322" spans="1:18" ht="19.5" customHeight="1">
      <c r="A322" s="156" t="s">
        <v>100</v>
      </c>
      <c r="B322" s="157"/>
      <c r="C322" s="157"/>
      <c r="D322" s="322" t="s">
        <v>258</v>
      </c>
      <c r="E322" s="158">
        <f aca="true" t="shared" si="38" ref="E322:R322">E323+E325+E342+E344+E347+E349+E351+E369+E374+E385</f>
        <v>4021176</v>
      </c>
      <c r="F322" s="158">
        <f t="shared" si="38"/>
        <v>4021176</v>
      </c>
      <c r="G322" s="158">
        <f t="shared" si="38"/>
        <v>632185</v>
      </c>
      <c r="H322" s="158">
        <f t="shared" si="38"/>
        <v>523554</v>
      </c>
      <c r="I322" s="158">
        <f t="shared" si="38"/>
        <v>108631</v>
      </c>
      <c r="J322" s="158">
        <f t="shared" si="38"/>
        <v>3000</v>
      </c>
      <c r="K322" s="158">
        <f t="shared" si="38"/>
        <v>3385991</v>
      </c>
      <c r="L322" s="158">
        <f t="shared" si="38"/>
        <v>0</v>
      </c>
      <c r="M322" s="158">
        <f t="shared" si="38"/>
        <v>0</v>
      </c>
      <c r="N322" s="158">
        <f t="shared" si="38"/>
        <v>0</v>
      </c>
      <c r="O322" s="158">
        <f t="shared" si="38"/>
        <v>0</v>
      </c>
      <c r="P322" s="158">
        <f t="shared" si="38"/>
        <v>0</v>
      </c>
      <c r="Q322" s="158">
        <f t="shared" si="38"/>
        <v>0</v>
      </c>
      <c r="R322" s="158">
        <f t="shared" si="38"/>
        <v>0</v>
      </c>
    </row>
    <row r="323" spans="1:18" s="301" customFormat="1" ht="19.5" customHeight="1">
      <c r="A323" s="256"/>
      <c r="B323" s="257" t="s">
        <v>250</v>
      </c>
      <c r="C323" s="257"/>
      <c r="D323" s="323" t="s">
        <v>259</v>
      </c>
      <c r="E323" s="259">
        <f>E324</f>
        <v>48800</v>
      </c>
      <c r="F323" s="259">
        <f aca="true" t="shared" si="39" ref="F323:R323">F324</f>
        <v>48800</v>
      </c>
      <c r="G323" s="259">
        <f t="shared" si="39"/>
        <v>48800</v>
      </c>
      <c r="H323" s="259">
        <f t="shared" si="39"/>
        <v>0</v>
      </c>
      <c r="I323" s="259">
        <f t="shared" si="39"/>
        <v>48800</v>
      </c>
      <c r="J323" s="259">
        <f t="shared" si="39"/>
        <v>0</v>
      </c>
      <c r="K323" s="259">
        <f t="shared" si="39"/>
        <v>0</v>
      </c>
      <c r="L323" s="259">
        <f t="shared" si="39"/>
        <v>0</v>
      </c>
      <c r="M323" s="259">
        <f t="shared" si="39"/>
        <v>0</v>
      </c>
      <c r="N323" s="259">
        <f t="shared" si="39"/>
        <v>0</v>
      </c>
      <c r="O323" s="259">
        <f t="shared" si="39"/>
        <v>0</v>
      </c>
      <c r="P323" s="259">
        <f t="shared" si="39"/>
        <v>0</v>
      </c>
      <c r="Q323" s="259">
        <f t="shared" si="39"/>
        <v>0</v>
      </c>
      <c r="R323" s="259">
        <f t="shared" si="39"/>
        <v>0</v>
      </c>
    </row>
    <row r="324" spans="1:18" ht="19.5" customHeight="1">
      <c r="A324" s="160"/>
      <c r="B324" s="161"/>
      <c r="C324" s="161" t="s">
        <v>253</v>
      </c>
      <c r="D324" s="324" t="s">
        <v>260</v>
      </c>
      <c r="E324" s="134">
        <v>48800</v>
      </c>
      <c r="F324" s="282">
        <v>48800</v>
      </c>
      <c r="G324" s="282">
        <v>48800</v>
      </c>
      <c r="H324" s="282">
        <v>0</v>
      </c>
      <c r="I324" s="282">
        <v>48800</v>
      </c>
      <c r="J324" s="282">
        <v>0</v>
      </c>
      <c r="K324" s="282">
        <v>0</v>
      </c>
      <c r="L324" s="282">
        <v>0</v>
      </c>
      <c r="M324" s="282">
        <v>0</v>
      </c>
      <c r="N324" s="282">
        <v>0</v>
      </c>
      <c r="O324" s="282">
        <v>0</v>
      </c>
      <c r="P324" s="282">
        <v>0</v>
      </c>
      <c r="Q324" s="282">
        <v>0</v>
      </c>
      <c r="R324" s="282">
        <v>0</v>
      </c>
    </row>
    <row r="325" spans="1:18" s="301" customFormat="1" ht="63.75">
      <c r="A325" s="256"/>
      <c r="B325" s="257" t="s">
        <v>99</v>
      </c>
      <c r="C325" s="257"/>
      <c r="D325" s="323" t="s">
        <v>651</v>
      </c>
      <c r="E325" s="258">
        <f>SUM(E326:E341)</f>
        <v>2945560</v>
      </c>
      <c r="F325" s="258">
        <f aca="true" t="shared" si="40" ref="F325:R325">SUM(F326:F341)</f>
        <v>2945560</v>
      </c>
      <c r="G325" s="258">
        <f t="shared" si="40"/>
        <v>176110</v>
      </c>
      <c r="H325" s="258">
        <f t="shared" si="40"/>
        <v>167595</v>
      </c>
      <c r="I325" s="258">
        <f t="shared" si="40"/>
        <v>8515</v>
      </c>
      <c r="J325" s="258">
        <f t="shared" si="40"/>
        <v>3000</v>
      </c>
      <c r="K325" s="258">
        <f t="shared" si="40"/>
        <v>2766450</v>
      </c>
      <c r="L325" s="258">
        <f t="shared" si="40"/>
        <v>0</v>
      </c>
      <c r="M325" s="258">
        <f t="shared" si="40"/>
        <v>0</v>
      </c>
      <c r="N325" s="258">
        <f t="shared" si="40"/>
        <v>0</v>
      </c>
      <c r="O325" s="258">
        <f t="shared" si="40"/>
        <v>0</v>
      </c>
      <c r="P325" s="258">
        <f t="shared" si="40"/>
        <v>0</v>
      </c>
      <c r="Q325" s="258">
        <f t="shared" si="40"/>
        <v>0</v>
      </c>
      <c r="R325" s="258">
        <f t="shared" si="40"/>
        <v>0</v>
      </c>
    </row>
    <row r="326" spans="1:18" ht="25.5">
      <c r="A326" s="160"/>
      <c r="B326" s="161"/>
      <c r="C326" s="161">
        <v>2910</v>
      </c>
      <c r="D326" s="324" t="s">
        <v>467</v>
      </c>
      <c r="E326" s="134">
        <v>3000</v>
      </c>
      <c r="F326" s="282">
        <v>3000</v>
      </c>
      <c r="G326" s="282">
        <v>0</v>
      </c>
      <c r="H326" s="282">
        <v>0</v>
      </c>
      <c r="I326" s="282">
        <v>0</v>
      </c>
      <c r="J326" s="282">
        <v>3000</v>
      </c>
      <c r="K326" s="282">
        <v>0</v>
      </c>
      <c r="L326" s="282">
        <v>0</v>
      </c>
      <c r="M326" s="282">
        <v>0</v>
      </c>
      <c r="N326" s="282">
        <v>0</v>
      </c>
      <c r="O326" s="282">
        <v>0</v>
      </c>
      <c r="P326" s="282">
        <v>0</v>
      </c>
      <c r="Q326" s="282">
        <v>0</v>
      </c>
      <c r="R326" s="282">
        <v>0</v>
      </c>
    </row>
    <row r="327" spans="1:18" ht="25.5">
      <c r="A327" s="160"/>
      <c r="B327" s="161"/>
      <c r="C327" s="161">
        <v>3020</v>
      </c>
      <c r="D327" s="324" t="s">
        <v>496</v>
      </c>
      <c r="E327" s="134">
        <v>300</v>
      </c>
      <c r="F327" s="282">
        <v>300</v>
      </c>
      <c r="G327" s="282">
        <v>0</v>
      </c>
      <c r="H327" s="282">
        <v>0</v>
      </c>
      <c r="I327" s="282">
        <v>0</v>
      </c>
      <c r="J327" s="282">
        <v>0</v>
      </c>
      <c r="K327" s="282">
        <v>300</v>
      </c>
      <c r="L327" s="282">
        <v>0</v>
      </c>
      <c r="M327" s="282">
        <v>0</v>
      </c>
      <c r="N327" s="282">
        <v>0</v>
      </c>
      <c r="O327" s="282">
        <v>0</v>
      </c>
      <c r="P327" s="282">
        <v>0</v>
      </c>
      <c r="Q327" s="282">
        <v>0</v>
      </c>
      <c r="R327" s="282">
        <v>0</v>
      </c>
    </row>
    <row r="328" spans="1:18" ht="19.5" customHeight="1">
      <c r="A328" s="160"/>
      <c r="B328" s="161"/>
      <c r="C328" s="161" t="s">
        <v>233</v>
      </c>
      <c r="D328" s="324" t="s">
        <v>236</v>
      </c>
      <c r="E328" s="134">
        <v>2766150</v>
      </c>
      <c r="F328" s="134">
        <v>2766150</v>
      </c>
      <c r="G328" s="134">
        <v>0</v>
      </c>
      <c r="H328" s="282">
        <v>0</v>
      </c>
      <c r="I328" s="282">
        <v>0</v>
      </c>
      <c r="J328" s="282">
        <v>0</v>
      </c>
      <c r="K328" s="282">
        <v>2766150</v>
      </c>
      <c r="L328" s="282">
        <v>0</v>
      </c>
      <c r="M328" s="282">
        <v>0</v>
      </c>
      <c r="N328" s="282">
        <v>0</v>
      </c>
      <c r="O328" s="282">
        <v>0</v>
      </c>
      <c r="P328" s="282">
        <v>0</v>
      </c>
      <c r="Q328" s="282">
        <v>0</v>
      </c>
      <c r="R328" s="282">
        <v>0</v>
      </c>
    </row>
    <row r="329" spans="1:18" ht="25.5">
      <c r="A329" s="160"/>
      <c r="B329" s="161"/>
      <c r="C329" s="161" t="s">
        <v>209</v>
      </c>
      <c r="D329" s="324" t="s">
        <v>182</v>
      </c>
      <c r="E329" s="134">
        <f>60000+4500</f>
        <v>64500</v>
      </c>
      <c r="F329" s="134">
        <f>60000+4500</f>
        <v>64500</v>
      </c>
      <c r="G329" s="134">
        <f>60000+4500</f>
        <v>64500</v>
      </c>
      <c r="H329" s="134">
        <f>60000+4500</f>
        <v>64500</v>
      </c>
      <c r="I329" s="282">
        <v>0</v>
      </c>
      <c r="J329" s="282">
        <v>0</v>
      </c>
      <c r="K329" s="282">
        <v>0</v>
      </c>
      <c r="L329" s="282">
        <v>0</v>
      </c>
      <c r="M329" s="282">
        <v>0</v>
      </c>
      <c r="N329" s="282">
        <v>0</v>
      </c>
      <c r="O329" s="282">
        <v>0</v>
      </c>
      <c r="P329" s="282">
        <v>0</v>
      </c>
      <c r="Q329" s="282">
        <v>0</v>
      </c>
      <c r="R329" s="282">
        <v>0</v>
      </c>
    </row>
    <row r="330" spans="1:18" ht="19.5" customHeight="1">
      <c r="A330" s="160"/>
      <c r="B330" s="161"/>
      <c r="C330" s="161" t="s">
        <v>234</v>
      </c>
      <c r="D330" s="324" t="s">
        <v>183</v>
      </c>
      <c r="E330" s="134">
        <v>4983</v>
      </c>
      <c r="F330" s="134">
        <v>4983</v>
      </c>
      <c r="G330" s="134">
        <v>4983</v>
      </c>
      <c r="H330" s="134">
        <v>4983</v>
      </c>
      <c r="I330" s="282">
        <v>0</v>
      </c>
      <c r="J330" s="282">
        <v>0</v>
      </c>
      <c r="K330" s="282">
        <v>0</v>
      </c>
      <c r="L330" s="282">
        <v>0</v>
      </c>
      <c r="M330" s="282">
        <v>0</v>
      </c>
      <c r="N330" s="282">
        <v>0</v>
      </c>
      <c r="O330" s="282">
        <v>0</v>
      </c>
      <c r="P330" s="282">
        <v>0</v>
      </c>
      <c r="Q330" s="282">
        <v>0</v>
      </c>
      <c r="R330" s="282">
        <v>0</v>
      </c>
    </row>
    <row r="331" spans="1:18" ht="19.5" customHeight="1">
      <c r="A331" s="160"/>
      <c r="B331" s="161"/>
      <c r="C331" s="161" t="s">
        <v>144</v>
      </c>
      <c r="D331" s="324" t="s">
        <v>149</v>
      </c>
      <c r="E331" s="134">
        <f>95720+690</f>
        <v>96410</v>
      </c>
      <c r="F331" s="134">
        <f>95720+690</f>
        <v>96410</v>
      </c>
      <c r="G331" s="134">
        <f>95720+690</f>
        <v>96410</v>
      </c>
      <c r="H331" s="134">
        <f>95720+690</f>
        <v>96410</v>
      </c>
      <c r="I331" s="282">
        <v>0</v>
      </c>
      <c r="J331" s="282">
        <v>0</v>
      </c>
      <c r="K331" s="282">
        <v>0</v>
      </c>
      <c r="L331" s="282">
        <v>0</v>
      </c>
      <c r="M331" s="282">
        <v>0</v>
      </c>
      <c r="N331" s="282">
        <v>0</v>
      </c>
      <c r="O331" s="282">
        <v>0</v>
      </c>
      <c r="P331" s="282">
        <v>0</v>
      </c>
      <c r="Q331" s="282">
        <v>0</v>
      </c>
      <c r="R331" s="282">
        <v>0</v>
      </c>
    </row>
    <row r="332" spans="1:18" ht="19.5" customHeight="1">
      <c r="A332" s="160"/>
      <c r="B332" s="161"/>
      <c r="C332" s="161" t="s">
        <v>145</v>
      </c>
      <c r="D332" s="324" t="s">
        <v>184</v>
      </c>
      <c r="E332" s="134">
        <f>1592+110</f>
        <v>1702</v>
      </c>
      <c r="F332" s="134">
        <f>1592+110</f>
        <v>1702</v>
      </c>
      <c r="G332" s="134">
        <f>1592+110</f>
        <v>1702</v>
      </c>
      <c r="H332" s="134">
        <f>1592+110</f>
        <v>1702</v>
      </c>
      <c r="I332" s="282">
        <v>0</v>
      </c>
      <c r="J332" s="282">
        <v>0</v>
      </c>
      <c r="K332" s="282">
        <v>0</v>
      </c>
      <c r="L332" s="282">
        <v>0</v>
      </c>
      <c r="M332" s="282">
        <v>0</v>
      </c>
      <c r="N332" s="282">
        <v>0</v>
      </c>
      <c r="O332" s="282">
        <v>0</v>
      </c>
      <c r="P332" s="282">
        <v>0</v>
      </c>
      <c r="Q332" s="282">
        <v>0</v>
      </c>
      <c r="R332" s="282">
        <v>0</v>
      </c>
    </row>
    <row r="333" spans="1:18" ht="19.5" customHeight="1">
      <c r="A333" s="160"/>
      <c r="B333" s="161"/>
      <c r="C333" s="161" t="s">
        <v>165</v>
      </c>
      <c r="D333" s="324" t="s">
        <v>151</v>
      </c>
      <c r="E333" s="134">
        <v>1695</v>
      </c>
      <c r="F333" s="134">
        <v>1695</v>
      </c>
      <c r="G333" s="134">
        <v>1695</v>
      </c>
      <c r="H333" s="282">
        <v>0</v>
      </c>
      <c r="I333" s="134">
        <v>1695</v>
      </c>
      <c r="J333" s="282">
        <v>0</v>
      </c>
      <c r="K333" s="282">
        <v>0</v>
      </c>
      <c r="L333" s="282">
        <v>0</v>
      </c>
      <c r="M333" s="282">
        <v>0</v>
      </c>
      <c r="N333" s="282">
        <v>0</v>
      </c>
      <c r="O333" s="282">
        <v>0</v>
      </c>
      <c r="P333" s="282">
        <v>0</v>
      </c>
      <c r="Q333" s="282">
        <v>0</v>
      </c>
      <c r="R333" s="282">
        <v>0</v>
      </c>
    </row>
    <row r="334" spans="1:18" ht="19.5" customHeight="1">
      <c r="A334" s="160"/>
      <c r="B334" s="161"/>
      <c r="C334" s="161" t="s">
        <v>162</v>
      </c>
      <c r="D334" s="324" t="s">
        <v>153</v>
      </c>
      <c r="E334" s="134">
        <v>1020</v>
      </c>
      <c r="F334" s="134">
        <v>1020</v>
      </c>
      <c r="G334" s="134">
        <v>1020</v>
      </c>
      <c r="H334" s="282">
        <v>0</v>
      </c>
      <c r="I334" s="134">
        <v>1020</v>
      </c>
      <c r="J334" s="282">
        <v>0</v>
      </c>
      <c r="K334" s="282">
        <v>0</v>
      </c>
      <c r="L334" s="282">
        <v>0</v>
      </c>
      <c r="M334" s="282">
        <v>0</v>
      </c>
      <c r="N334" s="282">
        <v>0</v>
      </c>
      <c r="O334" s="282">
        <v>0</v>
      </c>
      <c r="P334" s="282">
        <v>0</v>
      </c>
      <c r="Q334" s="282">
        <v>0</v>
      </c>
      <c r="R334" s="282">
        <v>0</v>
      </c>
    </row>
    <row r="335" spans="1:18" ht="25.5" customHeight="1">
      <c r="A335" s="160"/>
      <c r="B335" s="161"/>
      <c r="C335" s="161" t="s">
        <v>176</v>
      </c>
      <c r="D335" s="324" t="s">
        <v>261</v>
      </c>
      <c r="E335" s="134">
        <v>1100</v>
      </c>
      <c r="F335" s="134">
        <v>1100</v>
      </c>
      <c r="G335" s="134">
        <v>1100</v>
      </c>
      <c r="H335" s="282">
        <v>0</v>
      </c>
      <c r="I335" s="134">
        <v>1100</v>
      </c>
      <c r="J335" s="282">
        <v>0</v>
      </c>
      <c r="K335" s="282">
        <v>0</v>
      </c>
      <c r="L335" s="282">
        <v>0</v>
      </c>
      <c r="M335" s="282">
        <v>0</v>
      </c>
      <c r="N335" s="282">
        <v>0</v>
      </c>
      <c r="O335" s="282">
        <v>0</v>
      </c>
      <c r="P335" s="282">
        <v>0</v>
      </c>
      <c r="Q335" s="282">
        <v>0</v>
      </c>
      <c r="R335" s="282">
        <v>0</v>
      </c>
    </row>
    <row r="336" spans="1:18" ht="19.5" customHeight="1">
      <c r="A336" s="160"/>
      <c r="B336" s="161"/>
      <c r="C336" s="161" t="s">
        <v>167</v>
      </c>
      <c r="D336" s="324" t="s">
        <v>186</v>
      </c>
      <c r="E336" s="134">
        <v>200</v>
      </c>
      <c r="F336" s="134">
        <v>200</v>
      </c>
      <c r="G336" s="134">
        <v>200</v>
      </c>
      <c r="H336" s="282">
        <v>0</v>
      </c>
      <c r="I336" s="134">
        <v>200</v>
      </c>
      <c r="J336" s="282">
        <v>0</v>
      </c>
      <c r="K336" s="282">
        <v>0</v>
      </c>
      <c r="L336" s="282">
        <v>0</v>
      </c>
      <c r="M336" s="282">
        <v>0</v>
      </c>
      <c r="N336" s="282">
        <v>0</v>
      </c>
      <c r="O336" s="282">
        <v>0</v>
      </c>
      <c r="P336" s="282">
        <v>0</v>
      </c>
      <c r="Q336" s="282">
        <v>0</v>
      </c>
      <c r="R336" s="282">
        <v>0</v>
      </c>
    </row>
    <row r="337" spans="1:18" ht="19.5" customHeight="1">
      <c r="A337" s="160"/>
      <c r="B337" s="161"/>
      <c r="C337" s="161" t="s">
        <v>235</v>
      </c>
      <c r="D337" s="324" t="s">
        <v>245</v>
      </c>
      <c r="E337" s="134">
        <v>2040</v>
      </c>
      <c r="F337" s="134">
        <v>2040</v>
      </c>
      <c r="G337" s="134">
        <v>2040</v>
      </c>
      <c r="H337" s="282">
        <v>0</v>
      </c>
      <c r="I337" s="134">
        <v>2040</v>
      </c>
      <c r="J337" s="282">
        <v>0</v>
      </c>
      <c r="K337" s="282">
        <v>0</v>
      </c>
      <c r="L337" s="282">
        <v>0</v>
      </c>
      <c r="M337" s="282">
        <v>0</v>
      </c>
      <c r="N337" s="282">
        <v>0</v>
      </c>
      <c r="O337" s="282">
        <v>0</v>
      </c>
      <c r="P337" s="282">
        <v>0</v>
      </c>
      <c r="Q337" s="282">
        <v>0</v>
      </c>
      <c r="R337" s="282">
        <v>0</v>
      </c>
    </row>
    <row r="338" spans="1:18" ht="51">
      <c r="A338" s="160"/>
      <c r="B338" s="161"/>
      <c r="C338" s="161">
        <v>4560</v>
      </c>
      <c r="D338" s="327" t="s">
        <v>550</v>
      </c>
      <c r="E338" s="134">
        <v>60</v>
      </c>
      <c r="F338" s="134">
        <v>60</v>
      </c>
      <c r="G338" s="134">
        <v>60</v>
      </c>
      <c r="H338" s="282">
        <v>0</v>
      </c>
      <c r="I338" s="134">
        <v>60</v>
      </c>
      <c r="J338" s="282">
        <v>0</v>
      </c>
      <c r="K338" s="282">
        <v>0</v>
      </c>
      <c r="L338" s="282">
        <v>0</v>
      </c>
      <c r="M338" s="282">
        <v>0</v>
      </c>
      <c r="N338" s="282">
        <v>0</v>
      </c>
      <c r="O338" s="282">
        <v>0</v>
      </c>
      <c r="P338" s="282">
        <v>0</v>
      </c>
      <c r="Q338" s="282">
        <v>0</v>
      </c>
      <c r="R338" s="282">
        <v>0</v>
      </c>
    </row>
    <row r="339" spans="1:18" ht="25.5" customHeight="1">
      <c r="A339" s="160"/>
      <c r="B339" s="161"/>
      <c r="C339" s="161" t="s">
        <v>168</v>
      </c>
      <c r="D339" s="324" t="s">
        <v>188</v>
      </c>
      <c r="E339" s="134">
        <v>500</v>
      </c>
      <c r="F339" s="134">
        <v>500</v>
      </c>
      <c r="G339" s="134">
        <v>500</v>
      </c>
      <c r="H339" s="282">
        <v>0</v>
      </c>
      <c r="I339" s="134">
        <v>500</v>
      </c>
      <c r="J339" s="282">
        <v>0</v>
      </c>
      <c r="K339" s="282">
        <v>0</v>
      </c>
      <c r="L339" s="282">
        <v>0</v>
      </c>
      <c r="M339" s="282">
        <v>0</v>
      </c>
      <c r="N339" s="282">
        <v>0</v>
      </c>
      <c r="O339" s="282">
        <v>0</v>
      </c>
      <c r="P339" s="282">
        <v>0</v>
      </c>
      <c r="Q339" s="282">
        <v>0</v>
      </c>
      <c r="R339" s="282">
        <v>0</v>
      </c>
    </row>
    <row r="340" spans="1:18" ht="51">
      <c r="A340" s="160"/>
      <c r="B340" s="161"/>
      <c r="C340" s="161" t="s">
        <v>169</v>
      </c>
      <c r="D340" s="324" t="s">
        <v>189</v>
      </c>
      <c r="E340" s="134">
        <v>200</v>
      </c>
      <c r="F340" s="134">
        <v>200</v>
      </c>
      <c r="G340" s="134">
        <v>200</v>
      </c>
      <c r="H340" s="282">
        <v>0</v>
      </c>
      <c r="I340" s="134">
        <v>200</v>
      </c>
      <c r="J340" s="282">
        <v>0</v>
      </c>
      <c r="K340" s="282">
        <v>0</v>
      </c>
      <c r="L340" s="282">
        <v>0</v>
      </c>
      <c r="M340" s="282">
        <v>0</v>
      </c>
      <c r="N340" s="282">
        <v>0</v>
      </c>
      <c r="O340" s="282">
        <v>0</v>
      </c>
      <c r="P340" s="282">
        <v>0</v>
      </c>
      <c r="Q340" s="282">
        <v>0</v>
      </c>
      <c r="R340" s="282">
        <v>0</v>
      </c>
    </row>
    <row r="341" spans="1:18" ht="38.25">
      <c r="A341" s="160"/>
      <c r="B341" s="161"/>
      <c r="C341" s="161" t="s">
        <v>170</v>
      </c>
      <c r="D341" s="324" t="s">
        <v>190</v>
      </c>
      <c r="E341" s="134">
        <v>1700</v>
      </c>
      <c r="F341" s="134">
        <v>1700</v>
      </c>
      <c r="G341" s="134">
        <v>1700</v>
      </c>
      <c r="H341" s="282">
        <v>0</v>
      </c>
      <c r="I341" s="134">
        <v>1700</v>
      </c>
      <c r="J341" s="282"/>
      <c r="K341" s="282">
        <v>0</v>
      </c>
      <c r="L341" s="282">
        <v>0</v>
      </c>
      <c r="M341" s="282">
        <v>0</v>
      </c>
      <c r="N341" s="282">
        <v>0</v>
      </c>
      <c r="O341" s="282">
        <v>0</v>
      </c>
      <c r="P341" s="282">
        <v>0</v>
      </c>
      <c r="Q341" s="282">
        <v>0</v>
      </c>
      <c r="R341" s="282">
        <v>0</v>
      </c>
    </row>
    <row r="342" spans="1:18" s="301" customFormat="1" ht="102">
      <c r="A342" s="256"/>
      <c r="B342" s="257" t="s">
        <v>102</v>
      </c>
      <c r="C342" s="257"/>
      <c r="D342" s="323" t="s">
        <v>652</v>
      </c>
      <c r="E342" s="258">
        <f>E343</f>
        <v>26200</v>
      </c>
      <c r="F342" s="258">
        <f aca="true" t="shared" si="41" ref="F342:R342">F343</f>
        <v>26200</v>
      </c>
      <c r="G342" s="258">
        <f t="shared" si="41"/>
        <v>26200</v>
      </c>
      <c r="H342" s="258">
        <f t="shared" si="41"/>
        <v>26200</v>
      </c>
      <c r="I342" s="258">
        <f t="shared" si="41"/>
        <v>0</v>
      </c>
      <c r="J342" s="258">
        <f t="shared" si="41"/>
        <v>0</v>
      </c>
      <c r="K342" s="258">
        <f t="shared" si="41"/>
        <v>0</v>
      </c>
      <c r="L342" s="258">
        <f t="shared" si="41"/>
        <v>0</v>
      </c>
      <c r="M342" s="258">
        <f t="shared" si="41"/>
        <v>0</v>
      </c>
      <c r="N342" s="258">
        <f t="shared" si="41"/>
        <v>0</v>
      </c>
      <c r="O342" s="258">
        <f t="shared" si="41"/>
        <v>0</v>
      </c>
      <c r="P342" s="258">
        <f t="shared" si="41"/>
        <v>0</v>
      </c>
      <c r="Q342" s="258">
        <f t="shared" si="41"/>
        <v>0</v>
      </c>
      <c r="R342" s="258">
        <f t="shared" si="41"/>
        <v>0</v>
      </c>
    </row>
    <row r="343" spans="1:18" ht="19.5" customHeight="1">
      <c r="A343" s="160"/>
      <c r="B343" s="161"/>
      <c r="C343" s="161">
        <v>4130</v>
      </c>
      <c r="D343" s="324" t="s">
        <v>262</v>
      </c>
      <c r="E343" s="134">
        <v>26200</v>
      </c>
      <c r="F343" s="282">
        <v>26200</v>
      </c>
      <c r="G343" s="282">
        <v>26200</v>
      </c>
      <c r="H343" s="282">
        <v>26200</v>
      </c>
      <c r="I343" s="282">
        <v>0</v>
      </c>
      <c r="J343" s="282">
        <v>0</v>
      </c>
      <c r="K343" s="282">
        <v>0</v>
      </c>
      <c r="L343" s="282">
        <v>0</v>
      </c>
      <c r="M343" s="282">
        <v>0</v>
      </c>
      <c r="N343" s="282">
        <v>0</v>
      </c>
      <c r="O343" s="282">
        <v>0</v>
      </c>
      <c r="P343" s="282">
        <v>0</v>
      </c>
      <c r="Q343" s="282">
        <v>0</v>
      </c>
      <c r="R343" s="282">
        <v>0</v>
      </c>
    </row>
    <row r="344" spans="1:18" s="301" customFormat="1" ht="19.5" customHeight="1">
      <c r="A344" s="256"/>
      <c r="B344" s="257" t="s">
        <v>103</v>
      </c>
      <c r="C344" s="257"/>
      <c r="D344" s="323" t="s">
        <v>54</v>
      </c>
      <c r="E344" s="258">
        <f>E346+E345</f>
        <v>175900</v>
      </c>
      <c r="F344" s="258">
        <f aca="true" t="shared" si="42" ref="F344:R344">F346+F345</f>
        <v>175900</v>
      </c>
      <c r="G344" s="258">
        <f t="shared" si="42"/>
        <v>5000</v>
      </c>
      <c r="H344" s="258">
        <f t="shared" si="42"/>
        <v>0</v>
      </c>
      <c r="I344" s="258">
        <f t="shared" si="42"/>
        <v>5000</v>
      </c>
      <c r="J344" s="258">
        <f t="shared" si="42"/>
        <v>0</v>
      </c>
      <c r="K344" s="258">
        <f t="shared" si="42"/>
        <v>170900</v>
      </c>
      <c r="L344" s="258">
        <f t="shared" si="42"/>
        <v>0</v>
      </c>
      <c r="M344" s="258">
        <f t="shared" si="42"/>
        <v>0</v>
      </c>
      <c r="N344" s="258">
        <f t="shared" si="42"/>
        <v>0</v>
      </c>
      <c r="O344" s="258">
        <f t="shared" si="42"/>
        <v>0</v>
      </c>
      <c r="P344" s="258">
        <f t="shared" si="42"/>
        <v>0</v>
      </c>
      <c r="Q344" s="258">
        <f t="shared" si="42"/>
        <v>0</v>
      </c>
      <c r="R344" s="258">
        <f t="shared" si="42"/>
        <v>0</v>
      </c>
    </row>
    <row r="345" spans="1:18" ht="19.5" customHeight="1">
      <c r="A345" s="160"/>
      <c r="B345" s="161"/>
      <c r="C345" s="161">
        <v>3110</v>
      </c>
      <c r="D345" s="324" t="s">
        <v>236</v>
      </c>
      <c r="E345" s="134">
        <v>170900</v>
      </c>
      <c r="F345" s="282">
        <v>170900</v>
      </c>
      <c r="G345" s="282">
        <v>0</v>
      </c>
      <c r="H345" s="282">
        <v>0</v>
      </c>
      <c r="I345" s="282">
        <v>0</v>
      </c>
      <c r="J345" s="282">
        <v>0</v>
      </c>
      <c r="K345" s="282">
        <v>170900</v>
      </c>
      <c r="L345" s="282">
        <v>0</v>
      </c>
      <c r="M345" s="282">
        <v>0</v>
      </c>
      <c r="N345" s="282">
        <v>0</v>
      </c>
      <c r="O345" s="282">
        <v>0</v>
      </c>
      <c r="P345" s="282">
        <v>0</v>
      </c>
      <c r="Q345" s="282">
        <v>0</v>
      </c>
      <c r="R345" s="282">
        <v>0</v>
      </c>
    </row>
    <row r="346" spans="1:18" ht="19.5" customHeight="1">
      <c r="A346" s="160"/>
      <c r="B346" s="161"/>
      <c r="C346" s="161">
        <v>4300</v>
      </c>
      <c r="D346" s="324" t="s">
        <v>153</v>
      </c>
      <c r="E346" s="134">
        <v>5000</v>
      </c>
      <c r="F346" s="282">
        <v>5000</v>
      </c>
      <c r="G346" s="282">
        <v>5000</v>
      </c>
      <c r="H346" s="282">
        <v>0</v>
      </c>
      <c r="I346" s="282">
        <v>5000</v>
      </c>
      <c r="J346" s="282">
        <v>0</v>
      </c>
      <c r="K346" s="282">
        <v>0</v>
      </c>
      <c r="L346" s="282">
        <v>0</v>
      </c>
      <c r="M346" s="282">
        <v>0</v>
      </c>
      <c r="N346" s="282">
        <v>0</v>
      </c>
      <c r="O346" s="282">
        <v>0</v>
      </c>
      <c r="P346" s="282">
        <v>0</v>
      </c>
      <c r="Q346" s="282">
        <v>0</v>
      </c>
      <c r="R346" s="282">
        <v>0</v>
      </c>
    </row>
    <row r="347" spans="1:18" s="301" customFormat="1" ht="19.5" customHeight="1">
      <c r="A347" s="256"/>
      <c r="B347" s="257" t="s">
        <v>251</v>
      </c>
      <c r="C347" s="257"/>
      <c r="D347" s="323" t="s">
        <v>263</v>
      </c>
      <c r="E347" s="258">
        <f>E348</f>
        <v>275000</v>
      </c>
      <c r="F347" s="258">
        <f aca="true" t="shared" si="43" ref="F347:R347">F348</f>
        <v>275000</v>
      </c>
      <c r="G347" s="258">
        <f t="shared" si="43"/>
        <v>0</v>
      </c>
      <c r="H347" s="258">
        <f t="shared" si="43"/>
        <v>0</v>
      </c>
      <c r="I347" s="258">
        <f t="shared" si="43"/>
        <v>0</v>
      </c>
      <c r="J347" s="258">
        <f t="shared" si="43"/>
        <v>0</v>
      </c>
      <c r="K347" s="258">
        <f t="shared" si="43"/>
        <v>275000</v>
      </c>
      <c r="L347" s="258">
        <f t="shared" si="43"/>
        <v>0</v>
      </c>
      <c r="M347" s="258">
        <f t="shared" si="43"/>
        <v>0</v>
      </c>
      <c r="N347" s="258">
        <f t="shared" si="43"/>
        <v>0</v>
      </c>
      <c r="O347" s="258">
        <f t="shared" si="43"/>
        <v>0</v>
      </c>
      <c r="P347" s="258">
        <f t="shared" si="43"/>
        <v>0</v>
      </c>
      <c r="Q347" s="258">
        <f t="shared" si="43"/>
        <v>0</v>
      </c>
      <c r="R347" s="258">
        <f t="shared" si="43"/>
        <v>0</v>
      </c>
    </row>
    <row r="348" spans="1:18" ht="19.5" customHeight="1">
      <c r="A348" s="160"/>
      <c r="B348" s="161"/>
      <c r="C348" s="161">
        <v>3110</v>
      </c>
      <c r="D348" s="324" t="s">
        <v>236</v>
      </c>
      <c r="E348" s="134">
        <v>275000</v>
      </c>
      <c r="F348" s="282">
        <v>275000</v>
      </c>
      <c r="G348" s="282">
        <v>0</v>
      </c>
      <c r="H348" s="282">
        <v>0</v>
      </c>
      <c r="I348" s="282">
        <v>0</v>
      </c>
      <c r="J348" s="282">
        <v>0</v>
      </c>
      <c r="K348" s="282">
        <v>275000</v>
      </c>
      <c r="L348" s="282">
        <v>0</v>
      </c>
      <c r="M348" s="282">
        <v>0</v>
      </c>
      <c r="N348" s="282">
        <v>0</v>
      </c>
      <c r="O348" s="282">
        <v>0</v>
      </c>
      <c r="P348" s="282">
        <v>0</v>
      </c>
      <c r="Q348" s="282">
        <v>0</v>
      </c>
      <c r="R348" s="282">
        <v>0</v>
      </c>
    </row>
    <row r="349" spans="1:18" s="301" customFormat="1" ht="19.5" customHeight="1">
      <c r="A349" s="256"/>
      <c r="B349" s="257">
        <v>85216</v>
      </c>
      <c r="C349" s="257"/>
      <c r="D349" s="323" t="s">
        <v>554</v>
      </c>
      <c r="E349" s="259">
        <f>E350</f>
        <v>108200</v>
      </c>
      <c r="F349" s="259">
        <f aca="true" t="shared" si="44" ref="F349:R349">F350</f>
        <v>108200</v>
      </c>
      <c r="G349" s="259">
        <f t="shared" si="44"/>
        <v>0</v>
      </c>
      <c r="H349" s="259">
        <f t="shared" si="44"/>
        <v>0</v>
      </c>
      <c r="I349" s="259">
        <f t="shared" si="44"/>
        <v>0</v>
      </c>
      <c r="J349" s="259">
        <f t="shared" si="44"/>
        <v>0</v>
      </c>
      <c r="K349" s="259">
        <f t="shared" si="44"/>
        <v>108200</v>
      </c>
      <c r="L349" s="259">
        <f t="shared" si="44"/>
        <v>0</v>
      </c>
      <c r="M349" s="259">
        <f t="shared" si="44"/>
        <v>0</v>
      </c>
      <c r="N349" s="259">
        <f t="shared" si="44"/>
        <v>0</v>
      </c>
      <c r="O349" s="259">
        <f t="shared" si="44"/>
        <v>0</v>
      </c>
      <c r="P349" s="259">
        <f t="shared" si="44"/>
        <v>0</v>
      </c>
      <c r="Q349" s="259">
        <f t="shared" si="44"/>
        <v>0</v>
      </c>
      <c r="R349" s="259">
        <f t="shared" si="44"/>
        <v>0</v>
      </c>
    </row>
    <row r="350" spans="1:18" ht="19.5" customHeight="1">
      <c r="A350" s="160"/>
      <c r="B350" s="161"/>
      <c r="C350" s="161">
        <v>3110</v>
      </c>
      <c r="D350" s="324" t="s">
        <v>236</v>
      </c>
      <c r="E350" s="134">
        <v>108200</v>
      </c>
      <c r="F350" s="282">
        <v>108200</v>
      </c>
      <c r="G350" s="282">
        <v>0</v>
      </c>
      <c r="H350" s="282">
        <v>0</v>
      </c>
      <c r="I350" s="282">
        <v>0</v>
      </c>
      <c r="J350" s="282">
        <v>0</v>
      </c>
      <c r="K350" s="282">
        <v>108200</v>
      </c>
      <c r="L350" s="282">
        <v>0</v>
      </c>
      <c r="M350" s="282">
        <v>0</v>
      </c>
      <c r="N350" s="282">
        <v>0</v>
      </c>
      <c r="O350" s="282">
        <v>0</v>
      </c>
      <c r="P350" s="282">
        <v>0</v>
      </c>
      <c r="Q350" s="282">
        <v>0</v>
      </c>
      <c r="R350" s="282">
        <v>0</v>
      </c>
    </row>
    <row r="351" spans="1:18" s="301" customFormat="1" ht="19.5" customHeight="1">
      <c r="A351" s="256"/>
      <c r="B351" s="257" t="s">
        <v>104</v>
      </c>
      <c r="C351" s="257"/>
      <c r="D351" s="323" t="s">
        <v>55</v>
      </c>
      <c r="E351" s="258">
        <f>SUM(E352:E368)</f>
        <v>303512</v>
      </c>
      <c r="F351" s="258">
        <f aca="true" t="shared" si="45" ref="F351:R351">SUM(F352:F368)</f>
        <v>303512</v>
      </c>
      <c r="G351" s="258">
        <f t="shared" si="45"/>
        <v>301596</v>
      </c>
      <c r="H351" s="258">
        <f t="shared" si="45"/>
        <v>267537</v>
      </c>
      <c r="I351" s="258">
        <f t="shared" si="45"/>
        <v>34059</v>
      </c>
      <c r="J351" s="258">
        <f t="shared" si="45"/>
        <v>0</v>
      </c>
      <c r="K351" s="258">
        <f>SUM(K352:K368)</f>
        <v>1916</v>
      </c>
      <c r="L351" s="258">
        <f t="shared" si="45"/>
        <v>0</v>
      </c>
      <c r="M351" s="258">
        <f t="shared" si="45"/>
        <v>0</v>
      </c>
      <c r="N351" s="258">
        <f t="shared" si="45"/>
        <v>0</v>
      </c>
      <c r="O351" s="258">
        <f t="shared" si="45"/>
        <v>0</v>
      </c>
      <c r="P351" s="258">
        <f t="shared" si="45"/>
        <v>0</v>
      </c>
      <c r="Q351" s="258">
        <f t="shared" si="45"/>
        <v>0</v>
      </c>
      <c r="R351" s="258">
        <f t="shared" si="45"/>
        <v>0</v>
      </c>
    </row>
    <row r="352" spans="1:18" ht="25.5">
      <c r="A352" s="160"/>
      <c r="B352" s="161"/>
      <c r="C352" s="161" t="s">
        <v>164</v>
      </c>
      <c r="D352" s="324" t="s">
        <v>241</v>
      </c>
      <c r="E352" s="134">
        <v>1916</v>
      </c>
      <c r="F352" s="282">
        <v>1916</v>
      </c>
      <c r="G352" s="282">
        <v>0</v>
      </c>
      <c r="H352" s="282">
        <v>0</v>
      </c>
      <c r="I352" s="282">
        <v>0</v>
      </c>
      <c r="J352" s="282">
        <v>0</v>
      </c>
      <c r="K352" s="282">
        <v>1916</v>
      </c>
      <c r="L352" s="282">
        <v>0</v>
      </c>
      <c r="M352" s="282">
        <v>0</v>
      </c>
      <c r="N352" s="282">
        <v>0</v>
      </c>
      <c r="O352" s="282">
        <v>0</v>
      </c>
      <c r="P352" s="282">
        <v>0</v>
      </c>
      <c r="Q352" s="282">
        <v>0</v>
      </c>
      <c r="R352" s="282">
        <v>0</v>
      </c>
    </row>
    <row r="353" spans="1:18" ht="25.5">
      <c r="A353" s="160"/>
      <c r="B353" s="161"/>
      <c r="C353" s="161">
        <v>4010</v>
      </c>
      <c r="D353" s="324" t="s">
        <v>182</v>
      </c>
      <c r="E353" s="134">
        <v>210142</v>
      </c>
      <c r="F353" s="134">
        <v>210142</v>
      </c>
      <c r="G353" s="134">
        <v>210142</v>
      </c>
      <c r="H353" s="134">
        <v>210142</v>
      </c>
      <c r="I353" s="282">
        <v>0</v>
      </c>
      <c r="J353" s="282">
        <v>0</v>
      </c>
      <c r="K353" s="282">
        <v>0</v>
      </c>
      <c r="L353" s="282">
        <v>0</v>
      </c>
      <c r="M353" s="282">
        <v>0</v>
      </c>
      <c r="N353" s="282">
        <v>0</v>
      </c>
      <c r="O353" s="282">
        <v>0</v>
      </c>
      <c r="P353" s="282">
        <v>0</v>
      </c>
      <c r="Q353" s="282">
        <v>0</v>
      </c>
      <c r="R353" s="282">
        <v>0</v>
      </c>
    </row>
    <row r="354" spans="1:18" ht="19.5" customHeight="1">
      <c r="A354" s="160"/>
      <c r="B354" s="161"/>
      <c r="C354" s="161">
        <v>4040</v>
      </c>
      <c r="D354" s="324" t="s">
        <v>183</v>
      </c>
      <c r="E354" s="134">
        <v>16679</v>
      </c>
      <c r="F354" s="134">
        <v>16679</v>
      </c>
      <c r="G354" s="134">
        <v>16679</v>
      </c>
      <c r="H354" s="134">
        <v>16679</v>
      </c>
      <c r="I354" s="282">
        <v>0</v>
      </c>
      <c r="J354" s="282">
        <v>0</v>
      </c>
      <c r="K354" s="282">
        <v>0</v>
      </c>
      <c r="L354" s="282">
        <v>0</v>
      </c>
      <c r="M354" s="282">
        <v>0</v>
      </c>
      <c r="N354" s="282">
        <v>0</v>
      </c>
      <c r="O354" s="282">
        <v>0</v>
      </c>
      <c r="P354" s="282">
        <v>0</v>
      </c>
      <c r="Q354" s="282">
        <v>0</v>
      </c>
      <c r="R354" s="282">
        <v>0</v>
      </c>
    </row>
    <row r="355" spans="1:18" ht="19.5" customHeight="1">
      <c r="A355" s="160"/>
      <c r="B355" s="161"/>
      <c r="C355" s="161">
        <v>4110</v>
      </c>
      <c r="D355" s="324" t="s">
        <v>149</v>
      </c>
      <c r="E355" s="134">
        <v>35229</v>
      </c>
      <c r="F355" s="134">
        <v>35229</v>
      </c>
      <c r="G355" s="134">
        <v>35229</v>
      </c>
      <c r="H355" s="134">
        <v>35229</v>
      </c>
      <c r="I355" s="282">
        <v>0</v>
      </c>
      <c r="J355" s="282">
        <v>0</v>
      </c>
      <c r="K355" s="282">
        <v>0</v>
      </c>
      <c r="L355" s="282">
        <v>0</v>
      </c>
      <c r="M355" s="282">
        <v>0</v>
      </c>
      <c r="N355" s="282">
        <v>0</v>
      </c>
      <c r="O355" s="282">
        <v>0</v>
      </c>
      <c r="P355" s="282">
        <v>0</v>
      </c>
      <c r="Q355" s="282">
        <v>0</v>
      </c>
      <c r="R355" s="282">
        <v>0</v>
      </c>
    </row>
    <row r="356" spans="1:18" ht="19.5" customHeight="1">
      <c r="A356" s="160"/>
      <c r="B356" s="161"/>
      <c r="C356" s="161">
        <v>4120</v>
      </c>
      <c r="D356" s="324" t="s">
        <v>184</v>
      </c>
      <c r="E356" s="134">
        <v>5487</v>
      </c>
      <c r="F356" s="134">
        <v>5487</v>
      </c>
      <c r="G356" s="134">
        <v>5487</v>
      </c>
      <c r="H356" s="134">
        <v>5487</v>
      </c>
      <c r="I356" s="282">
        <v>0</v>
      </c>
      <c r="J356" s="282">
        <v>0</v>
      </c>
      <c r="K356" s="282">
        <v>0</v>
      </c>
      <c r="L356" s="282">
        <v>0</v>
      </c>
      <c r="M356" s="282">
        <v>0</v>
      </c>
      <c r="N356" s="282">
        <v>0</v>
      </c>
      <c r="O356" s="282">
        <v>0</v>
      </c>
      <c r="P356" s="282">
        <v>0</v>
      </c>
      <c r="Q356" s="282">
        <v>0</v>
      </c>
      <c r="R356" s="282">
        <v>0</v>
      </c>
    </row>
    <row r="357" spans="1:18" ht="19.5" customHeight="1">
      <c r="A357" s="160"/>
      <c r="B357" s="161"/>
      <c r="C357" s="161">
        <v>4210</v>
      </c>
      <c r="D357" s="324" t="s">
        <v>151</v>
      </c>
      <c r="E357" s="134">
        <v>8000</v>
      </c>
      <c r="F357" s="134">
        <v>8000</v>
      </c>
      <c r="G357" s="134">
        <v>8000</v>
      </c>
      <c r="H357" s="282">
        <v>0</v>
      </c>
      <c r="I357" s="134">
        <v>8000</v>
      </c>
      <c r="J357" s="282">
        <v>0</v>
      </c>
      <c r="K357" s="282">
        <v>0</v>
      </c>
      <c r="L357" s="282">
        <v>0</v>
      </c>
      <c r="M357" s="282">
        <v>0</v>
      </c>
      <c r="N357" s="282">
        <v>0</v>
      </c>
      <c r="O357" s="282">
        <v>0</v>
      </c>
      <c r="P357" s="282">
        <v>0</v>
      </c>
      <c r="Q357" s="282">
        <v>0</v>
      </c>
      <c r="R357" s="282">
        <v>0</v>
      </c>
    </row>
    <row r="358" spans="1:18" ht="19.5" customHeight="1">
      <c r="A358" s="160"/>
      <c r="B358" s="161"/>
      <c r="C358" s="161">
        <v>4270</v>
      </c>
      <c r="D358" s="324" t="s">
        <v>152</v>
      </c>
      <c r="E358" s="134">
        <v>1000</v>
      </c>
      <c r="F358" s="134">
        <v>1000</v>
      </c>
      <c r="G358" s="134">
        <v>1000</v>
      </c>
      <c r="H358" s="282">
        <v>0</v>
      </c>
      <c r="I358" s="134">
        <v>1000</v>
      </c>
      <c r="J358" s="282">
        <v>0</v>
      </c>
      <c r="K358" s="282">
        <v>0</v>
      </c>
      <c r="L358" s="282">
        <v>0</v>
      </c>
      <c r="M358" s="282">
        <v>0</v>
      </c>
      <c r="N358" s="282">
        <v>0</v>
      </c>
      <c r="O358" s="282">
        <v>0</v>
      </c>
      <c r="P358" s="282">
        <v>0</v>
      </c>
      <c r="Q358" s="282">
        <v>0</v>
      </c>
      <c r="R358" s="282">
        <v>0</v>
      </c>
    </row>
    <row r="359" spans="1:18" ht="19.5" customHeight="1">
      <c r="A359" s="160"/>
      <c r="B359" s="161"/>
      <c r="C359" s="161" t="s">
        <v>166</v>
      </c>
      <c r="D359" s="324" t="s">
        <v>185</v>
      </c>
      <c r="E359" s="134">
        <v>500</v>
      </c>
      <c r="F359" s="134">
        <v>500</v>
      </c>
      <c r="G359" s="134">
        <v>500</v>
      </c>
      <c r="H359" s="282">
        <v>0</v>
      </c>
      <c r="I359" s="134">
        <v>500</v>
      </c>
      <c r="J359" s="282">
        <v>0</v>
      </c>
      <c r="K359" s="282">
        <v>0</v>
      </c>
      <c r="L359" s="282">
        <v>0</v>
      </c>
      <c r="M359" s="282">
        <v>0</v>
      </c>
      <c r="N359" s="282">
        <v>0</v>
      </c>
      <c r="O359" s="282">
        <v>0</v>
      </c>
      <c r="P359" s="282">
        <v>0</v>
      </c>
      <c r="Q359" s="282">
        <v>0</v>
      </c>
      <c r="R359" s="282">
        <v>0</v>
      </c>
    </row>
    <row r="360" spans="1:18" ht="19.5" customHeight="1">
      <c r="A360" s="160"/>
      <c r="B360" s="161"/>
      <c r="C360" s="161">
        <v>4300</v>
      </c>
      <c r="D360" s="324" t="s">
        <v>153</v>
      </c>
      <c r="E360" s="134">
        <v>1591</v>
      </c>
      <c r="F360" s="134">
        <v>1591</v>
      </c>
      <c r="G360" s="134">
        <v>1591</v>
      </c>
      <c r="H360" s="282">
        <v>0</v>
      </c>
      <c r="I360" s="134">
        <v>1591</v>
      </c>
      <c r="J360" s="282">
        <v>0</v>
      </c>
      <c r="K360" s="282">
        <v>0</v>
      </c>
      <c r="L360" s="282">
        <v>0</v>
      </c>
      <c r="M360" s="282">
        <v>0</v>
      </c>
      <c r="N360" s="282">
        <v>0</v>
      </c>
      <c r="O360" s="282">
        <v>0</v>
      </c>
      <c r="P360" s="282">
        <v>0</v>
      </c>
      <c r="Q360" s="282">
        <v>0</v>
      </c>
      <c r="R360" s="282">
        <v>0</v>
      </c>
    </row>
    <row r="361" spans="1:18" ht="19.5" customHeight="1">
      <c r="A361" s="160"/>
      <c r="B361" s="161"/>
      <c r="C361" s="161" t="s">
        <v>175</v>
      </c>
      <c r="D361" s="324" t="s">
        <v>200</v>
      </c>
      <c r="E361" s="134">
        <v>1958</v>
      </c>
      <c r="F361" s="134">
        <v>1958</v>
      </c>
      <c r="G361" s="134">
        <v>1958</v>
      </c>
      <c r="H361" s="282">
        <v>0</v>
      </c>
      <c r="I361" s="134">
        <v>1958</v>
      </c>
      <c r="J361" s="282">
        <v>0</v>
      </c>
      <c r="K361" s="282">
        <v>0</v>
      </c>
      <c r="L361" s="282">
        <v>0</v>
      </c>
      <c r="M361" s="282">
        <v>0</v>
      </c>
      <c r="N361" s="282">
        <v>0</v>
      </c>
      <c r="O361" s="282">
        <v>0</v>
      </c>
      <c r="P361" s="282">
        <v>0</v>
      </c>
      <c r="Q361" s="282">
        <v>0</v>
      </c>
      <c r="R361" s="282">
        <v>0</v>
      </c>
    </row>
    <row r="362" spans="1:18" ht="25.5" customHeight="1">
      <c r="A362" s="160"/>
      <c r="B362" s="161"/>
      <c r="C362" s="161" t="s">
        <v>176</v>
      </c>
      <c r="D362" s="324" t="s">
        <v>653</v>
      </c>
      <c r="E362" s="134">
        <v>1102</v>
      </c>
      <c r="F362" s="134">
        <v>1102</v>
      </c>
      <c r="G362" s="134">
        <v>1102</v>
      </c>
      <c r="H362" s="282">
        <v>0</v>
      </c>
      <c r="I362" s="134">
        <v>1102</v>
      </c>
      <c r="J362" s="282">
        <v>0</v>
      </c>
      <c r="K362" s="282">
        <v>0</v>
      </c>
      <c r="L362" s="282">
        <v>0</v>
      </c>
      <c r="M362" s="282">
        <v>0</v>
      </c>
      <c r="N362" s="282">
        <v>0</v>
      </c>
      <c r="O362" s="282">
        <v>0</v>
      </c>
      <c r="P362" s="282">
        <v>0</v>
      </c>
      <c r="Q362" s="282">
        <v>0</v>
      </c>
      <c r="R362" s="282">
        <v>0</v>
      </c>
    </row>
    <row r="363" spans="1:18" ht="19.5" customHeight="1">
      <c r="A363" s="160"/>
      <c r="B363" s="161"/>
      <c r="C363" s="161">
        <v>4410</v>
      </c>
      <c r="D363" s="324" t="s">
        <v>186</v>
      </c>
      <c r="E363" s="134">
        <v>3090</v>
      </c>
      <c r="F363" s="134">
        <v>3090</v>
      </c>
      <c r="G363" s="134">
        <v>3090</v>
      </c>
      <c r="H363" s="282">
        <v>0</v>
      </c>
      <c r="I363" s="134">
        <v>3090</v>
      </c>
      <c r="J363" s="282">
        <v>0</v>
      </c>
      <c r="K363" s="282">
        <v>0</v>
      </c>
      <c r="L363" s="282">
        <v>0</v>
      </c>
      <c r="M363" s="282">
        <v>0</v>
      </c>
      <c r="N363" s="282">
        <v>0</v>
      </c>
      <c r="O363" s="282">
        <v>0</v>
      </c>
      <c r="P363" s="282">
        <v>0</v>
      </c>
      <c r="Q363" s="282">
        <v>0</v>
      </c>
      <c r="R363" s="282">
        <v>0</v>
      </c>
    </row>
    <row r="364" spans="1:18" ht="19.5" customHeight="1">
      <c r="A364" s="160"/>
      <c r="B364" s="161"/>
      <c r="C364" s="161">
        <v>4430</v>
      </c>
      <c r="D364" s="324" t="s">
        <v>154</v>
      </c>
      <c r="E364" s="134">
        <v>206</v>
      </c>
      <c r="F364" s="134">
        <v>206</v>
      </c>
      <c r="G364" s="134">
        <v>206</v>
      </c>
      <c r="H364" s="282">
        <v>0</v>
      </c>
      <c r="I364" s="134">
        <v>206</v>
      </c>
      <c r="J364" s="282">
        <v>0</v>
      </c>
      <c r="K364" s="282">
        <v>0</v>
      </c>
      <c r="L364" s="282">
        <v>0</v>
      </c>
      <c r="M364" s="282">
        <v>0</v>
      </c>
      <c r="N364" s="282">
        <v>0</v>
      </c>
      <c r="O364" s="282">
        <v>0</v>
      </c>
      <c r="P364" s="282">
        <v>0</v>
      </c>
      <c r="Q364" s="282">
        <v>0</v>
      </c>
      <c r="R364" s="282">
        <v>0</v>
      </c>
    </row>
    <row r="365" spans="1:18" ht="19.5" customHeight="1">
      <c r="A365" s="160"/>
      <c r="B365" s="161"/>
      <c r="C365" s="161">
        <v>4440</v>
      </c>
      <c r="D365" s="324" t="s">
        <v>187</v>
      </c>
      <c r="E365" s="134">
        <v>8787</v>
      </c>
      <c r="F365" s="134">
        <v>8787</v>
      </c>
      <c r="G365" s="134">
        <v>8787</v>
      </c>
      <c r="H365" s="282">
        <v>0</v>
      </c>
      <c r="I365" s="134">
        <v>8787</v>
      </c>
      <c r="J365" s="282">
        <v>0</v>
      </c>
      <c r="K365" s="282">
        <v>0</v>
      </c>
      <c r="L365" s="282">
        <v>0</v>
      </c>
      <c r="M365" s="282">
        <v>0</v>
      </c>
      <c r="N365" s="282">
        <v>0</v>
      </c>
      <c r="O365" s="282">
        <v>0</v>
      </c>
      <c r="P365" s="282">
        <v>0</v>
      </c>
      <c r="Q365" s="282">
        <v>0</v>
      </c>
      <c r="R365" s="282">
        <v>0</v>
      </c>
    </row>
    <row r="366" spans="1:18" ht="25.5" customHeight="1">
      <c r="A366" s="160"/>
      <c r="B366" s="161"/>
      <c r="C366" s="161" t="s">
        <v>168</v>
      </c>
      <c r="D366" s="324" t="s">
        <v>188</v>
      </c>
      <c r="E366" s="134">
        <v>1010</v>
      </c>
      <c r="F366" s="134">
        <v>1010</v>
      </c>
      <c r="G366" s="134">
        <v>1010</v>
      </c>
      <c r="H366" s="282">
        <v>0</v>
      </c>
      <c r="I366" s="134">
        <v>1010</v>
      </c>
      <c r="J366" s="282">
        <v>0</v>
      </c>
      <c r="K366" s="282">
        <v>0</v>
      </c>
      <c r="L366" s="282">
        <v>0</v>
      </c>
      <c r="M366" s="282">
        <v>0</v>
      </c>
      <c r="N366" s="282">
        <v>0</v>
      </c>
      <c r="O366" s="282">
        <v>0</v>
      </c>
      <c r="P366" s="282">
        <v>0</v>
      </c>
      <c r="Q366" s="282">
        <v>0</v>
      </c>
      <c r="R366" s="282">
        <v>0</v>
      </c>
    </row>
    <row r="367" spans="1:18" ht="51">
      <c r="A367" s="160"/>
      <c r="B367" s="161"/>
      <c r="C367" s="161" t="s">
        <v>169</v>
      </c>
      <c r="D367" s="324" t="s">
        <v>195</v>
      </c>
      <c r="E367" s="134">
        <v>515</v>
      </c>
      <c r="F367" s="134">
        <v>515</v>
      </c>
      <c r="G367" s="134">
        <v>515</v>
      </c>
      <c r="H367" s="282">
        <v>0</v>
      </c>
      <c r="I367" s="134">
        <v>515</v>
      </c>
      <c r="J367" s="282">
        <v>0</v>
      </c>
      <c r="K367" s="282">
        <v>0</v>
      </c>
      <c r="L367" s="282">
        <v>0</v>
      </c>
      <c r="M367" s="282">
        <v>0</v>
      </c>
      <c r="N367" s="282">
        <v>0</v>
      </c>
      <c r="O367" s="282">
        <v>0</v>
      </c>
      <c r="P367" s="282">
        <v>0</v>
      </c>
      <c r="Q367" s="282">
        <v>0</v>
      </c>
      <c r="R367" s="282">
        <v>0</v>
      </c>
    </row>
    <row r="368" spans="1:18" ht="38.25">
      <c r="A368" s="160"/>
      <c r="B368" s="161"/>
      <c r="C368" s="161" t="s">
        <v>170</v>
      </c>
      <c r="D368" s="324" t="s">
        <v>190</v>
      </c>
      <c r="E368" s="134">
        <v>6300</v>
      </c>
      <c r="F368" s="134">
        <v>6300</v>
      </c>
      <c r="G368" s="134">
        <v>6300</v>
      </c>
      <c r="H368" s="282">
        <v>0</v>
      </c>
      <c r="I368" s="134">
        <v>6300</v>
      </c>
      <c r="J368" s="282">
        <v>0</v>
      </c>
      <c r="K368" s="282">
        <v>0</v>
      </c>
      <c r="L368" s="282">
        <v>0</v>
      </c>
      <c r="M368" s="282">
        <v>0</v>
      </c>
      <c r="N368" s="282">
        <v>0</v>
      </c>
      <c r="O368" s="282">
        <v>0</v>
      </c>
      <c r="P368" s="282">
        <v>0</v>
      </c>
      <c r="Q368" s="282">
        <v>0</v>
      </c>
      <c r="R368" s="282">
        <v>0</v>
      </c>
    </row>
    <row r="369" spans="1:18" s="301" customFormat="1" ht="51">
      <c r="A369" s="256"/>
      <c r="B369" s="257" t="s">
        <v>130</v>
      </c>
      <c r="C369" s="257"/>
      <c r="D369" s="323" t="s">
        <v>129</v>
      </c>
      <c r="E369" s="258">
        <f>SUM(E370:E373)</f>
        <v>9327</v>
      </c>
      <c r="F369" s="258">
        <f aca="true" t="shared" si="46" ref="F369:R369">SUM(F370:F373)</f>
        <v>9327</v>
      </c>
      <c r="G369" s="258">
        <f t="shared" si="46"/>
        <v>9327</v>
      </c>
      <c r="H369" s="258">
        <f t="shared" si="46"/>
        <v>0</v>
      </c>
      <c r="I369" s="258">
        <f t="shared" si="46"/>
        <v>9327</v>
      </c>
      <c r="J369" s="258">
        <f t="shared" si="46"/>
        <v>0</v>
      </c>
      <c r="K369" s="258">
        <f t="shared" si="46"/>
        <v>0</v>
      </c>
      <c r="L369" s="258">
        <f t="shared" si="46"/>
        <v>0</v>
      </c>
      <c r="M369" s="258">
        <f t="shared" si="46"/>
        <v>0</v>
      </c>
      <c r="N369" s="258">
        <f t="shared" si="46"/>
        <v>0</v>
      </c>
      <c r="O369" s="258">
        <f t="shared" si="46"/>
        <v>0</v>
      </c>
      <c r="P369" s="258">
        <f t="shared" si="46"/>
        <v>0</v>
      </c>
      <c r="Q369" s="258">
        <f t="shared" si="46"/>
        <v>0</v>
      </c>
      <c r="R369" s="258">
        <f t="shared" si="46"/>
        <v>0</v>
      </c>
    </row>
    <row r="370" spans="1:18" ht="19.5" customHeight="1">
      <c r="A370" s="160"/>
      <c r="B370" s="161"/>
      <c r="C370" s="161" t="s">
        <v>165</v>
      </c>
      <c r="D370" s="324" t="s">
        <v>151</v>
      </c>
      <c r="E370" s="134">
        <v>3060</v>
      </c>
      <c r="F370" s="134">
        <v>3060</v>
      </c>
      <c r="G370" s="134">
        <v>3060</v>
      </c>
      <c r="H370" s="282">
        <v>0</v>
      </c>
      <c r="I370" s="134">
        <v>3060</v>
      </c>
      <c r="J370" s="282">
        <v>0</v>
      </c>
      <c r="K370" s="282">
        <v>0</v>
      </c>
      <c r="L370" s="282">
        <v>0</v>
      </c>
      <c r="M370" s="282">
        <v>0</v>
      </c>
      <c r="N370" s="282">
        <v>0</v>
      </c>
      <c r="O370" s="282">
        <v>0</v>
      </c>
      <c r="P370" s="282">
        <v>0</v>
      </c>
      <c r="Q370" s="282">
        <v>0</v>
      </c>
      <c r="R370" s="282">
        <v>0</v>
      </c>
    </row>
    <row r="371" spans="1:18" ht="19.5" customHeight="1">
      <c r="A371" s="160"/>
      <c r="B371" s="161"/>
      <c r="C371" s="161">
        <v>4260</v>
      </c>
      <c r="D371" s="324" t="s">
        <v>159</v>
      </c>
      <c r="E371" s="134">
        <v>5489</v>
      </c>
      <c r="F371" s="134">
        <v>5489</v>
      </c>
      <c r="G371" s="134">
        <v>5489</v>
      </c>
      <c r="H371" s="282">
        <v>0</v>
      </c>
      <c r="I371" s="134">
        <v>5489</v>
      </c>
      <c r="J371" s="282">
        <v>0</v>
      </c>
      <c r="K371" s="282">
        <v>0</v>
      </c>
      <c r="L371" s="282">
        <v>0</v>
      </c>
      <c r="M371" s="282">
        <v>0</v>
      </c>
      <c r="N371" s="282">
        <v>0</v>
      </c>
      <c r="O371" s="282">
        <v>0</v>
      </c>
      <c r="P371" s="282">
        <v>0</v>
      </c>
      <c r="Q371" s="282">
        <v>0</v>
      </c>
      <c r="R371" s="282">
        <v>0</v>
      </c>
    </row>
    <row r="372" spans="1:18" ht="19.5" customHeight="1">
      <c r="A372" s="160"/>
      <c r="B372" s="161"/>
      <c r="C372" s="161" t="s">
        <v>162</v>
      </c>
      <c r="D372" s="324" t="s">
        <v>153</v>
      </c>
      <c r="E372" s="134">
        <v>316</v>
      </c>
      <c r="F372" s="134">
        <v>316</v>
      </c>
      <c r="G372" s="134">
        <v>316</v>
      </c>
      <c r="H372" s="282">
        <v>0</v>
      </c>
      <c r="I372" s="134">
        <v>316</v>
      </c>
      <c r="J372" s="282">
        <v>0</v>
      </c>
      <c r="K372" s="282">
        <v>0</v>
      </c>
      <c r="L372" s="282">
        <v>0</v>
      </c>
      <c r="M372" s="282">
        <v>0</v>
      </c>
      <c r="N372" s="282">
        <v>0</v>
      </c>
      <c r="O372" s="282">
        <v>0</v>
      </c>
      <c r="P372" s="282">
        <v>0</v>
      </c>
      <c r="Q372" s="282">
        <v>0</v>
      </c>
      <c r="R372" s="282">
        <v>0</v>
      </c>
    </row>
    <row r="373" spans="1:18" ht="25.5" customHeight="1">
      <c r="A373" s="160"/>
      <c r="B373" s="161"/>
      <c r="C373" s="161">
        <v>4370</v>
      </c>
      <c r="D373" s="324" t="s">
        <v>653</v>
      </c>
      <c r="E373" s="134">
        <v>462</v>
      </c>
      <c r="F373" s="134">
        <v>462</v>
      </c>
      <c r="G373" s="134">
        <v>462</v>
      </c>
      <c r="H373" s="282">
        <v>0</v>
      </c>
      <c r="I373" s="134">
        <v>462</v>
      </c>
      <c r="J373" s="282">
        <v>0</v>
      </c>
      <c r="K373" s="282">
        <v>0</v>
      </c>
      <c r="L373" s="282">
        <v>0</v>
      </c>
      <c r="M373" s="282">
        <v>0</v>
      </c>
      <c r="N373" s="282">
        <v>0</v>
      </c>
      <c r="O373" s="282">
        <v>0</v>
      </c>
      <c r="P373" s="282">
        <v>0</v>
      </c>
      <c r="Q373" s="282">
        <v>0</v>
      </c>
      <c r="R373" s="282">
        <v>0</v>
      </c>
    </row>
    <row r="374" spans="1:18" s="301" customFormat="1" ht="38.25">
      <c r="A374" s="256"/>
      <c r="B374" s="257" t="s">
        <v>107</v>
      </c>
      <c r="C374" s="257"/>
      <c r="D374" s="323" t="s">
        <v>108</v>
      </c>
      <c r="E374" s="259">
        <f>SUM(E375:E384)</f>
        <v>65677</v>
      </c>
      <c r="F374" s="259">
        <f aca="true" t="shared" si="47" ref="F374:R374">SUM(F375:F384)</f>
        <v>65677</v>
      </c>
      <c r="G374" s="259">
        <f t="shared" si="47"/>
        <v>65152</v>
      </c>
      <c r="H374" s="259">
        <f t="shared" si="47"/>
        <v>62222</v>
      </c>
      <c r="I374" s="259">
        <f t="shared" si="47"/>
        <v>2930</v>
      </c>
      <c r="J374" s="259">
        <f t="shared" si="47"/>
        <v>0</v>
      </c>
      <c r="K374" s="259">
        <f t="shared" si="47"/>
        <v>525</v>
      </c>
      <c r="L374" s="259">
        <f t="shared" si="47"/>
        <v>0</v>
      </c>
      <c r="M374" s="259">
        <f t="shared" si="47"/>
        <v>0</v>
      </c>
      <c r="N374" s="259">
        <f t="shared" si="47"/>
        <v>0</v>
      </c>
      <c r="O374" s="259">
        <f t="shared" si="47"/>
        <v>0</v>
      </c>
      <c r="P374" s="259">
        <f t="shared" si="47"/>
        <v>0</v>
      </c>
      <c r="Q374" s="259">
        <f t="shared" si="47"/>
        <v>0</v>
      </c>
      <c r="R374" s="259">
        <f t="shared" si="47"/>
        <v>0</v>
      </c>
    </row>
    <row r="375" spans="1:18" ht="25.5">
      <c r="A375" s="160"/>
      <c r="B375" s="161"/>
      <c r="C375" s="161" t="s">
        <v>164</v>
      </c>
      <c r="D375" s="324" t="s">
        <v>196</v>
      </c>
      <c r="E375" s="134">
        <v>525</v>
      </c>
      <c r="F375" s="134">
        <v>525</v>
      </c>
      <c r="G375" s="134">
        <v>0</v>
      </c>
      <c r="H375" s="282">
        <v>0</v>
      </c>
      <c r="I375" s="282">
        <v>0</v>
      </c>
      <c r="J375" s="282">
        <v>0</v>
      </c>
      <c r="K375" s="282">
        <v>525</v>
      </c>
      <c r="L375" s="282">
        <v>0</v>
      </c>
      <c r="M375" s="282">
        <v>0</v>
      </c>
      <c r="N375" s="282">
        <v>0</v>
      </c>
      <c r="O375" s="282">
        <v>0</v>
      </c>
      <c r="P375" s="282">
        <v>0</v>
      </c>
      <c r="Q375" s="282">
        <v>0</v>
      </c>
      <c r="R375" s="282">
        <v>0</v>
      </c>
    </row>
    <row r="376" spans="1:18" ht="25.5">
      <c r="A376" s="160"/>
      <c r="B376" s="161"/>
      <c r="C376" s="161">
        <v>4010</v>
      </c>
      <c r="D376" s="324" t="s">
        <v>182</v>
      </c>
      <c r="E376" s="134">
        <v>34874</v>
      </c>
      <c r="F376" s="134">
        <v>34874</v>
      </c>
      <c r="G376" s="134">
        <v>34874</v>
      </c>
      <c r="H376" s="134">
        <v>34874</v>
      </c>
      <c r="I376" s="282">
        <v>0</v>
      </c>
      <c r="J376" s="282">
        <v>0</v>
      </c>
      <c r="K376" s="282">
        <v>0</v>
      </c>
      <c r="L376" s="282">
        <v>0</v>
      </c>
      <c r="M376" s="282">
        <v>0</v>
      </c>
      <c r="N376" s="282">
        <v>0</v>
      </c>
      <c r="O376" s="282">
        <v>0</v>
      </c>
      <c r="P376" s="282">
        <v>0</v>
      </c>
      <c r="Q376" s="282">
        <v>0</v>
      </c>
      <c r="R376" s="282">
        <v>0</v>
      </c>
    </row>
    <row r="377" spans="1:18" ht="19.5" customHeight="1">
      <c r="A377" s="160"/>
      <c r="B377" s="161"/>
      <c r="C377" s="161">
        <v>4040</v>
      </c>
      <c r="D377" s="324" t="s">
        <v>183</v>
      </c>
      <c r="E377" s="134">
        <v>2376</v>
      </c>
      <c r="F377" s="134">
        <v>2376</v>
      </c>
      <c r="G377" s="134">
        <v>2376</v>
      </c>
      <c r="H377" s="134">
        <v>2376</v>
      </c>
      <c r="I377" s="282">
        <v>0</v>
      </c>
      <c r="J377" s="282">
        <v>0</v>
      </c>
      <c r="K377" s="282">
        <v>0</v>
      </c>
      <c r="L377" s="282">
        <v>0</v>
      </c>
      <c r="M377" s="282">
        <v>0</v>
      </c>
      <c r="N377" s="282">
        <v>0</v>
      </c>
      <c r="O377" s="282">
        <v>0</v>
      </c>
      <c r="P377" s="282">
        <v>0</v>
      </c>
      <c r="Q377" s="282">
        <v>0</v>
      </c>
      <c r="R377" s="282">
        <v>0</v>
      </c>
    </row>
    <row r="378" spans="1:18" ht="19.5" customHeight="1">
      <c r="A378" s="160"/>
      <c r="B378" s="161"/>
      <c r="C378" s="161">
        <v>4110</v>
      </c>
      <c r="D378" s="324" t="s">
        <v>149</v>
      </c>
      <c r="E378" s="134">
        <v>7059</v>
      </c>
      <c r="F378" s="134">
        <v>7059</v>
      </c>
      <c r="G378" s="134">
        <v>7059</v>
      </c>
      <c r="H378" s="134">
        <v>7059</v>
      </c>
      <c r="I378" s="282">
        <v>0</v>
      </c>
      <c r="J378" s="282">
        <v>0</v>
      </c>
      <c r="K378" s="282">
        <v>0</v>
      </c>
      <c r="L378" s="282">
        <v>0</v>
      </c>
      <c r="M378" s="282">
        <v>0</v>
      </c>
      <c r="N378" s="282">
        <v>0</v>
      </c>
      <c r="O378" s="282">
        <v>0</v>
      </c>
      <c r="P378" s="282">
        <v>0</v>
      </c>
      <c r="Q378" s="282">
        <v>0</v>
      </c>
      <c r="R378" s="282">
        <v>0</v>
      </c>
    </row>
    <row r="379" spans="1:18" ht="19.5" customHeight="1">
      <c r="A379" s="160"/>
      <c r="B379" s="161"/>
      <c r="C379" s="161">
        <v>4120</v>
      </c>
      <c r="D379" s="324" t="s">
        <v>184</v>
      </c>
      <c r="E379" s="134">
        <v>913</v>
      </c>
      <c r="F379" s="134">
        <v>913</v>
      </c>
      <c r="G379" s="134">
        <v>913</v>
      </c>
      <c r="H379" s="134">
        <v>913</v>
      </c>
      <c r="I379" s="282">
        <v>0</v>
      </c>
      <c r="J379" s="282">
        <v>0</v>
      </c>
      <c r="K379" s="282">
        <v>0</v>
      </c>
      <c r="L379" s="282">
        <v>0</v>
      </c>
      <c r="M379" s="282">
        <v>0</v>
      </c>
      <c r="N379" s="282">
        <v>0</v>
      </c>
      <c r="O379" s="282">
        <v>0</v>
      </c>
      <c r="P379" s="282">
        <v>0</v>
      </c>
      <c r="Q379" s="282">
        <v>0</v>
      </c>
      <c r="R379" s="282">
        <v>0</v>
      </c>
    </row>
    <row r="380" spans="1:18" ht="19.5" customHeight="1">
      <c r="A380" s="160"/>
      <c r="B380" s="161"/>
      <c r="C380" s="161" t="s">
        <v>146</v>
      </c>
      <c r="D380" s="324" t="s">
        <v>150</v>
      </c>
      <c r="E380" s="134">
        <v>17000</v>
      </c>
      <c r="F380" s="134">
        <v>17000</v>
      </c>
      <c r="G380" s="134">
        <v>17000</v>
      </c>
      <c r="H380" s="134">
        <v>17000</v>
      </c>
      <c r="I380" s="282">
        <v>0</v>
      </c>
      <c r="J380" s="282">
        <v>0</v>
      </c>
      <c r="K380" s="282">
        <v>0</v>
      </c>
      <c r="L380" s="282">
        <v>0</v>
      </c>
      <c r="M380" s="282">
        <v>0</v>
      </c>
      <c r="N380" s="282">
        <v>0</v>
      </c>
      <c r="O380" s="282">
        <v>0</v>
      </c>
      <c r="P380" s="282">
        <v>0</v>
      </c>
      <c r="Q380" s="282">
        <v>0</v>
      </c>
      <c r="R380" s="282">
        <v>0</v>
      </c>
    </row>
    <row r="381" spans="1:18" ht="19.5" customHeight="1">
      <c r="A381" s="160"/>
      <c r="B381" s="161"/>
      <c r="C381" s="161">
        <v>4210</v>
      </c>
      <c r="D381" s="324" t="s">
        <v>151</v>
      </c>
      <c r="E381" s="134">
        <v>347</v>
      </c>
      <c r="F381" s="134">
        <v>347</v>
      </c>
      <c r="G381" s="134">
        <v>347</v>
      </c>
      <c r="H381" s="282">
        <v>0</v>
      </c>
      <c r="I381" s="134">
        <v>347</v>
      </c>
      <c r="J381" s="282">
        <v>0</v>
      </c>
      <c r="K381" s="282">
        <v>0</v>
      </c>
      <c r="L381" s="282">
        <v>0</v>
      </c>
      <c r="M381" s="282">
        <v>0</v>
      </c>
      <c r="N381" s="282">
        <v>0</v>
      </c>
      <c r="O381" s="282">
        <v>0</v>
      </c>
      <c r="P381" s="282">
        <v>0</v>
      </c>
      <c r="Q381" s="282">
        <v>0</v>
      </c>
      <c r="R381" s="282">
        <v>0</v>
      </c>
    </row>
    <row r="382" spans="1:18" ht="19.5" customHeight="1">
      <c r="A382" s="160"/>
      <c r="B382" s="161"/>
      <c r="C382" s="161" t="s">
        <v>166</v>
      </c>
      <c r="D382" s="324" t="s">
        <v>185</v>
      </c>
      <c r="E382" s="134">
        <v>159</v>
      </c>
      <c r="F382" s="134">
        <v>159</v>
      </c>
      <c r="G382" s="134">
        <v>159</v>
      </c>
      <c r="H382" s="282">
        <v>0</v>
      </c>
      <c r="I382" s="134">
        <v>159</v>
      </c>
      <c r="J382" s="282">
        <v>0</v>
      </c>
      <c r="K382" s="282">
        <v>0</v>
      </c>
      <c r="L382" s="282">
        <v>0</v>
      </c>
      <c r="M382" s="282">
        <v>0</v>
      </c>
      <c r="N382" s="282">
        <v>0</v>
      </c>
      <c r="O382" s="282">
        <v>0</v>
      </c>
      <c r="P382" s="282">
        <v>0</v>
      </c>
      <c r="Q382" s="282">
        <v>0</v>
      </c>
      <c r="R382" s="282">
        <v>0</v>
      </c>
    </row>
    <row r="383" spans="1:18" ht="19.5" customHeight="1">
      <c r="A383" s="160"/>
      <c r="B383" s="161"/>
      <c r="C383" s="161">
        <v>4300</v>
      </c>
      <c r="D383" s="324" t="s">
        <v>153</v>
      </c>
      <c r="E383" s="134">
        <v>214</v>
      </c>
      <c r="F383" s="134">
        <v>214</v>
      </c>
      <c r="G383" s="134">
        <v>214</v>
      </c>
      <c r="H383" s="282">
        <v>0</v>
      </c>
      <c r="I383" s="134">
        <v>214</v>
      </c>
      <c r="J383" s="282">
        <v>0</v>
      </c>
      <c r="K383" s="282">
        <v>0</v>
      </c>
      <c r="L383" s="282">
        <v>0</v>
      </c>
      <c r="M383" s="282">
        <v>0</v>
      </c>
      <c r="N383" s="282">
        <v>0</v>
      </c>
      <c r="O383" s="282">
        <v>0</v>
      </c>
      <c r="P383" s="282">
        <v>0</v>
      </c>
      <c r="Q383" s="282">
        <v>0</v>
      </c>
      <c r="R383" s="282">
        <v>0</v>
      </c>
    </row>
    <row r="384" spans="1:18" ht="19.5" customHeight="1">
      <c r="A384" s="160"/>
      <c r="B384" s="161"/>
      <c r="C384" s="161">
        <v>4440</v>
      </c>
      <c r="D384" s="324" t="s">
        <v>187</v>
      </c>
      <c r="E384" s="134">
        <v>2210</v>
      </c>
      <c r="F384" s="134">
        <v>2210</v>
      </c>
      <c r="G384" s="134">
        <v>2210</v>
      </c>
      <c r="H384" s="282">
        <v>0</v>
      </c>
      <c r="I384" s="134">
        <v>2210</v>
      </c>
      <c r="J384" s="282">
        <v>0</v>
      </c>
      <c r="K384" s="282">
        <v>0</v>
      </c>
      <c r="L384" s="282">
        <v>0</v>
      </c>
      <c r="M384" s="282">
        <v>0</v>
      </c>
      <c r="N384" s="282">
        <v>0</v>
      </c>
      <c r="O384" s="282">
        <v>0</v>
      </c>
      <c r="P384" s="282">
        <v>0</v>
      </c>
      <c r="Q384" s="282">
        <v>0</v>
      </c>
      <c r="R384" s="282">
        <v>0</v>
      </c>
    </row>
    <row r="385" spans="1:18" s="301" customFormat="1" ht="19.5" customHeight="1">
      <c r="A385" s="256"/>
      <c r="B385" s="257" t="s">
        <v>105</v>
      </c>
      <c r="C385" s="257"/>
      <c r="D385" s="323" t="s">
        <v>31</v>
      </c>
      <c r="E385" s="259">
        <f>E386</f>
        <v>63000</v>
      </c>
      <c r="F385" s="259">
        <f aca="true" t="shared" si="48" ref="F385:R385">F386</f>
        <v>63000</v>
      </c>
      <c r="G385" s="259">
        <f t="shared" si="48"/>
        <v>0</v>
      </c>
      <c r="H385" s="259">
        <f t="shared" si="48"/>
        <v>0</v>
      </c>
      <c r="I385" s="259">
        <f t="shared" si="48"/>
        <v>0</v>
      </c>
      <c r="J385" s="259">
        <f t="shared" si="48"/>
        <v>0</v>
      </c>
      <c r="K385" s="259">
        <f t="shared" si="48"/>
        <v>63000</v>
      </c>
      <c r="L385" s="259">
        <f t="shared" si="48"/>
        <v>0</v>
      </c>
      <c r="M385" s="259">
        <f t="shared" si="48"/>
        <v>0</v>
      </c>
      <c r="N385" s="259">
        <f t="shared" si="48"/>
        <v>0</v>
      </c>
      <c r="O385" s="259">
        <f t="shared" si="48"/>
        <v>0</v>
      </c>
      <c r="P385" s="259">
        <f t="shared" si="48"/>
        <v>0</v>
      </c>
      <c r="Q385" s="259">
        <f t="shared" si="48"/>
        <v>0</v>
      </c>
      <c r="R385" s="259">
        <f t="shared" si="48"/>
        <v>0</v>
      </c>
    </row>
    <row r="386" spans="1:18" ht="19.5" customHeight="1">
      <c r="A386" s="185"/>
      <c r="B386" s="179"/>
      <c r="C386" s="179">
        <v>3110</v>
      </c>
      <c r="D386" s="328" t="s">
        <v>236</v>
      </c>
      <c r="E386" s="294">
        <v>63000</v>
      </c>
      <c r="F386" s="289">
        <v>63000</v>
      </c>
      <c r="G386" s="289">
        <v>0</v>
      </c>
      <c r="H386" s="282">
        <v>0</v>
      </c>
      <c r="I386" s="282">
        <v>0</v>
      </c>
      <c r="J386" s="282">
        <v>0</v>
      </c>
      <c r="K386" s="282">
        <v>63000</v>
      </c>
      <c r="L386" s="282">
        <v>0</v>
      </c>
      <c r="M386" s="282">
        <v>0</v>
      </c>
      <c r="N386" s="282">
        <v>0</v>
      </c>
      <c r="O386" s="282">
        <v>0</v>
      </c>
      <c r="P386" s="282">
        <v>0</v>
      </c>
      <c r="Q386" s="282">
        <v>0</v>
      </c>
      <c r="R386" s="295">
        <v>0</v>
      </c>
    </row>
    <row r="387" spans="1:18" ht="15" customHeight="1">
      <c r="A387" s="379"/>
      <c r="B387" s="411"/>
      <c r="C387" s="411"/>
      <c r="D387" s="411"/>
      <c r="E387" s="411"/>
      <c r="F387" s="411"/>
      <c r="G387" s="411"/>
      <c r="H387" s="288"/>
      <c r="I387" s="288"/>
      <c r="J387" s="288"/>
      <c r="K387" s="288"/>
      <c r="L387" s="288"/>
      <c r="M387" s="288"/>
      <c r="N387" s="288"/>
      <c r="O387" s="288"/>
      <c r="P387" s="288"/>
      <c r="Q387" s="288"/>
      <c r="R387" s="296"/>
    </row>
    <row r="388" spans="1:18" ht="25.5">
      <c r="A388" s="182">
        <v>853</v>
      </c>
      <c r="B388" s="177"/>
      <c r="C388" s="177"/>
      <c r="D388" s="326" t="s">
        <v>463</v>
      </c>
      <c r="E388" s="165">
        <f>E389</f>
        <v>69470</v>
      </c>
      <c r="F388" s="165">
        <f aca="true" t="shared" si="49" ref="F388:R388">F389</f>
        <v>69470</v>
      </c>
      <c r="G388" s="165">
        <f t="shared" si="49"/>
        <v>0</v>
      </c>
      <c r="H388" s="165">
        <f t="shared" si="49"/>
        <v>0</v>
      </c>
      <c r="I388" s="165">
        <f t="shared" si="49"/>
        <v>0</v>
      </c>
      <c r="J388" s="165">
        <f t="shared" si="49"/>
        <v>0</v>
      </c>
      <c r="K388" s="165">
        <f t="shared" si="49"/>
        <v>0</v>
      </c>
      <c r="L388" s="165">
        <f t="shared" si="49"/>
        <v>69470</v>
      </c>
      <c r="M388" s="165">
        <f t="shared" si="49"/>
        <v>0</v>
      </c>
      <c r="N388" s="165">
        <f t="shared" si="49"/>
        <v>0</v>
      </c>
      <c r="O388" s="165">
        <f t="shared" si="49"/>
        <v>0</v>
      </c>
      <c r="P388" s="165">
        <f t="shared" si="49"/>
        <v>0</v>
      </c>
      <c r="Q388" s="165">
        <f t="shared" si="49"/>
        <v>0</v>
      </c>
      <c r="R388" s="165">
        <f t="shared" si="49"/>
        <v>0</v>
      </c>
    </row>
    <row r="389" spans="1:18" s="301" customFormat="1" ht="20.25" customHeight="1">
      <c r="A389" s="256"/>
      <c r="B389" s="257">
        <v>85395</v>
      </c>
      <c r="C389" s="257"/>
      <c r="D389" s="323" t="s">
        <v>31</v>
      </c>
      <c r="E389" s="258">
        <f aca="true" t="shared" si="50" ref="E389:R389">SUM(E390:E405)</f>
        <v>69470</v>
      </c>
      <c r="F389" s="258">
        <f t="shared" si="50"/>
        <v>69470</v>
      </c>
      <c r="G389" s="258">
        <f t="shared" si="50"/>
        <v>0</v>
      </c>
      <c r="H389" s="258">
        <f t="shared" si="50"/>
        <v>0</v>
      </c>
      <c r="I389" s="258">
        <f t="shared" si="50"/>
        <v>0</v>
      </c>
      <c r="J389" s="258">
        <f t="shared" si="50"/>
        <v>0</v>
      </c>
      <c r="K389" s="258">
        <f t="shared" si="50"/>
        <v>0</v>
      </c>
      <c r="L389" s="258">
        <f t="shared" si="50"/>
        <v>69470</v>
      </c>
      <c r="M389" s="258">
        <f t="shared" si="50"/>
        <v>0</v>
      </c>
      <c r="N389" s="258">
        <f t="shared" si="50"/>
        <v>0</v>
      </c>
      <c r="O389" s="258">
        <f t="shared" si="50"/>
        <v>0</v>
      </c>
      <c r="P389" s="258">
        <f t="shared" si="50"/>
        <v>0</v>
      </c>
      <c r="Q389" s="258">
        <f t="shared" si="50"/>
        <v>0</v>
      </c>
      <c r="R389" s="258">
        <f t="shared" si="50"/>
        <v>0</v>
      </c>
    </row>
    <row r="390" spans="1:18" ht="19.5" customHeight="1">
      <c r="A390" s="160"/>
      <c r="B390" s="161"/>
      <c r="C390" s="161">
        <v>4118</v>
      </c>
      <c r="D390" s="324" t="s">
        <v>149</v>
      </c>
      <c r="E390" s="134">
        <f>66+2429</f>
        <v>2495</v>
      </c>
      <c r="F390" s="134">
        <f>66+2429</f>
        <v>2495</v>
      </c>
      <c r="G390" s="282">
        <v>0</v>
      </c>
      <c r="H390" s="282">
        <v>0</v>
      </c>
      <c r="I390" s="282">
        <v>0</v>
      </c>
      <c r="J390" s="282">
        <v>0</v>
      </c>
      <c r="K390" s="282">
        <v>0</v>
      </c>
      <c r="L390" s="134">
        <f>66+2429</f>
        <v>2495</v>
      </c>
      <c r="M390" s="282">
        <v>0</v>
      </c>
      <c r="N390" s="162">
        <f>SUM(N391:N407)</f>
        <v>0</v>
      </c>
      <c r="O390" s="282">
        <v>0</v>
      </c>
      <c r="P390" s="282">
        <v>0</v>
      </c>
      <c r="Q390" s="282">
        <v>0</v>
      </c>
      <c r="R390" s="282">
        <v>0</v>
      </c>
    </row>
    <row r="391" spans="1:18" ht="19.5" customHeight="1">
      <c r="A391" s="160"/>
      <c r="B391" s="161"/>
      <c r="C391" s="161">
        <v>4119</v>
      </c>
      <c r="D391" s="324" t="s">
        <v>149</v>
      </c>
      <c r="E391" s="134">
        <f>12+428+2</f>
        <v>442</v>
      </c>
      <c r="F391" s="134">
        <f>12+428+2</f>
        <v>442</v>
      </c>
      <c r="G391" s="282">
        <v>0</v>
      </c>
      <c r="H391" s="282">
        <v>0</v>
      </c>
      <c r="I391" s="282">
        <v>0</v>
      </c>
      <c r="J391" s="282">
        <v>0</v>
      </c>
      <c r="K391" s="282">
        <v>0</v>
      </c>
      <c r="L391" s="134">
        <f>12+428+2</f>
        <v>442</v>
      </c>
      <c r="M391" s="282">
        <v>0</v>
      </c>
      <c r="N391" s="162">
        <f>SUM(N392:N408)</f>
        <v>0</v>
      </c>
      <c r="O391" s="282">
        <v>0</v>
      </c>
      <c r="P391" s="282">
        <v>0</v>
      </c>
      <c r="Q391" s="282">
        <v>0</v>
      </c>
      <c r="R391" s="282">
        <v>0</v>
      </c>
    </row>
    <row r="392" spans="1:18" ht="19.5" customHeight="1">
      <c r="A392" s="160"/>
      <c r="B392" s="161"/>
      <c r="C392" s="161">
        <v>4128</v>
      </c>
      <c r="D392" s="324" t="s">
        <v>184</v>
      </c>
      <c r="E392" s="134">
        <f>11+376</f>
        <v>387</v>
      </c>
      <c r="F392" s="134">
        <f>11+376</f>
        <v>387</v>
      </c>
      <c r="G392" s="282">
        <v>0</v>
      </c>
      <c r="H392" s="282">
        <v>0</v>
      </c>
      <c r="I392" s="282">
        <v>0</v>
      </c>
      <c r="J392" s="282">
        <v>0</v>
      </c>
      <c r="K392" s="282">
        <v>0</v>
      </c>
      <c r="L392" s="134">
        <f>11+376</f>
        <v>387</v>
      </c>
      <c r="M392" s="282">
        <v>0</v>
      </c>
      <c r="N392" s="162">
        <f aca="true" t="shared" si="51" ref="N392:N404">SUM(N393:N408)</f>
        <v>0</v>
      </c>
      <c r="O392" s="282">
        <v>0</v>
      </c>
      <c r="P392" s="282">
        <v>0</v>
      </c>
      <c r="Q392" s="282">
        <v>0</v>
      </c>
      <c r="R392" s="282">
        <v>0</v>
      </c>
    </row>
    <row r="393" spans="1:18" ht="19.5" customHeight="1">
      <c r="A393" s="160"/>
      <c r="B393" s="161"/>
      <c r="C393" s="161">
        <v>4129</v>
      </c>
      <c r="D393" s="324" t="s">
        <v>184</v>
      </c>
      <c r="E393" s="134">
        <f>2+67+1</f>
        <v>70</v>
      </c>
      <c r="F393" s="134">
        <f>2+67+1</f>
        <v>70</v>
      </c>
      <c r="G393" s="282">
        <v>0</v>
      </c>
      <c r="H393" s="282">
        <v>0</v>
      </c>
      <c r="I393" s="282">
        <v>0</v>
      </c>
      <c r="J393" s="282">
        <v>0</v>
      </c>
      <c r="K393" s="282">
        <v>0</v>
      </c>
      <c r="L393" s="134">
        <f>2+67+1</f>
        <v>70</v>
      </c>
      <c r="M393" s="282">
        <v>0</v>
      </c>
      <c r="N393" s="162">
        <f t="shared" si="51"/>
        <v>0</v>
      </c>
      <c r="O393" s="282">
        <v>0</v>
      </c>
      <c r="P393" s="282">
        <v>0</v>
      </c>
      <c r="Q393" s="282">
        <v>0</v>
      </c>
      <c r="R393" s="282">
        <v>0</v>
      </c>
    </row>
    <row r="394" spans="1:18" ht="19.5" customHeight="1">
      <c r="A394" s="160"/>
      <c r="B394" s="161"/>
      <c r="C394" s="161">
        <v>4178</v>
      </c>
      <c r="D394" s="324" t="s">
        <v>150</v>
      </c>
      <c r="E394" s="134">
        <f>3115+30431</f>
        <v>33546</v>
      </c>
      <c r="F394" s="134">
        <f>3115+30431</f>
        <v>33546</v>
      </c>
      <c r="G394" s="282">
        <v>0</v>
      </c>
      <c r="H394" s="282">
        <v>0</v>
      </c>
      <c r="I394" s="282">
        <v>0</v>
      </c>
      <c r="J394" s="282">
        <v>0</v>
      </c>
      <c r="K394" s="282">
        <v>0</v>
      </c>
      <c r="L394" s="134">
        <f>3115+30431</f>
        <v>33546</v>
      </c>
      <c r="M394" s="282">
        <v>0</v>
      </c>
      <c r="N394" s="162">
        <f t="shared" si="51"/>
        <v>0</v>
      </c>
      <c r="O394" s="282">
        <v>0</v>
      </c>
      <c r="P394" s="282">
        <v>0</v>
      </c>
      <c r="Q394" s="282">
        <v>0</v>
      </c>
      <c r="R394" s="282">
        <v>0</v>
      </c>
    </row>
    <row r="395" spans="1:18" ht="19.5" customHeight="1">
      <c r="A395" s="160"/>
      <c r="B395" s="161"/>
      <c r="C395" s="161">
        <v>4179</v>
      </c>
      <c r="D395" s="324" t="s">
        <v>150</v>
      </c>
      <c r="E395" s="134">
        <f>550+5371+1</f>
        <v>5922</v>
      </c>
      <c r="F395" s="134">
        <f>550+5371+1</f>
        <v>5922</v>
      </c>
      <c r="G395" s="282">
        <v>0</v>
      </c>
      <c r="H395" s="282">
        <v>0</v>
      </c>
      <c r="I395" s="282">
        <v>0</v>
      </c>
      <c r="J395" s="282">
        <v>0</v>
      </c>
      <c r="K395" s="282">
        <v>0</v>
      </c>
      <c r="L395" s="134">
        <v>5922</v>
      </c>
      <c r="M395" s="282">
        <v>0</v>
      </c>
      <c r="N395" s="162">
        <f t="shared" si="51"/>
        <v>0</v>
      </c>
      <c r="O395" s="282">
        <v>0</v>
      </c>
      <c r="P395" s="282">
        <v>0</v>
      </c>
      <c r="Q395" s="282">
        <v>0</v>
      </c>
      <c r="R395" s="282">
        <v>0</v>
      </c>
    </row>
    <row r="396" spans="1:18" ht="19.5" customHeight="1">
      <c r="A396" s="160"/>
      <c r="B396" s="161"/>
      <c r="C396" s="161">
        <v>4218</v>
      </c>
      <c r="D396" s="324" t="s">
        <v>151</v>
      </c>
      <c r="E396" s="134">
        <f>25+3722</f>
        <v>3747</v>
      </c>
      <c r="F396" s="134">
        <f>25+3722</f>
        <v>3747</v>
      </c>
      <c r="G396" s="282">
        <v>0</v>
      </c>
      <c r="H396" s="282">
        <v>0</v>
      </c>
      <c r="I396" s="282">
        <v>0</v>
      </c>
      <c r="J396" s="282">
        <v>0</v>
      </c>
      <c r="K396" s="282">
        <v>0</v>
      </c>
      <c r="L396" s="134">
        <f>25+3722</f>
        <v>3747</v>
      </c>
      <c r="M396" s="282">
        <v>0</v>
      </c>
      <c r="N396" s="162">
        <f t="shared" si="51"/>
        <v>0</v>
      </c>
      <c r="O396" s="282">
        <v>0</v>
      </c>
      <c r="P396" s="282">
        <v>0</v>
      </c>
      <c r="Q396" s="282">
        <v>0</v>
      </c>
      <c r="R396" s="282">
        <v>0</v>
      </c>
    </row>
    <row r="397" spans="1:18" ht="19.5" customHeight="1">
      <c r="A397" s="160"/>
      <c r="B397" s="161"/>
      <c r="C397" s="161">
        <v>4219</v>
      </c>
      <c r="D397" s="324" t="s">
        <v>151</v>
      </c>
      <c r="E397" s="134">
        <f>5+657</f>
        <v>662</v>
      </c>
      <c r="F397" s="134">
        <f>5+657</f>
        <v>662</v>
      </c>
      <c r="G397" s="282">
        <v>0</v>
      </c>
      <c r="H397" s="282">
        <v>0</v>
      </c>
      <c r="I397" s="282">
        <v>0</v>
      </c>
      <c r="J397" s="282">
        <v>0</v>
      </c>
      <c r="K397" s="282">
        <v>0</v>
      </c>
      <c r="L397" s="134">
        <f>5+657</f>
        <v>662</v>
      </c>
      <c r="M397" s="282">
        <v>0</v>
      </c>
      <c r="N397" s="162">
        <f t="shared" si="51"/>
        <v>0</v>
      </c>
      <c r="O397" s="282">
        <v>0</v>
      </c>
      <c r="P397" s="282">
        <v>0</v>
      </c>
      <c r="Q397" s="282">
        <v>0</v>
      </c>
      <c r="R397" s="282">
        <v>0</v>
      </c>
    </row>
    <row r="398" spans="1:18" ht="19.5" customHeight="1">
      <c r="A398" s="160"/>
      <c r="B398" s="161"/>
      <c r="C398" s="161">
        <v>4308</v>
      </c>
      <c r="D398" s="324" t="s">
        <v>153</v>
      </c>
      <c r="E398" s="134">
        <f>391+18190</f>
        <v>18581</v>
      </c>
      <c r="F398" s="134">
        <f>391+18190</f>
        <v>18581</v>
      </c>
      <c r="G398" s="282">
        <v>0</v>
      </c>
      <c r="H398" s="282">
        <v>0</v>
      </c>
      <c r="I398" s="282">
        <v>0</v>
      </c>
      <c r="J398" s="282">
        <v>0</v>
      </c>
      <c r="K398" s="282">
        <v>0</v>
      </c>
      <c r="L398" s="134">
        <f>391+18190</f>
        <v>18581</v>
      </c>
      <c r="M398" s="282">
        <v>0</v>
      </c>
      <c r="N398" s="162">
        <f t="shared" si="51"/>
        <v>0</v>
      </c>
      <c r="O398" s="282">
        <v>0</v>
      </c>
      <c r="P398" s="282">
        <v>0</v>
      </c>
      <c r="Q398" s="282">
        <v>0</v>
      </c>
      <c r="R398" s="282">
        <v>0</v>
      </c>
    </row>
    <row r="399" spans="1:18" ht="19.5" customHeight="1">
      <c r="A399" s="160"/>
      <c r="B399" s="161"/>
      <c r="C399" s="161">
        <v>4309</v>
      </c>
      <c r="D399" s="324" t="s">
        <v>153</v>
      </c>
      <c r="E399" s="134">
        <f>69+3210</f>
        <v>3279</v>
      </c>
      <c r="F399" s="134">
        <f>69+3210</f>
        <v>3279</v>
      </c>
      <c r="G399" s="282">
        <v>0</v>
      </c>
      <c r="H399" s="282">
        <v>0</v>
      </c>
      <c r="I399" s="282">
        <v>0</v>
      </c>
      <c r="J399" s="282">
        <v>0</v>
      </c>
      <c r="K399" s="282">
        <v>0</v>
      </c>
      <c r="L399" s="134">
        <f>69+3210</f>
        <v>3279</v>
      </c>
      <c r="M399" s="282">
        <v>0</v>
      </c>
      <c r="N399" s="162">
        <f t="shared" si="51"/>
        <v>0</v>
      </c>
      <c r="O399" s="282">
        <v>0</v>
      </c>
      <c r="P399" s="282">
        <v>0</v>
      </c>
      <c r="Q399" s="282">
        <v>0</v>
      </c>
      <c r="R399" s="282">
        <v>0</v>
      </c>
    </row>
    <row r="400" spans="1:18" ht="19.5" customHeight="1">
      <c r="A400" s="160"/>
      <c r="B400" s="161"/>
      <c r="C400" s="161">
        <v>4418</v>
      </c>
      <c r="D400" s="324" t="s">
        <v>186</v>
      </c>
      <c r="E400" s="134">
        <f>100</f>
        <v>100</v>
      </c>
      <c r="F400" s="134">
        <f>100</f>
        <v>100</v>
      </c>
      <c r="G400" s="282">
        <v>0</v>
      </c>
      <c r="H400" s="282">
        <v>0</v>
      </c>
      <c r="I400" s="282">
        <v>0</v>
      </c>
      <c r="J400" s="282">
        <v>0</v>
      </c>
      <c r="K400" s="282">
        <v>0</v>
      </c>
      <c r="L400" s="134">
        <f>100</f>
        <v>100</v>
      </c>
      <c r="M400" s="282">
        <v>0</v>
      </c>
      <c r="N400" s="162">
        <f t="shared" si="51"/>
        <v>0</v>
      </c>
      <c r="O400" s="282">
        <v>0</v>
      </c>
      <c r="P400" s="282">
        <v>0</v>
      </c>
      <c r="Q400" s="282">
        <v>0</v>
      </c>
      <c r="R400" s="282">
        <v>0</v>
      </c>
    </row>
    <row r="401" spans="1:18" ht="19.5" customHeight="1">
      <c r="A401" s="160"/>
      <c r="B401" s="161"/>
      <c r="C401" s="161">
        <v>4419</v>
      </c>
      <c r="D401" s="324" t="s">
        <v>186</v>
      </c>
      <c r="E401" s="134">
        <f>18</f>
        <v>18</v>
      </c>
      <c r="F401" s="134">
        <f>18</f>
        <v>18</v>
      </c>
      <c r="G401" s="282">
        <v>0</v>
      </c>
      <c r="H401" s="282">
        <v>0</v>
      </c>
      <c r="I401" s="282">
        <v>0</v>
      </c>
      <c r="J401" s="282">
        <v>0</v>
      </c>
      <c r="K401" s="282">
        <v>0</v>
      </c>
      <c r="L401" s="134">
        <f>18</f>
        <v>18</v>
      </c>
      <c r="M401" s="282">
        <v>0</v>
      </c>
      <c r="N401" s="162">
        <f t="shared" si="51"/>
        <v>0</v>
      </c>
      <c r="O401" s="282">
        <v>0</v>
      </c>
      <c r="P401" s="282">
        <v>0</v>
      </c>
      <c r="Q401" s="282">
        <v>0</v>
      </c>
      <c r="R401" s="282">
        <v>0</v>
      </c>
    </row>
    <row r="402" spans="1:18" ht="51">
      <c r="A402" s="160"/>
      <c r="B402" s="161"/>
      <c r="C402" s="161">
        <v>4748</v>
      </c>
      <c r="D402" s="324" t="s">
        <v>468</v>
      </c>
      <c r="E402" s="134">
        <f>17+128</f>
        <v>145</v>
      </c>
      <c r="F402" s="134">
        <f>17+128</f>
        <v>145</v>
      </c>
      <c r="G402" s="282">
        <v>0</v>
      </c>
      <c r="H402" s="282">
        <v>0</v>
      </c>
      <c r="I402" s="282">
        <v>0</v>
      </c>
      <c r="J402" s="282">
        <v>0</v>
      </c>
      <c r="K402" s="282">
        <v>0</v>
      </c>
      <c r="L402" s="134">
        <f>17+128</f>
        <v>145</v>
      </c>
      <c r="M402" s="282">
        <v>0</v>
      </c>
      <c r="N402" s="162">
        <f t="shared" si="51"/>
        <v>0</v>
      </c>
      <c r="O402" s="282">
        <v>0</v>
      </c>
      <c r="P402" s="282">
        <v>0</v>
      </c>
      <c r="Q402" s="282">
        <v>0</v>
      </c>
      <c r="R402" s="282">
        <v>0</v>
      </c>
    </row>
    <row r="403" spans="1:18" ht="51">
      <c r="A403" s="160"/>
      <c r="B403" s="161"/>
      <c r="C403" s="161">
        <v>4749</v>
      </c>
      <c r="D403" s="324" t="s">
        <v>189</v>
      </c>
      <c r="E403" s="134">
        <f>3+22</f>
        <v>25</v>
      </c>
      <c r="F403" s="134">
        <f>3+22</f>
        <v>25</v>
      </c>
      <c r="G403" s="282">
        <v>0</v>
      </c>
      <c r="H403" s="282">
        <v>0</v>
      </c>
      <c r="I403" s="282">
        <v>0</v>
      </c>
      <c r="J403" s="282">
        <v>0</v>
      </c>
      <c r="K403" s="282">
        <v>0</v>
      </c>
      <c r="L403" s="134">
        <f>3+22</f>
        <v>25</v>
      </c>
      <c r="M403" s="282">
        <v>0</v>
      </c>
      <c r="N403" s="162">
        <f t="shared" si="51"/>
        <v>0</v>
      </c>
      <c r="O403" s="282">
        <v>0</v>
      </c>
      <c r="P403" s="282">
        <v>0</v>
      </c>
      <c r="Q403" s="282">
        <v>0</v>
      </c>
      <c r="R403" s="282">
        <v>0</v>
      </c>
    </row>
    <row r="404" spans="1:18" ht="38.25">
      <c r="A404" s="160"/>
      <c r="B404" s="161"/>
      <c r="C404" s="161">
        <v>4758</v>
      </c>
      <c r="D404" s="324" t="s">
        <v>190</v>
      </c>
      <c r="E404" s="134">
        <f>43</f>
        <v>43</v>
      </c>
      <c r="F404" s="134">
        <f>43</f>
        <v>43</v>
      </c>
      <c r="G404" s="282">
        <v>0</v>
      </c>
      <c r="H404" s="282">
        <v>0</v>
      </c>
      <c r="I404" s="282">
        <v>0</v>
      </c>
      <c r="J404" s="282">
        <v>0</v>
      </c>
      <c r="K404" s="282">
        <v>0</v>
      </c>
      <c r="L404" s="134">
        <f>43</f>
        <v>43</v>
      </c>
      <c r="M404" s="282">
        <v>0</v>
      </c>
      <c r="N404" s="162">
        <f t="shared" si="51"/>
        <v>0</v>
      </c>
      <c r="O404" s="282">
        <v>0</v>
      </c>
      <c r="P404" s="282">
        <v>0</v>
      </c>
      <c r="Q404" s="282">
        <v>0</v>
      </c>
      <c r="R404" s="282">
        <v>0</v>
      </c>
    </row>
    <row r="405" spans="1:18" ht="38.25">
      <c r="A405" s="185"/>
      <c r="B405" s="179"/>
      <c r="C405" s="179">
        <v>4759</v>
      </c>
      <c r="D405" s="328" t="s">
        <v>190</v>
      </c>
      <c r="E405" s="294">
        <f>8</f>
        <v>8</v>
      </c>
      <c r="F405" s="294">
        <f>8</f>
        <v>8</v>
      </c>
      <c r="G405" s="289">
        <v>0</v>
      </c>
      <c r="H405" s="289">
        <v>0</v>
      </c>
      <c r="I405" s="289">
        <v>0</v>
      </c>
      <c r="J405" s="289">
        <v>0</v>
      </c>
      <c r="K405" s="289">
        <v>0</v>
      </c>
      <c r="L405" s="294">
        <f>8</f>
        <v>8</v>
      </c>
      <c r="M405" s="289">
        <v>0</v>
      </c>
      <c r="N405" s="180">
        <f>SUM(N407:N420)</f>
        <v>0</v>
      </c>
      <c r="O405" s="289">
        <v>0</v>
      </c>
      <c r="P405" s="289">
        <v>0</v>
      </c>
      <c r="Q405" s="289">
        <v>0</v>
      </c>
      <c r="R405" s="289">
        <v>0</v>
      </c>
    </row>
    <row r="406" spans="1:18" ht="12.75">
      <c r="A406" s="160"/>
      <c r="B406" s="161"/>
      <c r="C406" s="161"/>
      <c r="D406" s="324"/>
      <c r="E406" s="134"/>
      <c r="F406" s="134"/>
      <c r="G406" s="394"/>
      <c r="H406" s="394"/>
      <c r="I406" s="394"/>
      <c r="J406" s="394"/>
      <c r="K406" s="394"/>
      <c r="L406" s="134"/>
      <c r="M406" s="394"/>
      <c r="N406" s="162"/>
      <c r="O406" s="394"/>
      <c r="P406" s="394"/>
      <c r="Q406" s="394"/>
      <c r="R406" s="395"/>
    </row>
    <row r="407" spans="1:18" ht="25.5">
      <c r="A407" s="156">
        <v>854</v>
      </c>
      <c r="B407" s="157"/>
      <c r="C407" s="157"/>
      <c r="D407" s="322" t="s">
        <v>56</v>
      </c>
      <c r="E407" s="158">
        <f>E408+E421+E427+E430</f>
        <v>164458</v>
      </c>
      <c r="F407" s="158">
        <f aca="true" t="shared" si="52" ref="F407:R407">F408+F421+F427+F430</f>
        <v>164458</v>
      </c>
      <c r="G407" s="158">
        <f t="shared" si="52"/>
        <v>147318</v>
      </c>
      <c r="H407" s="158">
        <f t="shared" si="52"/>
        <v>127110</v>
      </c>
      <c r="I407" s="158">
        <f t="shared" si="52"/>
        <v>20208</v>
      </c>
      <c r="J407" s="158">
        <f t="shared" si="52"/>
        <v>0</v>
      </c>
      <c r="K407" s="158">
        <f t="shared" si="52"/>
        <v>17140</v>
      </c>
      <c r="L407" s="158">
        <f t="shared" si="52"/>
        <v>0</v>
      </c>
      <c r="M407" s="158">
        <f t="shared" si="52"/>
        <v>0</v>
      </c>
      <c r="N407" s="158">
        <f t="shared" si="52"/>
        <v>0</v>
      </c>
      <c r="O407" s="158">
        <f t="shared" si="52"/>
        <v>0</v>
      </c>
      <c r="P407" s="158">
        <f t="shared" si="52"/>
        <v>0</v>
      </c>
      <c r="Q407" s="158">
        <f t="shared" si="52"/>
        <v>0</v>
      </c>
      <c r="R407" s="158">
        <f t="shared" si="52"/>
        <v>0</v>
      </c>
    </row>
    <row r="408" spans="1:18" s="301" customFormat="1" ht="19.5" customHeight="1">
      <c r="A408" s="256"/>
      <c r="B408" s="257">
        <v>85401</v>
      </c>
      <c r="C408" s="257"/>
      <c r="D408" s="323" t="s">
        <v>447</v>
      </c>
      <c r="E408" s="258">
        <f>SUM(E409:E420)</f>
        <v>130028</v>
      </c>
      <c r="F408" s="258">
        <f aca="true" t="shared" si="53" ref="F408:L408">SUM(F409:F420)</f>
        <v>130028</v>
      </c>
      <c r="G408" s="258">
        <f t="shared" si="53"/>
        <v>129688</v>
      </c>
      <c r="H408" s="258">
        <f t="shared" si="53"/>
        <v>116280</v>
      </c>
      <c r="I408" s="258">
        <f t="shared" si="53"/>
        <v>13408</v>
      </c>
      <c r="J408" s="258">
        <f t="shared" si="53"/>
        <v>0</v>
      </c>
      <c r="K408" s="258">
        <f t="shared" si="53"/>
        <v>340</v>
      </c>
      <c r="L408" s="258">
        <f t="shared" si="53"/>
        <v>0</v>
      </c>
      <c r="M408" s="258">
        <f aca="true" t="shared" si="54" ref="M408:R408">SUM(M409:M420)</f>
        <v>0</v>
      </c>
      <c r="N408" s="258">
        <f t="shared" si="54"/>
        <v>0</v>
      </c>
      <c r="O408" s="258">
        <f t="shared" si="54"/>
        <v>0</v>
      </c>
      <c r="P408" s="258">
        <f t="shared" si="54"/>
        <v>0</v>
      </c>
      <c r="Q408" s="258">
        <f t="shared" si="54"/>
        <v>0</v>
      </c>
      <c r="R408" s="258">
        <f t="shared" si="54"/>
        <v>0</v>
      </c>
    </row>
    <row r="409" spans="1:18" ht="25.5">
      <c r="A409" s="160"/>
      <c r="B409" s="161"/>
      <c r="C409" s="161">
        <v>3020</v>
      </c>
      <c r="D409" s="324" t="s">
        <v>196</v>
      </c>
      <c r="E409" s="134">
        <f>100+240</f>
        <v>340</v>
      </c>
      <c r="F409" s="134">
        <f>100+240</f>
        <v>340</v>
      </c>
      <c r="G409" s="282">
        <v>0</v>
      </c>
      <c r="H409" s="282">
        <v>0</v>
      </c>
      <c r="I409" s="282">
        <v>0</v>
      </c>
      <c r="J409" s="282">
        <v>0</v>
      </c>
      <c r="K409" s="282">
        <v>340</v>
      </c>
      <c r="L409" s="282">
        <v>0</v>
      </c>
      <c r="M409" s="282">
        <v>0</v>
      </c>
      <c r="N409" s="162">
        <f>SUM(N410:N420)</f>
        <v>0</v>
      </c>
      <c r="O409" s="282">
        <v>0</v>
      </c>
      <c r="P409" s="282">
        <v>0</v>
      </c>
      <c r="Q409" s="282">
        <v>0</v>
      </c>
      <c r="R409" s="282">
        <v>0</v>
      </c>
    </row>
    <row r="410" spans="1:18" ht="25.5">
      <c r="A410" s="160"/>
      <c r="B410" s="161"/>
      <c r="C410" s="161">
        <v>4010</v>
      </c>
      <c r="D410" s="324" t="s">
        <v>182</v>
      </c>
      <c r="E410" s="134">
        <f>67690+25565</f>
        <v>93255</v>
      </c>
      <c r="F410" s="134">
        <f>67690+25565</f>
        <v>93255</v>
      </c>
      <c r="G410" s="134">
        <f>67690+25565</f>
        <v>93255</v>
      </c>
      <c r="H410" s="134">
        <f>67690+25565</f>
        <v>93255</v>
      </c>
      <c r="I410" s="282">
        <v>0</v>
      </c>
      <c r="J410" s="282">
        <v>0</v>
      </c>
      <c r="K410" s="282">
        <v>0</v>
      </c>
      <c r="L410" s="282">
        <v>0</v>
      </c>
      <c r="M410" s="282">
        <v>0</v>
      </c>
      <c r="N410" s="162">
        <f>SUM(N411:N420)</f>
        <v>0</v>
      </c>
      <c r="O410" s="282">
        <v>0</v>
      </c>
      <c r="P410" s="282">
        <v>0</v>
      </c>
      <c r="Q410" s="282">
        <v>0</v>
      </c>
      <c r="R410" s="282">
        <v>0</v>
      </c>
    </row>
    <row r="411" spans="1:18" ht="19.5" customHeight="1">
      <c r="A411" s="160"/>
      <c r="B411" s="161"/>
      <c r="C411" s="161">
        <v>4040</v>
      </c>
      <c r="D411" s="324" t="s">
        <v>183</v>
      </c>
      <c r="E411" s="134">
        <f>4500+1850</f>
        <v>6350</v>
      </c>
      <c r="F411" s="134">
        <f>4500+1850</f>
        <v>6350</v>
      </c>
      <c r="G411" s="134">
        <f>4500+1850</f>
        <v>6350</v>
      </c>
      <c r="H411" s="134">
        <f>4500+1850</f>
        <v>6350</v>
      </c>
      <c r="I411" s="282">
        <v>0</v>
      </c>
      <c r="J411" s="282">
        <v>0</v>
      </c>
      <c r="K411" s="282">
        <v>0</v>
      </c>
      <c r="L411" s="282">
        <v>0</v>
      </c>
      <c r="M411" s="282">
        <v>0</v>
      </c>
      <c r="N411" s="162">
        <f>SUM(N412:N420)</f>
        <v>0</v>
      </c>
      <c r="O411" s="282">
        <v>0</v>
      </c>
      <c r="P411" s="282">
        <v>0</v>
      </c>
      <c r="Q411" s="282">
        <v>0</v>
      </c>
      <c r="R411" s="282">
        <v>0</v>
      </c>
    </row>
    <row r="412" spans="1:18" ht="19.5" customHeight="1">
      <c r="A412" s="160"/>
      <c r="B412" s="161"/>
      <c r="C412" s="161">
        <v>4110</v>
      </c>
      <c r="D412" s="324" t="s">
        <v>149</v>
      </c>
      <c r="E412" s="134">
        <f>10155+4238</f>
        <v>14393</v>
      </c>
      <c r="F412" s="134">
        <f>10155+4238</f>
        <v>14393</v>
      </c>
      <c r="G412" s="134">
        <f>10155+4238</f>
        <v>14393</v>
      </c>
      <c r="H412" s="134">
        <f>10155+4238</f>
        <v>14393</v>
      </c>
      <c r="I412" s="282">
        <v>0</v>
      </c>
      <c r="J412" s="282">
        <v>0</v>
      </c>
      <c r="K412" s="282">
        <v>0</v>
      </c>
      <c r="L412" s="282">
        <v>0</v>
      </c>
      <c r="M412" s="282">
        <v>0</v>
      </c>
      <c r="N412" s="162">
        <f>SUM(N413:N420)</f>
        <v>0</v>
      </c>
      <c r="O412" s="282">
        <v>0</v>
      </c>
      <c r="P412" s="282">
        <v>0</v>
      </c>
      <c r="Q412" s="282">
        <v>0</v>
      </c>
      <c r="R412" s="282">
        <v>0</v>
      </c>
    </row>
    <row r="413" spans="1:18" ht="19.5" customHeight="1">
      <c r="A413" s="160"/>
      <c r="B413" s="161"/>
      <c r="C413" s="161">
        <v>4120</v>
      </c>
      <c r="D413" s="324" t="s">
        <v>184</v>
      </c>
      <c r="E413" s="134">
        <f>1610+672</f>
        <v>2282</v>
      </c>
      <c r="F413" s="134">
        <f>1610+672</f>
        <v>2282</v>
      </c>
      <c r="G413" s="134">
        <f>1610+672</f>
        <v>2282</v>
      </c>
      <c r="H413" s="134">
        <f>1610+672</f>
        <v>2282</v>
      </c>
      <c r="I413" s="282">
        <v>0</v>
      </c>
      <c r="J413" s="282">
        <v>0</v>
      </c>
      <c r="K413" s="282">
        <v>0</v>
      </c>
      <c r="L413" s="282">
        <v>0</v>
      </c>
      <c r="M413" s="282">
        <v>0</v>
      </c>
      <c r="N413" s="162">
        <f>SUM(N414:N420)</f>
        <v>0</v>
      </c>
      <c r="O413" s="282">
        <v>0</v>
      </c>
      <c r="P413" s="282">
        <v>0</v>
      </c>
      <c r="Q413" s="282">
        <v>0</v>
      </c>
      <c r="R413" s="282">
        <v>0</v>
      </c>
    </row>
    <row r="414" spans="1:18" ht="19.5" customHeight="1">
      <c r="A414" s="160"/>
      <c r="B414" s="161"/>
      <c r="C414" s="161">
        <v>4210</v>
      </c>
      <c r="D414" s="324" t="s">
        <v>151</v>
      </c>
      <c r="E414" s="134">
        <f>2400+800</f>
        <v>3200</v>
      </c>
      <c r="F414" s="134">
        <f>2400+800</f>
        <v>3200</v>
      </c>
      <c r="G414" s="134">
        <f>2400+800</f>
        <v>3200</v>
      </c>
      <c r="H414" s="282">
        <v>0</v>
      </c>
      <c r="I414" s="134">
        <f>2400+800</f>
        <v>3200</v>
      </c>
      <c r="J414" s="282">
        <v>0</v>
      </c>
      <c r="K414" s="282">
        <v>0</v>
      </c>
      <c r="L414" s="282">
        <v>0</v>
      </c>
      <c r="M414" s="282">
        <v>0</v>
      </c>
      <c r="N414" s="162">
        <f>SUM(N415:N421)</f>
        <v>0</v>
      </c>
      <c r="O414" s="282">
        <v>0</v>
      </c>
      <c r="P414" s="282">
        <v>0</v>
      </c>
      <c r="Q414" s="282">
        <v>0</v>
      </c>
      <c r="R414" s="282">
        <v>0</v>
      </c>
    </row>
    <row r="415" spans="1:18" ht="25.5">
      <c r="A415" s="160"/>
      <c r="B415" s="161"/>
      <c r="C415" s="161" t="s">
        <v>173</v>
      </c>
      <c r="D415" s="324" t="s">
        <v>199</v>
      </c>
      <c r="E415" s="134">
        <v>200</v>
      </c>
      <c r="F415" s="134">
        <v>200</v>
      </c>
      <c r="G415" s="134">
        <v>200</v>
      </c>
      <c r="H415" s="282">
        <v>0</v>
      </c>
      <c r="I415" s="134">
        <v>200</v>
      </c>
      <c r="J415" s="282">
        <v>0</v>
      </c>
      <c r="K415" s="282">
        <v>0</v>
      </c>
      <c r="L415" s="282">
        <v>0</v>
      </c>
      <c r="M415" s="282">
        <v>0</v>
      </c>
      <c r="N415" s="162">
        <f aca="true" t="shared" si="55" ref="N415:N420">SUM(N416:N421)</f>
        <v>0</v>
      </c>
      <c r="O415" s="282">
        <v>0</v>
      </c>
      <c r="P415" s="282">
        <v>0</v>
      </c>
      <c r="Q415" s="282">
        <v>0</v>
      </c>
      <c r="R415" s="282">
        <v>0</v>
      </c>
    </row>
    <row r="416" spans="1:18" ht="25.5">
      <c r="A416" s="160"/>
      <c r="B416" s="161"/>
      <c r="C416" s="161">
        <v>4240</v>
      </c>
      <c r="D416" s="324" t="s">
        <v>239</v>
      </c>
      <c r="E416" s="134">
        <f>1000+500</f>
        <v>1500</v>
      </c>
      <c r="F416" s="134">
        <f>1000+500</f>
        <v>1500</v>
      </c>
      <c r="G416" s="134">
        <f>1000+500</f>
        <v>1500</v>
      </c>
      <c r="H416" s="282">
        <v>0</v>
      </c>
      <c r="I416" s="134">
        <f>1000+500</f>
        <v>1500</v>
      </c>
      <c r="J416" s="282">
        <v>0</v>
      </c>
      <c r="K416" s="282">
        <v>0</v>
      </c>
      <c r="L416" s="282">
        <v>0</v>
      </c>
      <c r="M416" s="282">
        <v>0</v>
      </c>
      <c r="N416" s="162">
        <f t="shared" si="55"/>
        <v>0</v>
      </c>
      <c r="O416" s="282">
        <v>0</v>
      </c>
      <c r="P416" s="282">
        <v>0</v>
      </c>
      <c r="Q416" s="282">
        <v>0</v>
      </c>
      <c r="R416" s="282">
        <v>0</v>
      </c>
    </row>
    <row r="417" spans="1:18" ht="19.5" customHeight="1">
      <c r="A417" s="160"/>
      <c r="B417" s="161"/>
      <c r="C417" s="161" t="s">
        <v>157</v>
      </c>
      <c r="D417" s="324" t="s">
        <v>152</v>
      </c>
      <c r="E417" s="134">
        <v>500</v>
      </c>
      <c r="F417" s="134">
        <v>500</v>
      </c>
      <c r="G417" s="134">
        <v>500</v>
      </c>
      <c r="H417" s="282">
        <v>0</v>
      </c>
      <c r="I417" s="134">
        <v>500</v>
      </c>
      <c r="J417" s="282">
        <v>0</v>
      </c>
      <c r="K417" s="282">
        <v>0</v>
      </c>
      <c r="L417" s="282">
        <v>0</v>
      </c>
      <c r="M417" s="282">
        <v>0</v>
      </c>
      <c r="N417" s="162">
        <f t="shared" si="55"/>
        <v>0</v>
      </c>
      <c r="O417" s="282">
        <v>0</v>
      </c>
      <c r="P417" s="282">
        <v>0</v>
      </c>
      <c r="Q417" s="282">
        <v>0</v>
      </c>
      <c r="R417" s="282">
        <v>0</v>
      </c>
    </row>
    <row r="418" spans="1:18" ht="19.5" customHeight="1">
      <c r="A418" s="160"/>
      <c r="B418" s="161"/>
      <c r="C418" s="161" t="s">
        <v>166</v>
      </c>
      <c r="D418" s="324" t="s">
        <v>185</v>
      </c>
      <c r="E418" s="134">
        <v>70</v>
      </c>
      <c r="F418" s="134">
        <v>70</v>
      </c>
      <c r="G418" s="134">
        <v>70</v>
      </c>
      <c r="H418" s="282">
        <v>0</v>
      </c>
      <c r="I418" s="134">
        <v>70</v>
      </c>
      <c r="J418" s="282">
        <v>0</v>
      </c>
      <c r="K418" s="282">
        <v>0</v>
      </c>
      <c r="L418" s="282">
        <v>0</v>
      </c>
      <c r="M418" s="282">
        <v>0</v>
      </c>
      <c r="N418" s="162">
        <f t="shared" si="55"/>
        <v>0</v>
      </c>
      <c r="O418" s="282">
        <v>0</v>
      </c>
      <c r="P418" s="282">
        <v>0</v>
      </c>
      <c r="Q418" s="282">
        <v>0</v>
      </c>
      <c r="R418" s="282">
        <v>0</v>
      </c>
    </row>
    <row r="419" spans="1:18" ht="19.5" customHeight="1">
      <c r="A419" s="160"/>
      <c r="B419" s="161"/>
      <c r="C419" s="161">
        <v>4440</v>
      </c>
      <c r="D419" s="324" t="s">
        <v>187</v>
      </c>
      <c r="E419" s="134">
        <f>5372+2516</f>
        <v>7888</v>
      </c>
      <c r="F419" s="134">
        <f>5372+2516</f>
        <v>7888</v>
      </c>
      <c r="G419" s="134">
        <f>5372+2516</f>
        <v>7888</v>
      </c>
      <c r="H419" s="282">
        <v>0</v>
      </c>
      <c r="I419" s="134">
        <f>5372+2516</f>
        <v>7888</v>
      </c>
      <c r="J419" s="282">
        <v>0</v>
      </c>
      <c r="K419" s="282">
        <v>0</v>
      </c>
      <c r="L419" s="282">
        <v>0</v>
      </c>
      <c r="M419" s="282">
        <v>0</v>
      </c>
      <c r="N419" s="162">
        <f t="shared" si="55"/>
        <v>0</v>
      </c>
      <c r="O419" s="282">
        <v>0</v>
      </c>
      <c r="P419" s="282">
        <v>0</v>
      </c>
      <c r="Q419" s="282">
        <v>0</v>
      </c>
      <c r="R419" s="282">
        <v>0</v>
      </c>
    </row>
    <row r="420" spans="1:18" ht="25.5" customHeight="1">
      <c r="A420" s="160"/>
      <c r="B420" s="161"/>
      <c r="C420" s="161">
        <v>4700</v>
      </c>
      <c r="D420" s="324" t="s">
        <v>188</v>
      </c>
      <c r="E420" s="134">
        <f>50</f>
        <v>50</v>
      </c>
      <c r="F420" s="134">
        <f>50</f>
        <v>50</v>
      </c>
      <c r="G420" s="134">
        <f>50</f>
        <v>50</v>
      </c>
      <c r="H420" s="282">
        <v>0</v>
      </c>
      <c r="I420" s="134">
        <f>50</f>
        <v>50</v>
      </c>
      <c r="J420" s="282">
        <v>0</v>
      </c>
      <c r="K420" s="282">
        <v>0</v>
      </c>
      <c r="L420" s="282">
        <v>0</v>
      </c>
      <c r="M420" s="282">
        <v>0</v>
      </c>
      <c r="N420" s="162">
        <f t="shared" si="55"/>
        <v>0</v>
      </c>
      <c r="O420" s="282">
        <v>0</v>
      </c>
      <c r="P420" s="282">
        <v>0</v>
      </c>
      <c r="Q420" s="282">
        <v>0</v>
      </c>
      <c r="R420" s="282">
        <v>0</v>
      </c>
    </row>
    <row r="421" spans="1:18" s="301" customFormat="1" ht="25.5">
      <c r="A421" s="256"/>
      <c r="B421" s="257">
        <v>85404</v>
      </c>
      <c r="C421" s="257"/>
      <c r="D421" s="323" t="s">
        <v>471</v>
      </c>
      <c r="E421" s="258">
        <f>SUM(E422:E426)</f>
        <v>13930</v>
      </c>
      <c r="F421" s="258">
        <f aca="true" t="shared" si="56" ref="F421:R421">SUM(F422:F426)</f>
        <v>13930</v>
      </c>
      <c r="G421" s="258">
        <f t="shared" si="56"/>
        <v>13930</v>
      </c>
      <c r="H421" s="258">
        <f t="shared" si="56"/>
        <v>10830</v>
      </c>
      <c r="I421" s="258">
        <f t="shared" si="56"/>
        <v>3100</v>
      </c>
      <c r="J421" s="258">
        <f t="shared" si="56"/>
        <v>0</v>
      </c>
      <c r="K421" s="258">
        <f t="shared" si="56"/>
        <v>0</v>
      </c>
      <c r="L421" s="258">
        <f t="shared" si="56"/>
        <v>0</v>
      </c>
      <c r="M421" s="258">
        <f t="shared" si="56"/>
        <v>0</v>
      </c>
      <c r="N421" s="258">
        <f t="shared" si="56"/>
        <v>0</v>
      </c>
      <c r="O421" s="258">
        <f t="shared" si="56"/>
        <v>0</v>
      </c>
      <c r="P421" s="258">
        <f t="shared" si="56"/>
        <v>0</v>
      </c>
      <c r="Q421" s="258">
        <f t="shared" si="56"/>
        <v>0</v>
      </c>
      <c r="R421" s="258">
        <f t="shared" si="56"/>
        <v>0</v>
      </c>
    </row>
    <row r="422" spans="1:18" ht="25.5">
      <c r="A422" s="160"/>
      <c r="B422" s="161"/>
      <c r="C422" s="161">
        <v>4010</v>
      </c>
      <c r="D422" s="324" t="s">
        <v>182</v>
      </c>
      <c r="E422" s="134">
        <f>6345+2390</f>
        <v>8735</v>
      </c>
      <c r="F422" s="134">
        <f>6345+2390</f>
        <v>8735</v>
      </c>
      <c r="G422" s="134">
        <f>6345+2390</f>
        <v>8735</v>
      </c>
      <c r="H422" s="134">
        <f>6345+2390</f>
        <v>8735</v>
      </c>
      <c r="I422" s="282">
        <v>0</v>
      </c>
      <c r="J422" s="282">
        <v>0</v>
      </c>
      <c r="K422" s="282">
        <v>0</v>
      </c>
      <c r="L422" s="282">
        <v>0</v>
      </c>
      <c r="M422" s="282">
        <v>0</v>
      </c>
      <c r="N422" s="282">
        <v>0</v>
      </c>
      <c r="O422" s="282">
        <v>0</v>
      </c>
      <c r="P422" s="282">
        <v>0</v>
      </c>
      <c r="Q422" s="282">
        <v>0</v>
      </c>
      <c r="R422" s="282">
        <v>0</v>
      </c>
    </row>
    <row r="423" spans="1:18" ht="19.5" customHeight="1">
      <c r="A423" s="160"/>
      <c r="B423" s="161"/>
      <c r="C423" s="161">
        <v>4040</v>
      </c>
      <c r="D423" s="324" t="s">
        <v>183</v>
      </c>
      <c r="E423" s="134">
        <f>350+100</f>
        <v>450</v>
      </c>
      <c r="F423" s="134">
        <f>350+100</f>
        <v>450</v>
      </c>
      <c r="G423" s="134">
        <f>350+100</f>
        <v>450</v>
      </c>
      <c r="H423" s="134">
        <f>350+100</f>
        <v>450</v>
      </c>
      <c r="I423" s="282">
        <v>0</v>
      </c>
      <c r="J423" s="282">
        <v>0</v>
      </c>
      <c r="K423" s="282">
        <v>0</v>
      </c>
      <c r="L423" s="282">
        <v>0</v>
      </c>
      <c r="M423" s="282">
        <v>0</v>
      </c>
      <c r="N423" s="282">
        <v>0</v>
      </c>
      <c r="O423" s="282">
        <v>0</v>
      </c>
      <c r="P423" s="282">
        <v>0</v>
      </c>
      <c r="Q423" s="282">
        <v>0</v>
      </c>
      <c r="R423" s="282">
        <v>0</v>
      </c>
    </row>
    <row r="424" spans="1:18" ht="19.5" customHeight="1">
      <c r="A424" s="160"/>
      <c r="B424" s="161"/>
      <c r="C424" s="161">
        <v>4110</v>
      </c>
      <c r="D424" s="324" t="s">
        <v>149</v>
      </c>
      <c r="E424" s="134">
        <f>1035+385</f>
        <v>1420</v>
      </c>
      <c r="F424" s="134">
        <f>1035+385</f>
        <v>1420</v>
      </c>
      <c r="G424" s="134">
        <f>1035+385</f>
        <v>1420</v>
      </c>
      <c r="H424" s="134">
        <f>1035+385</f>
        <v>1420</v>
      </c>
      <c r="I424" s="282">
        <v>0</v>
      </c>
      <c r="J424" s="282">
        <v>0</v>
      </c>
      <c r="K424" s="282">
        <v>0</v>
      </c>
      <c r="L424" s="282">
        <v>0</v>
      </c>
      <c r="M424" s="282">
        <v>0</v>
      </c>
      <c r="N424" s="282">
        <v>0</v>
      </c>
      <c r="O424" s="282">
        <v>0</v>
      </c>
      <c r="P424" s="282">
        <v>0</v>
      </c>
      <c r="Q424" s="282">
        <v>0</v>
      </c>
      <c r="R424" s="282">
        <v>0</v>
      </c>
    </row>
    <row r="425" spans="1:18" ht="19.5" customHeight="1">
      <c r="A425" s="160"/>
      <c r="B425" s="161"/>
      <c r="C425" s="161">
        <v>4120</v>
      </c>
      <c r="D425" s="324" t="s">
        <v>184</v>
      </c>
      <c r="E425" s="134">
        <f>164+61</f>
        <v>225</v>
      </c>
      <c r="F425" s="134">
        <f>164+61</f>
        <v>225</v>
      </c>
      <c r="G425" s="134">
        <f>164+61</f>
        <v>225</v>
      </c>
      <c r="H425" s="134">
        <f>164+61</f>
        <v>225</v>
      </c>
      <c r="I425" s="282">
        <v>0</v>
      </c>
      <c r="J425" s="282">
        <v>0</v>
      </c>
      <c r="K425" s="282">
        <v>0</v>
      </c>
      <c r="L425" s="282">
        <v>0</v>
      </c>
      <c r="M425" s="282">
        <v>0</v>
      </c>
      <c r="N425" s="282">
        <v>0</v>
      </c>
      <c r="O425" s="282">
        <v>0</v>
      </c>
      <c r="P425" s="282">
        <v>0</v>
      </c>
      <c r="Q425" s="282">
        <v>0</v>
      </c>
      <c r="R425" s="282">
        <v>0</v>
      </c>
    </row>
    <row r="426" spans="1:18" ht="25.5">
      <c r="A426" s="160"/>
      <c r="B426" s="161"/>
      <c r="C426" s="161">
        <v>4240</v>
      </c>
      <c r="D426" s="324" t="s">
        <v>239</v>
      </c>
      <c r="E426" s="134">
        <f>2600+500</f>
        <v>3100</v>
      </c>
      <c r="F426" s="134">
        <f>2600+500</f>
        <v>3100</v>
      </c>
      <c r="G426" s="134">
        <f>2600+500</f>
        <v>3100</v>
      </c>
      <c r="H426" s="134">
        <v>0</v>
      </c>
      <c r="I426" s="134">
        <f>2600+500</f>
        <v>3100</v>
      </c>
      <c r="J426" s="282">
        <v>0</v>
      </c>
      <c r="K426" s="282">
        <v>0</v>
      </c>
      <c r="L426" s="282">
        <v>0</v>
      </c>
      <c r="M426" s="282">
        <v>0</v>
      </c>
      <c r="N426" s="282">
        <v>0</v>
      </c>
      <c r="O426" s="282">
        <v>0</v>
      </c>
      <c r="P426" s="282">
        <v>0</v>
      </c>
      <c r="Q426" s="282">
        <v>0</v>
      </c>
      <c r="R426" s="282">
        <v>0</v>
      </c>
    </row>
    <row r="427" spans="1:18" s="301" customFormat="1" ht="19.5" customHeight="1">
      <c r="A427" s="256"/>
      <c r="B427" s="257" t="s">
        <v>126</v>
      </c>
      <c r="C427" s="257"/>
      <c r="D427" s="323" t="s">
        <v>125</v>
      </c>
      <c r="E427" s="258">
        <f>SUM(E428:E429)</f>
        <v>16800</v>
      </c>
      <c r="F427" s="258">
        <f aca="true" t="shared" si="57" ref="F427:R427">SUM(F428:F429)</f>
        <v>16800</v>
      </c>
      <c r="G427" s="258">
        <f t="shared" si="57"/>
        <v>0</v>
      </c>
      <c r="H427" s="258">
        <f t="shared" si="57"/>
        <v>0</v>
      </c>
      <c r="I427" s="258">
        <f t="shared" si="57"/>
        <v>0</v>
      </c>
      <c r="J427" s="258">
        <f t="shared" si="57"/>
        <v>0</v>
      </c>
      <c r="K427" s="258">
        <f t="shared" si="57"/>
        <v>16800</v>
      </c>
      <c r="L427" s="258">
        <f t="shared" si="57"/>
        <v>0</v>
      </c>
      <c r="M427" s="258">
        <f t="shared" si="57"/>
        <v>0</v>
      </c>
      <c r="N427" s="258">
        <f t="shared" si="57"/>
        <v>0</v>
      </c>
      <c r="O427" s="258">
        <f t="shared" si="57"/>
        <v>0</v>
      </c>
      <c r="P427" s="258">
        <f t="shared" si="57"/>
        <v>0</v>
      </c>
      <c r="Q427" s="258">
        <f t="shared" si="57"/>
        <v>0</v>
      </c>
      <c r="R427" s="258">
        <f t="shared" si="57"/>
        <v>0</v>
      </c>
    </row>
    <row r="428" spans="1:18" ht="19.5" customHeight="1">
      <c r="A428" s="160"/>
      <c r="B428" s="161"/>
      <c r="C428" s="161">
        <v>3240</v>
      </c>
      <c r="D428" s="324" t="s">
        <v>237</v>
      </c>
      <c r="E428" s="134">
        <f>6500+6300</f>
        <v>12800</v>
      </c>
      <c r="F428" s="134">
        <f>6500+6300</f>
        <v>12800</v>
      </c>
      <c r="G428" s="282">
        <v>0</v>
      </c>
      <c r="H428" s="282">
        <v>0</v>
      </c>
      <c r="I428" s="282">
        <v>0</v>
      </c>
      <c r="J428" s="282">
        <v>0</v>
      </c>
      <c r="K428" s="134">
        <f>6500+6300</f>
        <v>12800</v>
      </c>
      <c r="L428" s="282">
        <v>0</v>
      </c>
      <c r="M428" s="282">
        <v>0</v>
      </c>
      <c r="N428" s="282">
        <v>0</v>
      </c>
      <c r="O428" s="282">
        <v>0</v>
      </c>
      <c r="P428" s="282">
        <v>0</v>
      </c>
      <c r="Q428" s="282">
        <v>0</v>
      </c>
      <c r="R428" s="282">
        <v>0</v>
      </c>
    </row>
    <row r="429" spans="1:18" ht="19.5" customHeight="1">
      <c r="A429" s="160"/>
      <c r="B429" s="161"/>
      <c r="C429" s="161" t="s">
        <v>267</v>
      </c>
      <c r="D429" s="324" t="s">
        <v>268</v>
      </c>
      <c r="E429" s="134">
        <v>4000</v>
      </c>
      <c r="F429" s="134">
        <v>4000</v>
      </c>
      <c r="G429" s="282">
        <v>0</v>
      </c>
      <c r="H429" s="282">
        <v>0</v>
      </c>
      <c r="I429" s="282">
        <v>0</v>
      </c>
      <c r="J429" s="282">
        <v>0</v>
      </c>
      <c r="K429" s="134">
        <v>4000</v>
      </c>
      <c r="L429" s="282">
        <v>0</v>
      </c>
      <c r="M429" s="282">
        <v>0</v>
      </c>
      <c r="N429" s="282">
        <v>0</v>
      </c>
      <c r="O429" s="282">
        <v>0</v>
      </c>
      <c r="P429" s="282">
        <v>0</v>
      </c>
      <c r="Q429" s="282">
        <v>0</v>
      </c>
      <c r="R429" s="282">
        <v>0</v>
      </c>
    </row>
    <row r="430" spans="1:18" s="301" customFormat="1" ht="19.5" customHeight="1">
      <c r="A430" s="256"/>
      <c r="B430" s="257" t="s">
        <v>264</v>
      </c>
      <c r="C430" s="257"/>
      <c r="D430" s="323" t="s">
        <v>31</v>
      </c>
      <c r="E430" s="258">
        <f>SUM(E431:E433)</f>
        <v>3700</v>
      </c>
      <c r="F430" s="258">
        <f aca="true" t="shared" si="58" ref="F430:R430">SUM(F431:F433)</f>
        <v>3700</v>
      </c>
      <c r="G430" s="258">
        <f t="shared" si="58"/>
        <v>3700</v>
      </c>
      <c r="H430" s="258">
        <f t="shared" si="58"/>
        <v>0</v>
      </c>
      <c r="I430" s="258">
        <f t="shared" si="58"/>
        <v>3700</v>
      </c>
      <c r="J430" s="258">
        <f t="shared" si="58"/>
        <v>0</v>
      </c>
      <c r="K430" s="258">
        <f t="shared" si="58"/>
        <v>0</v>
      </c>
      <c r="L430" s="258">
        <f t="shared" si="58"/>
        <v>0</v>
      </c>
      <c r="M430" s="258">
        <f t="shared" si="58"/>
        <v>0</v>
      </c>
      <c r="N430" s="258">
        <f t="shared" si="58"/>
        <v>0</v>
      </c>
      <c r="O430" s="258">
        <f t="shared" si="58"/>
        <v>0</v>
      </c>
      <c r="P430" s="258">
        <f t="shared" si="58"/>
        <v>0</v>
      </c>
      <c r="Q430" s="258">
        <f t="shared" si="58"/>
        <v>0</v>
      </c>
      <c r="R430" s="258">
        <f t="shared" si="58"/>
        <v>0</v>
      </c>
    </row>
    <row r="431" spans="1:18" ht="19.5" customHeight="1">
      <c r="A431" s="160"/>
      <c r="B431" s="161"/>
      <c r="C431" s="161">
        <v>4210</v>
      </c>
      <c r="D431" s="324" t="s">
        <v>151</v>
      </c>
      <c r="E431" s="134">
        <v>2000</v>
      </c>
      <c r="F431" s="134">
        <v>2000</v>
      </c>
      <c r="G431" s="134">
        <v>2000</v>
      </c>
      <c r="H431" s="282">
        <v>0</v>
      </c>
      <c r="I431" s="134">
        <v>2000</v>
      </c>
      <c r="J431" s="282">
        <v>0</v>
      </c>
      <c r="K431" s="282">
        <v>0</v>
      </c>
      <c r="L431" s="282">
        <v>0</v>
      </c>
      <c r="M431" s="282">
        <v>0</v>
      </c>
      <c r="N431" s="282">
        <v>0</v>
      </c>
      <c r="O431" s="282">
        <v>0</v>
      </c>
      <c r="P431" s="282">
        <v>0</v>
      </c>
      <c r="Q431" s="282">
        <v>0</v>
      </c>
      <c r="R431" s="282">
        <v>0</v>
      </c>
    </row>
    <row r="432" spans="1:18" ht="19.5" customHeight="1">
      <c r="A432" s="160"/>
      <c r="B432" s="161"/>
      <c r="C432" s="161">
        <v>4300</v>
      </c>
      <c r="D432" s="324" t="s">
        <v>153</v>
      </c>
      <c r="E432" s="134">
        <v>1500</v>
      </c>
      <c r="F432" s="134">
        <v>1500</v>
      </c>
      <c r="G432" s="134">
        <v>1500</v>
      </c>
      <c r="H432" s="162">
        <v>0</v>
      </c>
      <c r="I432" s="134">
        <v>1500</v>
      </c>
      <c r="J432" s="282">
        <v>0</v>
      </c>
      <c r="K432" s="282">
        <v>0</v>
      </c>
      <c r="L432" s="282">
        <v>0</v>
      </c>
      <c r="M432" s="282">
        <v>0</v>
      </c>
      <c r="N432" s="282">
        <v>0</v>
      </c>
      <c r="O432" s="282">
        <v>0</v>
      </c>
      <c r="P432" s="282">
        <v>0</v>
      </c>
      <c r="Q432" s="282">
        <v>0</v>
      </c>
      <c r="R432" s="282">
        <v>0</v>
      </c>
    </row>
    <row r="433" spans="1:18" ht="19.5" customHeight="1">
      <c r="A433" s="185"/>
      <c r="B433" s="179"/>
      <c r="C433" s="179">
        <v>4430</v>
      </c>
      <c r="D433" s="328" t="s">
        <v>154</v>
      </c>
      <c r="E433" s="294">
        <v>200</v>
      </c>
      <c r="F433" s="294">
        <v>200</v>
      </c>
      <c r="G433" s="294">
        <v>200</v>
      </c>
      <c r="H433" s="289">
        <v>0</v>
      </c>
      <c r="I433" s="294">
        <v>200</v>
      </c>
      <c r="J433" s="289">
        <v>0</v>
      </c>
      <c r="K433" s="289">
        <v>0</v>
      </c>
      <c r="L433" s="289">
        <v>0</v>
      </c>
      <c r="M433" s="289">
        <v>0</v>
      </c>
      <c r="N433" s="289">
        <v>0</v>
      </c>
      <c r="O433" s="289">
        <v>0</v>
      </c>
      <c r="P433" s="289">
        <v>0</v>
      </c>
      <c r="Q433" s="289">
        <v>0</v>
      </c>
      <c r="R433" s="289">
        <v>0</v>
      </c>
    </row>
    <row r="434" spans="1:18" ht="13.5" customHeight="1">
      <c r="A434" s="160"/>
      <c r="B434" s="161"/>
      <c r="C434" s="161"/>
      <c r="D434" s="324"/>
      <c r="E434" s="134"/>
      <c r="F434" s="134"/>
      <c r="G434" s="134"/>
      <c r="H434" s="394"/>
      <c r="I434" s="134"/>
      <c r="J434" s="394"/>
      <c r="K434" s="394"/>
      <c r="L434" s="394"/>
      <c r="M434" s="394"/>
      <c r="N434" s="394"/>
      <c r="O434" s="394"/>
      <c r="P434" s="394"/>
      <c r="Q434" s="394"/>
      <c r="R434" s="395"/>
    </row>
    <row r="435" spans="1:18" ht="25.5" customHeight="1">
      <c r="A435" s="156">
        <v>900</v>
      </c>
      <c r="B435" s="157"/>
      <c r="C435" s="157"/>
      <c r="D435" s="322" t="s">
        <v>58</v>
      </c>
      <c r="E435" s="158">
        <f aca="true" t="shared" si="59" ref="E435:R435">E436+E442+E451+E457+E465+E463</f>
        <v>5239147</v>
      </c>
      <c r="F435" s="158">
        <f t="shared" si="59"/>
        <v>776972</v>
      </c>
      <c r="G435" s="158">
        <f t="shared" si="59"/>
        <v>768972</v>
      </c>
      <c r="H435" s="158">
        <f t="shared" si="59"/>
        <v>278672</v>
      </c>
      <c r="I435" s="158">
        <f t="shared" si="59"/>
        <v>490300</v>
      </c>
      <c r="J435" s="158">
        <f t="shared" si="59"/>
        <v>0</v>
      </c>
      <c r="K435" s="158">
        <f t="shared" si="59"/>
        <v>8000</v>
      </c>
      <c r="L435" s="158">
        <f t="shared" si="59"/>
        <v>0</v>
      </c>
      <c r="M435" s="158">
        <f t="shared" si="59"/>
        <v>0</v>
      </c>
      <c r="N435" s="158">
        <f t="shared" si="59"/>
        <v>0</v>
      </c>
      <c r="O435" s="158">
        <f t="shared" si="59"/>
        <v>4462175</v>
      </c>
      <c r="P435" s="158">
        <f t="shared" si="59"/>
        <v>4462175</v>
      </c>
      <c r="Q435" s="158">
        <f t="shared" si="59"/>
        <v>4176175</v>
      </c>
      <c r="R435" s="158">
        <f t="shared" si="59"/>
        <v>0</v>
      </c>
    </row>
    <row r="436" spans="1:18" s="301" customFormat="1" ht="25.5">
      <c r="A436" s="256"/>
      <c r="B436" s="257" t="s">
        <v>65</v>
      </c>
      <c r="C436" s="257"/>
      <c r="D436" s="323" t="s">
        <v>64</v>
      </c>
      <c r="E436" s="258">
        <f>SUM(E437:E441)</f>
        <v>4408175</v>
      </c>
      <c r="F436" s="258">
        <f aca="true" t="shared" si="60" ref="F436:R436">SUM(F437:F441)</f>
        <v>21000</v>
      </c>
      <c r="G436" s="258">
        <f t="shared" si="60"/>
        <v>21000</v>
      </c>
      <c r="H436" s="258">
        <f t="shared" si="60"/>
        <v>0</v>
      </c>
      <c r="I436" s="258">
        <f t="shared" si="60"/>
        <v>21000</v>
      </c>
      <c r="J436" s="258">
        <f t="shared" si="60"/>
        <v>0</v>
      </c>
      <c r="K436" s="258">
        <f t="shared" si="60"/>
        <v>0</v>
      </c>
      <c r="L436" s="258">
        <f t="shared" si="60"/>
        <v>0</v>
      </c>
      <c r="M436" s="258">
        <f t="shared" si="60"/>
        <v>0</v>
      </c>
      <c r="N436" s="258">
        <f t="shared" si="60"/>
        <v>0</v>
      </c>
      <c r="O436" s="258">
        <f t="shared" si="60"/>
        <v>4387175</v>
      </c>
      <c r="P436" s="258">
        <f t="shared" si="60"/>
        <v>4387175</v>
      </c>
      <c r="Q436" s="258">
        <f t="shared" si="60"/>
        <v>4176175</v>
      </c>
      <c r="R436" s="258">
        <f t="shared" si="60"/>
        <v>0</v>
      </c>
    </row>
    <row r="437" spans="1:18" ht="19.5" customHeight="1">
      <c r="A437" s="160"/>
      <c r="B437" s="161"/>
      <c r="C437" s="161">
        <v>4210</v>
      </c>
      <c r="D437" s="324" t="s">
        <v>151</v>
      </c>
      <c r="E437" s="134">
        <v>10000</v>
      </c>
      <c r="F437" s="282">
        <v>10000</v>
      </c>
      <c r="G437" s="282">
        <v>10000</v>
      </c>
      <c r="H437" s="282">
        <v>0</v>
      </c>
      <c r="I437" s="282">
        <v>10000</v>
      </c>
      <c r="J437" s="282">
        <v>0</v>
      </c>
      <c r="K437" s="282">
        <v>0</v>
      </c>
      <c r="L437" s="282">
        <v>0</v>
      </c>
      <c r="M437" s="282">
        <v>0</v>
      </c>
      <c r="N437" s="282">
        <v>0</v>
      </c>
      <c r="O437" s="282">
        <v>0</v>
      </c>
      <c r="P437" s="282">
        <v>0</v>
      </c>
      <c r="Q437" s="282">
        <v>0</v>
      </c>
      <c r="R437" s="282">
        <v>0</v>
      </c>
    </row>
    <row r="438" spans="1:18" ht="19.5" customHeight="1">
      <c r="A438" s="160"/>
      <c r="B438" s="161"/>
      <c r="C438" s="161">
        <v>4300</v>
      </c>
      <c r="D438" s="324" t="s">
        <v>153</v>
      </c>
      <c r="E438" s="134">
        <v>11000</v>
      </c>
      <c r="F438" s="282">
        <v>11000</v>
      </c>
      <c r="G438" s="282">
        <v>11000</v>
      </c>
      <c r="H438" s="282">
        <v>0</v>
      </c>
      <c r="I438" s="282">
        <v>11000</v>
      </c>
      <c r="J438" s="282">
        <v>0</v>
      </c>
      <c r="K438" s="282">
        <v>0</v>
      </c>
      <c r="L438" s="282">
        <v>0</v>
      </c>
      <c r="M438" s="282">
        <v>0</v>
      </c>
      <c r="N438" s="282">
        <v>0</v>
      </c>
      <c r="O438" s="282">
        <v>0</v>
      </c>
      <c r="P438" s="282">
        <v>0</v>
      </c>
      <c r="Q438" s="282">
        <v>0</v>
      </c>
      <c r="R438" s="282">
        <v>0</v>
      </c>
    </row>
    <row r="439" spans="1:18" ht="25.5">
      <c r="A439" s="160"/>
      <c r="B439" s="161"/>
      <c r="C439" s="161">
        <v>6050</v>
      </c>
      <c r="D439" s="324" t="s">
        <v>161</v>
      </c>
      <c r="E439" s="134">
        <v>211000</v>
      </c>
      <c r="F439" s="282">
        <v>0</v>
      </c>
      <c r="G439" s="282">
        <v>0</v>
      </c>
      <c r="H439" s="282">
        <v>0</v>
      </c>
      <c r="I439" s="282">
        <v>0</v>
      </c>
      <c r="J439" s="282">
        <v>0</v>
      </c>
      <c r="K439" s="282">
        <v>0</v>
      </c>
      <c r="L439" s="282">
        <v>0</v>
      </c>
      <c r="M439" s="282">
        <v>0</v>
      </c>
      <c r="N439" s="282">
        <v>0</v>
      </c>
      <c r="O439" s="282">
        <v>211000</v>
      </c>
      <c r="P439" s="282">
        <v>211000</v>
      </c>
      <c r="Q439" s="282">
        <v>0</v>
      </c>
      <c r="R439" s="282">
        <v>0</v>
      </c>
    </row>
    <row r="440" spans="1:18" ht="68.25" customHeight="1">
      <c r="A440" s="160"/>
      <c r="B440" s="161"/>
      <c r="C440" s="161">
        <v>6058</v>
      </c>
      <c r="D440" s="324" t="s">
        <v>491</v>
      </c>
      <c r="E440" s="134">
        <v>2049876</v>
      </c>
      <c r="F440" s="282">
        <v>0</v>
      </c>
      <c r="G440" s="282">
        <v>0</v>
      </c>
      <c r="H440" s="282">
        <v>0</v>
      </c>
      <c r="I440" s="282">
        <v>0</v>
      </c>
      <c r="J440" s="282">
        <v>0</v>
      </c>
      <c r="K440" s="282">
        <v>0</v>
      </c>
      <c r="L440" s="282">
        <v>0</v>
      </c>
      <c r="M440" s="282">
        <v>0</v>
      </c>
      <c r="N440" s="282">
        <v>0</v>
      </c>
      <c r="O440" s="282">
        <v>2049876</v>
      </c>
      <c r="P440" s="134">
        <v>2049876</v>
      </c>
      <c r="Q440" s="134">
        <v>2049876</v>
      </c>
      <c r="R440" s="282">
        <v>0</v>
      </c>
    </row>
    <row r="441" spans="1:18" ht="67.5" customHeight="1">
      <c r="A441" s="160"/>
      <c r="B441" s="161"/>
      <c r="C441" s="161">
        <v>6059</v>
      </c>
      <c r="D441" s="324" t="s">
        <v>492</v>
      </c>
      <c r="E441" s="134">
        <v>2126299</v>
      </c>
      <c r="F441" s="282">
        <v>0</v>
      </c>
      <c r="G441" s="282">
        <v>0</v>
      </c>
      <c r="H441" s="282">
        <v>0</v>
      </c>
      <c r="I441" s="282">
        <v>0</v>
      </c>
      <c r="J441" s="282">
        <v>0</v>
      </c>
      <c r="K441" s="282">
        <v>0</v>
      </c>
      <c r="L441" s="282">
        <v>0</v>
      </c>
      <c r="M441" s="282">
        <v>0</v>
      </c>
      <c r="N441" s="282">
        <v>0</v>
      </c>
      <c r="O441" s="134">
        <v>2126299</v>
      </c>
      <c r="P441" s="134">
        <v>2126299</v>
      </c>
      <c r="Q441" s="282">
        <v>2126299</v>
      </c>
      <c r="R441" s="282">
        <v>0</v>
      </c>
    </row>
    <row r="442" spans="1:18" s="301" customFormat="1" ht="19.5" customHeight="1">
      <c r="A442" s="256"/>
      <c r="B442" s="257">
        <v>90003</v>
      </c>
      <c r="C442" s="257"/>
      <c r="D442" s="323" t="s">
        <v>270</v>
      </c>
      <c r="E442" s="258">
        <f>SUM(E443:E450)</f>
        <v>109417</v>
      </c>
      <c r="F442" s="258">
        <f aca="true" t="shared" si="61" ref="F442:R442">SUM(F443:F450)</f>
        <v>109417</v>
      </c>
      <c r="G442" s="258">
        <f t="shared" si="61"/>
        <v>109417</v>
      </c>
      <c r="H442" s="258">
        <f t="shared" si="61"/>
        <v>14117</v>
      </c>
      <c r="I442" s="258">
        <f t="shared" si="61"/>
        <v>95300</v>
      </c>
      <c r="J442" s="258">
        <f t="shared" si="61"/>
        <v>0</v>
      </c>
      <c r="K442" s="258">
        <f t="shared" si="61"/>
        <v>0</v>
      </c>
      <c r="L442" s="258">
        <f t="shared" si="61"/>
        <v>0</v>
      </c>
      <c r="M442" s="258">
        <f t="shared" si="61"/>
        <v>0</v>
      </c>
      <c r="N442" s="258">
        <f t="shared" si="61"/>
        <v>0</v>
      </c>
      <c r="O442" s="258">
        <f t="shared" si="61"/>
        <v>0</v>
      </c>
      <c r="P442" s="258">
        <f t="shared" si="61"/>
        <v>0</v>
      </c>
      <c r="Q442" s="258">
        <f t="shared" si="61"/>
        <v>0</v>
      </c>
      <c r="R442" s="258">
        <f t="shared" si="61"/>
        <v>0</v>
      </c>
    </row>
    <row r="443" spans="1:18" ht="19.5" customHeight="1">
      <c r="A443" s="160"/>
      <c r="B443" s="161"/>
      <c r="C443" s="161" t="s">
        <v>144</v>
      </c>
      <c r="D443" s="324" t="s">
        <v>149</v>
      </c>
      <c r="E443" s="134">
        <v>1823</v>
      </c>
      <c r="F443" s="134">
        <v>1823</v>
      </c>
      <c r="G443" s="134">
        <v>1823</v>
      </c>
      <c r="H443" s="134">
        <v>1823</v>
      </c>
      <c r="I443" s="282">
        <v>0</v>
      </c>
      <c r="J443" s="282">
        <v>0</v>
      </c>
      <c r="K443" s="282">
        <v>0</v>
      </c>
      <c r="L443" s="282">
        <v>0</v>
      </c>
      <c r="M443" s="282">
        <v>0</v>
      </c>
      <c r="N443" s="282">
        <v>0</v>
      </c>
      <c r="O443" s="282">
        <v>0</v>
      </c>
      <c r="P443" s="282">
        <v>0</v>
      </c>
      <c r="Q443" s="282">
        <v>0</v>
      </c>
      <c r="R443" s="282">
        <v>0</v>
      </c>
    </row>
    <row r="444" spans="1:18" ht="19.5" customHeight="1">
      <c r="A444" s="160"/>
      <c r="B444" s="161"/>
      <c r="C444" s="161" t="s">
        <v>145</v>
      </c>
      <c r="D444" s="324" t="s">
        <v>184</v>
      </c>
      <c r="E444" s="134">
        <v>294</v>
      </c>
      <c r="F444" s="134">
        <v>294</v>
      </c>
      <c r="G444" s="134">
        <v>294</v>
      </c>
      <c r="H444" s="134">
        <v>294</v>
      </c>
      <c r="I444" s="282">
        <v>0</v>
      </c>
      <c r="J444" s="282">
        <v>0</v>
      </c>
      <c r="K444" s="282">
        <v>0</v>
      </c>
      <c r="L444" s="282">
        <v>0</v>
      </c>
      <c r="M444" s="282">
        <v>0</v>
      </c>
      <c r="N444" s="282">
        <v>0</v>
      </c>
      <c r="O444" s="282">
        <v>0</v>
      </c>
      <c r="P444" s="282">
        <v>0</v>
      </c>
      <c r="Q444" s="282">
        <v>0</v>
      </c>
      <c r="R444" s="282">
        <v>0</v>
      </c>
    </row>
    <row r="445" spans="1:18" ht="19.5" customHeight="1">
      <c r="A445" s="160"/>
      <c r="B445" s="161"/>
      <c r="C445" s="161" t="s">
        <v>146</v>
      </c>
      <c r="D445" s="324" t="s">
        <v>150</v>
      </c>
      <c r="E445" s="134">
        <v>12000</v>
      </c>
      <c r="F445" s="134">
        <v>12000</v>
      </c>
      <c r="G445" s="134">
        <v>12000</v>
      </c>
      <c r="H445" s="134">
        <v>12000</v>
      </c>
      <c r="I445" s="282">
        <v>0</v>
      </c>
      <c r="J445" s="282">
        <v>0</v>
      </c>
      <c r="K445" s="282">
        <v>0</v>
      </c>
      <c r="L445" s="282">
        <v>0</v>
      </c>
      <c r="M445" s="282">
        <v>0</v>
      </c>
      <c r="N445" s="282">
        <v>0</v>
      </c>
      <c r="O445" s="282">
        <v>0</v>
      </c>
      <c r="P445" s="282">
        <v>0</v>
      </c>
      <c r="Q445" s="282">
        <v>0</v>
      </c>
      <c r="R445" s="282">
        <v>0</v>
      </c>
    </row>
    <row r="446" spans="1:18" ht="19.5" customHeight="1">
      <c r="A446" s="160"/>
      <c r="B446" s="161"/>
      <c r="C446" s="161">
        <v>4210</v>
      </c>
      <c r="D446" s="324" t="s">
        <v>151</v>
      </c>
      <c r="E446" s="134">
        <v>39000</v>
      </c>
      <c r="F446" s="134">
        <v>39000</v>
      </c>
      <c r="G446" s="134">
        <v>39000</v>
      </c>
      <c r="H446" s="282">
        <v>0</v>
      </c>
      <c r="I446" s="134">
        <v>39000</v>
      </c>
      <c r="J446" s="282">
        <v>0</v>
      </c>
      <c r="K446" s="282">
        <v>0</v>
      </c>
      <c r="L446" s="282">
        <v>0</v>
      </c>
      <c r="M446" s="282">
        <v>0</v>
      </c>
      <c r="N446" s="282">
        <v>0</v>
      </c>
      <c r="O446" s="282">
        <v>0</v>
      </c>
      <c r="P446" s="282">
        <v>0</v>
      </c>
      <c r="Q446" s="282">
        <v>0</v>
      </c>
      <c r="R446" s="282">
        <v>0</v>
      </c>
    </row>
    <row r="447" spans="1:18" ht="19.5" customHeight="1">
      <c r="A447" s="160"/>
      <c r="B447" s="161"/>
      <c r="C447" s="161">
        <v>4260</v>
      </c>
      <c r="D447" s="324" t="s">
        <v>159</v>
      </c>
      <c r="E447" s="134">
        <v>1800</v>
      </c>
      <c r="F447" s="134">
        <v>1800</v>
      </c>
      <c r="G447" s="134">
        <v>1800</v>
      </c>
      <c r="H447" s="282">
        <v>0</v>
      </c>
      <c r="I447" s="134">
        <v>1800</v>
      </c>
      <c r="J447" s="282">
        <v>0</v>
      </c>
      <c r="K447" s="282">
        <v>0</v>
      </c>
      <c r="L447" s="282">
        <v>0</v>
      </c>
      <c r="M447" s="282">
        <v>0</v>
      </c>
      <c r="N447" s="282">
        <v>0</v>
      </c>
      <c r="O447" s="282">
        <v>0</v>
      </c>
      <c r="P447" s="282">
        <v>0</v>
      </c>
      <c r="Q447" s="282">
        <v>0</v>
      </c>
      <c r="R447" s="282">
        <v>0</v>
      </c>
    </row>
    <row r="448" spans="1:18" ht="19.5" customHeight="1">
      <c r="A448" s="160"/>
      <c r="B448" s="161"/>
      <c r="C448" s="161" t="s">
        <v>157</v>
      </c>
      <c r="D448" s="324" t="s">
        <v>152</v>
      </c>
      <c r="E448" s="134">
        <v>1500</v>
      </c>
      <c r="F448" s="134">
        <v>1500</v>
      </c>
      <c r="G448" s="134">
        <v>1500</v>
      </c>
      <c r="H448" s="282">
        <v>0</v>
      </c>
      <c r="I448" s="134">
        <v>1500</v>
      </c>
      <c r="J448" s="282">
        <v>0</v>
      </c>
      <c r="K448" s="282">
        <v>0</v>
      </c>
      <c r="L448" s="282">
        <v>0</v>
      </c>
      <c r="M448" s="282">
        <v>0</v>
      </c>
      <c r="N448" s="282">
        <v>0</v>
      </c>
      <c r="O448" s="282">
        <v>0</v>
      </c>
      <c r="P448" s="282">
        <v>0</v>
      </c>
      <c r="Q448" s="282">
        <v>0</v>
      </c>
      <c r="R448" s="282">
        <v>0</v>
      </c>
    </row>
    <row r="449" spans="1:18" ht="19.5" customHeight="1">
      <c r="A449" s="160"/>
      <c r="B449" s="161"/>
      <c r="C449" s="161">
        <v>4300</v>
      </c>
      <c r="D449" s="324" t="s">
        <v>153</v>
      </c>
      <c r="E449" s="134">
        <v>52000</v>
      </c>
      <c r="F449" s="134">
        <v>52000</v>
      </c>
      <c r="G449" s="134">
        <v>52000</v>
      </c>
      <c r="H449" s="282">
        <v>0</v>
      </c>
      <c r="I449" s="134">
        <v>52000</v>
      </c>
      <c r="J449" s="282">
        <v>0</v>
      </c>
      <c r="K449" s="282">
        <v>0</v>
      </c>
      <c r="L449" s="282">
        <v>0</v>
      </c>
      <c r="M449" s="282">
        <v>0</v>
      </c>
      <c r="N449" s="282">
        <v>0</v>
      </c>
      <c r="O449" s="282">
        <v>0</v>
      </c>
      <c r="P449" s="282">
        <v>0</v>
      </c>
      <c r="Q449" s="282">
        <v>0</v>
      </c>
      <c r="R449" s="282">
        <v>0</v>
      </c>
    </row>
    <row r="450" spans="1:18" ht="19.5" customHeight="1">
      <c r="A450" s="160"/>
      <c r="B450" s="161"/>
      <c r="C450" s="161" t="s">
        <v>147</v>
      </c>
      <c r="D450" s="324" t="s">
        <v>154</v>
      </c>
      <c r="E450" s="134">
        <v>1000</v>
      </c>
      <c r="F450" s="134">
        <v>1000</v>
      </c>
      <c r="G450" s="134">
        <v>1000</v>
      </c>
      <c r="H450" s="282">
        <v>0</v>
      </c>
      <c r="I450" s="134">
        <v>1000</v>
      </c>
      <c r="J450" s="282">
        <v>0</v>
      </c>
      <c r="K450" s="282">
        <v>0</v>
      </c>
      <c r="L450" s="282">
        <v>0</v>
      </c>
      <c r="M450" s="282">
        <v>0</v>
      </c>
      <c r="N450" s="282">
        <v>0</v>
      </c>
      <c r="O450" s="282">
        <v>0</v>
      </c>
      <c r="P450" s="282">
        <v>0</v>
      </c>
      <c r="Q450" s="282">
        <v>0</v>
      </c>
      <c r="R450" s="282">
        <v>0</v>
      </c>
    </row>
    <row r="451" spans="1:18" s="301" customFormat="1" ht="19.5" customHeight="1">
      <c r="A451" s="256"/>
      <c r="B451" s="257">
        <v>90004</v>
      </c>
      <c r="C451" s="257"/>
      <c r="D451" s="323" t="s">
        <v>271</v>
      </c>
      <c r="E451" s="258">
        <f aca="true" t="shared" si="62" ref="E451:R451">SUM(E452:E456)</f>
        <v>47500</v>
      </c>
      <c r="F451" s="258">
        <f t="shared" si="62"/>
        <v>47500</v>
      </c>
      <c r="G451" s="258">
        <f t="shared" si="62"/>
        <v>47500</v>
      </c>
      <c r="H451" s="258">
        <f t="shared" si="62"/>
        <v>1500</v>
      </c>
      <c r="I451" s="258">
        <f t="shared" si="62"/>
        <v>46000</v>
      </c>
      <c r="J451" s="258">
        <f t="shared" si="62"/>
        <v>0</v>
      </c>
      <c r="K451" s="258">
        <f t="shared" si="62"/>
        <v>0</v>
      </c>
      <c r="L451" s="258">
        <f t="shared" si="62"/>
        <v>0</v>
      </c>
      <c r="M451" s="258">
        <f t="shared" si="62"/>
        <v>0</v>
      </c>
      <c r="N451" s="258">
        <f t="shared" si="62"/>
        <v>0</v>
      </c>
      <c r="O451" s="258">
        <f t="shared" si="62"/>
        <v>0</v>
      </c>
      <c r="P451" s="258">
        <f t="shared" si="62"/>
        <v>0</v>
      </c>
      <c r="Q451" s="258">
        <f t="shared" si="62"/>
        <v>0</v>
      </c>
      <c r="R451" s="258">
        <f t="shared" si="62"/>
        <v>0</v>
      </c>
    </row>
    <row r="452" spans="1:18" ht="19.5" customHeight="1">
      <c r="A452" s="160"/>
      <c r="B452" s="161"/>
      <c r="C452" s="161" t="s">
        <v>146</v>
      </c>
      <c r="D452" s="324" t="s">
        <v>150</v>
      </c>
      <c r="E452" s="134">
        <v>1500</v>
      </c>
      <c r="F452" s="134">
        <v>1500</v>
      </c>
      <c r="G452" s="134">
        <v>1500</v>
      </c>
      <c r="H452" s="282">
        <v>1500</v>
      </c>
      <c r="I452" s="134">
        <v>0</v>
      </c>
      <c r="J452" s="282">
        <v>0</v>
      </c>
      <c r="K452" s="282">
        <v>0</v>
      </c>
      <c r="L452" s="282">
        <v>0</v>
      </c>
      <c r="M452" s="282">
        <v>0</v>
      </c>
      <c r="N452" s="282">
        <v>0</v>
      </c>
      <c r="O452" s="282">
        <v>0</v>
      </c>
      <c r="P452" s="282">
        <v>0</v>
      </c>
      <c r="Q452" s="282">
        <v>0</v>
      </c>
      <c r="R452" s="282">
        <v>0</v>
      </c>
    </row>
    <row r="453" spans="1:18" ht="19.5" customHeight="1">
      <c r="A453" s="160"/>
      <c r="B453" s="161"/>
      <c r="C453" s="161">
        <v>4210</v>
      </c>
      <c r="D453" s="324" t="s">
        <v>151</v>
      </c>
      <c r="E453" s="134">
        <v>35000</v>
      </c>
      <c r="F453" s="134">
        <v>35000</v>
      </c>
      <c r="G453" s="134">
        <v>35000</v>
      </c>
      <c r="H453" s="282">
        <v>0</v>
      </c>
      <c r="I453" s="134">
        <v>35000</v>
      </c>
      <c r="J453" s="282">
        <v>0</v>
      </c>
      <c r="K453" s="282">
        <v>0</v>
      </c>
      <c r="L453" s="282">
        <v>0</v>
      </c>
      <c r="M453" s="282">
        <v>0</v>
      </c>
      <c r="N453" s="282">
        <v>0</v>
      </c>
      <c r="O453" s="282">
        <v>0</v>
      </c>
      <c r="P453" s="282">
        <v>0</v>
      </c>
      <c r="Q453" s="282">
        <v>0</v>
      </c>
      <c r="R453" s="282">
        <v>0</v>
      </c>
    </row>
    <row r="454" spans="1:18" ht="19.5" customHeight="1">
      <c r="A454" s="160"/>
      <c r="B454" s="161"/>
      <c r="C454" s="161" t="s">
        <v>156</v>
      </c>
      <c r="D454" s="324" t="s">
        <v>159</v>
      </c>
      <c r="E454" s="134">
        <v>500</v>
      </c>
      <c r="F454" s="134">
        <v>500</v>
      </c>
      <c r="G454" s="134">
        <v>500</v>
      </c>
      <c r="H454" s="282">
        <v>0</v>
      </c>
      <c r="I454" s="134">
        <v>500</v>
      </c>
      <c r="J454" s="282">
        <v>0</v>
      </c>
      <c r="K454" s="282">
        <v>0</v>
      </c>
      <c r="L454" s="282">
        <v>0</v>
      </c>
      <c r="M454" s="282">
        <v>0</v>
      </c>
      <c r="N454" s="282">
        <v>0</v>
      </c>
      <c r="O454" s="282">
        <v>0</v>
      </c>
      <c r="P454" s="282">
        <v>0</v>
      </c>
      <c r="Q454" s="282">
        <v>0</v>
      </c>
      <c r="R454" s="282">
        <v>0</v>
      </c>
    </row>
    <row r="455" spans="1:18" ht="19.5" customHeight="1">
      <c r="A455" s="160"/>
      <c r="B455" s="161"/>
      <c r="C455" s="161">
        <v>4270</v>
      </c>
      <c r="D455" s="324" t="s">
        <v>152</v>
      </c>
      <c r="E455" s="134">
        <v>500</v>
      </c>
      <c r="F455" s="134">
        <v>500</v>
      </c>
      <c r="G455" s="134">
        <v>500</v>
      </c>
      <c r="H455" s="282">
        <v>0</v>
      </c>
      <c r="I455" s="134">
        <v>500</v>
      </c>
      <c r="J455" s="282">
        <v>0</v>
      </c>
      <c r="K455" s="282">
        <v>0</v>
      </c>
      <c r="L455" s="282">
        <v>0</v>
      </c>
      <c r="M455" s="282">
        <v>0</v>
      </c>
      <c r="N455" s="282">
        <v>0</v>
      </c>
      <c r="O455" s="282">
        <v>0</v>
      </c>
      <c r="P455" s="282">
        <v>0</v>
      </c>
      <c r="Q455" s="282">
        <v>0</v>
      </c>
      <c r="R455" s="282">
        <v>0</v>
      </c>
    </row>
    <row r="456" spans="1:18" ht="19.5" customHeight="1">
      <c r="A456" s="160"/>
      <c r="B456" s="161"/>
      <c r="C456" s="161">
        <v>4300</v>
      </c>
      <c r="D456" s="324" t="s">
        <v>153</v>
      </c>
      <c r="E456" s="134">
        <v>10000</v>
      </c>
      <c r="F456" s="134">
        <v>10000</v>
      </c>
      <c r="G456" s="134">
        <v>10000</v>
      </c>
      <c r="H456" s="282">
        <v>0</v>
      </c>
      <c r="I456" s="134">
        <v>10000</v>
      </c>
      <c r="J456" s="282">
        <v>0</v>
      </c>
      <c r="K456" s="282">
        <v>0</v>
      </c>
      <c r="L456" s="282">
        <v>0</v>
      </c>
      <c r="M456" s="282">
        <v>0</v>
      </c>
      <c r="N456" s="282">
        <v>0</v>
      </c>
      <c r="O456" s="282">
        <v>0</v>
      </c>
      <c r="P456" s="282">
        <v>0</v>
      </c>
      <c r="Q456" s="282">
        <v>0</v>
      </c>
      <c r="R456" s="282">
        <v>0</v>
      </c>
    </row>
    <row r="457" spans="1:18" s="301" customFormat="1" ht="19.5" customHeight="1">
      <c r="A457" s="256"/>
      <c r="B457" s="257">
        <v>90015</v>
      </c>
      <c r="C457" s="257"/>
      <c r="D457" s="323" t="s">
        <v>272</v>
      </c>
      <c r="E457" s="258">
        <f aca="true" t="shared" si="63" ref="E457:R457">SUM(E458:E462)</f>
        <v>364000</v>
      </c>
      <c r="F457" s="258">
        <f t="shared" si="63"/>
        <v>294000</v>
      </c>
      <c r="G457" s="258">
        <f t="shared" si="63"/>
        <v>294000</v>
      </c>
      <c r="H457" s="258">
        <f t="shared" si="63"/>
        <v>0</v>
      </c>
      <c r="I457" s="258">
        <f t="shared" si="63"/>
        <v>294000</v>
      </c>
      <c r="J457" s="258">
        <f t="shared" si="63"/>
        <v>0</v>
      </c>
      <c r="K457" s="258">
        <f t="shared" si="63"/>
        <v>0</v>
      </c>
      <c r="L457" s="258">
        <f t="shared" si="63"/>
        <v>0</v>
      </c>
      <c r="M457" s="258">
        <f t="shared" si="63"/>
        <v>0</v>
      </c>
      <c r="N457" s="258">
        <f t="shared" si="63"/>
        <v>0</v>
      </c>
      <c r="O457" s="258">
        <f t="shared" si="63"/>
        <v>70000</v>
      </c>
      <c r="P457" s="258">
        <f t="shared" si="63"/>
        <v>70000</v>
      </c>
      <c r="Q457" s="258">
        <f t="shared" si="63"/>
        <v>0</v>
      </c>
      <c r="R457" s="258">
        <f t="shared" si="63"/>
        <v>0</v>
      </c>
    </row>
    <row r="458" spans="1:18" ht="19.5" customHeight="1">
      <c r="A458" s="160"/>
      <c r="B458" s="161"/>
      <c r="C458" s="161" t="s">
        <v>165</v>
      </c>
      <c r="D458" s="324" t="s">
        <v>151</v>
      </c>
      <c r="E458" s="134">
        <v>25000</v>
      </c>
      <c r="F458" s="134">
        <v>25000</v>
      </c>
      <c r="G458" s="134">
        <v>25000</v>
      </c>
      <c r="H458" s="282">
        <v>0</v>
      </c>
      <c r="I458" s="134">
        <v>25000</v>
      </c>
      <c r="J458" s="282">
        <v>0</v>
      </c>
      <c r="K458" s="282">
        <v>0</v>
      </c>
      <c r="L458" s="282">
        <v>0</v>
      </c>
      <c r="M458" s="282">
        <v>0</v>
      </c>
      <c r="N458" s="282">
        <v>0</v>
      </c>
      <c r="O458" s="282">
        <v>0</v>
      </c>
      <c r="P458" s="282">
        <v>0</v>
      </c>
      <c r="Q458" s="282">
        <v>0</v>
      </c>
      <c r="R458" s="282">
        <v>0</v>
      </c>
    </row>
    <row r="459" spans="1:18" ht="19.5" customHeight="1">
      <c r="A459" s="160"/>
      <c r="B459" s="161"/>
      <c r="C459" s="161">
        <v>4260</v>
      </c>
      <c r="D459" s="324" t="s">
        <v>159</v>
      </c>
      <c r="E459" s="134">
        <v>180000</v>
      </c>
      <c r="F459" s="134">
        <v>180000</v>
      </c>
      <c r="G459" s="134">
        <v>180000</v>
      </c>
      <c r="H459" s="282">
        <v>0</v>
      </c>
      <c r="I459" s="134">
        <v>180000</v>
      </c>
      <c r="J459" s="282">
        <v>0</v>
      </c>
      <c r="K459" s="282">
        <v>0</v>
      </c>
      <c r="L459" s="282">
        <v>0</v>
      </c>
      <c r="M459" s="282">
        <v>0</v>
      </c>
      <c r="N459" s="282">
        <v>0</v>
      </c>
      <c r="O459" s="282">
        <v>0</v>
      </c>
      <c r="P459" s="282">
        <v>0</v>
      </c>
      <c r="Q459" s="282">
        <v>0</v>
      </c>
      <c r="R459" s="282">
        <v>0</v>
      </c>
    </row>
    <row r="460" spans="1:18" ht="19.5" customHeight="1">
      <c r="A460" s="160"/>
      <c r="B460" s="161"/>
      <c r="C460" s="161">
        <v>4270</v>
      </c>
      <c r="D460" s="324" t="s">
        <v>152</v>
      </c>
      <c r="E460" s="134">
        <v>75000</v>
      </c>
      <c r="F460" s="134">
        <v>75000</v>
      </c>
      <c r="G460" s="134">
        <v>75000</v>
      </c>
      <c r="H460" s="282">
        <v>0</v>
      </c>
      <c r="I460" s="134">
        <v>75000</v>
      </c>
      <c r="J460" s="282">
        <v>0</v>
      </c>
      <c r="K460" s="282">
        <v>0</v>
      </c>
      <c r="L460" s="282">
        <v>0</v>
      </c>
      <c r="M460" s="282">
        <v>0</v>
      </c>
      <c r="N460" s="282">
        <v>0</v>
      </c>
      <c r="O460" s="282">
        <v>0</v>
      </c>
      <c r="P460" s="282">
        <v>0</v>
      </c>
      <c r="Q460" s="282">
        <v>0</v>
      </c>
      <c r="R460" s="282">
        <v>0</v>
      </c>
    </row>
    <row r="461" spans="1:18" ht="19.5" customHeight="1">
      <c r="A461" s="160"/>
      <c r="B461" s="161"/>
      <c r="C461" s="161">
        <v>4300</v>
      </c>
      <c r="D461" s="324" t="s">
        <v>153</v>
      </c>
      <c r="E461" s="134">
        <v>14000</v>
      </c>
      <c r="F461" s="134">
        <v>14000</v>
      </c>
      <c r="G461" s="134">
        <v>14000</v>
      </c>
      <c r="H461" s="282">
        <v>0</v>
      </c>
      <c r="I461" s="134">
        <v>14000</v>
      </c>
      <c r="J461" s="282">
        <v>0</v>
      </c>
      <c r="K461" s="282">
        <v>0</v>
      </c>
      <c r="L461" s="282">
        <v>0</v>
      </c>
      <c r="M461" s="282">
        <v>0</v>
      </c>
      <c r="N461" s="282">
        <v>0</v>
      </c>
      <c r="O461" s="282">
        <v>0</v>
      </c>
      <c r="P461" s="282">
        <v>0</v>
      </c>
      <c r="Q461" s="282">
        <v>0</v>
      </c>
      <c r="R461" s="282">
        <v>0</v>
      </c>
    </row>
    <row r="462" spans="1:18" ht="28.5" customHeight="1">
      <c r="A462" s="160"/>
      <c r="B462" s="186"/>
      <c r="C462" s="186">
        <v>6050</v>
      </c>
      <c r="D462" s="332" t="s">
        <v>161</v>
      </c>
      <c r="E462" s="180">
        <v>70000</v>
      </c>
      <c r="F462" s="289">
        <v>0</v>
      </c>
      <c r="G462" s="289">
        <v>0</v>
      </c>
      <c r="H462" s="289">
        <v>0</v>
      </c>
      <c r="I462" s="289">
        <v>0</v>
      </c>
      <c r="J462" s="289">
        <v>0</v>
      </c>
      <c r="K462" s="289">
        <v>0</v>
      </c>
      <c r="L462" s="289">
        <v>0</v>
      </c>
      <c r="M462" s="289">
        <v>0</v>
      </c>
      <c r="N462" s="289">
        <v>0</v>
      </c>
      <c r="O462" s="289">
        <v>70000</v>
      </c>
      <c r="P462" s="289">
        <v>70000</v>
      </c>
      <c r="Q462" s="289">
        <v>0</v>
      </c>
      <c r="R462" s="289">
        <v>0</v>
      </c>
    </row>
    <row r="463" spans="1:18" ht="25.5" customHeight="1">
      <c r="A463" s="160"/>
      <c r="B463" s="186">
        <v>90020</v>
      </c>
      <c r="C463" s="186"/>
      <c r="D463" s="3" t="s">
        <v>459</v>
      </c>
      <c r="E463" s="162">
        <f>E464</f>
        <v>200</v>
      </c>
      <c r="F463" s="162">
        <f aca="true" t="shared" si="64" ref="F463:R463">F464</f>
        <v>200</v>
      </c>
      <c r="G463" s="162">
        <f t="shared" si="64"/>
        <v>200</v>
      </c>
      <c r="H463" s="162">
        <f t="shared" si="64"/>
        <v>0</v>
      </c>
      <c r="I463" s="162">
        <f t="shared" si="64"/>
        <v>200</v>
      </c>
      <c r="J463" s="162">
        <f t="shared" si="64"/>
        <v>0</v>
      </c>
      <c r="K463" s="162">
        <f t="shared" si="64"/>
        <v>0</v>
      </c>
      <c r="L463" s="162">
        <f t="shared" si="64"/>
        <v>0</v>
      </c>
      <c r="M463" s="162">
        <f t="shared" si="64"/>
        <v>0</v>
      </c>
      <c r="N463" s="162">
        <f t="shared" si="64"/>
        <v>0</v>
      </c>
      <c r="O463" s="162">
        <f t="shared" si="64"/>
        <v>0</v>
      </c>
      <c r="P463" s="162">
        <f t="shared" si="64"/>
        <v>0</v>
      </c>
      <c r="Q463" s="162">
        <f t="shared" si="64"/>
        <v>0</v>
      </c>
      <c r="R463" s="162">
        <f t="shared" si="64"/>
        <v>0</v>
      </c>
    </row>
    <row r="464" spans="1:18" ht="20.25" customHeight="1">
      <c r="A464" s="160"/>
      <c r="B464" s="186"/>
      <c r="C464" s="186">
        <v>4210</v>
      </c>
      <c r="D464" s="324" t="s">
        <v>151</v>
      </c>
      <c r="E464" s="162">
        <v>200</v>
      </c>
      <c r="F464" s="293">
        <v>200</v>
      </c>
      <c r="G464" s="293">
        <v>200</v>
      </c>
      <c r="H464" s="293">
        <v>0</v>
      </c>
      <c r="I464" s="293">
        <v>200</v>
      </c>
      <c r="J464" s="293">
        <v>0</v>
      </c>
      <c r="K464" s="293">
        <v>0</v>
      </c>
      <c r="L464" s="293">
        <v>0</v>
      </c>
      <c r="M464" s="293">
        <v>0</v>
      </c>
      <c r="N464" s="293">
        <v>0</v>
      </c>
      <c r="O464" s="293">
        <v>0</v>
      </c>
      <c r="P464" s="293">
        <v>0</v>
      </c>
      <c r="Q464" s="293">
        <v>0</v>
      </c>
      <c r="R464" s="293">
        <v>0</v>
      </c>
    </row>
    <row r="465" spans="1:18" s="301" customFormat="1" ht="19.5" customHeight="1">
      <c r="A465" s="307"/>
      <c r="B465" s="257" t="s">
        <v>66</v>
      </c>
      <c r="C465" s="257"/>
      <c r="D465" s="323" t="s">
        <v>31</v>
      </c>
      <c r="E465" s="258">
        <f aca="true" t="shared" si="65" ref="E465:R465">SUM(E466:E478)</f>
        <v>309855</v>
      </c>
      <c r="F465" s="258">
        <f t="shared" si="65"/>
        <v>304855</v>
      </c>
      <c r="G465" s="258">
        <f t="shared" si="65"/>
        <v>296855</v>
      </c>
      <c r="H465" s="258">
        <f t="shared" si="65"/>
        <v>263055</v>
      </c>
      <c r="I465" s="258">
        <f t="shared" si="65"/>
        <v>33800</v>
      </c>
      <c r="J465" s="258">
        <f t="shared" si="65"/>
        <v>0</v>
      </c>
      <c r="K465" s="258">
        <f t="shared" si="65"/>
        <v>8000</v>
      </c>
      <c r="L465" s="258">
        <f t="shared" si="65"/>
        <v>0</v>
      </c>
      <c r="M465" s="258">
        <f t="shared" si="65"/>
        <v>0</v>
      </c>
      <c r="N465" s="258">
        <f t="shared" si="65"/>
        <v>0</v>
      </c>
      <c r="O465" s="258">
        <f t="shared" si="65"/>
        <v>5000</v>
      </c>
      <c r="P465" s="258">
        <f t="shared" si="65"/>
        <v>5000</v>
      </c>
      <c r="Q465" s="258">
        <f t="shared" si="65"/>
        <v>0</v>
      </c>
      <c r="R465" s="258">
        <f t="shared" si="65"/>
        <v>0</v>
      </c>
    </row>
    <row r="466" spans="1:18" ht="25.5">
      <c r="A466" s="156"/>
      <c r="B466" s="161"/>
      <c r="C466" s="161" t="s">
        <v>164</v>
      </c>
      <c r="D466" s="324" t="s">
        <v>196</v>
      </c>
      <c r="E466" s="134">
        <v>8000</v>
      </c>
      <c r="F466" s="282">
        <v>8000</v>
      </c>
      <c r="G466" s="282">
        <v>0</v>
      </c>
      <c r="H466" s="282">
        <v>0</v>
      </c>
      <c r="I466" s="282">
        <v>0</v>
      </c>
      <c r="J466" s="282">
        <v>0</v>
      </c>
      <c r="K466" s="282">
        <v>8000</v>
      </c>
      <c r="L466" s="282">
        <v>0</v>
      </c>
      <c r="M466" s="282">
        <v>0</v>
      </c>
      <c r="N466" s="282">
        <v>0</v>
      </c>
      <c r="O466" s="282">
        <v>0</v>
      </c>
      <c r="P466" s="282">
        <v>0</v>
      </c>
      <c r="Q466" s="282">
        <v>0</v>
      </c>
      <c r="R466" s="282">
        <v>0</v>
      </c>
    </row>
    <row r="467" spans="1:18" ht="25.5">
      <c r="A467" s="156"/>
      <c r="B467" s="161"/>
      <c r="C467" s="161" t="s">
        <v>209</v>
      </c>
      <c r="D467" s="324" t="s">
        <v>182</v>
      </c>
      <c r="E467" s="134">
        <v>206575</v>
      </c>
      <c r="F467" s="134">
        <v>206575</v>
      </c>
      <c r="G467" s="134">
        <v>206575</v>
      </c>
      <c r="H467" s="134">
        <v>206575</v>
      </c>
      <c r="I467" s="282">
        <v>0</v>
      </c>
      <c r="J467" s="282">
        <v>0</v>
      </c>
      <c r="K467" s="282">
        <v>0</v>
      </c>
      <c r="L467" s="282">
        <v>0</v>
      </c>
      <c r="M467" s="282">
        <v>0</v>
      </c>
      <c r="N467" s="282">
        <v>0</v>
      </c>
      <c r="O467" s="282">
        <v>0</v>
      </c>
      <c r="P467" s="282">
        <v>0</v>
      </c>
      <c r="Q467" s="282">
        <v>0</v>
      </c>
      <c r="R467" s="282">
        <v>0</v>
      </c>
    </row>
    <row r="468" spans="1:18" ht="19.5" customHeight="1">
      <c r="A468" s="156"/>
      <c r="B468" s="161"/>
      <c r="C468" s="161" t="s">
        <v>234</v>
      </c>
      <c r="D468" s="324" t="s">
        <v>183</v>
      </c>
      <c r="E468" s="134">
        <v>16500</v>
      </c>
      <c r="F468" s="134">
        <v>16500</v>
      </c>
      <c r="G468" s="134">
        <v>16500</v>
      </c>
      <c r="H468" s="134">
        <v>16500</v>
      </c>
      <c r="I468" s="282">
        <v>0</v>
      </c>
      <c r="J468" s="282">
        <v>0</v>
      </c>
      <c r="K468" s="282">
        <v>0</v>
      </c>
      <c r="L468" s="282">
        <v>0</v>
      </c>
      <c r="M468" s="282">
        <v>0</v>
      </c>
      <c r="N468" s="282">
        <v>0</v>
      </c>
      <c r="O468" s="282">
        <v>0</v>
      </c>
      <c r="P468" s="282">
        <v>0</v>
      </c>
      <c r="Q468" s="282">
        <v>0</v>
      </c>
      <c r="R468" s="282">
        <v>0</v>
      </c>
    </row>
    <row r="469" spans="1:18" ht="19.5" customHeight="1">
      <c r="A469" s="156"/>
      <c r="B469" s="161"/>
      <c r="C469" s="161" t="s">
        <v>144</v>
      </c>
      <c r="D469" s="324" t="s">
        <v>149</v>
      </c>
      <c r="E469" s="134">
        <v>33867</v>
      </c>
      <c r="F469" s="134">
        <v>33867</v>
      </c>
      <c r="G469" s="134">
        <v>33867</v>
      </c>
      <c r="H469" s="134">
        <v>33867</v>
      </c>
      <c r="I469" s="282">
        <v>0</v>
      </c>
      <c r="J469" s="282">
        <v>0</v>
      </c>
      <c r="K469" s="282">
        <v>0</v>
      </c>
      <c r="L469" s="282">
        <v>0</v>
      </c>
      <c r="M469" s="282">
        <v>0</v>
      </c>
      <c r="N469" s="282">
        <v>0</v>
      </c>
      <c r="O469" s="282">
        <v>0</v>
      </c>
      <c r="P469" s="282">
        <v>0</v>
      </c>
      <c r="Q469" s="282">
        <v>0</v>
      </c>
      <c r="R469" s="282">
        <v>0</v>
      </c>
    </row>
    <row r="470" spans="1:18" ht="19.5" customHeight="1">
      <c r="A470" s="156"/>
      <c r="B470" s="161"/>
      <c r="C470" s="161" t="s">
        <v>145</v>
      </c>
      <c r="D470" s="324" t="s">
        <v>184</v>
      </c>
      <c r="E470" s="134">
        <v>5463</v>
      </c>
      <c r="F470" s="134">
        <v>5463</v>
      </c>
      <c r="G470" s="134">
        <v>5463</v>
      </c>
      <c r="H470" s="134">
        <v>5463</v>
      </c>
      <c r="I470" s="282">
        <v>0</v>
      </c>
      <c r="J470" s="282">
        <v>0</v>
      </c>
      <c r="K470" s="282">
        <v>0</v>
      </c>
      <c r="L470" s="282">
        <v>0</v>
      </c>
      <c r="M470" s="282">
        <v>0</v>
      </c>
      <c r="N470" s="282">
        <v>0</v>
      </c>
      <c r="O470" s="282">
        <v>0</v>
      </c>
      <c r="P470" s="282">
        <v>0</v>
      </c>
      <c r="Q470" s="282">
        <v>0</v>
      </c>
      <c r="R470" s="282">
        <v>0</v>
      </c>
    </row>
    <row r="471" spans="1:18" ht="19.5" customHeight="1">
      <c r="A471" s="156"/>
      <c r="B471" s="161"/>
      <c r="C471" s="161" t="s">
        <v>146</v>
      </c>
      <c r="D471" s="324" t="s">
        <v>238</v>
      </c>
      <c r="E471" s="134">
        <v>650</v>
      </c>
      <c r="F471" s="134">
        <v>650</v>
      </c>
      <c r="G471" s="134">
        <v>650</v>
      </c>
      <c r="H471" s="134">
        <v>650</v>
      </c>
      <c r="I471" s="282">
        <v>0</v>
      </c>
      <c r="J471" s="282">
        <v>0</v>
      </c>
      <c r="K471" s="282">
        <v>0</v>
      </c>
      <c r="L471" s="282">
        <v>0</v>
      </c>
      <c r="M471" s="282">
        <v>0</v>
      </c>
      <c r="N471" s="282">
        <v>0</v>
      </c>
      <c r="O471" s="282">
        <v>0</v>
      </c>
      <c r="P471" s="282">
        <v>0</v>
      </c>
      <c r="Q471" s="282">
        <v>0</v>
      </c>
      <c r="R471" s="282">
        <v>0</v>
      </c>
    </row>
    <row r="472" spans="1:18" ht="19.5" customHeight="1">
      <c r="A472" s="156"/>
      <c r="B472" s="161"/>
      <c r="C472" s="161" t="s">
        <v>165</v>
      </c>
      <c r="D472" s="324" t="s">
        <v>151</v>
      </c>
      <c r="E472" s="134">
        <v>5000</v>
      </c>
      <c r="F472" s="134">
        <v>5000</v>
      </c>
      <c r="G472" s="134">
        <v>5000</v>
      </c>
      <c r="H472" s="282">
        <v>0</v>
      </c>
      <c r="I472" s="134">
        <v>5000</v>
      </c>
      <c r="J472" s="282">
        <v>0</v>
      </c>
      <c r="K472" s="282">
        <v>0</v>
      </c>
      <c r="L472" s="282">
        <v>0</v>
      </c>
      <c r="M472" s="282">
        <v>0</v>
      </c>
      <c r="N472" s="282">
        <v>0</v>
      </c>
      <c r="O472" s="282">
        <v>0</v>
      </c>
      <c r="P472" s="282">
        <v>0</v>
      </c>
      <c r="Q472" s="282">
        <v>0</v>
      </c>
      <c r="R472" s="282">
        <v>0</v>
      </c>
    </row>
    <row r="473" spans="1:18" ht="19.5" customHeight="1">
      <c r="A473" s="156"/>
      <c r="B473" s="161"/>
      <c r="C473" s="161">
        <v>4270</v>
      </c>
      <c r="D473" s="324" t="s">
        <v>152</v>
      </c>
      <c r="E473" s="134">
        <v>500</v>
      </c>
      <c r="F473" s="134">
        <v>500</v>
      </c>
      <c r="G473" s="134">
        <v>500</v>
      </c>
      <c r="H473" s="282">
        <v>0</v>
      </c>
      <c r="I473" s="134">
        <v>500</v>
      </c>
      <c r="J473" s="282">
        <v>0</v>
      </c>
      <c r="K473" s="282">
        <v>0</v>
      </c>
      <c r="L473" s="282">
        <v>0</v>
      </c>
      <c r="M473" s="282">
        <v>0</v>
      </c>
      <c r="N473" s="282">
        <v>0</v>
      </c>
      <c r="O473" s="282">
        <v>0</v>
      </c>
      <c r="P473" s="282">
        <v>0</v>
      </c>
      <c r="Q473" s="282">
        <v>0</v>
      </c>
      <c r="R473" s="282">
        <v>0</v>
      </c>
    </row>
    <row r="474" spans="1:18" ht="19.5" customHeight="1">
      <c r="A474" s="156"/>
      <c r="B474" s="161"/>
      <c r="C474" s="161" t="s">
        <v>166</v>
      </c>
      <c r="D474" s="324" t="s">
        <v>185</v>
      </c>
      <c r="E474" s="134">
        <v>1800</v>
      </c>
      <c r="F474" s="134">
        <v>1800</v>
      </c>
      <c r="G474" s="134">
        <v>1800</v>
      </c>
      <c r="H474" s="282">
        <v>0</v>
      </c>
      <c r="I474" s="134">
        <v>1800</v>
      </c>
      <c r="J474" s="282">
        <v>0</v>
      </c>
      <c r="K474" s="282">
        <v>0</v>
      </c>
      <c r="L474" s="282">
        <v>0</v>
      </c>
      <c r="M474" s="282">
        <v>0</v>
      </c>
      <c r="N474" s="282">
        <v>0</v>
      </c>
      <c r="O474" s="282">
        <v>0</v>
      </c>
      <c r="P474" s="282">
        <v>0</v>
      </c>
      <c r="Q474" s="282">
        <v>0</v>
      </c>
      <c r="R474" s="282">
        <v>0</v>
      </c>
    </row>
    <row r="475" spans="1:18" ht="19.5" customHeight="1">
      <c r="A475" s="156"/>
      <c r="B475" s="161"/>
      <c r="C475" s="161" t="s">
        <v>162</v>
      </c>
      <c r="D475" s="324" t="s">
        <v>153</v>
      </c>
      <c r="E475" s="134">
        <v>8000</v>
      </c>
      <c r="F475" s="134">
        <v>8000</v>
      </c>
      <c r="G475" s="134">
        <v>8000</v>
      </c>
      <c r="H475" s="282">
        <v>0</v>
      </c>
      <c r="I475" s="134">
        <v>8000</v>
      </c>
      <c r="J475" s="282">
        <v>0</v>
      </c>
      <c r="K475" s="282">
        <v>0</v>
      </c>
      <c r="L475" s="282">
        <v>0</v>
      </c>
      <c r="M475" s="282">
        <v>0</v>
      </c>
      <c r="N475" s="282">
        <v>0</v>
      </c>
      <c r="O475" s="282">
        <v>0</v>
      </c>
      <c r="P475" s="282">
        <v>0</v>
      </c>
      <c r="Q475" s="282">
        <v>0</v>
      </c>
      <c r="R475" s="282">
        <v>0</v>
      </c>
    </row>
    <row r="476" spans="1:18" ht="38.25">
      <c r="A476" s="156"/>
      <c r="B476" s="161"/>
      <c r="C476" s="161">
        <v>4360</v>
      </c>
      <c r="D476" s="324" t="s">
        <v>419</v>
      </c>
      <c r="E476" s="134">
        <v>500</v>
      </c>
      <c r="F476" s="134">
        <v>500</v>
      </c>
      <c r="G476" s="134">
        <v>500</v>
      </c>
      <c r="H476" s="282">
        <v>0</v>
      </c>
      <c r="I476" s="134">
        <v>500</v>
      </c>
      <c r="J476" s="282">
        <v>0</v>
      </c>
      <c r="K476" s="282">
        <v>0</v>
      </c>
      <c r="L476" s="282">
        <v>0</v>
      </c>
      <c r="M476" s="282">
        <v>0</v>
      </c>
      <c r="N476" s="282">
        <v>0</v>
      </c>
      <c r="O476" s="282">
        <v>0</v>
      </c>
      <c r="P476" s="282">
        <v>0</v>
      </c>
      <c r="Q476" s="282">
        <v>0</v>
      </c>
      <c r="R476" s="282">
        <v>0</v>
      </c>
    </row>
    <row r="477" spans="1:18" ht="19.5" customHeight="1">
      <c r="A477" s="156"/>
      <c r="B477" s="161"/>
      <c r="C477" s="161" t="s">
        <v>235</v>
      </c>
      <c r="D477" s="324" t="s">
        <v>245</v>
      </c>
      <c r="E477" s="134">
        <v>18000</v>
      </c>
      <c r="F477" s="134">
        <v>18000</v>
      </c>
      <c r="G477" s="134">
        <v>18000</v>
      </c>
      <c r="H477" s="282">
        <v>0</v>
      </c>
      <c r="I477" s="134">
        <v>18000</v>
      </c>
      <c r="J477" s="282">
        <v>0</v>
      </c>
      <c r="K477" s="282">
        <v>0</v>
      </c>
      <c r="L477" s="282">
        <v>0</v>
      </c>
      <c r="M477" s="282">
        <v>0</v>
      </c>
      <c r="N477" s="282">
        <v>0</v>
      </c>
      <c r="O477" s="282">
        <v>0</v>
      </c>
      <c r="P477" s="282">
        <v>0</v>
      </c>
      <c r="Q477" s="282">
        <v>0</v>
      </c>
      <c r="R477" s="282">
        <v>0</v>
      </c>
    </row>
    <row r="478" spans="1:18" ht="25.5">
      <c r="A478" s="156"/>
      <c r="B478" s="186"/>
      <c r="C478" s="186">
        <v>6050</v>
      </c>
      <c r="D478" s="332" t="s">
        <v>161</v>
      </c>
      <c r="E478" s="187">
        <v>5000</v>
      </c>
      <c r="F478" s="187">
        <v>0</v>
      </c>
      <c r="G478" s="187">
        <v>0</v>
      </c>
      <c r="H478" s="282">
        <v>0</v>
      </c>
      <c r="I478" s="282">
        <v>0</v>
      </c>
      <c r="J478" s="282">
        <v>0</v>
      </c>
      <c r="K478" s="282">
        <v>0</v>
      </c>
      <c r="L478" s="282">
        <v>0</v>
      </c>
      <c r="M478" s="282">
        <v>0</v>
      </c>
      <c r="N478" s="282">
        <v>0</v>
      </c>
      <c r="O478" s="282">
        <v>5000</v>
      </c>
      <c r="P478" s="282">
        <v>5000</v>
      </c>
      <c r="Q478" s="282">
        <v>0</v>
      </c>
      <c r="R478" s="282">
        <v>0</v>
      </c>
    </row>
    <row r="479" spans="1:18" ht="12.75">
      <c r="A479" s="188"/>
      <c r="B479" s="189"/>
      <c r="C479" s="189"/>
      <c r="D479" s="333"/>
      <c r="E479" s="134"/>
      <c r="F479" s="282"/>
      <c r="G479" s="282"/>
      <c r="H479" s="282"/>
      <c r="I479" s="282"/>
      <c r="J479" s="282"/>
      <c r="K479" s="282"/>
      <c r="L479" s="282"/>
      <c r="M479" s="282"/>
      <c r="N479" s="282"/>
      <c r="O479" s="282"/>
      <c r="P479" s="282"/>
      <c r="Q479" s="282"/>
      <c r="R479" s="282"/>
    </row>
    <row r="480" spans="1:18" s="260" customFormat="1" ht="25.5">
      <c r="A480" s="182">
        <v>921</v>
      </c>
      <c r="B480" s="177"/>
      <c r="C480" s="177"/>
      <c r="D480" s="326" t="s">
        <v>59</v>
      </c>
      <c r="E480" s="146">
        <f>E481+E487+E489</f>
        <v>639000</v>
      </c>
      <c r="F480" s="146">
        <f aca="true" t="shared" si="66" ref="F480:R480">F481+F487+F489</f>
        <v>634000</v>
      </c>
      <c r="G480" s="146">
        <f t="shared" si="66"/>
        <v>32500</v>
      </c>
      <c r="H480" s="146">
        <f t="shared" si="66"/>
        <v>8000</v>
      </c>
      <c r="I480" s="146">
        <f t="shared" si="66"/>
        <v>24500</v>
      </c>
      <c r="J480" s="146">
        <f t="shared" si="66"/>
        <v>601500</v>
      </c>
      <c r="K480" s="146">
        <f t="shared" si="66"/>
        <v>0</v>
      </c>
      <c r="L480" s="146">
        <f t="shared" si="66"/>
        <v>0</v>
      </c>
      <c r="M480" s="146">
        <f t="shared" si="66"/>
        <v>0</v>
      </c>
      <c r="N480" s="146">
        <f t="shared" si="66"/>
        <v>0</v>
      </c>
      <c r="O480" s="146">
        <f t="shared" si="66"/>
        <v>5000</v>
      </c>
      <c r="P480" s="146">
        <f t="shared" si="66"/>
        <v>0</v>
      </c>
      <c r="Q480" s="146">
        <f t="shared" si="66"/>
        <v>0</v>
      </c>
      <c r="R480" s="146">
        <f t="shared" si="66"/>
        <v>0</v>
      </c>
    </row>
    <row r="481" spans="1:18" s="301" customFormat="1" ht="25.5">
      <c r="A481" s="256"/>
      <c r="B481" s="257">
        <v>92105</v>
      </c>
      <c r="C481" s="257"/>
      <c r="D481" s="323" t="s">
        <v>60</v>
      </c>
      <c r="E481" s="259">
        <f>SUM(E482:E486)</f>
        <v>32500</v>
      </c>
      <c r="F481" s="259">
        <f aca="true" t="shared" si="67" ref="F481:R481">SUM(F482:F486)</f>
        <v>32500</v>
      </c>
      <c r="G481" s="259">
        <f t="shared" si="67"/>
        <v>32500</v>
      </c>
      <c r="H481" s="259">
        <f t="shared" si="67"/>
        <v>8000</v>
      </c>
      <c r="I481" s="259">
        <f t="shared" si="67"/>
        <v>24500</v>
      </c>
      <c r="J481" s="259">
        <f t="shared" si="67"/>
        <v>0</v>
      </c>
      <c r="K481" s="259">
        <f t="shared" si="67"/>
        <v>0</v>
      </c>
      <c r="L481" s="259">
        <f t="shared" si="67"/>
        <v>0</v>
      </c>
      <c r="M481" s="259">
        <f t="shared" si="67"/>
        <v>0</v>
      </c>
      <c r="N481" s="259">
        <f t="shared" si="67"/>
        <v>0</v>
      </c>
      <c r="O481" s="259">
        <f t="shared" si="67"/>
        <v>0</v>
      </c>
      <c r="P481" s="259">
        <f t="shared" si="67"/>
        <v>0</v>
      </c>
      <c r="Q481" s="259">
        <f t="shared" si="67"/>
        <v>0</v>
      </c>
      <c r="R481" s="259">
        <f t="shared" si="67"/>
        <v>0</v>
      </c>
    </row>
    <row r="482" spans="1:18" ht="19.5" customHeight="1">
      <c r="A482" s="160"/>
      <c r="B482" s="161"/>
      <c r="C482" s="161" t="s">
        <v>146</v>
      </c>
      <c r="D482" s="324" t="s">
        <v>238</v>
      </c>
      <c r="E482" s="134">
        <v>8000</v>
      </c>
      <c r="F482" s="282">
        <v>8000</v>
      </c>
      <c r="G482" s="282">
        <v>8000</v>
      </c>
      <c r="H482" s="282">
        <v>8000</v>
      </c>
      <c r="I482" s="282">
        <v>0</v>
      </c>
      <c r="J482" s="282">
        <v>0</v>
      </c>
      <c r="K482" s="282">
        <v>0</v>
      </c>
      <c r="L482" s="282">
        <v>0</v>
      </c>
      <c r="M482" s="282">
        <v>0</v>
      </c>
      <c r="N482" s="282">
        <v>0</v>
      </c>
      <c r="O482" s="282">
        <v>0</v>
      </c>
      <c r="P482" s="282">
        <v>0</v>
      </c>
      <c r="Q482" s="282">
        <v>0</v>
      </c>
      <c r="R482" s="282">
        <v>0</v>
      </c>
    </row>
    <row r="483" spans="1:18" ht="19.5" customHeight="1">
      <c r="A483" s="160"/>
      <c r="B483" s="161"/>
      <c r="C483" s="161" t="s">
        <v>165</v>
      </c>
      <c r="D483" s="324" t="s">
        <v>151</v>
      </c>
      <c r="E483" s="134">
        <v>10000</v>
      </c>
      <c r="F483" s="282">
        <v>10000</v>
      </c>
      <c r="G483" s="282">
        <v>10000</v>
      </c>
      <c r="H483" s="282">
        <v>0</v>
      </c>
      <c r="I483" s="282">
        <v>10000</v>
      </c>
      <c r="J483" s="282">
        <v>0</v>
      </c>
      <c r="K483" s="282">
        <v>0</v>
      </c>
      <c r="L483" s="282">
        <v>0</v>
      </c>
      <c r="M483" s="282">
        <v>0</v>
      </c>
      <c r="N483" s="282">
        <v>0</v>
      </c>
      <c r="O483" s="282">
        <v>0</v>
      </c>
      <c r="P483" s="282">
        <v>0</v>
      </c>
      <c r="Q483" s="282">
        <v>0</v>
      </c>
      <c r="R483" s="282">
        <v>0</v>
      </c>
    </row>
    <row r="484" spans="1:18" ht="19.5" customHeight="1">
      <c r="A484" s="160"/>
      <c r="B484" s="161"/>
      <c r="C484" s="161" t="s">
        <v>156</v>
      </c>
      <c r="D484" s="324" t="s">
        <v>159</v>
      </c>
      <c r="E484" s="134">
        <v>1000</v>
      </c>
      <c r="F484" s="282">
        <v>1000</v>
      </c>
      <c r="G484" s="282">
        <v>1000</v>
      </c>
      <c r="H484" s="282">
        <v>0</v>
      </c>
      <c r="I484" s="282">
        <v>1000</v>
      </c>
      <c r="J484" s="282">
        <v>0</v>
      </c>
      <c r="K484" s="282">
        <v>0</v>
      </c>
      <c r="L484" s="282">
        <v>0</v>
      </c>
      <c r="M484" s="282">
        <v>0</v>
      </c>
      <c r="N484" s="282">
        <v>0</v>
      </c>
      <c r="O484" s="282">
        <v>0</v>
      </c>
      <c r="P484" s="282">
        <v>0</v>
      </c>
      <c r="Q484" s="282">
        <v>0</v>
      </c>
      <c r="R484" s="282">
        <v>0</v>
      </c>
    </row>
    <row r="485" spans="1:18" ht="19.5" customHeight="1">
      <c r="A485" s="160"/>
      <c r="B485" s="161"/>
      <c r="C485" s="161">
        <v>4300</v>
      </c>
      <c r="D485" s="324" t="s">
        <v>153</v>
      </c>
      <c r="E485" s="134">
        <v>12000</v>
      </c>
      <c r="F485" s="282">
        <v>12000</v>
      </c>
      <c r="G485" s="282">
        <v>12000</v>
      </c>
      <c r="H485" s="282">
        <v>0</v>
      </c>
      <c r="I485" s="282">
        <v>12000</v>
      </c>
      <c r="J485" s="282">
        <v>0</v>
      </c>
      <c r="K485" s="282">
        <v>0</v>
      </c>
      <c r="L485" s="282">
        <v>0</v>
      </c>
      <c r="M485" s="282">
        <v>0</v>
      </c>
      <c r="N485" s="282">
        <v>0</v>
      </c>
      <c r="O485" s="282">
        <v>0</v>
      </c>
      <c r="P485" s="282">
        <v>0</v>
      </c>
      <c r="Q485" s="282">
        <v>0</v>
      </c>
      <c r="R485" s="282">
        <v>0</v>
      </c>
    </row>
    <row r="486" spans="1:18" ht="19.5" customHeight="1">
      <c r="A486" s="160"/>
      <c r="B486" s="161"/>
      <c r="C486" s="161" t="s">
        <v>147</v>
      </c>
      <c r="D486" s="324" t="s">
        <v>154</v>
      </c>
      <c r="E486" s="134">
        <v>1500</v>
      </c>
      <c r="F486" s="282">
        <v>1500</v>
      </c>
      <c r="G486" s="282">
        <v>1500</v>
      </c>
      <c r="H486" s="282">
        <v>0</v>
      </c>
      <c r="I486" s="282">
        <v>1500</v>
      </c>
      <c r="J486" s="282">
        <v>0</v>
      </c>
      <c r="K486" s="282">
        <v>0</v>
      </c>
      <c r="L486" s="282">
        <v>0</v>
      </c>
      <c r="M486" s="282">
        <v>0</v>
      </c>
      <c r="N486" s="282">
        <v>0</v>
      </c>
      <c r="O486" s="282">
        <v>0</v>
      </c>
      <c r="P486" s="282">
        <v>0</v>
      </c>
      <c r="Q486" s="282">
        <v>0</v>
      </c>
      <c r="R486" s="282">
        <v>0</v>
      </c>
    </row>
    <row r="487" spans="1:18" s="301" customFormat="1" ht="25.5">
      <c r="A487" s="256"/>
      <c r="B487" s="257">
        <v>92109</v>
      </c>
      <c r="C487" s="257"/>
      <c r="D487" s="323" t="s">
        <v>61</v>
      </c>
      <c r="E487" s="259">
        <f>E488</f>
        <v>282500</v>
      </c>
      <c r="F487" s="259">
        <f aca="true" t="shared" si="68" ref="F487:R487">F488</f>
        <v>282500</v>
      </c>
      <c r="G487" s="259">
        <f t="shared" si="68"/>
        <v>0</v>
      </c>
      <c r="H487" s="259">
        <f t="shared" si="68"/>
        <v>0</v>
      </c>
      <c r="I487" s="259">
        <f t="shared" si="68"/>
        <v>0</v>
      </c>
      <c r="J487" s="259">
        <f t="shared" si="68"/>
        <v>282500</v>
      </c>
      <c r="K487" s="259">
        <f t="shared" si="68"/>
        <v>0</v>
      </c>
      <c r="L487" s="259">
        <f t="shared" si="68"/>
        <v>0</v>
      </c>
      <c r="M487" s="259">
        <f t="shared" si="68"/>
        <v>0</v>
      </c>
      <c r="N487" s="259">
        <f t="shared" si="68"/>
        <v>0</v>
      </c>
      <c r="O487" s="259">
        <f t="shared" si="68"/>
        <v>0</v>
      </c>
      <c r="P487" s="259">
        <f t="shared" si="68"/>
        <v>0</v>
      </c>
      <c r="Q487" s="259">
        <f t="shared" si="68"/>
        <v>0</v>
      </c>
      <c r="R487" s="259">
        <f t="shared" si="68"/>
        <v>0</v>
      </c>
    </row>
    <row r="488" spans="1:18" ht="38.25">
      <c r="A488" s="160"/>
      <c r="B488" s="161"/>
      <c r="C488" s="161" t="s">
        <v>266</v>
      </c>
      <c r="D488" s="324" t="s">
        <v>273</v>
      </c>
      <c r="E488" s="134">
        <v>282500</v>
      </c>
      <c r="F488" s="282">
        <v>282500</v>
      </c>
      <c r="G488" s="282">
        <v>0</v>
      </c>
      <c r="H488" s="282">
        <v>0</v>
      </c>
      <c r="I488" s="282">
        <v>0</v>
      </c>
      <c r="J488" s="282">
        <v>282500</v>
      </c>
      <c r="K488" s="282">
        <v>0</v>
      </c>
      <c r="L488" s="282">
        <v>0</v>
      </c>
      <c r="M488" s="282">
        <v>0</v>
      </c>
      <c r="N488" s="282">
        <v>0</v>
      </c>
      <c r="O488" s="282">
        <v>0</v>
      </c>
      <c r="P488" s="282">
        <v>0</v>
      </c>
      <c r="Q488" s="282">
        <v>0</v>
      </c>
      <c r="R488" s="282">
        <v>0</v>
      </c>
    </row>
    <row r="489" spans="1:18" s="301" customFormat="1" ht="19.5" customHeight="1">
      <c r="A489" s="256"/>
      <c r="B489" s="257">
        <v>92116</v>
      </c>
      <c r="C489" s="257"/>
      <c r="D489" s="323" t="s">
        <v>62</v>
      </c>
      <c r="E489" s="259">
        <f>E490+E491</f>
        <v>324000</v>
      </c>
      <c r="F489" s="259">
        <f aca="true" t="shared" si="69" ref="F489:R489">F490+F491</f>
        <v>319000</v>
      </c>
      <c r="G489" s="259">
        <f t="shared" si="69"/>
        <v>0</v>
      </c>
      <c r="H489" s="259">
        <f t="shared" si="69"/>
        <v>0</v>
      </c>
      <c r="I489" s="259">
        <f t="shared" si="69"/>
        <v>0</v>
      </c>
      <c r="J489" s="259">
        <f t="shared" si="69"/>
        <v>319000</v>
      </c>
      <c r="K489" s="259">
        <f t="shared" si="69"/>
        <v>0</v>
      </c>
      <c r="L489" s="259">
        <f t="shared" si="69"/>
        <v>0</v>
      </c>
      <c r="M489" s="259">
        <f t="shared" si="69"/>
        <v>0</v>
      </c>
      <c r="N489" s="259">
        <f t="shared" si="69"/>
        <v>0</v>
      </c>
      <c r="O489" s="259">
        <f t="shared" si="69"/>
        <v>5000</v>
      </c>
      <c r="P489" s="259">
        <f t="shared" si="69"/>
        <v>0</v>
      </c>
      <c r="Q489" s="259">
        <f t="shared" si="69"/>
        <v>0</v>
      </c>
      <c r="R489" s="259">
        <f t="shared" si="69"/>
        <v>0</v>
      </c>
    </row>
    <row r="490" spans="1:18" ht="38.25">
      <c r="A490" s="160"/>
      <c r="B490" s="161"/>
      <c r="C490" s="161" t="s">
        <v>266</v>
      </c>
      <c r="D490" s="324" t="s">
        <v>273</v>
      </c>
      <c r="E490" s="134">
        <v>319000</v>
      </c>
      <c r="F490" s="282">
        <v>319000</v>
      </c>
      <c r="G490" s="282">
        <v>0</v>
      </c>
      <c r="H490" s="282">
        <v>0</v>
      </c>
      <c r="I490" s="282">
        <v>0</v>
      </c>
      <c r="J490" s="282">
        <v>319000</v>
      </c>
      <c r="K490" s="282">
        <v>0</v>
      </c>
      <c r="L490" s="282">
        <v>0</v>
      </c>
      <c r="M490" s="282">
        <v>0</v>
      </c>
      <c r="N490" s="282">
        <v>0</v>
      </c>
      <c r="O490" s="282">
        <v>0</v>
      </c>
      <c r="P490" s="282">
        <v>0</v>
      </c>
      <c r="Q490" s="282">
        <v>0</v>
      </c>
      <c r="R490" s="282">
        <v>0</v>
      </c>
    </row>
    <row r="491" spans="1:18" ht="62.25" customHeight="1">
      <c r="A491" s="160"/>
      <c r="B491" s="161"/>
      <c r="C491" s="161">
        <v>6220</v>
      </c>
      <c r="D491" s="330" t="s">
        <v>643</v>
      </c>
      <c r="E491" s="134">
        <v>5000</v>
      </c>
      <c r="F491" s="282">
        <v>0</v>
      </c>
      <c r="G491" s="282">
        <v>0</v>
      </c>
      <c r="H491" s="282">
        <v>0</v>
      </c>
      <c r="I491" s="282">
        <v>0</v>
      </c>
      <c r="J491" s="282">
        <v>0</v>
      </c>
      <c r="K491" s="282">
        <v>0</v>
      </c>
      <c r="L491" s="282">
        <v>0</v>
      </c>
      <c r="M491" s="282">
        <v>0</v>
      </c>
      <c r="N491" s="282">
        <v>0</v>
      </c>
      <c r="O491" s="282">
        <v>5000</v>
      </c>
      <c r="P491" s="282">
        <v>0</v>
      </c>
      <c r="Q491" s="282">
        <v>0</v>
      </c>
      <c r="R491" s="282">
        <v>0</v>
      </c>
    </row>
    <row r="492" spans="1:18" ht="12.75">
      <c r="A492" s="174"/>
      <c r="B492" s="181"/>
      <c r="C492" s="181"/>
      <c r="D492" s="331"/>
      <c r="E492" s="279"/>
      <c r="F492" s="289"/>
      <c r="G492" s="289"/>
      <c r="H492" s="289"/>
      <c r="I492" s="289"/>
      <c r="J492" s="289"/>
      <c r="K492" s="289"/>
      <c r="L492" s="289"/>
      <c r="M492" s="289"/>
      <c r="N492" s="289"/>
      <c r="O492" s="289"/>
      <c r="P492" s="289"/>
      <c r="Q492" s="289"/>
      <c r="R492" s="289"/>
    </row>
    <row r="493" spans="1:18" ht="19.5" customHeight="1">
      <c r="A493" s="156">
        <v>926</v>
      </c>
      <c r="B493" s="157"/>
      <c r="C493" s="157"/>
      <c r="D493" s="322" t="s">
        <v>63</v>
      </c>
      <c r="E493" s="158">
        <f>SUM(E494,E509,E511)</f>
        <v>320830</v>
      </c>
      <c r="F493" s="158">
        <f aca="true" t="shared" si="70" ref="F493:R493">SUM(F494,F509,F511)</f>
        <v>250830</v>
      </c>
      <c r="G493" s="158">
        <f t="shared" si="70"/>
        <v>130330</v>
      </c>
      <c r="H493" s="158">
        <f t="shared" si="70"/>
        <v>65590</v>
      </c>
      <c r="I493" s="158">
        <f t="shared" si="70"/>
        <v>64740</v>
      </c>
      <c r="J493" s="158">
        <f t="shared" si="70"/>
        <v>120000</v>
      </c>
      <c r="K493" s="158">
        <f t="shared" si="70"/>
        <v>500</v>
      </c>
      <c r="L493" s="158">
        <f t="shared" si="70"/>
        <v>0</v>
      </c>
      <c r="M493" s="158">
        <f t="shared" si="70"/>
        <v>0</v>
      </c>
      <c r="N493" s="158">
        <f t="shared" si="70"/>
        <v>0</v>
      </c>
      <c r="O493" s="158">
        <f t="shared" si="70"/>
        <v>70000</v>
      </c>
      <c r="P493" s="158">
        <f t="shared" si="70"/>
        <v>70000</v>
      </c>
      <c r="Q493" s="158">
        <f t="shared" si="70"/>
        <v>0</v>
      </c>
      <c r="R493" s="158">
        <f t="shared" si="70"/>
        <v>0</v>
      </c>
    </row>
    <row r="494" spans="1:18" s="301" customFormat="1" ht="19.5" customHeight="1">
      <c r="A494" s="256"/>
      <c r="B494" s="257">
        <v>92601</v>
      </c>
      <c r="C494" s="257"/>
      <c r="D494" s="323" t="s">
        <v>466</v>
      </c>
      <c r="E494" s="258">
        <f>SUM(E495:E508)</f>
        <v>130830</v>
      </c>
      <c r="F494" s="258">
        <f aca="true" t="shared" si="71" ref="F494:R494">SUM(F495:F508)</f>
        <v>130830</v>
      </c>
      <c r="G494" s="258">
        <f t="shared" si="71"/>
        <v>130330</v>
      </c>
      <c r="H494" s="258">
        <f t="shared" si="71"/>
        <v>65590</v>
      </c>
      <c r="I494" s="258">
        <f t="shared" si="71"/>
        <v>64740</v>
      </c>
      <c r="J494" s="258">
        <f t="shared" si="71"/>
        <v>0</v>
      </c>
      <c r="K494" s="258">
        <f t="shared" si="71"/>
        <v>500</v>
      </c>
      <c r="L494" s="258">
        <f t="shared" si="71"/>
        <v>0</v>
      </c>
      <c r="M494" s="258">
        <f t="shared" si="71"/>
        <v>0</v>
      </c>
      <c r="N494" s="258">
        <f t="shared" si="71"/>
        <v>0</v>
      </c>
      <c r="O494" s="258">
        <f t="shared" si="71"/>
        <v>0</v>
      </c>
      <c r="P494" s="258">
        <f t="shared" si="71"/>
        <v>0</v>
      </c>
      <c r="Q494" s="258">
        <f t="shared" si="71"/>
        <v>0</v>
      </c>
      <c r="R494" s="258">
        <f t="shared" si="71"/>
        <v>0</v>
      </c>
    </row>
    <row r="495" spans="1:18" ht="25.5">
      <c r="A495" s="171"/>
      <c r="B495" s="172"/>
      <c r="C495" s="172">
        <v>3020</v>
      </c>
      <c r="D495" s="327" t="s">
        <v>196</v>
      </c>
      <c r="E495" s="169">
        <v>500</v>
      </c>
      <c r="F495" s="169">
        <v>500</v>
      </c>
      <c r="G495" s="169">
        <v>0</v>
      </c>
      <c r="H495" s="282">
        <v>0</v>
      </c>
      <c r="I495" s="282">
        <v>0</v>
      </c>
      <c r="J495" s="282">
        <v>0</v>
      </c>
      <c r="K495" s="282">
        <v>500</v>
      </c>
      <c r="L495" s="282">
        <v>0</v>
      </c>
      <c r="M495" s="282">
        <v>0</v>
      </c>
      <c r="N495" s="282">
        <v>0</v>
      </c>
      <c r="O495" s="282">
        <v>0</v>
      </c>
      <c r="P495" s="282">
        <v>0</v>
      </c>
      <c r="Q495" s="282">
        <v>0</v>
      </c>
      <c r="R495" s="282">
        <v>0</v>
      </c>
    </row>
    <row r="496" spans="1:18" ht="25.5">
      <c r="A496" s="171"/>
      <c r="B496" s="172"/>
      <c r="C496" s="172">
        <v>4010</v>
      </c>
      <c r="D496" s="327" t="s">
        <v>182</v>
      </c>
      <c r="E496" s="169">
        <v>48516</v>
      </c>
      <c r="F496" s="169">
        <v>48516</v>
      </c>
      <c r="G496" s="169">
        <v>48516</v>
      </c>
      <c r="H496" s="169">
        <v>48516</v>
      </c>
      <c r="I496" s="282">
        <v>0</v>
      </c>
      <c r="J496" s="282">
        <v>0</v>
      </c>
      <c r="K496" s="282">
        <v>0</v>
      </c>
      <c r="L496" s="282">
        <v>0</v>
      </c>
      <c r="M496" s="282">
        <v>0</v>
      </c>
      <c r="N496" s="282">
        <v>0</v>
      </c>
      <c r="O496" s="282">
        <v>0</v>
      </c>
      <c r="P496" s="282">
        <v>0</v>
      </c>
      <c r="Q496" s="282">
        <v>0</v>
      </c>
      <c r="R496" s="282">
        <v>0</v>
      </c>
    </row>
    <row r="497" spans="1:18" ht="19.5" customHeight="1">
      <c r="A497" s="171"/>
      <c r="B497" s="172"/>
      <c r="C497" s="172">
        <v>4040</v>
      </c>
      <c r="D497" s="327" t="s">
        <v>183</v>
      </c>
      <c r="E497" s="169">
        <v>2989</v>
      </c>
      <c r="F497" s="169">
        <v>2989</v>
      </c>
      <c r="G497" s="169">
        <v>2989</v>
      </c>
      <c r="H497" s="169">
        <v>2989</v>
      </c>
      <c r="I497" s="282">
        <v>0</v>
      </c>
      <c r="J497" s="282">
        <v>0</v>
      </c>
      <c r="K497" s="282">
        <v>0</v>
      </c>
      <c r="L497" s="282">
        <v>0</v>
      </c>
      <c r="M497" s="282">
        <v>0</v>
      </c>
      <c r="N497" s="282">
        <v>0</v>
      </c>
      <c r="O497" s="282">
        <v>0</v>
      </c>
      <c r="P497" s="282">
        <v>0</v>
      </c>
      <c r="Q497" s="282">
        <v>0</v>
      </c>
      <c r="R497" s="282">
        <v>0</v>
      </c>
    </row>
    <row r="498" spans="1:18" ht="19.5" customHeight="1">
      <c r="A498" s="171"/>
      <c r="B498" s="172"/>
      <c r="C498" s="172">
        <v>4110</v>
      </c>
      <c r="D498" s="327" t="s">
        <v>149</v>
      </c>
      <c r="E498" s="169">
        <v>7823</v>
      </c>
      <c r="F498" s="169">
        <v>7823</v>
      </c>
      <c r="G498" s="169">
        <v>7823</v>
      </c>
      <c r="H498" s="169">
        <v>7823</v>
      </c>
      <c r="I498" s="282">
        <v>0</v>
      </c>
      <c r="J498" s="282">
        <v>0</v>
      </c>
      <c r="K498" s="282">
        <v>0</v>
      </c>
      <c r="L498" s="282">
        <v>0</v>
      </c>
      <c r="M498" s="282">
        <v>0</v>
      </c>
      <c r="N498" s="282">
        <v>0</v>
      </c>
      <c r="O498" s="282">
        <v>0</v>
      </c>
      <c r="P498" s="282">
        <v>0</v>
      </c>
      <c r="Q498" s="282">
        <v>0</v>
      </c>
      <c r="R498" s="282">
        <v>0</v>
      </c>
    </row>
    <row r="499" spans="1:18" ht="19.5" customHeight="1">
      <c r="A499" s="171"/>
      <c r="B499" s="172"/>
      <c r="C499" s="172">
        <v>4120</v>
      </c>
      <c r="D499" s="327" t="s">
        <v>184</v>
      </c>
      <c r="E499" s="169">
        <v>1262</v>
      </c>
      <c r="F499" s="169">
        <v>1262</v>
      </c>
      <c r="G499" s="169">
        <v>1262</v>
      </c>
      <c r="H499" s="169">
        <v>1262</v>
      </c>
      <c r="I499" s="282">
        <v>0</v>
      </c>
      <c r="J499" s="282">
        <v>0</v>
      </c>
      <c r="K499" s="282">
        <v>0</v>
      </c>
      <c r="L499" s="282">
        <v>0</v>
      </c>
      <c r="M499" s="282">
        <v>0</v>
      </c>
      <c r="N499" s="282">
        <v>0</v>
      </c>
      <c r="O499" s="282">
        <v>0</v>
      </c>
      <c r="P499" s="282">
        <v>0</v>
      </c>
      <c r="Q499" s="282">
        <v>0</v>
      </c>
      <c r="R499" s="282">
        <v>0</v>
      </c>
    </row>
    <row r="500" spans="1:18" ht="19.5" customHeight="1">
      <c r="A500" s="171"/>
      <c r="B500" s="172"/>
      <c r="C500" s="172">
        <v>4170</v>
      </c>
      <c r="D500" s="327" t="s">
        <v>150</v>
      </c>
      <c r="E500" s="169">
        <v>5000</v>
      </c>
      <c r="F500" s="169">
        <v>5000</v>
      </c>
      <c r="G500" s="169">
        <v>5000</v>
      </c>
      <c r="H500" s="169">
        <v>5000</v>
      </c>
      <c r="I500" s="282">
        <v>0</v>
      </c>
      <c r="J500" s="282">
        <v>0</v>
      </c>
      <c r="K500" s="282">
        <v>0</v>
      </c>
      <c r="L500" s="282">
        <v>0</v>
      </c>
      <c r="M500" s="282">
        <v>0</v>
      </c>
      <c r="N500" s="282">
        <v>0</v>
      </c>
      <c r="O500" s="282">
        <v>0</v>
      </c>
      <c r="P500" s="282">
        <v>0</v>
      </c>
      <c r="Q500" s="282">
        <v>0</v>
      </c>
      <c r="R500" s="282">
        <v>0</v>
      </c>
    </row>
    <row r="501" spans="1:18" ht="19.5" customHeight="1">
      <c r="A501" s="171"/>
      <c r="B501" s="172"/>
      <c r="C501" s="172">
        <v>4210</v>
      </c>
      <c r="D501" s="327" t="s">
        <v>151</v>
      </c>
      <c r="E501" s="169">
        <v>30000</v>
      </c>
      <c r="F501" s="169">
        <v>30000</v>
      </c>
      <c r="G501" s="169">
        <v>30000</v>
      </c>
      <c r="H501" s="282">
        <v>0</v>
      </c>
      <c r="I501" s="169">
        <v>30000</v>
      </c>
      <c r="J501" s="282">
        <v>0</v>
      </c>
      <c r="K501" s="282">
        <v>0</v>
      </c>
      <c r="L501" s="282">
        <v>0</v>
      </c>
      <c r="M501" s="282">
        <v>0</v>
      </c>
      <c r="N501" s="282">
        <v>0</v>
      </c>
      <c r="O501" s="282">
        <v>0</v>
      </c>
      <c r="P501" s="282">
        <v>0</v>
      </c>
      <c r="Q501" s="282">
        <v>0</v>
      </c>
      <c r="R501" s="282">
        <v>0</v>
      </c>
    </row>
    <row r="502" spans="1:18" ht="25.5" customHeight="1">
      <c r="A502" s="171"/>
      <c r="B502" s="172"/>
      <c r="C502" s="172">
        <v>4280</v>
      </c>
      <c r="D502" s="327" t="s">
        <v>199</v>
      </c>
      <c r="E502" s="169">
        <v>1000</v>
      </c>
      <c r="F502" s="169">
        <v>1000</v>
      </c>
      <c r="G502" s="169">
        <v>1000</v>
      </c>
      <c r="H502" s="282">
        <v>0</v>
      </c>
      <c r="I502" s="169">
        <v>1000</v>
      </c>
      <c r="J502" s="282">
        <v>0</v>
      </c>
      <c r="K502" s="282">
        <v>0</v>
      </c>
      <c r="L502" s="282">
        <v>0</v>
      </c>
      <c r="M502" s="282">
        <v>0</v>
      </c>
      <c r="N502" s="282">
        <v>0</v>
      </c>
      <c r="O502" s="282">
        <v>0</v>
      </c>
      <c r="P502" s="282">
        <v>0</v>
      </c>
      <c r="Q502" s="282">
        <v>0</v>
      </c>
      <c r="R502" s="282">
        <v>0</v>
      </c>
    </row>
    <row r="503" spans="1:18" ht="19.5" customHeight="1">
      <c r="A503" s="171"/>
      <c r="B503" s="172"/>
      <c r="C503" s="172">
        <v>4260</v>
      </c>
      <c r="D503" s="327" t="s">
        <v>159</v>
      </c>
      <c r="E503" s="169">
        <v>16000</v>
      </c>
      <c r="F503" s="169">
        <v>16000</v>
      </c>
      <c r="G503" s="169">
        <v>16000</v>
      </c>
      <c r="H503" s="282">
        <v>0</v>
      </c>
      <c r="I503" s="169">
        <v>16000</v>
      </c>
      <c r="J503" s="282">
        <v>0</v>
      </c>
      <c r="K503" s="282">
        <v>0</v>
      </c>
      <c r="L503" s="282">
        <v>0</v>
      </c>
      <c r="M503" s="282">
        <v>0</v>
      </c>
      <c r="N503" s="282">
        <v>0</v>
      </c>
      <c r="O503" s="282">
        <v>0</v>
      </c>
      <c r="P503" s="282">
        <v>0</v>
      </c>
      <c r="Q503" s="282">
        <v>0</v>
      </c>
      <c r="R503" s="282">
        <v>0</v>
      </c>
    </row>
    <row r="504" spans="1:18" ht="19.5" customHeight="1">
      <c r="A504" s="171"/>
      <c r="B504" s="172"/>
      <c r="C504" s="172">
        <v>4270</v>
      </c>
      <c r="D504" s="327" t="s">
        <v>152</v>
      </c>
      <c r="E504" s="169">
        <v>1500</v>
      </c>
      <c r="F504" s="169">
        <v>1500</v>
      </c>
      <c r="G504" s="169">
        <v>1500</v>
      </c>
      <c r="H504" s="282">
        <v>0</v>
      </c>
      <c r="I504" s="169">
        <v>1500</v>
      </c>
      <c r="J504" s="282">
        <v>0</v>
      </c>
      <c r="K504" s="282">
        <v>0</v>
      </c>
      <c r="L504" s="282">
        <v>0</v>
      </c>
      <c r="M504" s="282">
        <v>0</v>
      </c>
      <c r="N504" s="282">
        <v>0</v>
      </c>
      <c r="O504" s="282">
        <v>0</v>
      </c>
      <c r="P504" s="282">
        <v>0</v>
      </c>
      <c r="Q504" s="282">
        <v>0</v>
      </c>
      <c r="R504" s="282">
        <v>0</v>
      </c>
    </row>
    <row r="505" spans="1:18" ht="19.5" customHeight="1">
      <c r="A505" s="171"/>
      <c r="B505" s="172"/>
      <c r="C505" s="172">
        <v>4300</v>
      </c>
      <c r="D505" s="327" t="s">
        <v>153</v>
      </c>
      <c r="E505" s="169">
        <v>11400</v>
      </c>
      <c r="F505" s="169">
        <v>11400</v>
      </c>
      <c r="G505" s="169">
        <v>11400</v>
      </c>
      <c r="H505" s="282">
        <v>0</v>
      </c>
      <c r="I505" s="169">
        <v>11400</v>
      </c>
      <c r="J505" s="282">
        <v>0</v>
      </c>
      <c r="K505" s="282">
        <v>0</v>
      </c>
      <c r="L505" s="282">
        <v>0</v>
      </c>
      <c r="M505" s="282">
        <v>0</v>
      </c>
      <c r="N505" s="282">
        <v>0</v>
      </c>
      <c r="O505" s="282">
        <v>0</v>
      </c>
      <c r="P505" s="282">
        <v>0</v>
      </c>
      <c r="Q505" s="282">
        <v>0</v>
      </c>
      <c r="R505" s="282">
        <v>0</v>
      </c>
    </row>
    <row r="506" spans="1:18" ht="25.5" customHeight="1">
      <c r="A506" s="171"/>
      <c r="B506" s="172"/>
      <c r="C506" s="172">
        <v>4370</v>
      </c>
      <c r="D506" s="324" t="s">
        <v>275</v>
      </c>
      <c r="E506" s="169">
        <v>1800</v>
      </c>
      <c r="F506" s="169">
        <v>1800</v>
      </c>
      <c r="G506" s="169">
        <v>1800</v>
      </c>
      <c r="H506" s="282">
        <v>0</v>
      </c>
      <c r="I506" s="169">
        <v>1800</v>
      </c>
      <c r="J506" s="282">
        <v>0</v>
      </c>
      <c r="K506" s="282">
        <v>0</v>
      </c>
      <c r="L506" s="282">
        <v>0</v>
      </c>
      <c r="M506" s="282">
        <v>0</v>
      </c>
      <c r="N506" s="282">
        <v>0</v>
      </c>
      <c r="O506" s="282">
        <v>0</v>
      </c>
      <c r="P506" s="282">
        <v>0</v>
      </c>
      <c r="Q506" s="282">
        <v>0</v>
      </c>
      <c r="R506" s="282">
        <v>0</v>
      </c>
    </row>
    <row r="507" spans="1:18" ht="19.5" customHeight="1">
      <c r="A507" s="171"/>
      <c r="B507" s="172"/>
      <c r="C507" s="172">
        <v>4430</v>
      </c>
      <c r="D507" s="324" t="s">
        <v>154</v>
      </c>
      <c r="E507" s="169">
        <v>1000</v>
      </c>
      <c r="F507" s="169">
        <v>1000</v>
      </c>
      <c r="G507" s="169">
        <v>1000</v>
      </c>
      <c r="H507" s="282">
        <v>0</v>
      </c>
      <c r="I507" s="169">
        <v>1000</v>
      </c>
      <c r="J507" s="282">
        <v>0</v>
      </c>
      <c r="K507" s="282">
        <v>0</v>
      </c>
      <c r="L507" s="282">
        <v>0</v>
      </c>
      <c r="M507" s="282">
        <v>0</v>
      </c>
      <c r="N507" s="282">
        <v>0</v>
      </c>
      <c r="O507" s="282">
        <v>0</v>
      </c>
      <c r="P507" s="282">
        <v>0</v>
      </c>
      <c r="Q507" s="282">
        <v>0</v>
      </c>
      <c r="R507" s="282">
        <v>0</v>
      </c>
    </row>
    <row r="508" spans="1:18" ht="19.5" customHeight="1">
      <c r="A508" s="171"/>
      <c r="B508" s="172"/>
      <c r="C508" s="172">
        <v>4440</v>
      </c>
      <c r="D508" s="324" t="s">
        <v>245</v>
      </c>
      <c r="E508" s="169">
        <v>2040</v>
      </c>
      <c r="F508" s="169">
        <v>2040</v>
      </c>
      <c r="G508" s="169">
        <v>2040</v>
      </c>
      <c r="H508" s="282">
        <v>0</v>
      </c>
      <c r="I508" s="169">
        <v>2040</v>
      </c>
      <c r="J508" s="282">
        <v>0</v>
      </c>
      <c r="K508" s="282">
        <v>0</v>
      </c>
      <c r="L508" s="282">
        <v>0</v>
      </c>
      <c r="M508" s="282">
        <v>0</v>
      </c>
      <c r="N508" s="282">
        <v>0</v>
      </c>
      <c r="O508" s="282">
        <v>0</v>
      </c>
      <c r="P508" s="282">
        <v>0</v>
      </c>
      <c r="Q508" s="282">
        <v>0</v>
      </c>
      <c r="R508" s="282">
        <v>0</v>
      </c>
    </row>
    <row r="509" spans="1:18" ht="25.5">
      <c r="A509" s="160"/>
      <c r="B509" s="161" t="s">
        <v>265</v>
      </c>
      <c r="C509" s="161"/>
      <c r="D509" s="324" t="s">
        <v>274</v>
      </c>
      <c r="E509" s="162">
        <f>E510</f>
        <v>120000</v>
      </c>
      <c r="F509" s="162">
        <f aca="true" t="shared" si="72" ref="F509:R509">F510</f>
        <v>120000</v>
      </c>
      <c r="G509" s="162">
        <f t="shared" si="72"/>
        <v>0</v>
      </c>
      <c r="H509" s="162">
        <f t="shared" si="72"/>
        <v>0</v>
      </c>
      <c r="I509" s="162">
        <f t="shared" si="72"/>
        <v>0</v>
      </c>
      <c r="J509" s="162">
        <f t="shared" si="72"/>
        <v>120000</v>
      </c>
      <c r="K509" s="162">
        <f t="shared" si="72"/>
        <v>0</v>
      </c>
      <c r="L509" s="162">
        <f t="shared" si="72"/>
        <v>0</v>
      </c>
      <c r="M509" s="162">
        <f t="shared" si="72"/>
        <v>0</v>
      </c>
      <c r="N509" s="162">
        <f t="shared" si="72"/>
        <v>0</v>
      </c>
      <c r="O509" s="162">
        <f t="shared" si="72"/>
        <v>0</v>
      </c>
      <c r="P509" s="162">
        <f t="shared" si="72"/>
        <v>0</v>
      </c>
      <c r="Q509" s="162">
        <f t="shared" si="72"/>
        <v>0</v>
      </c>
      <c r="R509" s="162">
        <f t="shared" si="72"/>
        <v>0</v>
      </c>
    </row>
    <row r="510" spans="1:18" ht="51">
      <c r="A510" s="160"/>
      <c r="B510" s="161"/>
      <c r="C510" s="161" t="s">
        <v>211</v>
      </c>
      <c r="D510" s="324" t="s">
        <v>269</v>
      </c>
      <c r="E510" s="134">
        <v>120000</v>
      </c>
      <c r="F510" s="282">
        <v>120000</v>
      </c>
      <c r="G510" s="282">
        <v>0</v>
      </c>
      <c r="H510" s="282">
        <v>0</v>
      </c>
      <c r="I510" s="282">
        <v>0</v>
      </c>
      <c r="J510" s="282">
        <v>120000</v>
      </c>
      <c r="K510" s="282">
        <v>0</v>
      </c>
      <c r="L510" s="282">
        <v>0</v>
      </c>
      <c r="M510" s="282">
        <v>0</v>
      </c>
      <c r="N510" s="282">
        <v>0</v>
      </c>
      <c r="O510" s="282">
        <v>0</v>
      </c>
      <c r="P510" s="282">
        <v>0</v>
      </c>
      <c r="Q510" s="282">
        <v>0</v>
      </c>
      <c r="R510" s="282">
        <v>0</v>
      </c>
    </row>
    <row r="511" spans="1:18" ht="19.5" customHeight="1">
      <c r="A511" s="160"/>
      <c r="B511" s="161">
        <v>92695</v>
      </c>
      <c r="C511" s="161"/>
      <c r="D511" s="324" t="s">
        <v>31</v>
      </c>
      <c r="E511" s="162">
        <f>SUM(E512)</f>
        <v>70000</v>
      </c>
      <c r="F511" s="162">
        <f aca="true" t="shared" si="73" ref="F511:R511">SUM(F512)</f>
        <v>0</v>
      </c>
      <c r="G511" s="162">
        <f t="shared" si="73"/>
        <v>0</v>
      </c>
      <c r="H511" s="162">
        <f t="shared" si="73"/>
        <v>0</v>
      </c>
      <c r="I511" s="162">
        <f t="shared" si="73"/>
        <v>0</v>
      </c>
      <c r="J511" s="162">
        <f t="shared" si="73"/>
        <v>0</v>
      </c>
      <c r="K511" s="162">
        <f t="shared" si="73"/>
        <v>0</v>
      </c>
      <c r="L511" s="162">
        <f t="shared" si="73"/>
        <v>0</v>
      </c>
      <c r="M511" s="162">
        <f t="shared" si="73"/>
        <v>0</v>
      </c>
      <c r="N511" s="162">
        <f t="shared" si="73"/>
        <v>0</v>
      </c>
      <c r="O511" s="162">
        <f t="shared" si="73"/>
        <v>70000</v>
      </c>
      <c r="P511" s="162">
        <f t="shared" si="73"/>
        <v>70000</v>
      </c>
      <c r="Q511" s="162">
        <f t="shared" si="73"/>
        <v>0</v>
      </c>
      <c r="R511" s="162">
        <f t="shared" si="73"/>
        <v>0</v>
      </c>
    </row>
    <row r="512" spans="1:18" ht="25.5">
      <c r="A512" s="160"/>
      <c r="B512" s="161"/>
      <c r="C512" s="161">
        <v>6050</v>
      </c>
      <c r="D512" s="324" t="s">
        <v>161</v>
      </c>
      <c r="E512" s="134">
        <v>70000</v>
      </c>
      <c r="F512" s="282">
        <v>0</v>
      </c>
      <c r="G512" s="282">
        <v>0</v>
      </c>
      <c r="H512" s="282">
        <v>0</v>
      </c>
      <c r="I512" s="282">
        <v>0</v>
      </c>
      <c r="J512" s="282">
        <v>0</v>
      </c>
      <c r="K512" s="282">
        <v>0</v>
      </c>
      <c r="L512" s="282">
        <v>0</v>
      </c>
      <c r="M512" s="282">
        <v>0</v>
      </c>
      <c r="N512" s="282">
        <v>0</v>
      </c>
      <c r="O512" s="282">
        <v>70000</v>
      </c>
      <c r="P512" s="282">
        <v>70000</v>
      </c>
      <c r="Q512" s="282">
        <v>0</v>
      </c>
      <c r="R512" s="282">
        <v>0</v>
      </c>
    </row>
    <row r="513" spans="1:18" s="260" customFormat="1" ht="44.25" customHeight="1">
      <c r="A513" s="447" t="s">
        <v>654</v>
      </c>
      <c r="B513" s="411"/>
      <c r="C513" s="411"/>
      <c r="D513" s="412"/>
      <c r="E513" s="320">
        <f>SUM(E493,E480,E435,E407,E388,E322,E299,E154,E145,E122,E116,E53,E49,E31,E18,E13,E9,E165,E161)</f>
        <v>20580206</v>
      </c>
      <c r="F513" s="320">
        <f aca="true" t="shared" si="74" ref="F513:R513">SUM(F493,F480,F435,F407,F388,F322,F299,F154,F145,F122,F116,F53,F49,F31,F18,F13,F9,F165,F161)</f>
        <v>13840489</v>
      </c>
      <c r="G513" s="320">
        <f t="shared" si="74"/>
        <v>9408188</v>
      </c>
      <c r="H513" s="320">
        <f t="shared" si="74"/>
        <v>6507139</v>
      </c>
      <c r="I513" s="320">
        <f t="shared" si="74"/>
        <v>2901049</v>
      </c>
      <c r="J513" s="320">
        <f t="shared" si="74"/>
        <v>726700</v>
      </c>
      <c r="K513" s="320">
        <f t="shared" si="74"/>
        <v>3503762</v>
      </c>
      <c r="L513" s="320">
        <f t="shared" si="74"/>
        <v>116390</v>
      </c>
      <c r="M513" s="320">
        <f t="shared" si="74"/>
        <v>24667</v>
      </c>
      <c r="N513" s="320">
        <f t="shared" si="74"/>
        <v>60782</v>
      </c>
      <c r="O513" s="320">
        <f t="shared" si="74"/>
        <v>6739717</v>
      </c>
      <c r="P513" s="320">
        <f t="shared" si="74"/>
        <v>6679717</v>
      </c>
      <c r="Q513" s="320">
        <f t="shared" si="74"/>
        <v>4876175</v>
      </c>
      <c r="R513" s="320">
        <f t="shared" si="74"/>
        <v>55000</v>
      </c>
    </row>
    <row r="514" spans="5:16" ht="12.75">
      <c r="E514" s="321"/>
      <c r="P514" s="288"/>
    </row>
    <row r="515" ht="12.75">
      <c r="P515" s="288"/>
    </row>
    <row r="516" spans="1:16" ht="12.75">
      <c r="A516" s="262"/>
      <c r="P516" s="288"/>
    </row>
    <row r="517" spans="1:16" ht="12.75">
      <c r="A517" s="262"/>
      <c r="P517" s="288"/>
    </row>
    <row r="518" ht="6.75" customHeight="1"/>
    <row r="519" ht="12.75">
      <c r="A519" s="260"/>
    </row>
    <row r="520" ht="12.75">
      <c r="A520" s="260"/>
    </row>
    <row r="521" spans="1:3" ht="12.75">
      <c r="A521" s="262"/>
      <c r="C521" s="262"/>
    </row>
    <row r="522" spans="1:3" ht="12.75">
      <c r="A522" s="262"/>
      <c r="C522" s="262"/>
    </row>
    <row r="523" spans="1:3" ht="12.75">
      <c r="A523" s="262"/>
      <c r="C523" s="262"/>
    </row>
    <row r="524" spans="1:3" ht="12.75">
      <c r="A524" s="262"/>
      <c r="C524" s="262"/>
    </row>
  </sheetData>
  <sheetProtection/>
  <autoFilter ref="C3:C524"/>
  <mergeCells count="29">
    <mergeCell ref="A513:D513"/>
    <mergeCell ref="M5:M6"/>
    <mergeCell ref="N5:N6"/>
    <mergeCell ref="A3:A6"/>
    <mergeCell ref="B3:B6"/>
    <mergeCell ref="C3:C6"/>
    <mergeCell ref="D3:D6"/>
    <mergeCell ref="E3:E6"/>
    <mergeCell ref="L5:L6"/>
    <mergeCell ref="K5:K6"/>
    <mergeCell ref="D144:R144"/>
    <mergeCell ref="P5:P6"/>
    <mergeCell ref="R5:R6"/>
    <mergeCell ref="F3:R3"/>
    <mergeCell ref="F4:F6"/>
    <mergeCell ref="G4:N4"/>
    <mergeCell ref="O4:O6"/>
    <mergeCell ref="P4:R4"/>
    <mergeCell ref="G5:G6"/>
    <mergeCell ref="H5:I5"/>
    <mergeCell ref="A387:G387"/>
    <mergeCell ref="E321:R321"/>
    <mergeCell ref="D298:R298"/>
    <mergeCell ref="D153:R153"/>
    <mergeCell ref="A1:R1"/>
    <mergeCell ref="P2:R2"/>
    <mergeCell ref="E121:R121"/>
    <mergeCell ref="E115:R115"/>
    <mergeCell ref="J5:J6"/>
  </mergeCells>
  <printOptions/>
  <pageMargins left="0.7086614173228347" right="0.35433070866141736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2 &amp;"Arial,Normalny"do uchwały Nr XXVI/174/2009  Rady Miasta Radziejów z dnia 30 grudnia 2009 roku  
w sprawie uchwalenia budżetu Miasta Radziejów na 2010 rok </oddHeader>
    <oddFooter>&amp;C&amp;P</oddFooter>
  </headerFooter>
  <rowBreaks count="1" manualBreakCount="1">
    <brk id="51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3">
      <selection activeCell="D20" sqref="D20"/>
    </sheetView>
  </sheetViews>
  <sheetFormatPr defaultColWidth="9.140625" defaultRowHeight="12.75"/>
  <cols>
    <col min="1" max="1" width="3.140625" style="0" customWidth="1"/>
    <col min="2" max="2" width="4.28125" style="0" customWidth="1"/>
    <col min="3" max="3" width="5.8515625" style="0" customWidth="1"/>
    <col min="4" max="4" width="5.28125" style="0" customWidth="1"/>
    <col min="5" max="5" width="23.00390625" style="274" customWidth="1"/>
    <col min="6" max="6" width="9.8515625" style="0" customWidth="1"/>
    <col min="7" max="8" width="9.7109375" style="0" customWidth="1"/>
    <col min="9" max="9" width="9.28125" style="0" customWidth="1"/>
    <col min="10" max="10" width="8.57421875" style="0" customWidth="1"/>
    <col min="11" max="11" width="10.8515625" style="0" customWidth="1"/>
    <col min="12" max="12" width="10.421875" style="0" customWidth="1"/>
    <col min="13" max="13" width="8.7109375" style="0" customWidth="1"/>
    <col min="14" max="14" width="8.8515625" style="0" customWidth="1"/>
    <col min="15" max="15" width="9.57421875" style="0" customWidth="1"/>
    <col min="16" max="16" width="11.421875" style="0" customWidth="1"/>
  </cols>
  <sheetData>
    <row r="1" spans="1:16" ht="18">
      <c r="A1" s="458" t="s">
        <v>630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8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 t="s">
        <v>277</v>
      </c>
    </row>
    <row r="3" spans="1:16" s="133" customFormat="1" ht="12" customHeight="1">
      <c r="A3" s="459" t="s">
        <v>278</v>
      </c>
      <c r="B3" s="460" t="s">
        <v>21</v>
      </c>
      <c r="C3" s="460" t="s">
        <v>279</v>
      </c>
      <c r="D3" s="460" t="s">
        <v>280</v>
      </c>
      <c r="E3" s="461" t="s">
        <v>281</v>
      </c>
      <c r="F3" s="461" t="s">
        <v>282</v>
      </c>
      <c r="G3" s="462" t="s">
        <v>283</v>
      </c>
      <c r="H3" s="461" t="s">
        <v>284</v>
      </c>
      <c r="I3" s="461"/>
      <c r="J3" s="461"/>
      <c r="K3" s="461"/>
      <c r="L3" s="461"/>
      <c r="M3" s="461"/>
      <c r="N3" s="461"/>
      <c r="O3" s="461"/>
      <c r="P3" s="461" t="s">
        <v>285</v>
      </c>
    </row>
    <row r="4" spans="1:16" s="133" customFormat="1" ht="12.75">
      <c r="A4" s="459"/>
      <c r="B4" s="460"/>
      <c r="C4" s="460"/>
      <c r="D4" s="460"/>
      <c r="E4" s="461"/>
      <c r="F4" s="461"/>
      <c r="G4" s="463"/>
      <c r="H4" s="461" t="s">
        <v>631</v>
      </c>
      <c r="I4" s="461" t="s">
        <v>286</v>
      </c>
      <c r="J4" s="461"/>
      <c r="K4" s="461"/>
      <c r="L4" s="461"/>
      <c r="M4" s="461" t="s">
        <v>632</v>
      </c>
      <c r="N4" s="462" t="s">
        <v>633</v>
      </c>
      <c r="O4" s="461" t="s">
        <v>634</v>
      </c>
      <c r="P4" s="461"/>
    </row>
    <row r="5" spans="1:16" s="133" customFormat="1" ht="12.75">
      <c r="A5" s="459"/>
      <c r="B5" s="460"/>
      <c r="C5" s="460"/>
      <c r="D5" s="460"/>
      <c r="E5" s="461"/>
      <c r="F5" s="461"/>
      <c r="G5" s="463"/>
      <c r="H5" s="461"/>
      <c r="I5" s="461" t="s">
        <v>287</v>
      </c>
      <c r="J5" s="461" t="s">
        <v>288</v>
      </c>
      <c r="K5" s="461" t="s">
        <v>289</v>
      </c>
      <c r="L5" s="461" t="s">
        <v>290</v>
      </c>
      <c r="M5" s="461"/>
      <c r="N5" s="463"/>
      <c r="O5" s="461"/>
      <c r="P5" s="461"/>
    </row>
    <row r="6" spans="1:16" s="133" customFormat="1" ht="12.75">
      <c r="A6" s="459"/>
      <c r="B6" s="460"/>
      <c r="C6" s="460"/>
      <c r="D6" s="460"/>
      <c r="E6" s="461"/>
      <c r="F6" s="461"/>
      <c r="G6" s="463"/>
      <c r="H6" s="461"/>
      <c r="I6" s="461"/>
      <c r="J6" s="461"/>
      <c r="K6" s="461"/>
      <c r="L6" s="461"/>
      <c r="M6" s="461"/>
      <c r="N6" s="463"/>
      <c r="O6" s="461"/>
      <c r="P6" s="461"/>
    </row>
    <row r="7" spans="1:16" s="133" customFormat="1" ht="50.25" customHeight="1">
      <c r="A7" s="459"/>
      <c r="B7" s="460"/>
      <c r="C7" s="460"/>
      <c r="D7" s="460"/>
      <c r="E7" s="461"/>
      <c r="F7" s="461"/>
      <c r="G7" s="464"/>
      <c r="H7" s="461"/>
      <c r="I7" s="461"/>
      <c r="J7" s="461"/>
      <c r="K7" s="461"/>
      <c r="L7" s="461"/>
      <c r="M7" s="461"/>
      <c r="N7" s="464"/>
      <c r="O7" s="461"/>
      <c r="P7" s="461"/>
    </row>
    <row r="8" spans="1:16" ht="12.7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</row>
    <row r="9" spans="1:17" s="29" customFormat="1" ht="48">
      <c r="A9" s="41" t="s">
        <v>291</v>
      </c>
      <c r="B9" s="42">
        <v>600</v>
      </c>
      <c r="C9" s="42">
        <v>60016</v>
      </c>
      <c r="D9" s="267" t="s">
        <v>725</v>
      </c>
      <c r="E9" s="272" t="s">
        <v>635</v>
      </c>
      <c r="F9" s="33">
        <v>2845230</v>
      </c>
      <c r="G9" s="33">
        <v>534478</v>
      </c>
      <c r="H9" s="33">
        <v>700000</v>
      </c>
      <c r="I9" s="33">
        <v>360854</v>
      </c>
      <c r="J9" s="43">
        <v>0</v>
      </c>
      <c r="K9" s="32" t="s">
        <v>292</v>
      </c>
      <c r="L9" s="33">
        <v>339146</v>
      </c>
      <c r="M9" s="33">
        <v>427463</v>
      </c>
      <c r="N9" s="33">
        <v>1183289</v>
      </c>
      <c r="O9" s="33">
        <v>0</v>
      </c>
      <c r="P9" s="35" t="s">
        <v>293</v>
      </c>
      <c r="Q9" s="271"/>
    </row>
    <row r="10" spans="1:16" s="29" customFormat="1" ht="48">
      <c r="A10" s="37" t="s">
        <v>294</v>
      </c>
      <c r="B10" s="42">
        <v>600</v>
      </c>
      <c r="C10" s="42">
        <v>60016</v>
      </c>
      <c r="D10" s="42">
        <v>6050</v>
      </c>
      <c r="E10" s="272" t="s">
        <v>608</v>
      </c>
      <c r="F10" s="33">
        <v>1000000</v>
      </c>
      <c r="G10" s="33">
        <v>0</v>
      </c>
      <c r="H10" s="33">
        <v>6000</v>
      </c>
      <c r="I10" s="33">
        <v>6000</v>
      </c>
      <c r="J10" s="43">
        <v>0</v>
      </c>
      <c r="K10" s="32" t="s">
        <v>292</v>
      </c>
      <c r="L10" s="43">
        <v>0</v>
      </c>
      <c r="M10" s="33">
        <v>30000</v>
      </c>
      <c r="N10" s="33">
        <v>964000</v>
      </c>
      <c r="O10" s="43">
        <v>0</v>
      </c>
      <c r="P10" s="35" t="s">
        <v>293</v>
      </c>
    </row>
    <row r="11" spans="1:16" s="29" customFormat="1" ht="48">
      <c r="A11" s="148" t="s">
        <v>295</v>
      </c>
      <c r="B11" s="42">
        <v>600</v>
      </c>
      <c r="C11" s="42">
        <v>60016</v>
      </c>
      <c r="D11" s="42">
        <v>6050</v>
      </c>
      <c r="E11" s="272" t="s">
        <v>722</v>
      </c>
      <c r="F11" s="33">
        <v>1200000</v>
      </c>
      <c r="G11" s="33">
        <v>0</v>
      </c>
      <c r="H11" s="33">
        <v>350000</v>
      </c>
      <c r="I11" s="33">
        <v>350000</v>
      </c>
      <c r="J11" s="43">
        <v>0</v>
      </c>
      <c r="K11" s="266" t="s">
        <v>472</v>
      </c>
      <c r="L11" s="43">
        <v>0</v>
      </c>
      <c r="M11" s="33">
        <v>600000</v>
      </c>
      <c r="N11" s="33">
        <v>0</v>
      </c>
      <c r="O11" s="33">
        <v>250000</v>
      </c>
      <c r="P11" s="272" t="s">
        <v>293</v>
      </c>
    </row>
    <row r="12" spans="1:16" s="29" customFormat="1" ht="48">
      <c r="A12" s="41" t="s">
        <v>296</v>
      </c>
      <c r="B12" s="38">
        <v>700</v>
      </c>
      <c r="C12" s="38">
        <v>70005</v>
      </c>
      <c r="D12" s="38">
        <v>6050</v>
      </c>
      <c r="E12" s="36" t="s">
        <v>473</v>
      </c>
      <c r="F12" s="34">
        <v>500000</v>
      </c>
      <c r="G12" s="147">
        <v>16730</v>
      </c>
      <c r="H12" s="34">
        <v>8000</v>
      </c>
      <c r="I12" s="34">
        <v>8000</v>
      </c>
      <c r="J12" s="34">
        <v>0</v>
      </c>
      <c r="K12" s="39" t="s">
        <v>292</v>
      </c>
      <c r="L12" s="40">
        <v>0</v>
      </c>
      <c r="M12" s="34">
        <v>200000</v>
      </c>
      <c r="N12" s="34">
        <v>275270</v>
      </c>
      <c r="O12" s="34">
        <v>0</v>
      </c>
      <c r="P12" s="36" t="s">
        <v>293</v>
      </c>
    </row>
    <row r="13" spans="1:16" s="29" customFormat="1" ht="60">
      <c r="A13" s="37" t="s">
        <v>297</v>
      </c>
      <c r="B13" s="38">
        <v>700</v>
      </c>
      <c r="C13" s="38">
        <v>70005</v>
      </c>
      <c r="D13" s="38">
        <v>6050</v>
      </c>
      <c r="E13" s="196" t="s">
        <v>609</v>
      </c>
      <c r="F13" s="34">
        <v>1375901</v>
      </c>
      <c r="G13" s="147">
        <v>47336</v>
      </c>
      <c r="H13" s="34">
        <v>150000</v>
      </c>
      <c r="I13" s="34">
        <v>150000</v>
      </c>
      <c r="J13" s="34">
        <v>0</v>
      </c>
      <c r="K13" s="149" t="s">
        <v>610</v>
      </c>
      <c r="L13" s="40">
        <v>0</v>
      </c>
      <c r="M13" s="34">
        <v>1178565</v>
      </c>
      <c r="N13" s="34">
        <v>0</v>
      </c>
      <c r="O13" s="34">
        <v>0</v>
      </c>
      <c r="P13" s="196" t="s">
        <v>293</v>
      </c>
    </row>
    <row r="14" spans="1:16" s="29" customFormat="1" ht="72">
      <c r="A14" s="148" t="s">
        <v>298</v>
      </c>
      <c r="B14" s="38">
        <v>700</v>
      </c>
      <c r="C14" s="38">
        <v>70005</v>
      </c>
      <c r="D14" s="38">
        <v>6050</v>
      </c>
      <c r="E14" s="196" t="s">
        <v>611</v>
      </c>
      <c r="F14" s="34">
        <v>223530</v>
      </c>
      <c r="G14" s="34">
        <v>232</v>
      </c>
      <c r="H14" s="34">
        <v>8530</v>
      </c>
      <c r="I14" s="34">
        <v>8530</v>
      </c>
      <c r="J14" s="34">
        <v>0</v>
      </c>
      <c r="K14" s="149" t="s">
        <v>474</v>
      </c>
      <c r="L14" s="40">
        <v>0</v>
      </c>
      <c r="M14" s="34">
        <v>0</v>
      </c>
      <c r="N14" s="34">
        <v>0</v>
      </c>
      <c r="O14" s="34">
        <v>214768</v>
      </c>
      <c r="P14" s="36" t="s">
        <v>293</v>
      </c>
    </row>
    <row r="15" spans="1:16" s="29" customFormat="1" ht="48">
      <c r="A15" s="41" t="s">
        <v>299</v>
      </c>
      <c r="B15" s="38">
        <v>801</v>
      </c>
      <c r="C15" s="38">
        <v>80101</v>
      </c>
      <c r="D15" s="38">
        <v>6050</v>
      </c>
      <c r="E15" s="196" t="s">
        <v>723</v>
      </c>
      <c r="F15" s="34">
        <v>3310876</v>
      </c>
      <c r="G15" s="34">
        <v>42440</v>
      </c>
      <c r="H15" s="34">
        <v>500000</v>
      </c>
      <c r="I15" s="34">
        <v>50000</v>
      </c>
      <c r="J15" s="34">
        <v>450000</v>
      </c>
      <c r="K15" s="39" t="s">
        <v>292</v>
      </c>
      <c r="L15" s="40">
        <v>0</v>
      </c>
      <c r="M15" s="34">
        <v>1500000</v>
      </c>
      <c r="N15" s="34">
        <v>1268436</v>
      </c>
      <c r="O15" s="34">
        <v>0</v>
      </c>
      <c r="P15" s="36" t="s">
        <v>293</v>
      </c>
    </row>
    <row r="16" spans="1:16" s="29" customFormat="1" ht="48">
      <c r="A16" s="37" t="s">
        <v>300</v>
      </c>
      <c r="B16" s="38">
        <v>801</v>
      </c>
      <c r="C16" s="38">
        <v>80101</v>
      </c>
      <c r="D16" s="38">
        <v>6050</v>
      </c>
      <c r="E16" s="196" t="s">
        <v>614</v>
      </c>
      <c r="F16" s="34">
        <v>294164</v>
      </c>
      <c r="G16" s="34">
        <v>14492</v>
      </c>
      <c r="H16" s="34">
        <v>279672</v>
      </c>
      <c r="I16" s="34">
        <v>57672</v>
      </c>
      <c r="J16" s="34">
        <v>222000</v>
      </c>
      <c r="K16" s="39" t="s">
        <v>615</v>
      </c>
      <c r="L16" s="40">
        <v>0</v>
      </c>
      <c r="M16" s="34">
        <v>0</v>
      </c>
      <c r="N16" s="34">
        <v>0</v>
      </c>
      <c r="O16" s="34">
        <v>0</v>
      </c>
      <c r="P16" s="196" t="s">
        <v>293</v>
      </c>
    </row>
    <row r="17" spans="1:16" s="29" customFormat="1" ht="48">
      <c r="A17" s="148" t="s">
        <v>301</v>
      </c>
      <c r="B17" s="38">
        <v>801</v>
      </c>
      <c r="C17" s="38">
        <v>80104</v>
      </c>
      <c r="D17" s="38">
        <v>6050</v>
      </c>
      <c r="E17" s="196" t="s">
        <v>616</v>
      </c>
      <c r="F17" s="34">
        <v>975239</v>
      </c>
      <c r="G17" s="34">
        <v>41641</v>
      </c>
      <c r="H17" s="34">
        <v>10000</v>
      </c>
      <c r="I17" s="34">
        <v>10000</v>
      </c>
      <c r="J17" s="40">
        <v>0</v>
      </c>
      <c r="K17" s="39" t="s">
        <v>615</v>
      </c>
      <c r="L17" s="40">
        <v>0</v>
      </c>
      <c r="M17" s="34">
        <v>0</v>
      </c>
      <c r="N17" s="34">
        <v>300000</v>
      </c>
      <c r="O17" s="34">
        <v>623598</v>
      </c>
      <c r="P17" s="36" t="s">
        <v>311</v>
      </c>
    </row>
    <row r="18" spans="1:16" s="29" customFormat="1" ht="48">
      <c r="A18" s="41" t="s">
        <v>302</v>
      </c>
      <c r="B18" s="38">
        <v>900</v>
      </c>
      <c r="C18" s="38">
        <v>90001</v>
      </c>
      <c r="D18" s="193" t="s">
        <v>636</v>
      </c>
      <c r="E18" s="196" t="s">
        <v>475</v>
      </c>
      <c r="F18" s="34">
        <v>4042010</v>
      </c>
      <c r="G18" s="34">
        <v>955074</v>
      </c>
      <c r="H18" s="34">
        <v>3086936</v>
      </c>
      <c r="I18" s="34">
        <v>473914</v>
      </c>
      <c r="J18" s="34">
        <v>1091101</v>
      </c>
      <c r="K18" s="149" t="s">
        <v>618</v>
      </c>
      <c r="L18" s="34">
        <v>1521921</v>
      </c>
      <c r="M18" s="34">
        <v>0</v>
      </c>
      <c r="N18" s="34">
        <v>0</v>
      </c>
      <c r="O18" s="34">
        <v>0</v>
      </c>
      <c r="P18" s="36" t="s">
        <v>293</v>
      </c>
    </row>
    <row r="19" spans="1:16" s="29" customFormat="1" ht="112.5">
      <c r="A19" s="37" t="s">
        <v>303</v>
      </c>
      <c r="B19" s="38">
        <v>900</v>
      </c>
      <c r="C19" s="38">
        <v>90001</v>
      </c>
      <c r="D19" s="193" t="s">
        <v>637</v>
      </c>
      <c r="E19" s="153" t="s">
        <v>481</v>
      </c>
      <c r="F19" s="150">
        <v>460085</v>
      </c>
      <c r="G19" s="34">
        <v>459209</v>
      </c>
      <c r="H19" s="34">
        <v>876</v>
      </c>
      <c r="I19" s="34">
        <v>438</v>
      </c>
      <c r="J19" s="34">
        <v>0</v>
      </c>
      <c r="K19" s="149" t="s">
        <v>638</v>
      </c>
      <c r="L19" s="40">
        <v>438</v>
      </c>
      <c r="M19" s="34">
        <v>0</v>
      </c>
      <c r="N19" s="34">
        <v>0</v>
      </c>
      <c r="O19" s="34">
        <v>0</v>
      </c>
      <c r="P19" s="36" t="s">
        <v>293</v>
      </c>
    </row>
    <row r="20" spans="1:16" s="29" customFormat="1" ht="48">
      <c r="A20" s="148" t="s">
        <v>323</v>
      </c>
      <c r="B20" s="38">
        <v>900</v>
      </c>
      <c r="C20" s="195">
        <v>90001</v>
      </c>
      <c r="D20" s="193" t="s">
        <v>490</v>
      </c>
      <c r="E20" s="196" t="s">
        <v>476</v>
      </c>
      <c r="F20" s="34">
        <v>1379164</v>
      </c>
      <c r="G20" s="34">
        <v>290801</v>
      </c>
      <c r="H20" s="34">
        <v>1088363</v>
      </c>
      <c r="I20" s="34">
        <v>165068</v>
      </c>
      <c r="J20" s="34">
        <v>395778</v>
      </c>
      <c r="K20" s="149" t="s">
        <v>292</v>
      </c>
      <c r="L20" s="34">
        <v>527517</v>
      </c>
      <c r="M20" s="34">
        <v>0</v>
      </c>
      <c r="N20" s="34">
        <v>0</v>
      </c>
      <c r="O20" s="34">
        <v>0</v>
      </c>
      <c r="P20" s="36" t="s">
        <v>293</v>
      </c>
    </row>
    <row r="21" spans="1:17" s="29" customFormat="1" ht="39.75" customHeight="1">
      <c r="A21" s="41" t="s">
        <v>454</v>
      </c>
      <c r="B21" s="38">
        <v>900</v>
      </c>
      <c r="C21" s="38">
        <v>90001</v>
      </c>
      <c r="D21" s="193">
        <v>6050</v>
      </c>
      <c r="E21" s="196" t="s">
        <v>625</v>
      </c>
      <c r="F21" s="34">
        <v>500000</v>
      </c>
      <c r="G21" s="34">
        <v>0</v>
      </c>
      <c r="H21" s="34">
        <v>170000</v>
      </c>
      <c r="I21" s="34">
        <v>170000</v>
      </c>
      <c r="J21" s="34">
        <v>0</v>
      </c>
      <c r="K21" s="149" t="s">
        <v>639</v>
      </c>
      <c r="L21" s="40">
        <v>0</v>
      </c>
      <c r="M21" s="34">
        <v>50000</v>
      </c>
      <c r="N21" s="34">
        <v>100000</v>
      </c>
      <c r="O21" s="34">
        <v>180000</v>
      </c>
      <c r="P21" s="36" t="s">
        <v>293</v>
      </c>
      <c r="Q21" s="271"/>
    </row>
    <row r="22" spans="1:17" s="29" customFormat="1" ht="67.5" customHeight="1">
      <c r="A22" s="148" t="s">
        <v>477</v>
      </c>
      <c r="B22" s="38">
        <v>900</v>
      </c>
      <c r="C22" s="38">
        <v>90001</v>
      </c>
      <c r="D22" s="193">
        <v>6050</v>
      </c>
      <c r="E22" s="196" t="s">
        <v>724</v>
      </c>
      <c r="F22" s="34">
        <v>45000</v>
      </c>
      <c r="G22" s="34">
        <v>10000</v>
      </c>
      <c r="H22" s="34">
        <v>35000</v>
      </c>
      <c r="I22" s="34">
        <v>35000</v>
      </c>
      <c r="J22" s="34">
        <v>0</v>
      </c>
      <c r="K22" s="149" t="s">
        <v>292</v>
      </c>
      <c r="L22" s="40">
        <v>0</v>
      </c>
      <c r="M22" s="34">
        <v>0</v>
      </c>
      <c r="N22" s="34">
        <v>0</v>
      </c>
      <c r="O22" s="34">
        <v>0</v>
      </c>
      <c r="P22" s="196" t="s">
        <v>293</v>
      </c>
      <c r="Q22" s="271"/>
    </row>
    <row r="23" spans="1:16" s="29" customFormat="1" ht="58.5" customHeight="1">
      <c r="A23" s="148" t="s">
        <v>478</v>
      </c>
      <c r="B23" s="38">
        <v>900</v>
      </c>
      <c r="C23" s="38">
        <v>90015</v>
      </c>
      <c r="D23" s="38">
        <v>6050</v>
      </c>
      <c r="E23" s="153" t="s">
        <v>480</v>
      </c>
      <c r="F23" s="34">
        <v>250000</v>
      </c>
      <c r="G23" s="34">
        <v>139078</v>
      </c>
      <c r="H23" s="34">
        <v>30000</v>
      </c>
      <c r="I23" s="34">
        <v>30000</v>
      </c>
      <c r="J23" s="40">
        <v>0</v>
      </c>
      <c r="K23" s="39" t="s">
        <v>292</v>
      </c>
      <c r="L23" s="40">
        <v>0</v>
      </c>
      <c r="M23" s="34">
        <v>30000</v>
      </c>
      <c r="N23" s="34">
        <v>50922</v>
      </c>
      <c r="O23" s="34">
        <v>0</v>
      </c>
      <c r="P23" s="36" t="s">
        <v>293</v>
      </c>
    </row>
    <row r="24" spans="1:16" s="29" customFormat="1" ht="55.5" customHeight="1">
      <c r="A24" s="148" t="s">
        <v>479</v>
      </c>
      <c r="B24" s="38">
        <v>900</v>
      </c>
      <c r="C24" s="38">
        <v>90015</v>
      </c>
      <c r="D24" s="38">
        <v>6050</v>
      </c>
      <c r="E24" s="149" t="s">
        <v>628</v>
      </c>
      <c r="F24" s="150">
        <v>46000</v>
      </c>
      <c r="G24" s="12">
        <v>6000</v>
      </c>
      <c r="H24" s="34">
        <v>40000</v>
      </c>
      <c r="I24" s="34">
        <v>40000</v>
      </c>
      <c r="J24" s="40">
        <v>0</v>
      </c>
      <c r="K24" s="39" t="s">
        <v>292</v>
      </c>
      <c r="L24" s="40">
        <v>0</v>
      </c>
      <c r="M24" s="34">
        <v>0</v>
      </c>
      <c r="N24" s="34">
        <v>0</v>
      </c>
      <c r="O24" s="34">
        <v>0</v>
      </c>
      <c r="P24" s="196" t="s">
        <v>293</v>
      </c>
    </row>
    <row r="25" spans="1:16" s="29" customFormat="1" ht="58.5" customHeight="1">
      <c r="A25" s="377" t="s">
        <v>482</v>
      </c>
      <c r="B25" s="38">
        <v>900</v>
      </c>
      <c r="C25" s="38">
        <v>90095</v>
      </c>
      <c r="D25" s="38">
        <v>6050</v>
      </c>
      <c r="E25" s="36" t="s">
        <v>488</v>
      </c>
      <c r="F25" s="34">
        <v>2000000</v>
      </c>
      <c r="G25" s="34">
        <v>10000</v>
      </c>
      <c r="H25" s="34">
        <v>5000</v>
      </c>
      <c r="I25" s="34">
        <v>5000</v>
      </c>
      <c r="J25" s="40">
        <v>0</v>
      </c>
      <c r="K25" s="39" t="s">
        <v>292</v>
      </c>
      <c r="L25" s="40">
        <v>0</v>
      </c>
      <c r="M25" s="34">
        <v>0</v>
      </c>
      <c r="N25" s="34">
        <v>0</v>
      </c>
      <c r="O25" s="34">
        <v>1985000</v>
      </c>
      <c r="P25" s="196" t="s">
        <v>293</v>
      </c>
    </row>
    <row r="26" spans="1:16" s="29" customFormat="1" ht="25.5" customHeight="1">
      <c r="A26" s="457" t="s">
        <v>304</v>
      </c>
      <c r="B26" s="457"/>
      <c r="C26" s="457"/>
      <c r="D26" s="457"/>
      <c r="E26" s="457"/>
      <c r="F26" s="30">
        <f>SUM(F9:F25)</f>
        <v>20447199</v>
      </c>
      <c r="G26" s="30">
        <f>SUM(G9:G25)</f>
        <v>2567511</v>
      </c>
      <c r="H26" s="30">
        <f>SUM(H9:H25)</f>
        <v>6468377</v>
      </c>
      <c r="I26" s="30">
        <f>SUM(I9:I25)</f>
        <v>1920476</v>
      </c>
      <c r="J26" s="30">
        <f>SUM(J9:J25)</f>
        <v>2158879</v>
      </c>
      <c r="K26" s="30">
        <v>0</v>
      </c>
      <c r="L26" s="30">
        <f>SUM(L9:L25)</f>
        <v>2389022</v>
      </c>
      <c r="M26" s="30">
        <f>SUM(M9:M25)</f>
        <v>4016028</v>
      </c>
      <c r="N26" s="30">
        <f>SUM(N9:N25)</f>
        <v>4141917</v>
      </c>
      <c r="O26" s="30">
        <f>SUM(O9:O25)</f>
        <v>3253366</v>
      </c>
      <c r="P26" s="31" t="s">
        <v>305</v>
      </c>
    </row>
    <row r="27" spans="1:16" ht="12.75">
      <c r="A27" s="14"/>
      <c r="B27" s="14"/>
      <c r="C27" s="14"/>
      <c r="D27" s="14"/>
      <c r="E27" s="27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4" t="s">
        <v>306</v>
      </c>
      <c r="B28" s="14"/>
      <c r="C28" s="14"/>
      <c r="D28" s="14"/>
      <c r="E28" s="27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4" t="s">
        <v>307</v>
      </c>
      <c r="B29" s="14"/>
      <c r="C29" s="14"/>
      <c r="D29" s="14"/>
      <c r="E29" s="27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14" t="s">
        <v>308</v>
      </c>
      <c r="B30" s="14"/>
      <c r="C30" s="14"/>
      <c r="D30" s="14"/>
      <c r="E30" s="27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194" t="s">
        <v>493</v>
      </c>
      <c r="B31" s="14"/>
      <c r="C31" s="14"/>
      <c r="D31" s="14"/>
      <c r="E31" s="27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14"/>
      <c r="B32" s="14"/>
      <c r="C32" s="14"/>
      <c r="D32" s="14"/>
      <c r="E32" s="27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15" t="s">
        <v>310</v>
      </c>
      <c r="B33" s="14"/>
      <c r="C33" s="14"/>
      <c r="D33" s="14"/>
      <c r="E33" s="27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14"/>
      <c r="B34" s="14"/>
      <c r="C34" s="14"/>
      <c r="D34" s="14"/>
      <c r="E34" s="27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14"/>
      <c r="B35" s="14"/>
      <c r="C35" s="14"/>
      <c r="D35" s="14"/>
      <c r="E35" s="27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14"/>
      <c r="B36" s="14"/>
      <c r="C36" s="14"/>
      <c r="D36" s="14"/>
      <c r="E36" s="27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</sheetData>
  <sheetProtection/>
  <mergeCells count="20">
    <mergeCell ref="P3:P7"/>
    <mergeCell ref="H4:H7"/>
    <mergeCell ref="I4:L4"/>
    <mergeCell ref="M4:M7"/>
    <mergeCell ref="O4:O7"/>
    <mergeCell ref="I5:I7"/>
    <mergeCell ref="J5:J7"/>
    <mergeCell ref="K5:K7"/>
    <mergeCell ref="L5:L7"/>
    <mergeCell ref="N4:N7"/>
    <mergeCell ref="A26:E26"/>
    <mergeCell ref="A1:P1"/>
    <mergeCell ref="A3:A7"/>
    <mergeCell ref="B3:B7"/>
    <mergeCell ref="C3:C7"/>
    <mergeCell ref="D3:D7"/>
    <mergeCell ref="E3:E7"/>
    <mergeCell ref="F3:F7"/>
    <mergeCell ref="G3:G7"/>
    <mergeCell ref="H3:O3"/>
  </mergeCells>
  <printOptions/>
  <pageMargins left="0.43" right="0.51" top="1.1023622047244095" bottom="0.8661417322834646" header="0.6692913385826772" footer="0.5118110236220472"/>
  <pageSetup horizontalDpi="600" verticalDpi="600" orientation="landscape" paperSize="9" scale="94" r:id="rId1"/>
  <headerFooter alignWithMargins="0">
    <oddHeader xml:space="preserve">&amp;R&amp;"Arial,Pogrubiony"&amp;11Załącznik Nr  3&amp;"Arial,Normalny"&amp;10 do Uchwały Nr XXVI/174/2009 Rady Miasta Radziejów z dnia 30 grudnia 2009 roku  
w sprawie uchwalenia budżetu Miasta Radziejów na 2010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9.5742187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8">
      <c r="A1" s="458" t="s">
        <v>604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</row>
    <row r="2" spans="1:14" ht="18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 t="s">
        <v>277</v>
      </c>
    </row>
    <row r="3" spans="1:14" s="133" customFormat="1" ht="12.75">
      <c r="A3" s="460" t="s">
        <v>278</v>
      </c>
      <c r="B3" s="460" t="s">
        <v>21</v>
      </c>
      <c r="C3" s="460" t="s">
        <v>279</v>
      </c>
      <c r="D3" s="460" t="s">
        <v>280</v>
      </c>
      <c r="E3" s="461" t="s">
        <v>319</v>
      </c>
      <c r="F3" s="461" t="s">
        <v>282</v>
      </c>
      <c r="G3" s="238"/>
      <c r="H3" s="461" t="s">
        <v>284</v>
      </c>
      <c r="I3" s="461"/>
      <c r="J3" s="461"/>
      <c r="K3" s="461"/>
      <c r="L3" s="461"/>
      <c r="M3" s="462" t="s">
        <v>322</v>
      </c>
      <c r="N3" s="462" t="s">
        <v>285</v>
      </c>
    </row>
    <row r="4" spans="1:14" s="133" customFormat="1" ht="11.25" customHeight="1">
      <c r="A4" s="460"/>
      <c r="B4" s="460"/>
      <c r="C4" s="460"/>
      <c r="D4" s="460"/>
      <c r="E4" s="461"/>
      <c r="F4" s="461"/>
      <c r="G4" s="462" t="s">
        <v>321</v>
      </c>
      <c r="H4" s="461" t="s">
        <v>605</v>
      </c>
      <c r="I4" s="461" t="s">
        <v>286</v>
      </c>
      <c r="J4" s="461"/>
      <c r="K4" s="461"/>
      <c r="L4" s="461"/>
      <c r="M4" s="463"/>
      <c r="N4" s="463"/>
    </row>
    <row r="5" spans="1:14" s="133" customFormat="1" ht="22.5" customHeight="1">
      <c r="A5" s="460"/>
      <c r="B5" s="460"/>
      <c r="C5" s="460"/>
      <c r="D5" s="460"/>
      <c r="E5" s="461"/>
      <c r="F5" s="461"/>
      <c r="G5" s="463"/>
      <c r="H5" s="461"/>
      <c r="I5" s="461" t="s">
        <v>287</v>
      </c>
      <c r="J5" s="461" t="s">
        <v>288</v>
      </c>
      <c r="K5" s="461" t="s">
        <v>320</v>
      </c>
      <c r="L5" s="461" t="s">
        <v>290</v>
      </c>
      <c r="M5" s="463"/>
      <c r="N5" s="463"/>
    </row>
    <row r="6" spans="1:14" s="133" customFormat="1" ht="12.75">
      <c r="A6" s="460"/>
      <c r="B6" s="460"/>
      <c r="C6" s="460"/>
      <c r="D6" s="460"/>
      <c r="E6" s="461"/>
      <c r="F6" s="461"/>
      <c r="G6" s="463"/>
      <c r="H6" s="461"/>
      <c r="I6" s="461"/>
      <c r="J6" s="461"/>
      <c r="K6" s="461"/>
      <c r="L6" s="461"/>
      <c r="M6" s="463"/>
      <c r="N6" s="463"/>
    </row>
    <row r="7" spans="1:14" s="133" customFormat="1" ht="27" customHeight="1">
      <c r="A7" s="460"/>
      <c r="B7" s="460"/>
      <c r="C7" s="460"/>
      <c r="D7" s="460"/>
      <c r="E7" s="461"/>
      <c r="F7" s="461"/>
      <c r="G7" s="464"/>
      <c r="H7" s="461"/>
      <c r="I7" s="461"/>
      <c r="J7" s="461"/>
      <c r="K7" s="461"/>
      <c r="L7" s="461"/>
      <c r="M7" s="464"/>
      <c r="N7" s="464"/>
    </row>
    <row r="8" spans="1:14" s="94" customFormat="1" ht="11.25">
      <c r="A8" s="123">
        <v>1</v>
      </c>
      <c r="B8" s="123">
        <v>2</v>
      </c>
      <c r="C8" s="123">
        <v>3</v>
      </c>
      <c r="D8" s="123">
        <v>4</v>
      </c>
      <c r="E8" s="123">
        <v>5</v>
      </c>
      <c r="F8" s="123">
        <v>6</v>
      </c>
      <c r="G8" s="123"/>
      <c r="H8" s="123">
        <v>7</v>
      </c>
      <c r="I8" s="123">
        <v>8</v>
      </c>
      <c r="J8" s="123">
        <v>9</v>
      </c>
      <c r="K8" s="123">
        <v>10</v>
      </c>
      <c r="L8" s="123">
        <v>11</v>
      </c>
      <c r="M8" s="123"/>
      <c r="N8" s="123">
        <v>12</v>
      </c>
    </row>
    <row r="9" spans="1:15" ht="48.75" customHeight="1">
      <c r="A9" s="37" t="s">
        <v>291</v>
      </c>
      <c r="B9" s="42">
        <v>600</v>
      </c>
      <c r="C9" s="42">
        <v>60016</v>
      </c>
      <c r="D9" s="42">
        <v>6050</v>
      </c>
      <c r="E9" s="266" t="s">
        <v>606</v>
      </c>
      <c r="F9" s="33">
        <v>50000</v>
      </c>
      <c r="G9" s="33">
        <v>0</v>
      </c>
      <c r="H9" s="33">
        <v>50000</v>
      </c>
      <c r="I9" s="33">
        <v>50000</v>
      </c>
      <c r="J9" s="43">
        <v>0</v>
      </c>
      <c r="K9" s="266" t="s">
        <v>292</v>
      </c>
      <c r="L9" s="43">
        <v>0</v>
      </c>
      <c r="M9" s="33">
        <v>0</v>
      </c>
      <c r="N9" s="153" t="s">
        <v>293</v>
      </c>
      <c r="O9" s="152"/>
    </row>
    <row r="10" spans="1:15" ht="51.75" customHeight="1">
      <c r="A10" s="148" t="s">
        <v>294</v>
      </c>
      <c r="B10" s="42">
        <v>600</v>
      </c>
      <c r="C10" s="42">
        <v>60016</v>
      </c>
      <c r="D10" s="267" t="s">
        <v>637</v>
      </c>
      <c r="E10" s="266" t="s">
        <v>607</v>
      </c>
      <c r="F10" s="33">
        <v>2845230</v>
      </c>
      <c r="G10" s="33">
        <v>534478</v>
      </c>
      <c r="H10" s="33">
        <v>700000</v>
      </c>
      <c r="I10" s="33">
        <v>360854</v>
      </c>
      <c r="J10" s="43">
        <v>0</v>
      </c>
      <c r="K10" s="266" t="s">
        <v>292</v>
      </c>
      <c r="L10" s="33">
        <v>339146</v>
      </c>
      <c r="M10" s="33">
        <v>1610752</v>
      </c>
      <c r="N10" s="153" t="s">
        <v>293</v>
      </c>
      <c r="O10" s="152"/>
    </row>
    <row r="11" spans="1:15" ht="51.75" customHeight="1">
      <c r="A11" s="148" t="s">
        <v>295</v>
      </c>
      <c r="B11" s="42">
        <v>600</v>
      </c>
      <c r="C11" s="42">
        <v>60016</v>
      </c>
      <c r="D11" s="267">
        <v>6050</v>
      </c>
      <c r="E11" s="266" t="s">
        <v>726</v>
      </c>
      <c r="F11" s="33">
        <v>1200000</v>
      </c>
      <c r="G11" s="33">
        <v>0</v>
      </c>
      <c r="H11" s="33">
        <v>350000</v>
      </c>
      <c r="I11" s="33">
        <v>350000</v>
      </c>
      <c r="J11" s="43">
        <v>0</v>
      </c>
      <c r="K11" s="266" t="s">
        <v>472</v>
      </c>
      <c r="L11" s="33">
        <v>0</v>
      </c>
      <c r="M11" s="33">
        <v>850000</v>
      </c>
      <c r="N11" s="153" t="s">
        <v>293</v>
      </c>
      <c r="O11" s="152"/>
    </row>
    <row r="12" spans="1:15" ht="50.25" customHeight="1">
      <c r="A12" s="37" t="s">
        <v>296</v>
      </c>
      <c r="B12" s="38">
        <v>600</v>
      </c>
      <c r="C12" s="38">
        <v>60016</v>
      </c>
      <c r="D12" s="38">
        <v>6050</v>
      </c>
      <c r="E12" s="131" t="s">
        <v>608</v>
      </c>
      <c r="F12" s="34">
        <v>1000000</v>
      </c>
      <c r="G12" s="34">
        <v>0</v>
      </c>
      <c r="H12" s="34">
        <v>6000</v>
      </c>
      <c r="I12" s="34">
        <v>6000</v>
      </c>
      <c r="J12" s="40">
        <v>0</v>
      </c>
      <c r="K12" s="39" t="s">
        <v>292</v>
      </c>
      <c r="L12" s="40">
        <v>0</v>
      </c>
      <c r="M12" s="34">
        <v>994000</v>
      </c>
      <c r="N12" s="153" t="s">
        <v>293</v>
      </c>
      <c r="O12" s="152"/>
    </row>
    <row r="13" spans="1:14" s="29" customFormat="1" ht="48">
      <c r="A13" s="148" t="s">
        <v>297</v>
      </c>
      <c r="B13" s="38">
        <v>700</v>
      </c>
      <c r="C13" s="38">
        <v>70005</v>
      </c>
      <c r="D13" s="38">
        <v>6050</v>
      </c>
      <c r="E13" s="149" t="s">
        <v>494</v>
      </c>
      <c r="F13" s="34">
        <v>500000</v>
      </c>
      <c r="G13" s="34">
        <v>16730</v>
      </c>
      <c r="H13" s="34">
        <v>8000</v>
      </c>
      <c r="I13" s="34">
        <v>8000</v>
      </c>
      <c r="J13" s="34">
        <v>0</v>
      </c>
      <c r="K13" s="39" t="s">
        <v>292</v>
      </c>
      <c r="L13" s="34">
        <v>0</v>
      </c>
      <c r="M13" s="34">
        <v>475270</v>
      </c>
      <c r="N13" s="36" t="s">
        <v>293</v>
      </c>
    </row>
    <row r="14" spans="1:15" ht="60">
      <c r="A14" s="148" t="s">
        <v>298</v>
      </c>
      <c r="B14" s="38">
        <v>700</v>
      </c>
      <c r="C14" s="38">
        <v>70005</v>
      </c>
      <c r="D14" s="38">
        <v>6050</v>
      </c>
      <c r="E14" s="149" t="s">
        <v>609</v>
      </c>
      <c r="F14" s="34">
        <v>1375901</v>
      </c>
      <c r="G14" s="34">
        <v>47336</v>
      </c>
      <c r="H14" s="34">
        <v>150000</v>
      </c>
      <c r="I14" s="34">
        <v>150000</v>
      </c>
      <c r="J14" s="34">
        <v>0</v>
      </c>
      <c r="K14" s="149" t="s">
        <v>610</v>
      </c>
      <c r="L14" s="40">
        <v>0</v>
      </c>
      <c r="M14" s="34">
        <v>1178565</v>
      </c>
      <c r="N14" s="125" t="s">
        <v>293</v>
      </c>
      <c r="O14" s="269"/>
    </row>
    <row r="15" spans="1:15" ht="69.75" customHeight="1">
      <c r="A15" s="37" t="s">
        <v>299</v>
      </c>
      <c r="B15" s="38">
        <v>700</v>
      </c>
      <c r="C15" s="38">
        <v>70005</v>
      </c>
      <c r="D15" s="38">
        <v>6050</v>
      </c>
      <c r="E15" s="151" t="s">
        <v>611</v>
      </c>
      <c r="F15" s="34">
        <v>223530</v>
      </c>
      <c r="G15" s="34">
        <v>232</v>
      </c>
      <c r="H15" s="34">
        <v>8530</v>
      </c>
      <c r="I15" s="34">
        <v>8530</v>
      </c>
      <c r="J15" s="34">
        <v>0</v>
      </c>
      <c r="K15" s="149" t="s">
        <v>610</v>
      </c>
      <c r="L15" s="40">
        <v>0</v>
      </c>
      <c r="M15" s="34">
        <v>214768</v>
      </c>
      <c r="N15" s="125" t="s">
        <v>293</v>
      </c>
      <c r="O15" s="270"/>
    </row>
    <row r="16" spans="1:15" ht="57.75" customHeight="1">
      <c r="A16" s="37" t="s">
        <v>300</v>
      </c>
      <c r="B16" s="38">
        <v>700</v>
      </c>
      <c r="C16" s="38">
        <v>70005</v>
      </c>
      <c r="D16" s="38">
        <v>6060</v>
      </c>
      <c r="E16" s="149" t="s">
        <v>727</v>
      </c>
      <c r="F16" s="34">
        <v>53340</v>
      </c>
      <c r="G16" s="34">
        <v>0</v>
      </c>
      <c r="H16" s="34">
        <v>53340</v>
      </c>
      <c r="I16" s="34">
        <v>53340</v>
      </c>
      <c r="J16" s="34">
        <v>0</v>
      </c>
      <c r="K16" s="39" t="s">
        <v>292</v>
      </c>
      <c r="L16" s="40">
        <v>0</v>
      </c>
      <c r="M16" s="34">
        <v>0</v>
      </c>
      <c r="N16" s="125" t="s">
        <v>293</v>
      </c>
      <c r="O16" s="270"/>
    </row>
    <row r="17" spans="1:15" ht="69.75" customHeight="1">
      <c r="A17" s="37" t="s">
        <v>301</v>
      </c>
      <c r="B17" s="38">
        <v>700</v>
      </c>
      <c r="C17" s="38">
        <v>70021</v>
      </c>
      <c r="D17" s="38">
        <v>6010</v>
      </c>
      <c r="E17" s="149" t="s">
        <v>612</v>
      </c>
      <c r="F17" s="34">
        <v>55000</v>
      </c>
      <c r="G17" s="34">
        <v>0</v>
      </c>
      <c r="H17" s="34">
        <v>55000</v>
      </c>
      <c r="I17" s="34">
        <v>55000</v>
      </c>
      <c r="J17" s="34">
        <v>0</v>
      </c>
      <c r="K17" s="149" t="s">
        <v>483</v>
      </c>
      <c r="L17" s="40">
        <v>0</v>
      </c>
      <c r="M17" s="34">
        <v>0</v>
      </c>
      <c r="N17" s="125" t="s">
        <v>293</v>
      </c>
      <c r="O17" s="270"/>
    </row>
    <row r="18" spans="1:15" ht="48">
      <c r="A18" s="37" t="s">
        <v>302</v>
      </c>
      <c r="B18" s="38">
        <v>750</v>
      </c>
      <c r="C18" s="38">
        <v>75023</v>
      </c>
      <c r="D18" s="38">
        <v>6060</v>
      </c>
      <c r="E18" s="149" t="s">
        <v>613</v>
      </c>
      <c r="F18" s="34">
        <v>12000</v>
      </c>
      <c r="G18" s="34">
        <v>0</v>
      </c>
      <c r="H18" s="34">
        <v>12000</v>
      </c>
      <c r="I18" s="34">
        <v>12000</v>
      </c>
      <c r="J18" s="34">
        <v>0</v>
      </c>
      <c r="K18" s="149" t="s">
        <v>483</v>
      </c>
      <c r="L18" s="40">
        <v>0</v>
      </c>
      <c r="M18" s="34">
        <v>0</v>
      </c>
      <c r="N18" s="125" t="s">
        <v>293</v>
      </c>
      <c r="O18" s="144"/>
    </row>
    <row r="19" spans="1:15" ht="45.75" customHeight="1">
      <c r="A19" s="37" t="s">
        <v>303</v>
      </c>
      <c r="B19" s="38">
        <v>754</v>
      </c>
      <c r="C19" s="38">
        <v>75495</v>
      </c>
      <c r="D19" s="38">
        <v>6060</v>
      </c>
      <c r="E19" s="149" t="s">
        <v>640</v>
      </c>
      <c r="F19" s="34">
        <v>20000</v>
      </c>
      <c r="G19" s="34">
        <v>0</v>
      </c>
      <c r="H19" s="34">
        <v>20000</v>
      </c>
      <c r="I19" s="34">
        <v>20000</v>
      </c>
      <c r="J19" s="34">
        <v>0</v>
      </c>
      <c r="K19" s="39" t="s">
        <v>292</v>
      </c>
      <c r="L19" s="40">
        <v>0</v>
      </c>
      <c r="M19" s="34">
        <v>0</v>
      </c>
      <c r="N19" s="153" t="s">
        <v>293</v>
      </c>
      <c r="O19" s="144"/>
    </row>
    <row r="20" spans="1:15" ht="48">
      <c r="A20" s="37" t="s">
        <v>323</v>
      </c>
      <c r="B20" s="38">
        <v>801</v>
      </c>
      <c r="C20" s="38">
        <v>80101</v>
      </c>
      <c r="D20" s="38">
        <v>6050</v>
      </c>
      <c r="E20" s="149" t="s">
        <v>728</v>
      </c>
      <c r="F20" s="34">
        <v>3310876</v>
      </c>
      <c r="G20" s="34">
        <v>42440</v>
      </c>
      <c r="H20" s="34">
        <v>500000</v>
      </c>
      <c r="I20" s="34">
        <v>50000</v>
      </c>
      <c r="J20" s="34">
        <v>450000</v>
      </c>
      <c r="K20" s="39" t="s">
        <v>292</v>
      </c>
      <c r="L20" s="40">
        <v>0</v>
      </c>
      <c r="M20" s="34">
        <v>2768436</v>
      </c>
      <c r="N20" s="125" t="s">
        <v>293</v>
      </c>
      <c r="O20" s="144"/>
    </row>
    <row r="21" spans="1:15" ht="48">
      <c r="A21" s="37" t="s">
        <v>454</v>
      </c>
      <c r="B21" s="38">
        <v>801</v>
      </c>
      <c r="C21" s="38">
        <v>80101</v>
      </c>
      <c r="D21" s="38">
        <v>6050</v>
      </c>
      <c r="E21" s="149" t="s">
        <v>614</v>
      </c>
      <c r="F21" s="34">
        <v>294164</v>
      </c>
      <c r="G21" s="34">
        <v>14492</v>
      </c>
      <c r="H21" s="34">
        <v>279672</v>
      </c>
      <c r="I21" s="34">
        <v>57672</v>
      </c>
      <c r="J21" s="34">
        <v>222000</v>
      </c>
      <c r="K21" s="39" t="s">
        <v>615</v>
      </c>
      <c r="L21" s="40">
        <v>0</v>
      </c>
      <c r="M21" s="34">
        <v>0</v>
      </c>
      <c r="N21" s="125" t="s">
        <v>293</v>
      </c>
      <c r="O21" s="269"/>
    </row>
    <row r="22" spans="1:15" ht="48">
      <c r="A22" s="37" t="s">
        <v>477</v>
      </c>
      <c r="B22" s="38">
        <v>801</v>
      </c>
      <c r="C22" s="38">
        <v>80104</v>
      </c>
      <c r="D22" s="38">
        <v>6050</v>
      </c>
      <c r="E22" s="149" t="s">
        <v>616</v>
      </c>
      <c r="F22" s="34">
        <v>975239</v>
      </c>
      <c r="G22" s="34">
        <v>41641</v>
      </c>
      <c r="H22" s="34">
        <v>10000</v>
      </c>
      <c r="I22" s="34">
        <v>10000</v>
      </c>
      <c r="J22" s="34"/>
      <c r="K22" s="39" t="s">
        <v>615</v>
      </c>
      <c r="L22" s="40">
        <v>0</v>
      </c>
      <c r="M22" s="34">
        <v>923598</v>
      </c>
      <c r="N22" s="125" t="s">
        <v>293</v>
      </c>
      <c r="O22" s="144"/>
    </row>
    <row r="23" spans="1:14" ht="48">
      <c r="A23" s="37" t="s">
        <v>478</v>
      </c>
      <c r="B23" s="38">
        <v>900</v>
      </c>
      <c r="C23" s="38">
        <v>90001</v>
      </c>
      <c r="D23" s="193" t="s">
        <v>617</v>
      </c>
      <c r="E23" s="149" t="s">
        <v>475</v>
      </c>
      <c r="F23" s="34">
        <v>4042010</v>
      </c>
      <c r="G23" s="34">
        <v>955074</v>
      </c>
      <c r="H23" s="34">
        <v>3086936</v>
      </c>
      <c r="I23" s="34">
        <v>473914</v>
      </c>
      <c r="J23" s="34">
        <v>1091101</v>
      </c>
      <c r="K23" s="149" t="s">
        <v>292</v>
      </c>
      <c r="L23" s="34">
        <v>1521921</v>
      </c>
      <c r="M23" s="34">
        <v>0</v>
      </c>
      <c r="N23" s="125" t="s">
        <v>293</v>
      </c>
    </row>
    <row r="24" spans="1:14" ht="119.25" customHeight="1">
      <c r="A24" s="37" t="s">
        <v>479</v>
      </c>
      <c r="B24" s="38">
        <v>900</v>
      </c>
      <c r="C24" s="38">
        <v>90001</v>
      </c>
      <c r="D24" s="193" t="s">
        <v>490</v>
      </c>
      <c r="E24" s="151" t="s">
        <v>481</v>
      </c>
      <c r="F24" s="150">
        <v>460085</v>
      </c>
      <c r="G24" s="34">
        <v>459209</v>
      </c>
      <c r="H24" s="34">
        <v>876</v>
      </c>
      <c r="I24" s="34">
        <v>438</v>
      </c>
      <c r="J24" s="34">
        <v>0</v>
      </c>
      <c r="K24" s="149" t="s">
        <v>618</v>
      </c>
      <c r="L24" s="40">
        <v>438</v>
      </c>
      <c r="M24" s="124">
        <v>0</v>
      </c>
      <c r="N24" s="153" t="s">
        <v>293</v>
      </c>
    </row>
    <row r="25" spans="1:14" ht="49.5" customHeight="1">
      <c r="A25" s="37" t="s">
        <v>482</v>
      </c>
      <c r="B25" s="38">
        <v>900</v>
      </c>
      <c r="C25" s="38">
        <v>90001</v>
      </c>
      <c r="D25" s="193" t="s">
        <v>490</v>
      </c>
      <c r="E25" s="149" t="s">
        <v>476</v>
      </c>
      <c r="F25" s="34">
        <v>1379164</v>
      </c>
      <c r="G25" s="34">
        <v>290801</v>
      </c>
      <c r="H25" s="34">
        <v>1088363</v>
      </c>
      <c r="I25" s="34">
        <v>165068</v>
      </c>
      <c r="J25" s="34">
        <v>395778</v>
      </c>
      <c r="K25" s="149" t="s">
        <v>618</v>
      </c>
      <c r="L25" s="34">
        <v>527517</v>
      </c>
      <c r="M25" s="34">
        <v>0</v>
      </c>
      <c r="N25" s="125" t="s">
        <v>293</v>
      </c>
    </row>
    <row r="26" spans="1:14" ht="72.75" customHeight="1">
      <c r="A26" s="37" t="s">
        <v>619</v>
      </c>
      <c r="B26" s="38">
        <v>900</v>
      </c>
      <c r="C26" s="38">
        <v>90001</v>
      </c>
      <c r="D26" s="193">
        <v>6050</v>
      </c>
      <c r="E26" s="149" t="s">
        <v>729</v>
      </c>
      <c r="F26" s="34">
        <v>45000</v>
      </c>
      <c r="G26" s="34">
        <v>10000</v>
      </c>
      <c r="H26" s="34">
        <v>35000</v>
      </c>
      <c r="I26" s="34">
        <v>35000</v>
      </c>
      <c r="J26" s="34">
        <v>0</v>
      </c>
      <c r="K26" s="149" t="s">
        <v>730</v>
      </c>
      <c r="L26" s="40">
        <v>0</v>
      </c>
      <c r="M26" s="34">
        <v>0</v>
      </c>
      <c r="N26" s="125" t="s">
        <v>293</v>
      </c>
    </row>
    <row r="27" spans="1:14" ht="55.5" customHeight="1">
      <c r="A27" s="37" t="s">
        <v>620</v>
      </c>
      <c r="B27" s="38">
        <v>900</v>
      </c>
      <c r="C27" s="38">
        <v>90001</v>
      </c>
      <c r="D27" s="38">
        <v>6050</v>
      </c>
      <c r="E27" s="149" t="s">
        <v>623</v>
      </c>
      <c r="F27" s="34">
        <v>6000</v>
      </c>
      <c r="G27" s="34">
        <v>0</v>
      </c>
      <c r="H27" s="34">
        <v>6000</v>
      </c>
      <c r="I27" s="34">
        <v>6000</v>
      </c>
      <c r="J27" s="34">
        <v>0</v>
      </c>
      <c r="K27" s="39" t="s">
        <v>292</v>
      </c>
      <c r="L27" s="34">
        <v>0</v>
      </c>
      <c r="M27" s="34">
        <v>0</v>
      </c>
      <c r="N27" s="36" t="s">
        <v>293</v>
      </c>
    </row>
    <row r="28" spans="1:14" ht="52.5" customHeight="1">
      <c r="A28" s="37" t="s">
        <v>621</v>
      </c>
      <c r="B28" s="38">
        <v>900</v>
      </c>
      <c r="C28" s="38">
        <v>90001</v>
      </c>
      <c r="D28" s="38">
        <v>6050</v>
      </c>
      <c r="E28" s="149" t="s">
        <v>625</v>
      </c>
      <c r="F28" s="34">
        <v>500000</v>
      </c>
      <c r="G28" s="34">
        <v>0</v>
      </c>
      <c r="H28" s="34">
        <v>170000</v>
      </c>
      <c r="I28" s="34">
        <v>170000</v>
      </c>
      <c r="J28" s="34">
        <v>0</v>
      </c>
      <c r="K28" s="39" t="s">
        <v>292</v>
      </c>
      <c r="L28" s="34">
        <v>0</v>
      </c>
      <c r="M28" s="34">
        <v>330000</v>
      </c>
      <c r="N28" s="36" t="s">
        <v>293</v>
      </c>
    </row>
    <row r="29" spans="1:14" ht="71.25" customHeight="1">
      <c r="A29" s="37" t="s">
        <v>622</v>
      </c>
      <c r="B29" s="38">
        <v>900</v>
      </c>
      <c r="C29" s="38">
        <v>90015</v>
      </c>
      <c r="D29" s="38">
        <v>6050</v>
      </c>
      <c r="E29" s="151" t="s">
        <v>480</v>
      </c>
      <c r="F29" s="34">
        <v>250000</v>
      </c>
      <c r="G29" s="34">
        <f>117407+21671</f>
        <v>139078</v>
      </c>
      <c r="H29" s="34">
        <v>30000</v>
      </c>
      <c r="I29" s="34">
        <v>30000</v>
      </c>
      <c r="J29" s="40">
        <v>0</v>
      </c>
      <c r="K29" s="39" t="s">
        <v>292</v>
      </c>
      <c r="L29" s="40">
        <v>0</v>
      </c>
      <c r="M29" s="34">
        <v>80922</v>
      </c>
      <c r="N29" s="125" t="s">
        <v>293</v>
      </c>
    </row>
    <row r="30" spans="1:14" ht="50.25" customHeight="1">
      <c r="A30" s="37" t="s">
        <v>624</v>
      </c>
      <c r="B30" s="38">
        <v>900</v>
      </c>
      <c r="C30" s="38">
        <v>90015</v>
      </c>
      <c r="D30" s="38">
        <v>6050</v>
      </c>
      <c r="E30" s="149" t="s">
        <v>628</v>
      </c>
      <c r="F30" s="150">
        <v>46000</v>
      </c>
      <c r="G30" s="12">
        <v>6000</v>
      </c>
      <c r="H30" s="150">
        <v>40000</v>
      </c>
      <c r="I30" s="150">
        <v>40000</v>
      </c>
      <c r="J30" s="150">
        <v>0</v>
      </c>
      <c r="K30" s="149" t="s">
        <v>292</v>
      </c>
      <c r="L30" s="150">
        <v>0</v>
      </c>
      <c r="M30" s="150">
        <v>0</v>
      </c>
      <c r="N30" s="196" t="s">
        <v>293</v>
      </c>
    </row>
    <row r="31" spans="1:14" ht="50.25" customHeight="1">
      <c r="A31" s="37" t="s">
        <v>626</v>
      </c>
      <c r="B31" s="38">
        <v>900</v>
      </c>
      <c r="C31" s="38">
        <v>90095</v>
      </c>
      <c r="D31" s="38">
        <v>6050</v>
      </c>
      <c r="E31" s="39" t="s">
        <v>488</v>
      </c>
      <c r="F31" s="34">
        <v>2000000</v>
      </c>
      <c r="G31" s="34">
        <v>10000</v>
      </c>
      <c r="H31" s="34">
        <v>5000</v>
      </c>
      <c r="I31" s="34">
        <v>5000</v>
      </c>
      <c r="J31" s="34">
        <v>0</v>
      </c>
      <c r="K31" s="39" t="s">
        <v>292</v>
      </c>
      <c r="L31" s="34">
        <v>0</v>
      </c>
      <c r="M31" s="268">
        <v>1985000</v>
      </c>
      <c r="N31" s="196" t="s">
        <v>293</v>
      </c>
    </row>
    <row r="32" spans="1:14" ht="51.75" customHeight="1">
      <c r="A32" s="37" t="s">
        <v>627</v>
      </c>
      <c r="B32" s="38">
        <v>921</v>
      </c>
      <c r="C32" s="38">
        <v>92116</v>
      </c>
      <c r="D32" s="38">
        <v>6220</v>
      </c>
      <c r="E32" s="151" t="s">
        <v>641</v>
      </c>
      <c r="F32" s="34">
        <v>5000</v>
      </c>
      <c r="G32" s="34">
        <v>0</v>
      </c>
      <c r="H32" s="34">
        <v>5000</v>
      </c>
      <c r="I32" s="34">
        <v>5000</v>
      </c>
      <c r="J32" s="34"/>
      <c r="K32" s="39" t="s">
        <v>292</v>
      </c>
      <c r="L32" s="34">
        <v>0</v>
      </c>
      <c r="M32" s="268">
        <v>0</v>
      </c>
      <c r="N32" s="196" t="s">
        <v>293</v>
      </c>
    </row>
    <row r="33" spans="1:14" ht="50.25" customHeight="1">
      <c r="A33" s="37" t="s">
        <v>626</v>
      </c>
      <c r="B33" s="38">
        <v>926</v>
      </c>
      <c r="C33" s="38">
        <v>92695</v>
      </c>
      <c r="D33" s="38">
        <v>6050</v>
      </c>
      <c r="E33" s="149" t="s">
        <v>629</v>
      </c>
      <c r="F33" s="150">
        <v>70000</v>
      </c>
      <c r="G33" s="124">
        <v>0</v>
      </c>
      <c r="H33" s="150">
        <v>70000</v>
      </c>
      <c r="I33" s="150">
        <v>70000</v>
      </c>
      <c r="J33" s="150">
        <v>0</v>
      </c>
      <c r="K33" s="39" t="s">
        <v>292</v>
      </c>
      <c r="L33" s="150">
        <v>0</v>
      </c>
      <c r="M33" s="150">
        <v>0</v>
      </c>
      <c r="N33" s="196" t="s">
        <v>293</v>
      </c>
    </row>
    <row r="34" spans="1:14" s="6" customFormat="1" ht="18.75" customHeight="1">
      <c r="A34" s="465" t="s">
        <v>304</v>
      </c>
      <c r="B34" s="465"/>
      <c r="C34" s="465"/>
      <c r="D34" s="465"/>
      <c r="E34" s="465"/>
      <c r="F34" s="126">
        <f>SUM(F9:F33)</f>
        <v>20718539</v>
      </c>
      <c r="G34" s="126">
        <f>SUM(G9:G33)</f>
        <v>2567511</v>
      </c>
      <c r="H34" s="126">
        <f>SUM(H9:H33)</f>
        <v>6739717</v>
      </c>
      <c r="I34" s="126">
        <f>SUM(I9:I33)</f>
        <v>2191816</v>
      </c>
      <c r="J34" s="126">
        <f>SUM(J9:J30)</f>
        <v>2158879</v>
      </c>
      <c r="K34" s="126">
        <v>0</v>
      </c>
      <c r="L34" s="126">
        <f>SUM(L9:L29)</f>
        <v>2389022</v>
      </c>
      <c r="M34" s="126">
        <f>SUM(M9:M33)</f>
        <v>11411311</v>
      </c>
      <c r="N34" s="127" t="s">
        <v>305</v>
      </c>
    </row>
    <row r="35" spans="1:14" ht="12.75">
      <c r="A35" s="128" t="s">
        <v>306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</row>
    <row r="36" spans="1:14" ht="12.75">
      <c r="A36" s="128" t="s">
        <v>307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</row>
    <row r="37" spans="1:14" ht="12.75">
      <c r="A37" s="128" t="s">
        <v>308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</row>
    <row r="38" spans="1:14" ht="12.75">
      <c r="A38" s="128" t="s">
        <v>309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  <row r="39" spans="1:14" ht="12.75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</row>
    <row r="40" spans="1:14" ht="12.75">
      <c r="A40" s="129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30"/>
      <c r="N40" s="128"/>
    </row>
    <row r="41" spans="1:14" ht="12.7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</row>
    <row r="42" spans="1:14" ht="12.7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</row>
    <row r="43" spans="1:14" ht="12.7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</row>
    <row r="44" spans="1:14" ht="12.75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</row>
  </sheetData>
  <sheetProtection/>
  <mergeCells count="18">
    <mergeCell ref="A34:E34"/>
    <mergeCell ref="G4:G7"/>
    <mergeCell ref="H4:H7"/>
    <mergeCell ref="I4:L4"/>
    <mergeCell ref="I5:I7"/>
    <mergeCell ref="J5:J7"/>
    <mergeCell ref="K5:K7"/>
    <mergeCell ref="L5:L7"/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</mergeCells>
  <printOptions/>
  <pageMargins left="0.5511811023622047" right="0.5118110236220472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3a &amp;"Arial,Normalny"do uchwały Nr XXVI/174/2009 Rady Miasta Radziejów z dnia 30 grudnia 2009 roku  
w sprawie uchwalenia budżetu Miasta Radziejów na 2010 rok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8515625" style="0" customWidth="1"/>
    <col min="2" max="2" width="53.00390625" style="0" customWidth="1"/>
    <col min="3" max="3" width="12.140625" style="0" customWidth="1"/>
    <col min="4" max="4" width="14.7109375" style="0" customWidth="1"/>
  </cols>
  <sheetData>
    <row r="1" spans="1:4" ht="22.5" customHeight="1">
      <c r="A1" s="467" t="s">
        <v>644</v>
      </c>
      <c r="B1" s="467"/>
      <c r="C1" s="467"/>
      <c r="D1" s="467"/>
    </row>
    <row r="2" spans="1:4" ht="12.75">
      <c r="A2" s="57"/>
      <c r="B2" s="14"/>
      <c r="C2" s="14"/>
      <c r="D2" s="14"/>
    </row>
    <row r="3" spans="1:4" ht="12.75">
      <c r="A3" s="14"/>
      <c r="B3" s="14"/>
      <c r="C3" s="14"/>
      <c r="D3" s="58" t="s">
        <v>277</v>
      </c>
    </row>
    <row r="4" spans="1:4" ht="12.75">
      <c r="A4" s="459" t="s">
        <v>278</v>
      </c>
      <c r="B4" s="459" t="s">
        <v>324</v>
      </c>
      <c r="C4" s="468" t="s">
        <v>325</v>
      </c>
      <c r="D4" s="468" t="s">
        <v>495</v>
      </c>
    </row>
    <row r="5" spans="1:4" ht="12.75">
      <c r="A5" s="459"/>
      <c r="B5" s="459"/>
      <c r="C5" s="459"/>
      <c r="D5" s="468"/>
    </row>
    <row r="6" spans="1:4" ht="12.75">
      <c r="A6" s="459"/>
      <c r="B6" s="459"/>
      <c r="C6" s="459"/>
      <c r="D6" s="468"/>
    </row>
    <row r="7" spans="1:4" ht="12.75">
      <c r="A7" s="59">
        <v>1</v>
      </c>
      <c r="B7" s="59">
        <v>2</v>
      </c>
      <c r="C7" s="59">
        <v>3</v>
      </c>
      <c r="D7" s="59">
        <v>4</v>
      </c>
    </row>
    <row r="8" spans="1:4" s="96" customFormat="1" ht="32.25" customHeight="1">
      <c r="A8" s="466" t="s">
        <v>326</v>
      </c>
      <c r="B8" s="466"/>
      <c r="C8" s="97"/>
      <c r="D8" s="95">
        <f>SUM(D9,D11,D17,D15)</f>
        <v>3595752</v>
      </c>
    </row>
    <row r="9" spans="1:4" ht="17.25" customHeight="1">
      <c r="A9" s="60" t="s">
        <v>291</v>
      </c>
      <c r="B9" s="61" t="s">
        <v>327</v>
      </c>
      <c r="C9" s="60" t="s">
        <v>328</v>
      </c>
      <c r="D9" s="79">
        <v>672000</v>
      </c>
    </row>
    <row r="10" spans="1:4" ht="18.75" customHeight="1">
      <c r="A10" s="60"/>
      <c r="B10" s="69" t="s">
        <v>456</v>
      </c>
      <c r="C10" s="60"/>
      <c r="D10" s="79">
        <v>0</v>
      </c>
    </row>
    <row r="11" spans="1:4" ht="17.25" customHeight="1">
      <c r="A11" s="60" t="s">
        <v>294</v>
      </c>
      <c r="B11" s="61" t="s">
        <v>329</v>
      </c>
      <c r="C11" s="60" t="s">
        <v>328</v>
      </c>
      <c r="D11" s="79">
        <v>1486879</v>
      </c>
    </row>
    <row r="12" spans="1:4" ht="29.25" customHeight="1">
      <c r="A12" s="60" t="s">
        <v>295</v>
      </c>
      <c r="B12" s="69" t="s">
        <v>330</v>
      </c>
      <c r="C12" s="60" t="s">
        <v>331</v>
      </c>
      <c r="D12" s="79">
        <v>0</v>
      </c>
    </row>
    <row r="13" spans="1:4" ht="16.5" customHeight="1">
      <c r="A13" s="60" t="s">
        <v>296</v>
      </c>
      <c r="B13" s="61" t="s">
        <v>332</v>
      </c>
      <c r="C13" s="60" t="s">
        <v>333</v>
      </c>
      <c r="D13" s="79">
        <v>0</v>
      </c>
    </row>
    <row r="14" spans="1:4" ht="17.25" customHeight="1">
      <c r="A14" s="60" t="s">
        <v>297</v>
      </c>
      <c r="B14" s="61" t="s">
        <v>334</v>
      </c>
      <c r="C14" s="60" t="s">
        <v>335</v>
      </c>
      <c r="D14" s="79">
        <v>0</v>
      </c>
    </row>
    <row r="15" spans="1:4" ht="18" customHeight="1">
      <c r="A15" s="60" t="s">
        <v>298</v>
      </c>
      <c r="B15" s="61" t="s">
        <v>336</v>
      </c>
      <c r="C15" s="60" t="s">
        <v>337</v>
      </c>
      <c r="D15" s="79">
        <v>687673</v>
      </c>
    </row>
    <row r="16" spans="1:4" ht="18.75" customHeight="1">
      <c r="A16" s="60" t="s">
        <v>299</v>
      </c>
      <c r="B16" s="61" t="s">
        <v>338</v>
      </c>
      <c r="C16" s="60" t="s">
        <v>339</v>
      </c>
      <c r="D16" s="79">
        <v>0</v>
      </c>
    </row>
    <row r="17" spans="1:4" ht="19.5" customHeight="1">
      <c r="A17" s="60" t="s">
        <v>300</v>
      </c>
      <c r="B17" s="61" t="s">
        <v>340</v>
      </c>
      <c r="C17" s="60" t="s">
        <v>341</v>
      </c>
      <c r="D17" s="79">
        <v>749200</v>
      </c>
    </row>
    <row r="18" spans="1:4" ht="19.5" customHeight="1">
      <c r="A18" s="60"/>
      <c r="B18" s="61" t="s">
        <v>455</v>
      </c>
      <c r="C18" s="60"/>
      <c r="D18" s="79">
        <v>749200</v>
      </c>
    </row>
    <row r="19" spans="1:4" s="96" customFormat="1" ht="29.25" customHeight="1">
      <c r="A19" s="466" t="s">
        <v>342</v>
      </c>
      <c r="B19" s="466"/>
      <c r="C19" s="97"/>
      <c r="D19" s="95">
        <f>SUM(D20:D26)</f>
        <v>272804</v>
      </c>
    </row>
    <row r="20" spans="1:4" ht="17.25" customHeight="1">
      <c r="A20" s="60" t="s">
        <v>291</v>
      </c>
      <c r="B20" s="61" t="s">
        <v>343</v>
      </c>
      <c r="C20" s="60" t="s">
        <v>344</v>
      </c>
      <c r="D20" s="79">
        <v>71600</v>
      </c>
    </row>
    <row r="21" spans="1:4" ht="17.25" customHeight="1">
      <c r="A21" s="60" t="s">
        <v>294</v>
      </c>
      <c r="B21" s="61" t="s">
        <v>345</v>
      </c>
      <c r="C21" s="60" t="s">
        <v>344</v>
      </c>
      <c r="D21" s="79">
        <v>105880</v>
      </c>
    </row>
    <row r="22" spans="1:4" ht="36.75" customHeight="1">
      <c r="A22" s="60" t="s">
        <v>295</v>
      </c>
      <c r="B22" s="69" t="s">
        <v>346</v>
      </c>
      <c r="C22" s="60" t="s">
        <v>347</v>
      </c>
      <c r="D22" s="79">
        <v>0</v>
      </c>
    </row>
    <row r="23" spans="1:4" ht="17.25" customHeight="1">
      <c r="A23" s="60" t="s">
        <v>296</v>
      </c>
      <c r="B23" s="61" t="s">
        <v>348</v>
      </c>
      <c r="C23" s="60" t="s">
        <v>349</v>
      </c>
      <c r="D23" s="79">
        <v>0</v>
      </c>
    </row>
    <row r="24" spans="1:4" ht="17.25" customHeight="1">
      <c r="A24" s="60" t="s">
        <v>297</v>
      </c>
      <c r="B24" s="61" t="s">
        <v>350</v>
      </c>
      <c r="C24" s="60" t="s">
        <v>351</v>
      </c>
      <c r="D24" s="79">
        <v>95324</v>
      </c>
    </row>
    <row r="25" spans="1:4" ht="17.25" customHeight="1">
      <c r="A25" s="60" t="s">
        <v>298</v>
      </c>
      <c r="B25" s="61" t="s">
        <v>352</v>
      </c>
      <c r="C25" s="60" t="s">
        <v>353</v>
      </c>
      <c r="D25" s="79">
        <v>0</v>
      </c>
    </row>
    <row r="26" spans="1:4" ht="18" customHeight="1">
      <c r="A26" s="60" t="s">
        <v>299</v>
      </c>
      <c r="B26" s="61" t="s">
        <v>354</v>
      </c>
      <c r="C26" s="60" t="s">
        <v>355</v>
      </c>
      <c r="D26" s="79">
        <v>0</v>
      </c>
    </row>
  </sheetData>
  <sheetProtection/>
  <mergeCells count="7">
    <mergeCell ref="A8:B8"/>
    <mergeCell ref="A19:B19"/>
    <mergeCell ref="A1:D1"/>
    <mergeCell ref="A4:A6"/>
    <mergeCell ref="B4:B6"/>
    <mergeCell ref="C4:C6"/>
    <mergeCell ref="D4:D6"/>
  </mergeCells>
  <printOptions/>
  <pageMargins left="0.7480314960629921" right="0.7086614173228347" top="1.062992125984252" bottom="0.984251968503937" header="0.5118110236220472" footer="0.5118110236220472"/>
  <pageSetup horizontalDpi="600" verticalDpi="600" orientation="portrait" paperSize="9" r:id="rId1"/>
  <headerFooter alignWithMargins="0">
    <oddHeader>&amp;R&amp;"Arial,Pogrubiony"Załącznik Nr 4&amp;"Arial,Normalny" do uchwały Nr XXVI/174/2009 Rady Miasta Radziejów z dnia 30 grudnia 2009 roku  
w sprawie uchwalenia budżetu Miasta Radziejów  na 2010 rok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4">
      <selection activeCell="H49" sqref="H49"/>
    </sheetView>
  </sheetViews>
  <sheetFormatPr defaultColWidth="9.140625" defaultRowHeight="12.75"/>
  <cols>
    <col min="1" max="1" width="9.7109375" style="0" customWidth="1"/>
    <col min="2" max="2" width="9.421875" style="0" customWidth="1"/>
    <col min="3" max="3" width="8.28125" style="0" customWidth="1"/>
    <col min="4" max="4" width="11.421875" style="0" customWidth="1"/>
    <col min="5" max="5" width="12.57421875" style="0" customWidth="1"/>
    <col min="6" max="6" width="13.28125" style="0" customWidth="1"/>
    <col min="7" max="7" width="14.7109375" style="0" customWidth="1"/>
    <col min="8" max="8" width="15.28125" style="0" customWidth="1"/>
    <col min="9" max="9" width="14.28125" style="0" customWidth="1"/>
    <col min="10" max="10" width="16.421875" style="0" customWidth="1"/>
    <col min="11" max="26" width="9.140625" style="341" customWidth="1"/>
  </cols>
  <sheetData>
    <row r="1" spans="1:10" ht="38.25" customHeight="1">
      <c r="A1" s="458" t="s">
        <v>660</v>
      </c>
      <c r="B1" s="458"/>
      <c r="C1" s="458"/>
      <c r="D1" s="458"/>
      <c r="E1" s="458"/>
      <c r="F1" s="458"/>
      <c r="G1" s="458"/>
      <c r="H1" s="458"/>
      <c r="I1" s="458"/>
      <c r="J1" s="458"/>
    </row>
    <row r="2" spans="1:10" ht="12.75">
      <c r="A2" s="14"/>
      <c r="B2" s="14"/>
      <c r="C2" s="14"/>
      <c r="D2" s="14"/>
      <c r="E2" s="14"/>
      <c r="F2" s="14"/>
      <c r="J2" s="27" t="s">
        <v>277</v>
      </c>
    </row>
    <row r="3" spans="1:10" ht="12.75">
      <c r="A3" s="459" t="s">
        <v>21</v>
      </c>
      <c r="B3" s="469" t="s">
        <v>132</v>
      </c>
      <c r="C3" s="469" t="s">
        <v>22</v>
      </c>
      <c r="D3" s="468" t="s">
        <v>312</v>
      </c>
      <c r="E3" s="468" t="s">
        <v>313</v>
      </c>
      <c r="F3" s="468" t="s">
        <v>135</v>
      </c>
      <c r="G3" s="468"/>
      <c r="H3" s="468"/>
      <c r="I3" s="468"/>
      <c r="J3" s="468"/>
    </row>
    <row r="4" spans="1:10" ht="12.75">
      <c r="A4" s="459"/>
      <c r="B4" s="470"/>
      <c r="C4" s="470"/>
      <c r="D4" s="459"/>
      <c r="E4" s="468"/>
      <c r="F4" s="468" t="s">
        <v>314</v>
      </c>
      <c r="G4" s="468" t="s">
        <v>137</v>
      </c>
      <c r="H4" s="468"/>
      <c r="I4" s="468"/>
      <c r="J4" s="468" t="s">
        <v>315</v>
      </c>
    </row>
    <row r="5" spans="1:10" ht="25.5">
      <c r="A5" s="459"/>
      <c r="B5" s="471"/>
      <c r="C5" s="471"/>
      <c r="D5" s="459"/>
      <c r="E5" s="468"/>
      <c r="F5" s="468"/>
      <c r="G5" s="209" t="s">
        <v>316</v>
      </c>
      <c r="H5" s="209" t="s">
        <v>317</v>
      </c>
      <c r="I5" s="209" t="s">
        <v>318</v>
      </c>
      <c r="J5" s="468"/>
    </row>
    <row r="6" spans="1:10" ht="12.7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</row>
    <row r="7" spans="1:10" ht="18" customHeight="1">
      <c r="A7" s="45">
        <v>750</v>
      </c>
      <c r="B7" s="46"/>
      <c r="C7" s="46"/>
      <c r="D7" s="47">
        <f>SUM(D9)</f>
        <v>80800</v>
      </c>
      <c r="E7" s="47">
        <f aca="true" t="shared" si="0" ref="E7:J7">SUM(E10:E14)</f>
        <v>80800</v>
      </c>
      <c r="F7" s="47">
        <f t="shared" si="0"/>
        <v>80800</v>
      </c>
      <c r="G7" s="47">
        <f t="shared" si="0"/>
        <v>65900</v>
      </c>
      <c r="H7" s="47">
        <f t="shared" si="0"/>
        <v>10010</v>
      </c>
      <c r="I7" s="47">
        <f t="shared" si="0"/>
        <v>0</v>
      </c>
      <c r="J7" s="13">
        <f t="shared" si="0"/>
        <v>0</v>
      </c>
    </row>
    <row r="8" spans="1:26" s="16" customFormat="1" ht="18" customHeight="1">
      <c r="A8" s="18"/>
      <c r="B8" s="21">
        <v>75011</v>
      </c>
      <c r="C8" s="21"/>
      <c r="D8" s="17">
        <f>SUM(D9)</f>
        <v>80800</v>
      </c>
      <c r="E8" s="17">
        <f aca="true" t="shared" si="1" ref="E8:J8">SUM(E10:E14)</f>
        <v>80800</v>
      </c>
      <c r="F8" s="17">
        <f t="shared" si="1"/>
        <v>80800</v>
      </c>
      <c r="G8" s="17">
        <f t="shared" si="1"/>
        <v>65900</v>
      </c>
      <c r="H8" s="17">
        <f t="shared" si="1"/>
        <v>10010</v>
      </c>
      <c r="I8" s="17">
        <f t="shared" si="1"/>
        <v>0</v>
      </c>
      <c r="J8" s="17">
        <f t="shared" si="1"/>
        <v>0</v>
      </c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</row>
    <row r="9" spans="1:26" s="16" customFormat="1" ht="18" customHeight="1">
      <c r="A9" s="18"/>
      <c r="B9" s="21"/>
      <c r="C9" s="21">
        <v>2010</v>
      </c>
      <c r="D9" s="17">
        <v>80800</v>
      </c>
      <c r="E9" s="17"/>
      <c r="F9" s="17"/>
      <c r="G9" s="17"/>
      <c r="H9" s="17"/>
      <c r="I9" s="17"/>
      <c r="J9" s="17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</row>
    <row r="10" spans="1:26" s="16" customFormat="1" ht="18" customHeight="1">
      <c r="A10" s="18"/>
      <c r="B10" s="21"/>
      <c r="C10" s="21">
        <v>4010</v>
      </c>
      <c r="D10" s="17"/>
      <c r="E10" s="17">
        <v>62500</v>
      </c>
      <c r="F10" s="17">
        <v>62500</v>
      </c>
      <c r="G10" s="17">
        <v>62500</v>
      </c>
      <c r="H10" s="17">
        <v>0</v>
      </c>
      <c r="I10" s="17">
        <v>0</v>
      </c>
      <c r="J10" s="17">
        <v>0</v>
      </c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</row>
    <row r="11" spans="1:26" s="16" customFormat="1" ht="18" customHeight="1">
      <c r="A11" s="18"/>
      <c r="B11" s="21"/>
      <c r="C11" s="21">
        <v>4040</v>
      </c>
      <c r="D11" s="17"/>
      <c r="E11" s="135">
        <v>3400</v>
      </c>
      <c r="F11" s="135">
        <v>3400</v>
      </c>
      <c r="G11" s="135">
        <v>3400</v>
      </c>
      <c r="H11" s="17">
        <v>0</v>
      </c>
      <c r="I11" s="17">
        <v>0</v>
      </c>
      <c r="J11" s="17">
        <v>0</v>
      </c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</row>
    <row r="12" spans="1:26" s="16" customFormat="1" ht="18" customHeight="1">
      <c r="A12" s="18"/>
      <c r="B12" s="21"/>
      <c r="C12" s="21">
        <v>4110</v>
      </c>
      <c r="D12" s="17"/>
      <c r="E12" s="17">
        <v>10010</v>
      </c>
      <c r="F12" s="17">
        <v>10010</v>
      </c>
      <c r="G12" s="17">
        <v>0</v>
      </c>
      <c r="H12" s="17">
        <v>10010</v>
      </c>
      <c r="I12" s="17">
        <v>0</v>
      </c>
      <c r="J12" s="17">
        <v>0</v>
      </c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</row>
    <row r="13" spans="1:26" s="16" customFormat="1" ht="18" customHeight="1">
      <c r="A13" s="18"/>
      <c r="B13" s="21"/>
      <c r="C13" s="21">
        <v>4300</v>
      </c>
      <c r="D13" s="17"/>
      <c r="E13" s="17">
        <v>2890</v>
      </c>
      <c r="F13" s="17">
        <v>2890</v>
      </c>
      <c r="G13" s="17">
        <v>0</v>
      </c>
      <c r="H13" s="17">
        <v>0</v>
      </c>
      <c r="I13" s="17">
        <v>0</v>
      </c>
      <c r="J13" s="17">
        <v>0</v>
      </c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</row>
    <row r="14" spans="1:26" s="16" customFormat="1" ht="18" customHeight="1">
      <c r="A14" s="18"/>
      <c r="B14" s="21"/>
      <c r="C14" s="21">
        <v>4440</v>
      </c>
      <c r="D14" s="17"/>
      <c r="E14" s="17">
        <v>2000</v>
      </c>
      <c r="F14" s="17">
        <v>2000</v>
      </c>
      <c r="G14" s="17">
        <v>0</v>
      </c>
      <c r="H14" s="17">
        <v>0</v>
      </c>
      <c r="I14" s="17">
        <v>0</v>
      </c>
      <c r="J14" s="17">
        <v>0</v>
      </c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</row>
    <row r="15" spans="1:26" s="16" customFormat="1" ht="18" customHeight="1">
      <c r="A15" s="19">
        <v>751</v>
      </c>
      <c r="B15" s="22"/>
      <c r="C15" s="22"/>
      <c r="D15" s="13">
        <v>1150</v>
      </c>
      <c r="E15" s="13">
        <f aca="true" t="shared" si="2" ref="E15:J15">SUM(E18:E20)</f>
        <v>1150</v>
      </c>
      <c r="F15" s="13">
        <f t="shared" si="2"/>
        <v>1150</v>
      </c>
      <c r="G15" s="48">
        <f t="shared" si="2"/>
        <v>960</v>
      </c>
      <c r="H15" s="48">
        <f t="shared" si="2"/>
        <v>146</v>
      </c>
      <c r="I15" s="48">
        <f t="shared" si="2"/>
        <v>0</v>
      </c>
      <c r="J15" s="48">
        <f t="shared" si="2"/>
        <v>0</v>
      </c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</row>
    <row r="16" spans="1:26" s="16" customFormat="1" ht="18" customHeight="1">
      <c r="A16" s="20"/>
      <c r="B16" s="23">
        <v>75101</v>
      </c>
      <c r="C16" s="23"/>
      <c r="D16" s="17">
        <v>1150</v>
      </c>
      <c r="E16" s="17">
        <f aca="true" t="shared" si="3" ref="E16:J16">SUM(E18:E20)</f>
        <v>1150</v>
      </c>
      <c r="F16" s="17">
        <f t="shared" si="3"/>
        <v>1150</v>
      </c>
      <c r="G16" s="44">
        <f t="shared" si="3"/>
        <v>960</v>
      </c>
      <c r="H16" s="44">
        <f t="shared" si="3"/>
        <v>146</v>
      </c>
      <c r="I16" s="44">
        <f t="shared" si="3"/>
        <v>0</v>
      </c>
      <c r="J16" s="44">
        <f t="shared" si="3"/>
        <v>0</v>
      </c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</row>
    <row r="17" spans="1:26" s="16" customFormat="1" ht="18" customHeight="1">
      <c r="A17" s="20"/>
      <c r="B17" s="23"/>
      <c r="C17" s="23">
        <v>2010</v>
      </c>
      <c r="D17" s="17">
        <v>1150</v>
      </c>
      <c r="E17" s="17"/>
      <c r="F17" s="17"/>
      <c r="G17" s="44"/>
      <c r="H17" s="44"/>
      <c r="I17" s="44"/>
      <c r="J17" s="44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</row>
    <row r="18" spans="1:26" s="16" customFormat="1" ht="18" customHeight="1">
      <c r="A18" s="20"/>
      <c r="B18" s="23"/>
      <c r="C18" s="23" t="s">
        <v>209</v>
      </c>
      <c r="D18" s="44"/>
      <c r="E18" s="44">
        <v>960</v>
      </c>
      <c r="F18" s="44">
        <v>960</v>
      </c>
      <c r="G18" s="44">
        <v>960</v>
      </c>
      <c r="H18" s="44">
        <v>0</v>
      </c>
      <c r="I18" s="44">
        <v>0</v>
      </c>
      <c r="J18" s="44">
        <v>0</v>
      </c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</row>
    <row r="19" spans="1:26" s="16" customFormat="1" ht="18" customHeight="1">
      <c r="A19" s="20"/>
      <c r="B19" s="23"/>
      <c r="C19" s="23">
        <v>4110</v>
      </c>
      <c r="D19" s="44"/>
      <c r="E19" s="44">
        <v>146</v>
      </c>
      <c r="F19" s="44">
        <v>146</v>
      </c>
      <c r="G19" s="44">
        <v>0</v>
      </c>
      <c r="H19" s="44">
        <v>146</v>
      </c>
      <c r="I19" s="44">
        <v>0</v>
      </c>
      <c r="J19" s="44">
        <v>0</v>
      </c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</row>
    <row r="20" spans="1:26" s="16" customFormat="1" ht="18" customHeight="1">
      <c r="A20" s="20"/>
      <c r="B20" s="23"/>
      <c r="C20" s="23">
        <v>4300</v>
      </c>
      <c r="D20" s="44"/>
      <c r="E20" s="44">
        <v>44</v>
      </c>
      <c r="F20" s="44">
        <v>44</v>
      </c>
      <c r="G20" s="44">
        <v>0</v>
      </c>
      <c r="H20" s="44">
        <v>0</v>
      </c>
      <c r="I20" s="44">
        <v>0</v>
      </c>
      <c r="J20" s="44">
        <v>0</v>
      </c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</row>
    <row r="21" spans="1:26" s="52" customFormat="1" ht="18" customHeight="1">
      <c r="A21" s="50">
        <v>852</v>
      </c>
      <c r="B21" s="48"/>
      <c r="C21" s="48"/>
      <c r="D21" s="13">
        <f>SUM(D22,D38)</f>
        <v>2955400</v>
      </c>
      <c r="E21" s="13">
        <f aca="true" t="shared" si="4" ref="E21:J21">SUM(E22,E38)</f>
        <v>2955400</v>
      </c>
      <c r="F21" s="13">
        <f t="shared" si="4"/>
        <v>2955400</v>
      </c>
      <c r="G21" s="13">
        <f t="shared" si="4"/>
        <v>81983</v>
      </c>
      <c r="H21" s="13">
        <f t="shared" si="4"/>
        <v>98512</v>
      </c>
      <c r="I21" s="13">
        <f t="shared" si="4"/>
        <v>2766450</v>
      </c>
      <c r="J21" s="13">
        <f t="shared" si="4"/>
        <v>0</v>
      </c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</row>
    <row r="22" spans="1:26" s="16" customFormat="1" ht="18" customHeight="1">
      <c r="A22" s="44"/>
      <c r="B22" s="21" t="s">
        <v>99</v>
      </c>
      <c r="C22" s="21"/>
      <c r="D22" s="17">
        <v>2937200</v>
      </c>
      <c r="E22" s="12">
        <f aca="true" t="shared" si="5" ref="E22:J22">SUM(E24:E37)</f>
        <v>2937200</v>
      </c>
      <c r="F22" s="12">
        <f t="shared" si="5"/>
        <v>2937200</v>
      </c>
      <c r="G22" s="12">
        <f t="shared" si="5"/>
        <v>64983</v>
      </c>
      <c r="H22" s="12">
        <f t="shared" si="5"/>
        <v>97312</v>
      </c>
      <c r="I22" s="12">
        <f t="shared" si="5"/>
        <v>2766450</v>
      </c>
      <c r="J22" s="12">
        <f t="shared" si="5"/>
        <v>0</v>
      </c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</row>
    <row r="23" spans="1:26" s="53" customFormat="1" ht="18" customHeight="1">
      <c r="A23" s="17"/>
      <c r="B23" s="18"/>
      <c r="C23" s="21">
        <v>2010</v>
      </c>
      <c r="D23" s="17">
        <v>2937200</v>
      </c>
      <c r="E23" s="17"/>
      <c r="F23" s="17"/>
      <c r="G23" s="17"/>
      <c r="H23" s="17"/>
      <c r="I23" s="17"/>
      <c r="J23" s="17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</row>
    <row r="24" spans="1:26" s="53" customFormat="1" ht="18" customHeight="1">
      <c r="A24" s="17"/>
      <c r="B24" s="18"/>
      <c r="C24" s="21">
        <v>3020</v>
      </c>
      <c r="D24" s="17"/>
      <c r="E24" s="17">
        <v>300</v>
      </c>
      <c r="F24" s="17">
        <v>300</v>
      </c>
      <c r="G24" s="17">
        <v>0</v>
      </c>
      <c r="H24" s="17">
        <v>0</v>
      </c>
      <c r="I24" s="17">
        <v>300</v>
      </c>
      <c r="J24" s="17">
        <v>0</v>
      </c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</row>
    <row r="25" spans="1:26" s="53" customFormat="1" ht="18" customHeight="1">
      <c r="A25" s="17"/>
      <c r="B25" s="18"/>
      <c r="C25" s="21">
        <v>3110</v>
      </c>
      <c r="D25" s="17"/>
      <c r="E25" s="17">
        <v>2766150</v>
      </c>
      <c r="F25" s="17">
        <v>2766150</v>
      </c>
      <c r="G25" s="17">
        <v>0</v>
      </c>
      <c r="H25" s="17">
        <v>0</v>
      </c>
      <c r="I25" s="17">
        <v>2766150</v>
      </c>
      <c r="J25" s="17">
        <v>0</v>
      </c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</row>
    <row r="26" spans="1:26" s="53" customFormat="1" ht="18" customHeight="1">
      <c r="A26" s="17"/>
      <c r="B26" s="18"/>
      <c r="C26" s="21" t="s">
        <v>209</v>
      </c>
      <c r="D26" s="17"/>
      <c r="E26" s="17">
        <v>60000</v>
      </c>
      <c r="F26" s="17">
        <v>60000</v>
      </c>
      <c r="G26" s="17">
        <v>60000</v>
      </c>
      <c r="H26" s="17">
        <v>0</v>
      </c>
      <c r="I26" s="17">
        <v>0</v>
      </c>
      <c r="J26" s="17">
        <v>0</v>
      </c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</row>
    <row r="27" spans="1:26" s="53" customFormat="1" ht="18" customHeight="1">
      <c r="A27" s="17"/>
      <c r="B27" s="18"/>
      <c r="C27" s="21" t="s">
        <v>234</v>
      </c>
      <c r="D27" s="17"/>
      <c r="E27" s="17">
        <v>4983</v>
      </c>
      <c r="F27" s="17">
        <v>4983</v>
      </c>
      <c r="G27" s="17">
        <v>4983</v>
      </c>
      <c r="H27" s="17">
        <v>0</v>
      </c>
      <c r="I27" s="17">
        <v>0</v>
      </c>
      <c r="J27" s="17">
        <v>0</v>
      </c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</row>
    <row r="28" spans="1:26" s="53" customFormat="1" ht="18" customHeight="1">
      <c r="A28" s="17"/>
      <c r="B28" s="18"/>
      <c r="C28" s="21" t="s">
        <v>144</v>
      </c>
      <c r="D28" s="17"/>
      <c r="E28" s="17">
        <v>95720</v>
      </c>
      <c r="F28" s="17">
        <v>95720</v>
      </c>
      <c r="G28" s="17">
        <v>0</v>
      </c>
      <c r="H28" s="17">
        <v>95720</v>
      </c>
      <c r="I28" s="17">
        <v>0</v>
      </c>
      <c r="J28" s="17">
        <v>0</v>
      </c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</row>
    <row r="29" spans="1:26" s="53" customFormat="1" ht="18" customHeight="1">
      <c r="A29" s="17"/>
      <c r="B29" s="18"/>
      <c r="C29" s="21" t="s">
        <v>145</v>
      </c>
      <c r="D29" s="17"/>
      <c r="E29" s="17">
        <v>1592</v>
      </c>
      <c r="F29" s="17">
        <v>1592</v>
      </c>
      <c r="G29" s="17">
        <v>0</v>
      </c>
      <c r="H29" s="17">
        <v>1592</v>
      </c>
      <c r="I29" s="17">
        <v>0</v>
      </c>
      <c r="J29" s="17">
        <v>0</v>
      </c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</row>
    <row r="30" spans="1:26" s="53" customFormat="1" ht="18" customHeight="1">
      <c r="A30" s="17"/>
      <c r="B30" s="18"/>
      <c r="C30" s="21" t="s">
        <v>165</v>
      </c>
      <c r="D30" s="17"/>
      <c r="E30" s="17">
        <v>1695</v>
      </c>
      <c r="F30" s="17">
        <v>1695</v>
      </c>
      <c r="G30" s="17">
        <v>0</v>
      </c>
      <c r="H30" s="17">
        <v>0</v>
      </c>
      <c r="I30" s="17">
        <v>0</v>
      </c>
      <c r="J30" s="17">
        <v>0</v>
      </c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</row>
    <row r="31" spans="1:26" s="53" customFormat="1" ht="18" customHeight="1">
      <c r="A31" s="17"/>
      <c r="B31" s="18"/>
      <c r="C31" s="21" t="s">
        <v>162</v>
      </c>
      <c r="D31" s="17"/>
      <c r="E31" s="17">
        <v>1020</v>
      </c>
      <c r="F31" s="17">
        <v>1020</v>
      </c>
      <c r="G31" s="17">
        <v>0</v>
      </c>
      <c r="H31" s="17">
        <v>0</v>
      </c>
      <c r="I31" s="17">
        <v>0</v>
      </c>
      <c r="J31" s="17">
        <v>0</v>
      </c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</row>
    <row r="32" spans="1:26" s="53" customFormat="1" ht="18" customHeight="1">
      <c r="A32" s="17"/>
      <c r="B32" s="18"/>
      <c r="C32" s="21" t="s">
        <v>176</v>
      </c>
      <c r="D32" s="17"/>
      <c r="E32" s="17">
        <v>1100</v>
      </c>
      <c r="F32" s="17">
        <v>1100</v>
      </c>
      <c r="G32" s="17">
        <v>0</v>
      </c>
      <c r="H32" s="17">
        <v>0</v>
      </c>
      <c r="I32" s="17">
        <v>0</v>
      </c>
      <c r="J32" s="17">
        <v>0</v>
      </c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</row>
    <row r="33" spans="1:26" s="53" customFormat="1" ht="18" customHeight="1">
      <c r="A33" s="17"/>
      <c r="B33" s="18"/>
      <c r="C33" s="21" t="s">
        <v>167</v>
      </c>
      <c r="D33" s="17"/>
      <c r="E33" s="17">
        <v>200</v>
      </c>
      <c r="F33" s="17">
        <v>200</v>
      </c>
      <c r="G33" s="17">
        <v>0</v>
      </c>
      <c r="H33" s="17">
        <v>0</v>
      </c>
      <c r="I33" s="17">
        <v>0</v>
      </c>
      <c r="J33" s="17">
        <v>0</v>
      </c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</row>
    <row r="34" spans="1:26" s="53" customFormat="1" ht="18" customHeight="1">
      <c r="A34" s="17"/>
      <c r="B34" s="18"/>
      <c r="C34" s="21" t="s">
        <v>235</v>
      </c>
      <c r="D34" s="17"/>
      <c r="E34" s="17">
        <v>2040</v>
      </c>
      <c r="F34" s="17">
        <v>2040</v>
      </c>
      <c r="G34" s="17">
        <v>0</v>
      </c>
      <c r="H34" s="17">
        <v>0</v>
      </c>
      <c r="I34" s="17">
        <v>0</v>
      </c>
      <c r="J34" s="17">
        <v>0</v>
      </c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</row>
    <row r="35" spans="1:26" s="53" customFormat="1" ht="18" customHeight="1">
      <c r="A35" s="17"/>
      <c r="B35" s="18"/>
      <c r="C35" s="21" t="s">
        <v>168</v>
      </c>
      <c r="D35" s="17"/>
      <c r="E35" s="17">
        <v>500</v>
      </c>
      <c r="F35" s="17">
        <v>500</v>
      </c>
      <c r="G35" s="17">
        <v>0</v>
      </c>
      <c r="H35" s="17">
        <v>0</v>
      </c>
      <c r="I35" s="17">
        <v>0</v>
      </c>
      <c r="J35" s="17">
        <v>0</v>
      </c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</row>
    <row r="36" spans="1:26" s="53" customFormat="1" ht="18" customHeight="1">
      <c r="A36" s="17"/>
      <c r="B36" s="18"/>
      <c r="C36" s="21" t="s">
        <v>169</v>
      </c>
      <c r="D36" s="17"/>
      <c r="E36" s="17">
        <v>200</v>
      </c>
      <c r="F36" s="17">
        <v>200</v>
      </c>
      <c r="G36" s="17">
        <v>0</v>
      </c>
      <c r="H36" s="17">
        <v>0</v>
      </c>
      <c r="I36" s="17">
        <v>0</v>
      </c>
      <c r="J36" s="17">
        <v>0</v>
      </c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</row>
    <row r="37" spans="1:26" s="53" customFormat="1" ht="18" customHeight="1">
      <c r="A37" s="17"/>
      <c r="B37" s="18"/>
      <c r="C37" s="21" t="s">
        <v>170</v>
      </c>
      <c r="D37" s="17"/>
      <c r="E37" s="17">
        <v>1700</v>
      </c>
      <c r="F37" s="17">
        <v>1700</v>
      </c>
      <c r="G37" s="17">
        <v>0</v>
      </c>
      <c r="H37" s="17">
        <v>0</v>
      </c>
      <c r="I37" s="17">
        <v>0</v>
      </c>
      <c r="J37" s="17">
        <v>0</v>
      </c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</row>
    <row r="38" spans="1:26" s="53" customFormat="1" ht="18" customHeight="1">
      <c r="A38" s="17"/>
      <c r="B38" s="7">
        <v>85228</v>
      </c>
      <c r="C38" s="21"/>
      <c r="D38" s="17">
        <v>18200</v>
      </c>
      <c r="E38" s="17">
        <f aca="true" t="shared" si="6" ref="E38:J38">SUM(E40:E41)</f>
        <v>18200</v>
      </c>
      <c r="F38" s="17">
        <f t="shared" si="6"/>
        <v>18200</v>
      </c>
      <c r="G38" s="17">
        <f t="shared" si="6"/>
        <v>17000</v>
      </c>
      <c r="H38" s="17">
        <f t="shared" si="6"/>
        <v>1200</v>
      </c>
      <c r="I38" s="17">
        <f t="shared" si="6"/>
        <v>0</v>
      </c>
      <c r="J38" s="17">
        <f t="shared" si="6"/>
        <v>0</v>
      </c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</row>
    <row r="39" spans="1:26" s="53" customFormat="1" ht="18" customHeight="1">
      <c r="A39" s="17"/>
      <c r="B39" s="18"/>
      <c r="C39" s="21">
        <v>2010</v>
      </c>
      <c r="D39" s="17">
        <v>18200</v>
      </c>
      <c r="E39" s="17"/>
      <c r="F39" s="17"/>
      <c r="G39" s="17"/>
      <c r="H39" s="17"/>
      <c r="I39" s="17"/>
      <c r="J39" s="17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</row>
    <row r="40" spans="1:26" s="53" customFormat="1" ht="18" customHeight="1">
      <c r="A40" s="17"/>
      <c r="B40" s="18"/>
      <c r="C40" s="21">
        <v>4110</v>
      </c>
      <c r="D40" s="17"/>
      <c r="E40" s="17">
        <v>1200</v>
      </c>
      <c r="F40" s="17">
        <v>1200</v>
      </c>
      <c r="G40" s="17">
        <v>0</v>
      </c>
      <c r="H40" s="17">
        <v>1200</v>
      </c>
      <c r="I40" s="17">
        <v>0</v>
      </c>
      <c r="J40" s="17">
        <v>0</v>
      </c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</row>
    <row r="41" spans="1:26" s="53" customFormat="1" ht="18" customHeight="1">
      <c r="A41" s="17"/>
      <c r="B41" s="18"/>
      <c r="C41" s="21">
        <v>4170</v>
      </c>
      <c r="D41" s="17"/>
      <c r="E41" s="17">
        <v>17000</v>
      </c>
      <c r="F41" s="17">
        <v>17000</v>
      </c>
      <c r="G41" s="17">
        <v>17000</v>
      </c>
      <c r="H41" s="17">
        <v>0</v>
      </c>
      <c r="I41" s="17">
        <v>0</v>
      </c>
      <c r="J41" s="17">
        <v>0</v>
      </c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</row>
    <row r="42" spans="1:10" ht="18" customHeight="1">
      <c r="A42" s="474" t="s">
        <v>304</v>
      </c>
      <c r="B42" s="475"/>
      <c r="C42" s="476"/>
      <c r="D42" s="54">
        <f aca="true" t="shared" si="7" ref="D42:J42">SUM(D7,D15,D21)</f>
        <v>3037350</v>
      </c>
      <c r="E42" s="54">
        <f t="shared" si="7"/>
        <v>3037350</v>
      </c>
      <c r="F42" s="54">
        <f t="shared" si="7"/>
        <v>3037350</v>
      </c>
      <c r="G42" s="54">
        <f t="shared" si="7"/>
        <v>148843</v>
      </c>
      <c r="H42" s="54">
        <f t="shared" si="7"/>
        <v>108668</v>
      </c>
      <c r="I42" s="54">
        <f t="shared" si="7"/>
        <v>2766450</v>
      </c>
      <c r="J42" s="344">
        <f t="shared" si="7"/>
        <v>0</v>
      </c>
    </row>
    <row r="43" spans="1:10" ht="15">
      <c r="A43" s="227"/>
      <c r="B43" s="227"/>
      <c r="C43" s="227"/>
      <c r="D43" s="228"/>
      <c r="E43" s="228"/>
      <c r="F43" s="228"/>
      <c r="G43" s="228"/>
      <c r="H43" s="228"/>
      <c r="I43" s="228"/>
      <c r="J43" s="228"/>
    </row>
    <row r="44" spans="1:6" ht="12.75">
      <c r="A44" s="14"/>
      <c r="B44" s="14"/>
      <c r="C44" s="14"/>
      <c r="D44" s="14"/>
      <c r="E44" s="14"/>
      <c r="F44" s="14"/>
    </row>
    <row r="45" spans="1:6" ht="15.75">
      <c r="A45" s="136" t="s">
        <v>452</v>
      </c>
      <c r="B45" s="137"/>
      <c r="C45" s="137"/>
      <c r="D45" s="137"/>
      <c r="E45" s="137"/>
      <c r="F45" s="137"/>
    </row>
    <row r="46" spans="1:6" ht="15.75">
      <c r="A46" s="136"/>
      <c r="B46" s="137"/>
      <c r="C46" s="137"/>
      <c r="D46" s="137"/>
      <c r="E46" s="137"/>
      <c r="F46" s="137"/>
    </row>
    <row r="47" spans="1:6" ht="27.75" customHeight="1">
      <c r="A47" s="210" t="s">
        <v>21</v>
      </c>
      <c r="B47" s="210" t="s">
        <v>448</v>
      </c>
      <c r="C47" s="210" t="s">
        <v>449</v>
      </c>
      <c r="D47" s="210" t="s">
        <v>450</v>
      </c>
      <c r="E47" s="477" t="s">
        <v>528</v>
      </c>
      <c r="F47" s="478"/>
    </row>
    <row r="48" spans="1:6" ht="18" customHeight="1">
      <c r="A48" s="138">
        <v>750</v>
      </c>
      <c r="B48" s="138">
        <v>75011</v>
      </c>
      <c r="C48" s="138" t="s">
        <v>451</v>
      </c>
      <c r="D48" s="53">
        <v>200</v>
      </c>
      <c r="E48" s="473">
        <v>10</v>
      </c>
      <c r="F48" s="473"/>
    </row>
    <row r="49" spans="1:6" ht="20.25" customHeight="1">
      <c r="A49" s="138">
        <v>852</v>
      </c>
      <c r="B49" s="138">
        <v>85212</v>
      </c>
      <c r="C49" s="340" t="s">
        <v>659</v>
      </c>
      <c r="D49" s="53">
        <v>22000</v>
      </c>
      <c r="E49" s="472">
        <v>8800</v>
      </c>
      <c r="F49" s="473"/>
    </row>
  </sheetData>
  <sheetProtection/>
  <mergeCells count="14">
    <mergeCell ref="E49:F49"/>
    <mergeCell ref="A42:C42"/>
    <mergeCell ref="E3:E5"/>
    <mergeCell ref="F3:J3"/>
    <mergeCell ref="F4:F5"/>
    <mergeCell ref="G4:I4"/>
    <mergeCell ref="J4:J5"/>
    <mergeCell ref="E47:F47"/>
    <mergeCell ref="E48:F48"/>
    <mergeCell ref="A1:J1"/>
    <mergeCell ref="A3:A5"/>
    <mergeCell ref="B3:B5"/>
    <mergeCell ref="C3:C5"/>
    <mergeCell ref="D3:D5"/>
  </mergeCells>
  <printOptions/>
  <pageMargins left="0.9055118110236221" right="0.6692913385826772" top="0.984251968503937" bottom="0.8267716535433072" header="0.5905511811023623" footer="0.5118110236220472"/>
  <pageSetup horizontalDpi="600" verticalDpi="600" orientation="landscape" paperSize="9" r:id="rId1"/>
  <headerFooter alignWithMargins="0">
    <oddHeader>&amp;R&amp;"Arial,Pogrubiony"&amp;12Załącznik Nr  5&amp;"Arial,Normalny"&amp;10 do uchwały Nr XXVI/174/2009 Rady Miasta Radziejów z dnia 30 grudnia 2009 roku  
w sprawie uchwalenia budżetu Miasta Radziejów  na 2010 rok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7.00390625" style="0" customWidth="1"/>
    <col min="4" max="4" width="14.00390625" style="0" customWidth="1"/>
    <col min="5" max="5" width="16.7109375" style="0" customWidth="1"/>
    <col min="6" max="6" width="16.00390625" style="0" customWidth="1"/>
    <col min="7" max="7" width="16.57421875" style="0" customWidth="1"/>
    <col min="8" max="8" width="16.421875" style="0" customWidth="1"/>
    <col min="9" max="9" width="14.28125" style="0" customWidth="1"/>
    <col min="10" max="10" width="14.7109375" style="0" customWidth="1"/>
  </cols>
  <sheetData>
    <row r="1" spans="1:10" ht="37.5" customHeight="1">
      <c r="A1" s="458" t="s">
        <v>661</v>
      </c>
      <c r="B1" s="458"/>
      <c r="C1" s="458"/>
      <c r="D1" s="458"/>
      <c r="E1" s="458"/>
      <c r="F1" s="458"/>
      <c r="G1" s="458"/>
      <c r="H1" s="458"/>
      <c r="I1" s="458"/>
      <c r="J1" s="458"/>
    </row>
    <row r="2" spans="1:7" ht="12.75">
      <c r="A2" s="14"/>
      <c r="B2" s="14"/>
      <c r="C2" s="14"/>
      <c r="D2" s="14"/>
      <c r="E2" s="14"/>
      <c r="F2" s="14"/>
      <c r="G2" s="14"/>
    </row>
    <row r="3" spans="1:10" ht="12.75">
      <c r="A3" s="14"/>
      <c r="B3" s="14"/>
      <c r="C3" s="14"/>
      <c r="D3" s="14"/>
      <c r="E3" s="14"/>
      <c r="F3" s="14"/>
      <c r="G3" s="14"/>
      <c r="J3" s="62" t="s">
        <v>277</v>
      </c>
    </row>
    <row r="4" spans="1:10" ht="12.75">
      <c r="A4" s="459" t="s">
        <v>21</v>
      </c>
      <c r="B4" s="469" t="s">
        <v>132</v>
      </c>
      <c r="C4" s="469" t="s">
        <v>133</v>
      </c>
      <c r="D4" s="468" t="s">
        <v>312</v>
      </c>
      <c r="E4" s="468" t="s">
        <v>313</v>
      </c>
      <c r="F4" s="468" t="s">
        <v>135</v>
      </c>
      <c r="G4" s="468"/>
      <c r="H4" s="468"/>
      <c r="I4" s="468"/>
      <c r="J4" s="468"/>
    </row>
    <row r="5" spans="1:10" ht="12.75">
      <c r="A5" s="459"/>
      <c r="B5" s="470"/>
      <c r="C5" s="470"/>
      <c r="D5" s="459"/>
      <c r="E5" s="468"/>
      <c r="F5" s="468" t="s">
        <v>314</v>
      </c>
      <c r="G5" s="468" t="s">
        <v>137</v>
      </c>
      <c r="H5" s="468"/>
      <c r="I5" s="468"/>
      <c r="J5" s="468" t="s">
        <v>315</v>
      </c>
    </row>
    <row r="6" spans="1:10" ht="25.5">
      <c r="A6" s="459"/>
      <c r="B6" s="471"/>
      <c r="C6" s="471"/>
      <c r="D6" s="459"/>
      <c r="E6" s="468"/>
      <c r="F6" s="468"/>
      <c r="G6" s="209" t="s">
        <v>316</v>
      </c>
      <c r="H6" s="209" t="s">
        <v>317</v>
      </c>
      <c r="I6" s="209" t="s">
        <v>356</v>
      </c>
      <c r="J6" s="468"/>
    </row>
    <row r="7" spans="1:10" ht="12.75">
      <c r="A7" s="81">
        <v>1</v>
      </c>
      <c r="B7" s="81">
        <v>2</v>
      </c>
      <c r="C7" s="81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</row>
    <row r="8" spans="1:10" ht="18" customHeight="1">
      <c r="A8" s="104">
        <v>801</v>
      </c>
      <c r="B8" s="104">
        <v>80101</v>
      </c>
      <c r="C8" s="104">
        <v>2310</v>
      </c>
      <c r="D8" s="106">
        <v>37047</v>
      </c>
      <c r="E8" s="106">
        <v>0</v>
      </c>
      <c r="F8" s="106">
        <v>0</v>
      </c>
      <c r="G8" s="105">
        <v>0</v>
      </c>
      <c r="H8" s="105">
        <v>0</v>
      </c>
      <c r="I8" s="105">
        <v>0</v>
      </c>
      <c r="J8" s="105">
        <v>0</v>
      </c>
    </row>
    <row r="9" spans="1:10" ht="16.5" customHeight="1">
      <c r="A9" s="104">
        <v>801</v>
      </c>
      <c r="B9" s="104">
        <v>80104</v>
      </c>
      <c r="C9" s="104">
        <v>2310</v>
      </c>
      <c r="D9" s="106">
        <v>145543</v>
      </c>
      <c r="E9" s="106">
        <v>0</v>
      </c>
      <c r="F9" s="106">
        <v>0</v>
      </c>
      <c r="G9" s="105">
        <v>0</v>
      </c>
      <c r="H9" s="105">
        <v>0</v>
      </c>
      <c r="I9" s="106">
        <v>0</v>
      </c>
      <c r="J9" s="105">
        <v>0</v>
      </c>
    </row>
    <row r="10" spans="1:10" ht="16.5" customHeight="1">
      <c r="A10" s="104">
        <v>851</v>
      </c>
      <c r="B10" s="104">
        <v>85154</v>
      </c>
      <c r="C10" s="104">
        <v>2330</v>
      </c>
      <c r="D10" s="106">
        <v>0</v>
      </c>
      <c r="E10" s="106">
        <v>700</v>
      </c>
      <c r="F10" s="106">
        <v>700</v>
      </c>
      <c r="G10" s="105">
        <v>0</v>
      </c>
      <c r="H10" s="105">
        <v>0</v>
      </c>
      <c r="I10" s="106">
        <v>700</v>
      </c>
      <c r="J10" s="105">
        <v>0</v>
      </c>
    </row>
    <row r="11" spans="1:10" ht="18.75" customHeight="1">
      <c r="A11" s="56">
        <v>851</v>
      </c>
      <c r="B11" s="56">
        <v>85158</v>
      </c>
      <c r="C11" s="56">
        <v>2310</v>
      </c>
      <c r="D11" s="17">
        <v>0</v>
      </c>
      <c r="E11" s="17">
        <v>1500</v>
      </c>
      <c r="F11" s="17">
        <v>1500</v>
      </c>
      <c r="G11" s="17">
        <v>0</v>
      </c>
      <c r="H11" s="17">
        <v>0</v>
      </c>
      <c r="I11" s="17">
        <v>1500</v>
      </c>
      <c r="J11" s="17">
        <v>0</v>
      </c>
    </row>
    <row r="12" spans="1:10" ht="18.75" customHeight="1">
      <c r="A12" s="56">
        <v>854</v>
      </c>
      <c r="B12" s="56">
        <v>85404</v>
      </c>
      <c r="C12" s="56">
        <v>2310</v>
      </c>
      <c r="D12" s="17">
        <v>5440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ht="19.5" customHeight="1">
      <c r="A13" s="56">
        <v>921</v>
      </c>
      <c r="B13" s="56">
        <v>92116</v>
      </c>
      <c r="C13" s="56">
        <v>2320</v>
      </c>
      <c r="D13" s="17">
        <v>60000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ht="15">
      <c r="A14" s="474" t="s">
        <v>304</v>
      </c>
      <c r="B14" s="475"/>
      <c r="C14" s="476"/>
      <c r="D14" s="82">
        <f aca="true" t="shared" si="0" ref="D14:J14">SUM(D8:D13)</f>
        <v>248030</v>
      </c>
      <c r="E14" s="82">
        <f t="shared" si="0"/>
        <v>2200</v>
      </c>
      <c r="F14" s="82">
        <f t="shared" si="0"/>
        <v>2200</v>
      </c>
      <c r="G14" s="82">
        <f t="shared" si="0"/>
        <v>0</v>
      </c>
      <c r="H14" s="82">
        <f t="shared" si="0"/>
        <v>0</v>
      </c>
      <c r="I14" s="82">
        <f t="shared" si="0"/>
        <v>2200</v>
      </c>
      <c r="J14" s="82">
        <f t="shared" si="0"/>
        <v>0</v>
      </c>
    </row>
    <row r="15" spans="1:7" ht="12.75">
      <c r="A15" s="14"/>
      <c r="B15" s="14"/>
      <c r="C15" s="14"/>
      <c r="D15" s="14"/>
      <c r="E15" s="14"/>
      <c r="F15" s="14"/>
      <c r="G15" s="14"/>
    </row>
    <row r="16" spans="1:6" ht="12.75">
      <c r="A16" s="15"/>
      <c r="B16" s="14"/>
      <c r="C16" s="14"/>
      <c r="D16" s="14"/>
      <c r="E16" s="14"/>
      <c r="F16" s="14"/>
    </row>
  </sheetData>
  <sheetProtection/>
  <mergeCells count="11">
    <mergeCell ref="F5:F6"/>
    <mergeCell ref="G5:I5"/>
    <mergeCell ref="J5:J6"/>
    <mergeCell ref="A14:C14"/>
    <mergeCell ref="A1:J1"/>
    <mergeCell ref="A4:A6"/>
    <mergeCell ref="B4:B6"/>
    <mergeCell ref="C4:C6"/>
    <mergeCell ref="D4:D6"/>
    <mergeCell ref="E4:E6"/>
    <mergeCell ref="F4:J4"/>
  </mergeCells>
  <printOptions/>
  <pageMargins left="0.7480314960629921" right="0.7086614173228347" top="1.76" bottom="0.984251968503937" header="0.76" footer="0.5118110236220472"/>
  <pageSetup horizontalDpi="600" verticalDpi="600" orientation="landscape" paperSize="9" r:id="rId1"/>
  <headerFooter alignWithMargins="0">
    <oddHeader>&amp;R&amp;"Arial,Pogrubiony"Załącznik Nr 6&amp;"Arial,Normalny" do uchwały Nr XXVI/174/2009 Rady Miasta Radziejów z dnia 30 grudnia 2009 roku  
w sprawie uchwalenia budżetu Miasta Radziejów na 2010 rok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4.8515625" style="0" customWidth="1"/>
    <col min="2" max="2" width="8.00390625" style="0" customWidth="1"/>
    <col min="3" max="3" width="9.421875" style="0" customWidth="1"/>
    <col min="4" max="4" width="6.28125" style="0" customWidth="1"/>
    <col min="5" max="5" width="37.140625" style="0" customWidth="1"/>
    <col min="6" max="6" width="21.00390625" style="0" customWidth="1"/>
  </cols>
  <sheetData>
    <row r="1" spans="1:6" ht="46.5" customHeight="1">
      <c r="A1" s="458" t="s">
        <v>666</v>
      </c>
      <c r="B1" s="458"/>
      <c r="C1" s="458"/>
      <c r="D1" s="458"/>
      <c r="E1" s="458"/>
      <c r="F1" s="458"/>
    </row>
    <row r="2" spans="1:6" ht="18">
      <c r="A2" s="14"/>
      <c r="B2" s="14"/>
      <c r="C2" s="14"/>
      <c r="D2" s="14"/>
      <c r="E2" s="25"/>
      <c r="F2" s="25"/>
    </row>
    <row r="3" spans="1:6" ht="12.75">
      <c r="A3" s="14"/>
      <c r="B3" s="14"/>
      <c r="C3" s="14"/>
      <c r="D3" s="14"/>
      <c r="E3" s="14"/>
      <c r="F3" s="63" t="s">
        <v>277</v>
      </c>
    </row>
    <row r="4" spans="1:6" ht="42" customHeight="1">
      <c r="A4" s="378" t="s">
        <v>278</v>
      </c>
      <c r="B4" s="378" t="s">
        <v>21</v>
      </c>
      <c r="C4" s="378" t="s">
        <v>132</v>
      </c>
      <c r="D4" s="378" t="s">
        <v>22</v>
      </c>
      <c r="E4" s="209" t="s">
        <v>357</v>
      </c>
      <c r="F4" s="209" t="s">
        <v>358</v>
      </c>
    </row>
    <row r="5" spans="1:6" ht="16.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</row>
    <row r="6" spans="1:6" ht="42" customHeight="1">
      <c r="A6" s="83">
        <v>1</v>
      </c>
      <c r="B6" s="83">
        <v>921</v>
      </c>
      <c r="C6" s="83">
        <v>92109</v>
      </c>
      <c r="D6" s="83">
        <v>2480</v>
      </c>
      <c r="E6" s="86" t="s">
        <v>664</v>
      </c>
      <c r="F6" s="85">
        <v>282500</v>
      </c>
    </row>
    <row r="7" spans="1:6" ht="42" customHeight="1">
      <c r="A7" s="83">
        <v>2</v>
      </c>
      <c r="B7" s="83">
        <v>921</v>
      </c>
      <c r="C7" s="83">
        <v>92116</v>
      </c>
      <c r="D7" s="83">
        <v>2480</v>
      </c>
      <c r="E7" s="86" t="s">
        <v>665</v>
      </c>
      <c r="F7" s="85">
        <v>319000</v>
      </c>
    </row>
    <row r="8" spans="1:6" ht="34.5" customHeight="1">
      <c r="A8" s="479" t="s">
        <v>663</v>
      </c>
      <c r="B8" s="480"/>
      <c r="C8" s="480"/>
      <c r="D8" s="480"/>
      <c r="E8" s="481"/>
      <c r="F8" s="345">
        <f>SUM(F6:F7)</f>
        <v>601500</v>
      </c>
    </row>
    <row r="9" spans="1:6" ht="21" customHeight="1">
      <c r="A9" s="14"/>
      <c r="B9" s="14"/>
      <c r="C9" s="14"/>
      <c r="D9" s="14"/>
      <c r="E9" s="14"/>
      <c r="F9" s="14"/>
    </row>
    <row r="10" spans="1:6" ht="12" customHeight="1">
      <c r="A10" s="64"/>
      <c r="B10" s="14"/>
      <c r="C10" s="14"/>
      <c r="D10" s="14"/>
      <c r="E10" s="14"/>
      <c r="F10" s="14"/>
    </row>
    <row r="11" spans="1:6" ht="12" customHeight="1">
      <c r="A11" s="15"/>
      <c r="B11" s="14"/>
      <c r="C11" s="14"/>
      <c r="D11" s="14"/>
      <c r="E11" s="14"/>
      <c r="F11" s="14"/>
    </row>
    <row r="12" spans="1:6" ht="12" customHeight="1">
      <c r="A12" s="14"/>
      <c r="B12" s="14"/>
      <c r="C12" s="14"/>
      <c r="D12" s="14"/>
      <c r="E12" s="14"/>
      <c r="F12" s="14"/>
    </row>
    <row r="13" spans="1:6" ht="12" customHeight="1">
      <c r="A13" s="15"/>
      <c r="B13" s="14"/>
      <c r="C13" s="14"/>
      <c r="D13" s="14"/>
      <c r="E13" s="14"/>
      <c r="F13" s="14"/>
    </row>
    <row r="14" ht="12" customHeight="1"/>
    <row r="15" ht="12" customHeight="1"/>
    <row r="16" ht="12" customHeight="1"/>
    <row r="17" ht="12" customHeight="1"/>
  </sheetData>
  <sheetProtection/>
  <mergeCells count="2">
    <mergeCell ref="A1:F1"/>
    <mergeCell ref="A8:E8"/>
  </mergeCells>
  <printOptions/>
  <pageMargins left="0.7480314960629921" right="0.7086614173228347" top="1.8503937007874016" bottom="0.984251968503937" header="0.7480314960629921" footer="0.5118110236220472"/>
  <pageSetup horizontalDpi="600" verticalDpi="600" orientation="portrait" paperSize="9" r:id="rId1"/>
  <headerFooter alignWithMargins="0">
    <oddHeader xml:space="preserve">&amp;R&amp;"Arial,Pogrubiony"&amp;11Załącznik Nr 7&amp;"Arial,Normalny"&amp;10 do uchwały Nr XXVI/174/2009 
Rady Miasta Radziejów z dnia 30 grudnia 2009 roku  
w sprawie uchwalenia budżetu Miasta Radziejów  na 2010 rok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6.28125" style="0" customWidth="1"/>
    <col min="5" max="5" width="6.28125" style="0" customWidth="1"/>
    <col min="6" max="6" width="39.7109375" style="0" customWidth="1"/>
    <col min="7" max="7" width="15.7109375" style="0" customWidth="1"/>
  </cols>
  <sheetData>
    <row r="1" spans="2:7" ht="63.75" customHeight="1">
      <c r="B1" s="458" t="s">
        <v>662</v>
      </c>
      <c r="C1" s="458"/>
      <c r="D1" s="458"/>
      <c r="E1" s="458"/>
      <c r="F1" s="458"/>
      <c r="G1" s="458"/>
    </row>
    <row r="2" spans="2:7" ht="42" customHeight="1">
      <c r="B2" s="26"/>
      <c r="C2" s="26"/>
      <c r="D2" s="26"/>
      <c r="E2" s="26"/>
      <c r="F2" s="26"/>
      <c r="G2" s="26"/>
    </row>
    <row r="3" spans="2:7" ht="18">
      <c r="B3" s="65"/>
      <c r="C3" s="65"/>
      <c r="D3" s="65"/>
      <c r="E3" s="65"/>
      <c r="F3" s="26"/>
      <c r="G3" s="26"/>
    </row>
    <row r="4" spans="2:7" ht="12.75">
      <c r="B4" s="65"/>
      <c r="C4" s="65"/>
      <c r="D4" s="65"/>
      <c r="E4" s="65"/>
      <c r="F4" s="66"/>
      <c r="G4" s="67" t="s">
        <v>277</v>
      </c>
    </row>
    <row r="5" spans="2:7" ht="41.25" customHeight="1">
      <c r="B5" s="209" t="s">
        <v>278</v>
      </c>
      <c r="C5" s="209" t="s">
        <v>21</v>
      </c>
      <c r="D5" s="209" t="s">
        <v>132</v>
      </c>
      <c r="E5" s="209" t="s">
        <v>22</v>
      </c>
      <c r="F5" s="209" t="s">
        <v>359</v>
      </c>
      <c r="G5" s="209" t="s">
        <v>358</v>
      </c>
    </row>
    <row r="6" spans="2:7" ht="12.75">
      <c r="B6" s="68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</row>
    <row r="7" spans="2:7" ht="40.5" customHeight="1">
      <c r="B7" s="80" t="s">
        <v>291</v>
      </c>
      <c r="C7" s="87" t="s">
        <v>404</v>
      </c>
      <c r="D7" s="87" t="s">
        <v>667</v>
      </c>
      <c r="E7" s="87" t="s">
        <v>668</v>
      </c>
      <c r="F7" s="69" t="s">
        <v>669</v>
      </c>
      <c r="G7" s="79">
        <v>5000</v>
      </c>
    </row>
    <row r="8" spans="2:7" ht="40.5" customHeight="1">
      <c r="B8" s="80" t="s">
        <v>295</v>
      </c>
      <c r="C8" s="87" t="s">
        <v>405</v>
      </c>
      <c r="D8" s="87" t="s">
        <v>265</v>
      </c>
      <c r="E8" s="87" t="s">
        <v>211</v>
      </c>
      <c r="F8" s="69" t="s">
        <v>420</v>
      </c>
      <c r="G8" s="79">
        <v>120000</v>
      </c>
    </row>
    <row r="9" spans="2:7" s="96" customFormat="1" ht="30" customHeight="1">
      <c r="B9" s="482" t="s">
        <v>304</v>
      </c>
      <c r="C9" s="483"/>
      <c r="D9" s="483"/>
      <c r="E9" s="483"/>
      <c r="F9" s="484"/>
      <c r="G9" s="95">
        <f>SUM(G7:G8)</f>
        <v>125000</v>
      </c>
    </row>
    <row r="10" spans="2:7" ht="12.75">
      <c r="B10" s="65"/>
      <c r="C10" s="65"/>
      <c r="D10" s="65"/>
      <c r="E10" s="65"/>
      <c r="F10" s="65"/>
      <c r="G10" s="65"/>
    </row>
    <row r="11" spans="2:7" ht="12.75">
      <c r="B11" s="485"/>
      <c r="C11" s="486"/>
      <c r="D11" s="486"/>
      <c r="E11" s="486"/>
      <c r="F11" s="486"/>
      <c r="G11" s="486"/>
    </row>
  </sheetData>
  <sheetProtection/>
  <mergeCells count="3">
    <mergeCell ref="B1:G1"/>
    <mergeCell ref="B9:F9"/>
    <mergeCell ref="B11:G11"/>
  </mergeCells>
  <printOptions/>
  <pageMargins left="0.7480314960629921" right="0.7086614173228347" top="1.1023622047244095" bottom="0.984251968503937" header="0.5118110236220472" footer="0.5118110236220472"/>
  <pageSetup horizontalDpi="600" verticalDpi="600" orientation="portrait" paperSize="9" r:id="rId1"/>
  <headerFooter alignWithMargins="0">
    <oddHeader xml:space="preserve">&amp;R&amp;"Arial,Pogrubiony"&amp;11Załącznik Nr 8&amp;"Arial,Normalny"&amp;10 do uchwały Nr XXVI/174/2009 Rady Miasta Radziejów z dnia 30 grudnia 2009 roku  
w sprawie uchwalenia budżetu Miasta Radziejów  na 2010 rok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2010-01-05T10:11:56Z</cp:lastPrinted>
  <dcterms:created xsi:type="dcterms:W3CDTF">2006-11-07T12:52:19Z</dcterms:created>
  <dcterms:modified xsi:type="dcterms:W3CDTF">2010-01-05T11:49:09Z</dcterms:modified>
  <cp:category/>
  <cp:version/>
  <cp:contentType/>
  <cp:contentStatus/>
</cp:coreProperties>
</file>