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1"/>
  </bookViews>
  <sheets>
    <sheet name="Dochody" sheetId="1" r:id="rId1"/>
    <sheet name="Wydatki" sheetId="2" r:id="rId2"/>
  </sheets>
  <definedNames>
    <definedName name="_xlnm._FilterDatabase" localSheetId="0" hidden="1">'Dochody'!$D$1:$D$185</definedName>
    <definedName name="_xlnm._FilterDatabase" localSheetId="1" hidden="1">'Wydatki'!$D$1:$D$586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3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44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<sst xmlns="http://schemas.openxmlformats.org/spreadsheetml/2006/main" count="1311" uniqueCount="445">
  <si>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</si>
  <si>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</si>
  <si>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</si>
  <si>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</si>
  <si>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</si>
  <si>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</si>
  <si>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</si>
  <si>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</si>
  <si>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</si>
  <si>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</si>
  <si>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</si>
  <si>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</si>
  <si>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</si>
  <si>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</si>
  <si>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</si>
  <si>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</si>
  <si>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</si>
  <si>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</si>
  <si>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</si>
  <si>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</si>
  <si>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</si>
  <si>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</si>
  <si>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</si>
  <si>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</si>
  <si>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</si>
  <si>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</si>
  <si>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</si>
  <si>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</si>
  <si>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</si>
  <si>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</si>
  <si>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</si>
  <si>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</si>
  <si>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</si>
  <si>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</si>
  <si>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</si>
  <si>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</si>
  <si>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</si>
  <si>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</si>
  <si>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</si>
  <si>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</si>
  <si>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</si>
  <si>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</si>
  <si>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</si>
  <si>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</si>
  <si>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</si>
  <si>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</si>
  <si>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</si>
  <si>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</si>
  <si>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</si>
  <si>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</si>
  <si>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</si>
  <si>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</si>
  <si>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</si>
  <si>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</si>
  <si>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</si>
  <si>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</si>
  <si>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</si>
  <si>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</si>
  <si>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</si>
  <si>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</si>
  <si>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</si>
  <si>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</si>
  <si>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</si>
  <si>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</si>
  <si>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</si>
  <si>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</si>
  <si>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</si>
  <si>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</si>
  <si>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</si>
  <si>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</si>
  <si>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</si>
  <si>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</si>
  <si>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</si>
  <si>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</si>
  <si>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</si>
  <si>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</si>
  <si>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</si>
  <si>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</si>
  <si>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</si>
  <si>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</si>
  <si>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</si>
  <si>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</si>
  <si>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</si>
  <si>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</si>
  <si>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</si>
  <si>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</si>
  <si>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</si>
  <si>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</si>
  <si>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</si>
  <si>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</si>
  <si>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</si>
  <si>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</si>
  <si>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</si>
  <si>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</si>
  <si>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</si>
  <si>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</si>
  <si>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</si>
  <si>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</si>
  <si>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</si>
  <si>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</si>
  <si>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</si>
  <si>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</si>
  <si>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</si>
  <si>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</si>
  <si>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</si>
  <si>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</si>
  <si>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</si>
  <si>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</si>
  <si>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</si>
  <si>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</si>
  <si>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</si>
  <si>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</si>
  <si>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</si>
  <si>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</si>
  <si>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</si>
  <si>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</si>
  <si>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</si>
  <si>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</si>
  <si>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</si>
  <si>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</si>
  <si>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</si>
  <si>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</si>
  <si>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</si>
  <si>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</si>
  <si>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</si>
  <si>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</si>
  <si>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</si>
  <si>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</si>
  <si>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</si>
  <si>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</si>
  <si>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</si>
  <si>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</si>
  <si>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</si>
  <si>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</si>
  <si>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</si>
  <si>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</si>
  <si>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</si>
  <si>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</si>
  <si>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</si>
  <si>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</si>
  <si>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</si>
  <si>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</si>
  <si>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</si>
  <si>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</si>
  <si>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</si>
  <si>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</si>
  <si>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</si>
  <si>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</si>
  <si>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</si>
  <si>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</si>
  <si>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</si>
  <si>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</si>
  <si>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</si>
  <si>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</si>
  <si>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</si>
  <si>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</si>
  <si>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</si>
  <si>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</si>
  <si>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</si>
  <si>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</si>
  <si>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</si>
  <si>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</si>
  <si>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</si>
  <si>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</si>
  <si>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</si>
  <si>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</si>
  <si>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</si>
  <si>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4350</t>
  </si>
  <si>
    <t>4480</t>
  </si>
  <si>
    <t>4500</t>
  </si>
  <si>
    <t>2900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</si>
  <si>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</si>
  <si>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</si>
  <si>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</si>
  <si>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</si>
  <si>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</si>
  <si>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</si>
  <si>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</si>
  <si>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</si>
  <si>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</si>
  <si>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</si>
  <si>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</si>
  <si>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</si>
  <si>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01030</t>
  </si>
  <si>
    <t>Wypłaty z tytułu gwarancji i poręczeń</t>
  </si>
  <si>
    <t>80103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</si>
  <si>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</si>
  <si>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</si>
  <si>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</si>
  <si>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</si>
  <si>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</si>
  <si>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</si>
  <si>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</si>
  <si>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</si>
  <si>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</si>
  <si>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</si>
  <si>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</si>
  <si>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</si>
  <si>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</si>
  <si>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</si>
  <si>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</si>
  <si>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4360</t>
  </si>
  <si>
    <t>4370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</si>
  <si>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</si>
  <si>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</si>
  <si>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</si>
  <si>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</si>
  <si>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</si>
  <si>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</si>
  <si>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</si>
  <si>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</si>
  <si>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</si>
  <si>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</si>
  <si>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</si>
  <si>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</si>
  <si>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</si>
  <si>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</si>
  <si>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</si>
  <si>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</si>
  <si>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</si>
  <si>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</si>
  <si>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</si>
  <si>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</si>
  <si>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</si>
  <si>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</si>
  <si>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</si>
  <si>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</si>
  <si>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</si>
  <si>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</si>
  <si>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</si>
  <si>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</si>
  <si>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</si>
  <si>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</si>
  <si>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</si>
  <si>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</si>
  <si>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</si>
  <si>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</si>
  <si>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</si>
  <si>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</si>
  <si>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</si>
  <si>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</si>
  <si>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</si>
  <si>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</si>
  <si>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Pozostałe zadania w zakresie polityki społecznej</t>
  </si>
  <si>
    <t>853</t>
  </si>
  <si>
    <t>85395</t>
  </si>
  <si>
    <t>2009</t>
  </si>
  <si>
    <t>Wydatki  inwestycyjne jednostek budżetowych</t>
  </si>
  <si>
    <t>Wydatki na zakupy inwestycyjne jedn.budżetowych</t>
  </si>
  <si>
    <t>4119</t>
  </si>
  <si>
    <t>4129</t>
  </si>
  <si>
    <t>4179</t>
  </si>
  <si>
    <t>4219</t>
  </si>
  <si>
    <t>4309</t>
  </si>
  <si>
    <t>4419</t>
  </si>
  <si>
    <t>6059</t>
  </si>
  <si>
    <t>Obiekty sportowe</t>
  </si>
  <si>
    <t>92601</t>
  </si>
  <si>
    <t>600</t>
  </si>
  <si>
    <t>60016</t>
  </si>
  <si>
    <t>90015</t>
  </si>
  <si>
    <t>2910</t>
  </si>
  <si>
    <t>4560</t>
  </si>
  <si>
    <t>3119</t>
  </si>
  <si>
    <t>4019</t>
  </si>
  <si>
    <t>4229</t>
  </si>
  <si>
    <t>Świadczenia rodzinne, fundusz alimentacyjny oraz składki na ubezpieczenie emerytalne i rentowe z ubezpieczenia społecznego</t>
  </si>
  <si>
    <t>dochody bieżące</t>
  </si>
  <si>
    <t>dochody majątkowe</t>
  </si>
  <si>
    <t>Oddziały przedszkolne przy szkołach podstawowych</t>
  </si>
  <si>
    <t>Zasiłki stałe</t>
  </si>
  <si>
    <t>85216</t>
  </si>
  <si>
    <t>4227</t>
  </si>
  <si>
    <t>4307</t>
  </si>
  <si>
    <t>4417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</si>
  <si>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</si>
  <si>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</si>
  <si>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</si>
  <si>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</si>
  <si>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</si>
  <si>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</si>
  <si>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</si>
  <si>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</si>
  <si>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</si>
  <si>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</si>
  <si>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</si>
  <si>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</si>
  <si>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</si>
  <si>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</si>
  <si>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</si>
  <si>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</si>
  <si>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</si>
  <si>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</si>
  <si>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</si>
  <si>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</si>
  <si>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4017</t>
  </si>
  <si>
    <t>4117</t>
  </si>
  <si>
    <t>4127</t>
  </si>
  <si>
    <t>4177</t>
  </si>
  <si>
    <t>4217</t>
  </si>
  <si>
    <t>4437</t>
  </si>
  <si>
    <t>4439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</si>
  <si>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</si>
  <si>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</si>
  <si>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</si>
  <si>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</si>
  <si>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</si>
  <si>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</si>
  <si>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</si>
  <si>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</si>
  <si>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</si>
  <si>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</si>
  <si>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</si>
  <si>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</si>
  <si>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</si>
  <si>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Udział % w wydatkach bieżących</t>
  </si>
  <si>
    <t>Wpływy z opłat za zarząd, użytkowanie i użytkowanie wieczyste</t>
  </si>
  <si>
    <t>Dochody jednostek samorządu terytorialnego związane z realizacją zadań z zakresu administracji rządowej oraz innych zadań zleconych ustawami</t>
  </si>
  <si>
    <t>Urzędy gmin (miast i miast na prawach powiat)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</si>
  <si>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</si>
  <si>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</si>
  <si>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</si>
  <si>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</si>
  <si>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</si>
  <si>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</si>
  <si>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</si>
  <si>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Wpływy z innych opłat stanowiących dochód jednostek samorządu terytorialnego na podstawie innych ustaw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</si>
  <si>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</si>
  <si>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</si>
  <si>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</si>
  <si>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</si>
  <si>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</si>
  <si>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</si>
  <si>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</si>
  <si>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</si>
  <si>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</si>
  <si>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</si>
  <si>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</si>
  <si>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Opłaty z tytułu zakupu usług telekomunikacyjnych świadczonych w ruchomej publicznej sieci telefonicznej</t>
  </si>
  <si>
    <t>Rady Gmin (miast i miast na prawach powiatu)</t>
  </si>
  <si>
    <t>Opłaty z tytułu zakup usług telekomunikacyjnych świadczonych w ruchomej publicznej sieci telefonicznej</t>
  </si>
  <si>
    <t>Wydatki osobowe niezaliczone do wynagrodzeń</t>
  </si>
  <si>
    <t>Wpłaty na Państowy Fundusz Rehabilitacji Osób Niepełnosprawnych</t>
  </si>
  <si>
    <t>Opłaty z tytułu zakupu usług telekomunikacyjnych świadczonych w stacjonarnej  publicznej sieci telefonicznej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</si>
  <si>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</si>
  <si>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</si>
  <si>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</si>
  <si>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</si>
  <si>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</si>
  <si>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Zakup usług dostępu do sieci Internet</t>
  </si>
  <si>
    <t xml:space="preserve">Oddziały przedszkolne w szkołach podstawowych </t>
  </si>
  <si>
    <t>Zakup usługi dostępu do sieci Internet</t>
  </si>
  <si>
    <t>4121</t>
  </si>
  <si>
    <t>Zakup pomocy naukowych dydaktycznych i książek</t>
  </si>
  <si>
    <t>4301</t>
  </si>
  <si>
    <t>4421</t>
  </si>
  <si>
    <t>4111</t>
  </si>
  <si>
    <t>Odpis na zakładowy fundusz świadczeń socjalnych</t>
  </si>
  <si>
    <t>Stołówki szkolne i przedszkolne</t>
  </si>
  <si>
    <t>Dotacja celowa przekazana gminie na zadania bieżące realizowane na podstawie zawartych porozumień (umów) między jednostkami samorządu terytorialnego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</si>
  <si>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</si>
  <si>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</si>
  <si>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Opłata z tytułu zakupu usług telekomunikacyjnych świadczonych w stacjonarnej publicznej sieci telefonicznej </t>
  </si>
  <si>
    <t xml:space="preserve">Zadania w zakresie kultury fizycznej </t>
  </si>
  <si>
    <t>Wpływy ze sprzedaży składników majątkowych</t>
  </si>
  <si>
    <t>0870</t>
  </si>
  <si>
    <t>0921</t>
  </si>
  <si>
    <t>Odsetki od dotacji oraz płatności, w tym wykorzystanych niezgodnie z przeznaczeniem lub wykorzystanych z naruszeniem procedur, o których mowa w art.. 184 ustawy, pobranych nienależnie lub w nadmiernej wysokości</t>
  </si>
  <si>
    <t>4367</t>
  </si>
  <si>
    <t>4369</t>
  </si>
  <si>
    <t>4447</t>
  </si>
  <si>
    <t>4449</t>
  </si>
  <si>
    <t xml:space="preserve">Kultura fizyczna 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</si>
  <si>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</si>
  <si>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</si>
  <si>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</si>
  <si>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</si>
  <si>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</si>
  <si>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</si>
  <si>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</si>
  <si>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 xml:space="preserve">Wpływy z opłat za zezwolenie za sprzedaż napojów alkoholowych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</si>
  <si>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</si>
  <si>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</si>
  <si>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międzyJST </t>
  </si>
  <si>
    <t xml:space="preserve">Dotacje celowe otrzymane z gminy na zadania bieżące realizowane na podstawie porozumień (umów) między JST </t>
  </si>
  <si>
    <t>Opłaty z tytułu zakupu usług telekomunikacyjnych świadczonych w stacjonarnej publ. sieci telefonicznej</t>
  </si>
  <si>
    <t>Zakup usług przez jednostki samorządu terytorial- nego od innych jednostek samorządu terytorialnego</t>
  </si>
  <si>
    <t>Dotacje celowe przekazane gminie na zadania bieżące realizowane na podstawie zawartych porozumień</t>
  </si>
  <si>
    <t>4211</t>
  </si>
  <si>
    <t>Placówki opiekuńczo - wychowawcze</t>
  </si>
  <si>
    <t>85201</t>
  </si>
  <si>
    <t>Rodziny zastępcze</t>
  </si>
  <si>
    <t>85204</t>
  </si>
  <si>
    <t>Zadania w zakresie przeciwdziałania przemocy w rodzinie</t>
  </si>
  <si>
    <t>85205</t>
  </si>
  <si>
    <t>4047</t>
  </si>
  <si>
    <t>4049</t>
  </si>
  <si>
    <t>Gospodarka odpadami</t>
  </si>
  <si>
    <t>90002</t>
  </si>
  <si>
    <t>Zakup usług obejmujących tłumaczenia</t>
  </si>
  <si>
    <t>4380</t>
  </si>
  <si>
    <t>75411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</si>
  <si>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</si>
  <si>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</si>
  <si>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</si>
  <si>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</si>
  <si>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Plan wg uchwały         Nr XVIII/144/2012</t>
  </si>
  <si>
    <t>Dotacja celowa otrzymana z tytułu pomocy finansowej udzielanej między jednostkami samorządu terytorialnego na dofinansowanie własnych zadań inwestycyjnych i zakupów inwestycyjnych</t>
  </si>
  <si>
    <t>6300</t>
  </si>
  <si>
    <t>6309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</si>
  <si>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</si>
  <si>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</si>
  <si>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</si>
  <si>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</si>
  <si>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</si>
  <si>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</si>
  <si>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</si>
  <si>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</si>
  <si>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85206</t>
  </si>
  <si>
    <t>90003</t>
  </si>
  <si>
    <t>Jednostki specjalistycznego poradnictwa, mieszka- nia chronione i ośrodki interwencji kryzysowej</t>
  </si>
  <si>
    <t>4570</t>
  </si>
  <si>
    <t>4221</t>
  </si>
  <si>
    <t>4241</t>
  </si>
  <si>
    <t>4411</t>
  </si>
  <si>
    <t>4011</t>
  </si>
  <si>
    <t>Opłaty z tytułu zakupu usług telekomunikacyjnych świadczonych w stacjonarnej  publ.sieci telefonicznej</t>
  </si>
  <si>
    <t>Odsetki od nieterminowych wpłat z tytułu pozostałych podatków i opłat</t>
  </si>
  <si>
    <t>4247</t>
  </si>
  <si>
    <t>4249</t>
  </si>
  <si>
    <t>Ochrona zabytków i opieka nad zabytkami</t>
  </si>
  <si>
    <t>92120</t>
  </si>
  <si>
    <t>Dotacje celowe z budżetu na finansowanie lub dofinansowanie prac remontowych i konserwatorskich obiektów zabytkowych przekazane jednostkom niezaliczanym do sektora finansów publicznych</t>
  </si>
  <si>
    <t>2720</t>
  </si>
  <si>
    <t>Komendy powiatowe Policji</t>
  </si>
  <si>
    <t xml:space="preserve">Wpłaty jednostek na państwowy fundusz celowy </t>
  </si>
  <si>
    <t>3000</t>
  </si>
  <si>
    <t>85195</t>
  </si>
  <si>
    <t>75022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</si>
  <si>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</si>
  <si>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</si>
  <si>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Rady gmin (miast i miast na prawach powiatu)</t>
  </si>
  <si>
    <t>Zobowiąza-   nia  wymagalne wg stanu na dzień 31.12.13r.</t>
  </si>
  <si>
    <t>Udział % w wydatkach majątko- wych</t>
  </si>
  <si>
    <t>Kwota należności wymagalnych na koniec          2013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</si>
</sst>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0"/>
  </numFmts>
  <fonts count="6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10"/>
      <color indexed="11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3" fontId="1" fillId="0" borderId="10" xfId="52" applyNumberFormat="1" applyBorder="1" applyAlignment="1">
      <alignment horizontal="right"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" fontId="4" fillId="33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3" fontId="1" fillId="0" borderId="10" xfId="53" applyNumberFormat="1" applyBorder="1" applyAlignment="1">
      <alignment horizontal="right" vertical="center"/>
      <protection/>
    </xf>
    <xf numFmtId="0" fontId="1" fillId="33" borderId="10" xfId="53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horizontal="right" vertical="center"/>
      <protection/>
    </xf>
    <xf numFmtId="10" fontId="4" fillId="0" borderId="10" xfId="53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10" fontId="1" fillId="0" borderId="10" xfId="52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0" fontId="11" fillId="0" borderId="0" xfId="0" applyFont="1" applyAlignment="1">
      <alignment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0" fillId="33" borderId="10" xfId="53" applyNumberFormat="1" applyFont="1" applyFill="1" applyBorder="1" applyAlignment="1">
      <alignment horizontal="right"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9" fontId="12" fillId="0" borderId="10" xfId="52" applyNumberFormat="1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>
      <alignment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4" fillId="33" borderId="10" xfId="52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4" fontId="10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10" fontId="15" fillId="0" borderId="10" xfId="53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33" borderId="10" xfId="52" applyFont="1" applyFill="1" applyBorder="1" applyAlignment="1">
      <alignment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 applyAlignment="1">
      <alignment vertical="center"/>
      <protection/>
    </xf>
    <xf numFmtId="4" fontId="18" fillId="0" borderId="10" xfId="52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0" fontId="18" fillId="33" borderId="10" xfId="52" applyFont="1" applyFill="1" applyBorder="1" applyAlignment="1">
      <alignment vertical="center" wrapText="1"/>
      <protection/>
    </xf>
    <xf numFmtId="4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>
      <alignment/>
      <protection/>
    </xf>
    <xf numFmtId="0" fontId="18" fillId="33" borderId="10" xfId="52" applyFont="1" applyFill="1" applyBorder="1" applyAlignment="1">
      <alignment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0" fontId="18" fillId="33" borderId="10" xfId="53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left" vertical="center" wrapText="1"/>
    </xf>
    <xf numFmtId="49" fontId="20" fillId="0" borderId="10" xfId="52" applyNumberFormat="1" applyFont="1" applyBorder="1" applyAlignment="1">
      <alignment horizontal="center" vertical="center"/>
      <protection/>
    </xf>
    <xf numFmtId="3" fontId="18" fillId="33" borderId="10" xfId="0" applyNumberFormat="1" applyFont="1" applyFill="1" applyBorder="1" applyAlignment="1">
      <alignment vertical="center" wrapText="1"/>
    </xf>
    <xf numFmtId="49" fontId="15" fillId="0" borderId="10" xfId="52" applyNumberFormat="1" applyFont="1" applyBorder="1" applyAlignment="1">
      <alignment horizontal="center" vertical="center"/>
      <protection/>
    </xf>
    <xf numFmtId="4" fontId="18" fillId="0" borderId="10" xfId="52" applyNumberFormat="1" applyFont="1" applyBorder="1">
      <alignment/>
      <protection/>
    </xf>
    <xf numFmtId="0" fontId="18" fillId="33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10" fontId="4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0" fontId="1" fillId="0" borderId="10" xfId="52" applyNumberFormat="1" applyFont="1" applyBorder="1" applyAlignment="1">
      <alignment vertical="center"/>
      <protection/>
    </xf>
    <xf numFmtId="10" fontId="1" fillId="0" borderId="10" xfId="53" applyNumberFormat="1" applyFont="1" applyBorder="1" applyAlignment="1">
      <alignment vertical="center"/>
      <protection/>
    </xf>
    <xf numFmtId="0" fontId="15" fillId="33" borderId="10" xfId="53" applyFont="1" applyFill="1" applyBorder="1" applyAlignment="1">
      <alignment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4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vertical="center"/>
      <protection/>
    </xf>
    <xf numFmtId="0" fontId="15" fillId="33" borderId="10" xfId="52" applyFont="1" applyFill="1" applyBorder="1" applyAlignment="1">
      <alignment vertical="center" wrapText="1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4" fontId="15" fillId="0" borderId="0" xfId="53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3" fontId="15" fillId="33" borderId="10" xfId="0" applyNumberFormat="1" applyFont="1" applyFill="1" applyBorder="1" applyAlignment="1">
      <alignment vertical="center" wrapText="1"/>
    </xf>
    <xf numFmtId="0" fontId="5" fillId="33" borderId="10" xfId="53" applyFont="1" applyFill="1" applyBorder="1" applyAlignment="1">
      <alignment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2" fillId="0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" fontId="1" fillId="0" borderId="10" xfId="52" applyNumberFormat="1" applyFont="1" applyBorder="1">
      <alignment/>
      <protection/>
    </xf>
    <xf numFmtId="3" fontId="25" fillId="0" borderId="10" xfId="53" applyNumberFormat="1" applyFont="1" applyBorder="1" applyAlignment="1">
      <alignment horizontal="right" vertical="center"/>
      <protection/>
    </xf>
    <xf numFmtId="0" fontId="23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18" fillId="33" borderId="10" xfId="53" applyFont="1" applyFill="1" applyBorder="1" applyAlignment="1">
      <alignment vertical="center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3" fontId="24" fillId="0" borderId="10" xfId="53" applyNumberFormat="1" applyFont="1" applyBorder="1" applyAlignment="1">
      <alignment horizontal="right" vertical="center"/>
      <protection/>
    </xf>
    <xf numFmtId="0" fontId="1" fillId="0" borderId="10" xfId="53" applyFont="1" applyFill="1" applyBorder="1" applyAlignment="1">
      <alignment vertical="center"/>
      <protection/>
    </xf>
    <xf numFmtId="49" fontId="1" fillId="0" borderId="10" xfId="53" applyNumberForma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3" fontId="1" fillId="0" borderId="10" xfId="53" applyNumberFormat="1" applyFill="1" applyBorder="1" applyAlignment="1">
      <alignment horizontal="right" vertical="center"/>
      <protection/>
    </xf>
    <xf numFmtId="10" fontId="1" fillId="0" borderId="10" xfId="53" applyNumberFormat="1" applyFont="1" applyFill="1" applyBorder="1" applyAlignment="1">
      <alignment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3" fontId="1" fillId="0" borderId="10" xfId="0" applyNumberFormat="1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right" vertical="center"/>
      <protection/>
    </xf>
    <xf numFmtId="10" fontId="4" fillId="0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vertical="center"/>
      <protection/>
    </xf>
    <xf numFmtId="0" fontId="15" fillId="0" borderId="10" xfId="53" applyFont="1" applyFill="1" applyBorder="1" applyAlignment="1">
      <alignment vertical="center"/>
      <protection/>
    </xf>
    <xf numFmtId="49" fontId="15" fillId="0" borderId="10" xfId="53" applyNumberFormat="1" applyFont="1" applyFill="1" applyBorder="1" applyAlignment="1">
      <alignment horizontal="center" vertical="center"/>
      <protection/>
    </xf>
    <xf numFmtId="3" fontId="15" fillId="0" borderId="10" xfId="53" applyNumberFormat="1" applyFont="1" applyFill="1" applyBorder="1" applyAlignment="1">
      <alignment horizontal="right" vertical="center"/>
      <protection/>
    </xf>
    <xf numFmtId="10" fontId="15" fillId="0" borderId="10" xfId="53" applyNumberFormat="1" applyFont="1" applyFill="1" applyBorder="1" applyAlignment="1">
      <alignment vertical="center"/>
      <protection/>
    </xf>
    <xf numFmtId="4" fontId="15" fillId="0" borderId="10" xfId="53" applyNumberFormat="1" applyFont="1" applyFill="1" applyBorder="1" applyAlignment="1">
      <alignment vertical="center"/>
      <protection/>
    </xf>
    <xf numFmtId="0" fontId="15" fillId="0" borderId="10" xfId="52" applyFont="1" applyFill="1" applyBorder="1" applyAlignment="1">
      <alignment vertical="center" wrapText="1"/>
      <protection/>
    </xf>
    <xf numFmtId="49" fontId="15" fillId="0" borderId="10" xfId="53" applyNumberFormat="1" applyFont="1" applyFill="1" applyBorder="1" applyAlignment="1">
      <alignment horizontal="center" vertical="center"/>
      <protection/>
    </xf>
    <xf numFmtId="3" fontId="15" fillId="0" borderId="10" xfId="53" applyNumberFormat="1" applyFont="1" applyFill="1" applyBorder="1" applyAlignment="1">
      <alignment horizontal="right" vertical="center"/>
      <protection/>
    </xf>
    <xf numFmtId="0" fontId="1" fillId="0" borderId="10" xfId="52" applyFont="1" applyFill="1" applyBorder="1" applyAlignment="1">
      <alignment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3" fontId="1" fillId="0" borderId="10" xfId="53" applyNumberFormat="1" applyFont="1" applyFill="1" applyBorder="1" applyAlignment="1">
      <alignment horizontal="right" vertical="center"/>
      <protection/>
    </xf>
    <xf numFmtId="0" fontId="1" fillId="0" borderId="10" xfId="53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3" fontId="4" fillId="0" borderId="10" xfId="53" applyNumberFormat="1" applyFont="1" applyFill="1" applyBorder="1" applyAlignment="1">
      <alignment horizontal="right" vertical="center"/>
      <protection/>
    </xf>
    <xf numFmtId="49" fontId="18" fillId="0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3" fontId="18" fillId="0" borderId="10" xfId="52" applyNumberFormat="1" applyFont="1" applyFill="1" applyBorder="1" applyAlignment="1">
      <alignment horizontal="right" vertical="center"/>
      <protection/>
    </xf>
    <xf numFmtId="10" fontId="18" fillId="0" borderId="10" xfId="52" applyNumberFormat="1" applyFont="1" applyFill="1" applyBorder="1" applyAlignment="1">
      <alignment vertical="center"/>
      <protection/>
    </xf>
    <xf numFmtId="4" fontId="18" fillId="0" borderId="10" xfId="52" applyNumberFormat="1" applyFont="1" applyFill="1" applyBorder="1" applyAlignment="1">
      <alignment horizontal="right"/>
      <protection/>
    </xf>
    <xf numFmtId="49" fontId="1" fillId="0" borderId="10" xfId="52" applyNumberFormat="1" applyFill="1" applyBorder="1" applyAlignment="1">
      <alignment horizontal="center" vertical="center"/>
      <protection/>
    </xf>
    <xf numFmtId="3" fontId="1" fillId="0" borderId="10" xfId="52" applyNumberFormat="1" applyFill="1" applyBorder="1" applyAlignment="1">
      <alignment horizontal="right" vertical="center"/>
      <protection/>
    </xf>
    <xf numFmtId="3" fontId="1" fillId="0" borderId="10" xfId="52" applyNumberFormat="1" applyFill="1" applyBorder="1" applyAlignment="1">
      <alignment vertical="center"/>
      <protection/>
    </xf>
    <xf numFmtId="4" fontId="1" fillId="0" borderId="10" xfId="52" applyNumberFormat="1" applyFill="1" applyBorder="1" applyAlignment="1">
      <alignment vertical="center"/>
      <protection/>
    </xf>
    <xf numFmtId="10" fontId="1" fillId="0" borderId="10" xfId="52" applyNumberFormat="1" applyFont="1" applyFill="1" applyBorder="1" applyAlignment="1">
      <alignment vertical="center"/>
      <protection/>
    </xf>
    <xf numFmtId="0" fontId="1" fillId="0" borderId="10" xfId="52" applyFont="1" applyFill="1" applyBorder="1" applyAlignment="1">
      <alignment vertical="center" wrapText="1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" fontId="1" fillId="0" borderId="10" xfId="52" applyNumberFormat="1" applyFill="1" applyBorder="1" applyAlignment="1">
      <alignment horizontal="right" vertical="center"/>
      <protection/>
    </xf>
    <xf numFmtId="0" fontId="1" fillId="0" borderId="10" xfId="52" applyFont="1" applyFill="1" applyBorder="1" applyAlignment="1">
      <alignment vertical="center"/>
      <protection/>
    </xf>
    <xf numFmtId="4" fontId="1" fillId="0" borderId="10" xfId="52" applyNumberFormat="1" applyFill="1" applyBorder="1">
      <alignment/>
      <protection/>
    </xf>
    <xf numFmtId="49" fontId="18" fillId="0" borderId="10" xfId="52" applyNumberFormat="1" applyFont="1" applyFill="1" applyBorder="1" applyAlignment="1">
      <alignment horizontal="center" vertical="center"/>
      <protection/>
    </xf>
    <xf numFmtId="3" fontId="18" fillId="0" borderId="10" xfId="52" applyNumberFormat="1" applyFont="1" applyFill="1" applyBorder="1" applyAlignment="1">
      <alignment horizontal="right" vertical="center"/>
      <protection/>
    </xf>
    <xf numFmtId="4" fontId="18" fillId="0" borderId="10" xfId="52" applyNumberFormat="1" applyFont="1" applyFill="1" applyBorder="1">
      <alignment/>
      <protection/>
    </xf>
    <xf numFmtId="0" fontId="5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" fontId="16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4" fillId="0" borderId="10" xfId="53" applyNumberFormat="1" applyFont="1" applyFill="1" applyBorder="1" applyAlignment="1">
      <alignment vertical="center"/>
      <protection/>
    </xf>
    <xf numFmtId="4" fontId="15" fillId="0" borderId="10" xfId="53" applyNumberFormat="1" applyFont="1" applyFill="1" applyBorder="1" applyAlignment="1">
      <alignment vertical="center"/>
      <protection/>
    </xf>
    <xf numFmtId="4" fontId="1" fillId="0" borderId="10" xfId="53" applyNumberFormat="1" applyFill="1" applyBorder="1" applyAlignment="1">
      <alignment vertical="center"/>
      <protection/>
    </xf>
    <xf numFmtId="4" fontId="15" fillId="0" borderId="10" xfId="53" applyNumberFormat="1" applyFont="1" applyFill="1" applyBorder="1" applyAlignment="1">
      <alignment horizontal="right" vertical="center"/>
      <protection/>
    </xf>
    <xf numFmtId="4" fontId="4" fillId="0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" fontId="15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4" fontId="24" fillId="0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" fontId="10" fillId="0" borderId="10" xfId="53" applyNumberFormat="1" applyFont="1" applyFill="1" applyBorder="1" applyAlignment="1">
      <alignment horizontal="right" vertical="center"/>
      <protection/>
    </xf>
    <xf numFmtId="4" fontId="16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62" fillId="0" borderId="10" xfId="0" applyNumberFormat="1" applyFont="1" applyFill="1" applyBorder="1" applyAlignment="1">
      <alignment/>
    </xf>
    <xf numFmtId="4" fontId="62" fillId="0" borderId="10" xfId="0" applyNumberFormat="1" applyFont="1" applyFill="1" applyBorder="1" applyAlignment="1">
      <alignment vertical="center"/>
    </xf>
    <xf numFmtId="3" fontId="15" fillId="0" borderId="10" xfId="5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3" fillId="0" borderId="10" xfId="53" applyFont="1" applyFill="1" applyBorder="1" applyAlignment="1">
      <alignment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/>
    </xf>
    <xf numFmtId="4" fontId="4" fillId="0" borderId="10" xfId="53" applyNumberFormat="1" applyFont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4" fontId="18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4" fontId="18" fillId="0" borderId="10" xfId="52" applyNumberFormat="1" applyFont="1" applyFill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18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4" fontId="1" fillId="0" borderId="10" xfId="52" applyNumberFormat="1" applyFont="1" applyFill="1" applyBorder="1" applyAlignment="1">
      <alignment horizontal="right" vertical="center"/>
      <protection/>
    </xf>
    <xf numFmtId="3" fontId="18" fillId="0" borderId="10" xfId="52" applyNumberFormat="1" applyFont="1" applyFill="1" applyBorder="1" applyAlignment="1">
      <alignment vertical="center"/>
      <protection/>
    </xf>
    <xf numFmtId="4" fontId="18" fillId="0" borderId="10" xfId="52" applyNumberFormat="1" applyFont="1" applyFill="1" applyBorder="1" applyAlignment="1">
      <alignment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4" fontId="18" fillId="0" borderId="10" xfId="52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52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3" fontId="16" fillId="0" borderId="10" xfId="0" applyNumberFormat="1" applyFont="1" applyBorder="1" applyAlignment="1">
      <alignment/>
    </xf>
    <xf numFmtId="10" fontId="15" fillId="0" borderId="10" xfId="52" applyNumberFormat="1" applyFont="1" applyBorder="1" applyAlignment="1">
      <alignment vertical="center"/>
      <protection/>
    </xf>
    <xf numFmtId="4" fontId="16" fillId="0" borderId="10" xfId="0" applyNumberFormat="1" applyFont="1" applyBorder="1" applyAlignment="1">
      <alignment/>
    </xf>
    <xf numFmtId="0" fontId="5" fillId="0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3" fontId="14" fillId="33" borderId="10" xfId="52" applyNumberFormat="1" applyFont="1" applyFill="1" applyBorder="1" applyAlignment="1">
      <alignment horizontal="center" vertical="center" wrapText="1"/>
      <protection/>
    </xf>
    <xf numFmtId="3" fontId="14" fillId="33" borderId="10" xfId="52" applyNumberFormat="1" applyFont="1" applyFill="1" applyBorder="1" applyAlignment="1">
      <alignment vertical="center" wrapText="1"/>
      <protection/>
    </xf>
    <xf numFmtId="4" fontId="13" fillId="0" borderId="10" xfId="52" applyNumberFormat="1" applyFont="1" applyBorder="1" applyAlignment="1">
      <alignment horizontal="center" wrapText="1"/>
      <protection/>
    </xf>
    <xf numFmtId="4" fontId="11" fillId="0" borderId="10" xfId="0" applyNumberFormat="1" applyFont="1" applyBorder="1" applyAlignment="1">
      <alignment horizontal="center" wrapText="1"/>
    </xf>
    <xf numFmtId="0" fontId="13" fillId="33" borderId="10" xfId="5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2" xfId="53" applyNumberFormat="1" applyFont="1" applyFill="1" applyBorder="1" applyAlignment="1">
      <alignment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/>
      <protection/>
    </xf>
    <xf numFmtId="49" fontId="4" fillId="33" borderId="13" xfId="53" applyNumberFormat="1" applyFont="1" applyFill="1" applyBorder="1" applyAlignment="1">
      <alignment horizontal="center" vertical="center"/>
      <protection/>
    </xf>
    <xf numFmtId="0" fontId="1" fillId="33" borderId="14" xfId="53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3" fontId="4" fillId="0" borderId="11" xfId="53" applyNumberFormat="1" applyFont="1" applyFill="1" applyBorder="1" applyAlignment="1">
      <alignment horizontal="center" vertical="center" wrapText="1"/>
      <protection/>
    </xf>
    <xf numFmtId="3" fontId="4" fillId="0" borderId="12" xfId="53" applyNumberFormat="1" applyFont="1" applyFill="1" applyBorder="1" applyAlignment="1">
      <alignment vertical="center"/>
      <protection/>
    </xf>
    <xf numFmtId="10" fontId="17" fillId="33" borderId="11" xfId="53" applyNumberFormat="1" applyFont="1" applyFill="1" applyBorder="1" applyAlignment="1">
      <alignment horizontal="center" vertical="center" wrapText="1"/>
      <protection/>
    </xf>
    <xf numFmtId="10" fontId="17" fillId="33" borderId="12" xfId="53" applyNumberFormat="1" applyFont="1" applyFill="1" applyBorder="1" applyAlignment="1">
      <alignment vertical="center" wrapText="1"/>
      <protection/>
    </xf>
    <xf numFmtId="4" fontId="13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vertical="center"/>
      <protection/>
    </xf>
    <xf numFmtId="10" fontId="13" fillId="33" borderId="11" xfId="53" applyNumberFormat="1" applyFont="1" applyFill="1" applyBorder="1" applyAlignment="1">
      <alignment horizontal="center" vertical="center" wrapText="1"/>
      <protection/>
    </xf>
    <xf numFmtId="10" fontId="4" fillId="33" borderId="12" xfId="53" applyNumberFormat="1" applyFont="1" applyFill="1" applyBorder="1" applyAlignment="1">
      <alignment vertical="center" wrapText="1"/>
      <protection/>
    </xf>
    <xf numFmtId="10" fontId="17" fillId="33" borderId="11" xfId="53" applyNumberFormat="1" applyFont="1" applyFill="1" applyBorder="1" applyAlignment="1">
      <alignment horizontal="center" vertical="top" wrapText="1"/>
      <protection/>
    </xf>
    <xf numFmtId="10" fontId="15" fillId="33" borderId="12" xfId="53" applyNumberFormat="1" applyFont="1" applyFill="1" applyBorder="1" applyAlignment="1">
      <alignment vertical="top" wrapText="1"/>
      <protection/>
    </xf>
    <xf numFmtId="4" fontId="15" fillId="0" borderId="10" xfId="53" applyNumberFormat="1" applyFont="1" applyBorder="1" applyAlignment="1">
      <alignment horizontal="righ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60">
      <selection activeCell="G188" sqref="G188"/>
    </sheetView>
  </sheetViews>
  <sheetFormatPr defaultColWidth="9.00390625" defaultRowHeight="12.75"/>
  <cols>
    <col min="1" max="1" width="48.875" style="0" customWidth="1"/>
    <col min="4" max="4" width="7.00390625" style="0" customWidth="1"/>
    <col min="5" max="5" width="12.75390625" style="0" customWidth="1"/>
    <col min="6" max="6" width="13.25390625" style="102" customWidth="1"/>
    <col min="7" max="7" width="13.625" style="221" customWidth="1"/>
    <col min="8" max="8" width="10.75390625" style="103" customWidth="1"/>
    <col min="9" max="9" width="10.125" style="103" customWidth="1"/>
    <col min="10" max="10" width="11.625" style="66" customWidth="1"/>
  </cols>
  <sheetData>
    <row r="1" spans="1:10" ht="21.75" customHeight="1">
      <c r="A1" s="287" t="s">
        <v>0</v>
      </c>
      <c r="B1" s="285" t="s">
        <v>74</v>
      </c>
      <c r="C1" s="286"/>
      <c r="D1" s="286"/>
      <c r="E1" s="288" t="s">
        <v>406</v>
      </c>
      <c r="F1" s="250" t="s">
        <v>75</v>
      </c>
      <c r="G1" s="251" t="s">
        <v>71</v>
      </c>
      <c r="H1" s="166" t="s">
        <v>77</v>
      </c>
      <c r="I1" s="292" t="s">
        <v>241</v>
      </c>
      <c r="J1" s="290" t="s">
        <v>444</v>
      </c>
    </row>
    <row r="2" spans="1:10" ht="46.5" customHeight="1">
      <c r="A2" s="286"/>
      <c r="B2" s="168" t="s">
        <v>1</v>
      </c>
      <c r="C2" s="168" t="s">
        <v>2</v>
      </c>
      <c r="D2" s="168" t="s">
        <v>3</v>
      </c>
      <c r="E2" s="289"/>
      <c r="F2" s="252" t="s">
        <v>76</v>
      </c>
      <c r="G2" s="253" t="s">
        <v>99</v>
      </c>
      <c r="H2" s="167" t="s">
        <v>78</v>
      </c>
      <c r="I2" s="293"/>
      <c r="J2" s="291"/>
    </row>
    <row r="3" spans="1:10" ht="16.5" customHeight="1">
      <c r="A3" s="20" t="s">
        <v>4</v>
      </c>
      <c r="B3" s="2" t="s">
        <v>73</v>
      </c>
      <c r="C3" s="2"/>
      <c r="D3" s="2"/>
      <c r="E3" s="3">
        <f>SUM(E4)</f>
        <v>0</v>
      </c>
      <c r="F3" s="254">
        <f>SUM(F4)</f>
        <v>16057.82</v>
      </c>
      <c r="G3" s="254">
        <f>SUM(G4)</f>
        <v>16096.19</v>
      </c>
      <c r="H3" s="131">
        <f>G3/F3</f>
        <v>1.0023894899805827</v>
      </c>
      <c r="I3" s="131">
        <f>G3/19387515.06</f>
        <v>0.0008302348160754956</v>
      </c>
      <c r="J3" s="69">
        <v>0</v>
      </c>
    </row>
    <row r="4" spans="1:10" s="113" customFormat="1" ht="16.5" customHeight="1">
      <c r="A4" s="108" t="s">
        <v>15</v>
      </c>
      <c r="B4" s="109"/>
      <c r="C4" s="109" t="s">
        <v>206</v>
      </c>
      <c r="D4" s="109"/>
      <c r="E4" s="110">
        <f>SUM(E6)</f>
        <v>0</v>
      </c>
      <c r="F4" s="255">
        <f>SUM(F6)</f>
        <v>16057.82</v>
      </c>
      <c r="G4" s="255">
        <f>G6+G5</f>
        <v>16096.19</v>
      </c>
      <c r="H4" s="132">
        <f aca="true" t="shared" si="0" ref="H4:H73">G4/F4</f>
        <v>1.0023894899805827</v>
      </c>
      <c r="I4" s="133">
        <f aca="true" t="shared" si="1" ref="I4:I62">G4/19387515.06</f>
        <v>0.0008302348160754956</v>
      </c>
      <c r="J4" s="112">
        <v>0</v>
      </c>
    </row>
    <row r="5" spans="1:10" s="113" customFormat="1" ht="39.75" customHeight="1">
      <c r="A5" s="156" t="s">
        <v>379</v>
      </c>
      <c r="B5" s="199"/>
      <c r="C5" s="199"/>
      <c r="D5" s="200" t="s">
        <v>101</v>
      </c>
      <c r="E5" s="201">
        <v>0</v>
      </c>
      <c r="F5" s="255">
        <v>0</v>
      </c>
      <c r="G5" s="255">
        <v>38.37</v>
      </c>
      <c r="H5" s="202"/>
      <c r="I5" s="49">
        <f t="shared" si="1"/>
        <v>1.979108714100465E-06</v>
      </c>
      <c r="J5" s="203">
        <v>0</v>
      </c>
    </row>
    <row r="6" spans="1:10" ht="38.25">
      <c r="A6" s="46" t="s">
        <v>221</v>
      </c>
      <c r="B6" s="4"/>
      <c r="C6" s="4"/>
      <c r="D6" s="45" t="s">
        <v>103</v>
      </c>
      <c r="E6" s="5">
        <v>0</v>
      </c>
      <c r="F6" s="207">
        <v>16057.82</v>
      </c>
      <c r="G6" s="207">
        <v>16057.82</v>
      </c>
      <c r="H6" s="49">
        <f t="shared" si="0"/>
        <v>1</v>
      </c>
      <c r="I6" s="49">
        <f t="shared" si="1"/>
        <v>0.0008282557073613951</v>
      </c>
      <c r="J6" s="79">
        <v>0</v>
      </c>
    </row>
    <row r="7" spans="1:10" s="54" customFormat="1" ht="16.5" customHeight="1">
      <c r="A7" s="11" t="s">
        <v>6</v>
      </c>
      <c r="B7" s="75" t="s">
        <v>258</v>
      </c>
      <c r="C7" s="75"/>
      <c r="D7" s="44"/>
      <c r="E7" s="76">
        <f>SUM(E8)</f>
        <v>330316</v>
      </c>
      <c r="F7" s="256">
        <f>SUM(F8)</f>
        <v>325347</v>
      </c>
      <c r="G7" s="257">
        <f>SUM(G8)</f>
        <v>325348.60000000003</v>
      </c>
      <c r="H7" s="131">
        <f t="shared" si="0"/>
        <v>1.000004917826198</v>
      </c>
      <c r="I7" s="131">
        <f t="shared" si="1"/>
        <v>0.01678134608757849</v>
      </c>
      <c r="J7" s="78">
        <f>SUM(J8)</f>
        <v>0</v>
      </c>
    </row>
    <row r="8" spans="1:10" s="113" customFormat="1" ht="16.5" customHeight="1">
      <c r="A8" s="114" t="s">
        <v>7</v>
      </c>
      <c r="B8" s="109"/>
      <c r="C8" s="109" t="s">
        <v>259</v>
      </c>
      <c r="D8" s="109"/>
      <c r="E8" s="110">
        <f>SUM(E9:E11)</f>
        <v>330316</v>
      </c>
      <c r="F8" s="201">
        <f>SUM(F9:F11)</f>
        <v>325347</v>
      </c>
      <c r="G8" s="258">
        <f>SUM(G9:G11)</f>
        <v>325348.60000000003</v>
      </c>
      <c r="H8" s="132">
        <f t="shared" si="0"/>
        <v>1.000004917826198</v>
      </c>
      <c r="I8" s="133">
        <f t="shared" si="1"/>
        <v>0.01678134608757849</v>
      </c>
      <c r="J8" s="115">
        <f>SUM(J9:J11)</f>
        <v>0</v>
      </c>
    </row>
    <row r="9" spans="1:10" ht="26.25" customHeight="1">
      <c r="A9" s="8" t="s">
        <v>284</v>
      </c>
      <c r="B9" s="4"/>
      <c r="C9" s="4"/>
      <c r="D9" s="134" t="s">
        <v>285</v>
      </c>
      <c r="E9" s="5">
        <v>0</v>
      </c>
      <c r="F9" s="206">
        <v>141</v>
      </c>
      <c r="G9" s="207">
        <v>141.03</v>
      </c>
      <c r="H9" s="137">
        <f t="shared" si="0"/>
        <v>1.000212765957447</v>
      </c>
      <c r="I9" s="49">
        <f t="shared" si="1"/>
        <v>7.27426901093533E-06</v>
      </c>
      <c r="J9" s="79">
        <v>0</v>
      </c>
    </row>
    <row r="10" spans="1:10" ht="16.5" customHeight="1">
      <c r="A10" s="135" t="s">
        <v>16</v>
      </c>
      <c r="B10" s="4"/>
      <c r="C10" s="4"/>
      <c r="D10" s="134" t="s">
        <v>102</v>
      </c>
      <c r="E10" s="5">
        <v>0</v>
      </c>
      <c r="F10" s="206">
        <v>45</v>
      </c>
      <c r="G10" s="207">
        <v>45.81</v>
      </c>
      <c r="H10" s="137">
        <f t="shared" si="0"/>
        <v>1.018</v>
      </c>
      <c r="I10" s="49">
        <f t="shared" si="1"/>
        <v>2.3628608338009463E-06</v>
      </c>
      <c r="J10" s="79">
        <v>0</v>
      </c>
    </row>
    <row r="11" spans="1:10" ht="51" customHeight="1">
      <c r="A11" s="155" t="s">
        <v>277</v>
      </c>
      <c r="B11" s="4"/>
      <c r="C11" s="4"/>
      <c r="D11" s="136">
        <v>6207</v>
      </c>
      <c r="E11" s="5">
        <v>330316</v>
      </c>
      <c r="F11" s="206">
        <v>325161</v>
      </c>
      <c r="G11" s="207">
        <v>325161.76</v>
      </c>
      <c r="H11" s="49">
        <f t="shared" si="0"/>
        <v>1.0000023373036742</v>
      </c>
      <c r="I11" s="49">
        <f t="shared" si="1"/>
        <v>0.016771708957733753</v>
      </c>
      <c r="J11" s="60">
        <v>0</v>
      </c>
    </row>
    <row r="12" spans="1:10" ht="16.5" customHeight="1">
      <c r="A12" s="1" t="s">
        <v>13</v>
      </c>
      <c r="B12" s="2">
        <v>700</v>
      </c>
      <c r="C12" s="2"/>
      <c r="D12" s="2"/>
      <c r="E12" s="3">
        <f>SUM(E13)</f>
        <v>274500</v>
      </c>
      <c r="F12" s="259">
        <f>SUM(F13)</f>
        <v>606005</v>
      </c>
      <c r="G12" s="254">
        <f>SUM(G13)</f>
        <v>622637.4800000001</v>
      </c>
      <c r="H12" s="131">
        <f t="shared" si="0"/>
        <v>1.0274461101806092</v>
      </c>
      <c r="I12" s="131">
        <f t="shared" si="1"/>
        <v>0.03211538343480725</v>
      </c>
      <c r="J12" s="68">
        <f>SUM(J14:J19)</f>
        <v>77899.38</v>
      </c>
    </row>
    <row r="13" spans="1:10" s="113" customFormat="1" ht="16.5" customHeight="1">
      <c r="A13" s="108" t="s">
        <v>14</v>
      </c>
      <c r="B13" s="109"/>
      <c r="C13" s="109">
        <v>70005</v>
      </c>
      <c r="D13" s="109"/>
      <c r="E13" s="110">
        <f>SUM(E14:E20)</f>
        <v>274500</v>
      </c>
      <c r="F13" s="201">
        <f>SUM(F14:F20)</f>
        <v>606005</v>
      </c>
      <c r="G13" s="258">
        <f>SUM(G14:G20)</f>
        <v>622637.4800000001</v>
      </c>
      <c r="H13" s="133">
        <f t="shared" si="0"/>
        <v>1.0274461101806092</v>
      </c>
      <c r="I13" s="133">
        <f t="shared" si="1"/>
        <v>0.03211538343480725</v>
      </c>
      <c r="J13" s="116">
        <f>SUM(J14:J19)</f>
        <v>77899.38</v>
      </c>
    </row>
    <row r="14" spans="1:10" ht="26.25" customHeight="1">
      <c r="A14" s="17" t="s">
        <v>316</v>
      </c>
      <c r="B14" s="4"/>
      <c r="C14" s="4"/>
      <c r="D14" s="15" t="s">
        <v>100</v>
      </c>
      <c r="E14" s="14">
        <v>80000</v>
      </c>
      <c r="F14" s="206">
        <v>82088</v>
      </c>
      <c r="G14" s="207">
        <v>82819.82</v>
      </c>
      <c r="H14" s="137">
        <f t="shared" si="0"/>
        <v>1.008915066757626</v>
      </c>
      <c r="I14" s="49">
        <f t="shared" si="1"/>
        <v>0.004271812026641439</v>
      </c>
      <c r="J14" s="58">
        <v>5431.46</v>
      </c>
    </row>
    <row r="15" spans="1:10" ht="38.25" customHeight="1">
      <c r="A15" s="156" t="s">
        <v>379</v>
      </c>
      <c r="B15" s="4"/>
      <c r="C15" s="4"/>
      <c r="D15" s="15" t="s">
        <v>101</v>
      </c>
      <c r="E15" s="14">
        <v>140000</v>
      </c>
      <c r="F15" s="206">
        <v>172000</v>
      </c>
      <c r="G15" s="207">
        <v>186449.08</v>
      </c>
      <c r="H15" s="49">
        <f t="shared" si="0"/>
        <v>1.0840062790697673</v>
      </c>
      <c r="I15" s="49">
        <f t="shared" si="1"/>
        <v>0.009616966352984486</v>
      </c>
      <c r="J15" s="58">
        <v>47006.47</v>
      </c>
    </row>
    <row r="16" spans="1:10" ht="26.25" customHeight="1">
      <c r="A16" s="56" t="s">
        <v>222</v>
      </c>
      <c r="B16" s="4"/>
      <c r="C16" s="4"/>
      <c r="D16" s="45" t="s">
        <v>223</v>
      </c>
      <c r="E16" s="14">
        <v>50000</v>
      </c>
      <c r="F16" s="206">
        <v>296820</v>
      </c>
      <c r="G16" s="207">
        <v>296820.35</v>
      </c>
      <c r="H16" s="49">
        <f t="shared" si="0"/>
        <v>1.0000011791658243</v>
      </c>
      <c r="I16" s="49">
        <f t="shared" si="1"/>
        <v>0.015309870763808964</v>
      </c>
      <c r="J16" s="58">
        <v>0</v>
      </c>
    </row>
    <row r="17" spans="1:10" ht="15.75" customHeight="1">
      <c r="A17" s="16" t="s">
        <v>59</v>
      </c>
      <c r="B17" s="4"/>
      <c r="C17" s="4"/>
      <c r="D17" s="15" t="s">
        <v>125</v>
      </c>
      <c r="E17" s="14">
        <v>2000</v>
      </c>
      <c r="F17" s="206">
        <v>0</v>
      </c>
      <c r="G17" s="207">
        <v>0</v>
      </c>
      <c r="H17" s="49"/>
      <c r="I17" s="49">
        <f t="shared" si="1"/>
        <v>0</v>
      </c>
      <c r="J17" s="67">
        <v>0</v>
      </c>
    </row>
    <row r="18" spans="1:10" ht="15.75" customHeight="1">
      <c r="A18" s="16" t="s">
        <v>16</v>
      </c>
      <c r="B18" s="4"/>
      <c r="C18" s="4"/>
      <c r="D18" s="15" t="s">
        <v>102</v>
      </c>
      <c r="E18" s="5">
        <v>2000</v>
      </c>
      <c r="F18" s="206">
        <v>1500</v>
      </c>
      <c r="G18" s="207">
        <v>2561.4</v>
      </c>
      <c r="H18" s="49">
        <f t="shared" si="0"/>
        <v>1.7076</v>
      </c>
      <c r="I18" s="49">
        <f t="shared" si="1"/>
        <v>0.00013211595153236725</v>
      </c>
      <c r="J18" s="67">
        <v>22669.49</v>
      </c>
    </row>
    <row r="19" spans="1:10" ht="16.5" customHeight="1">
      <c r="A19" s="46" t="s">
        <v>8</v>
      </c>
      <c r="B19" s="4"/>
      <c r="C19" s="4"/>
      <c r="D19" s="45" t="s">
        <v>196</v>
      </c>
      <c r="E19" s="5">
        <v>500</v>
      </c>
      <c r="F19" s="206">
        <v>7200</v>
      </c>
      <c r="G19" s="207">
        <v>7590.18</v>
      </c>
      <c r="H19" s="49">
        <f t="shared" si="0"/>
        <v>1.0541916666666666</v>
      </c>
      <c r="I19" s="49">
        <f t="shared" si="1"/>
        <v>0.0003914983419231449</v>
      </c>
      <c r="J19" s="67">
        <v>2791.96</v>
      </c>
    </row>
    <row r="20" spans="1:10" ht="51" customHeight="1">
      <c r="A20" s="156" t="s">
        <v>277</v>
      </c>
      <c r="B20" s="4"/>
      <c r="C20" s="4"/>
      <c r="D20" s="45" t="s">
        <v>278</v>
      </c>
      <c r="E20" s="5">
        <v>0</v>
      </c>
      <c r="F20" s="206">
        <v>46397</v>
      </c>
      <c r="G20" s="207">
        <v>46396.65</v>
      </c>
      <c r="H20" s="49">
        <f t="shared" si="0"/>
        <v>0.9999924564088196</v>
      </c>
      <c r="I20" s="49">
        <f t="shared" si="1"/>
        <v>0.002393119997916845</v>
      </c>
      <c r="J20" s="58">
        <v>0</v>
      </c>
    </row>
    <row r="21" spans="1:10" ht="20.25" customHeight="1">
      <c r="A21" s="1" t="s">
        <v>17</v>
      </c>
      <c r="B21" s="2">
        <v>750</v>
      </c>
      <c r="C21" s="2"/>
      <c r="D21" s="2"/>
      <c r="E21" s="3">
        <f>SUM(E22,E28,E38)</f>
        <v>1586213</v>
      </c>
      <c r="F21" s="259">
        <f>SUM(F22,F28,F38,F26)</f>
        <v>408919</v>
      </c>
      <c r="G21" s="254">
        <f>G22+G26+G28+G38</f>
        <v>446091.7899999999</v>
      </c>
      <c r="H21" s="131">
        <f t="shared" si="0"/>
        <v>1.0909050203096455</v>
      </c>
      <c r="I21" s="131">
        <f t="shared" si="1"/>
        <v>0.023009229837833583</v>
      </c>
      <c r="J21" s="68">
        <f>J22+J28+J38</f>
        <v>2967.9100000000003</v>
      </c>
    </row>
    <row r="22" spans="1:10" s="113" customFormat="1" ht="19.5" customHeight="1">
      <c r="A22" s="108" t="s">
        <v>18</v>
      </c>
      <c r="B22" s="109"/>
      <c r="C22" s="109">
        <v>75011</v>
      </c>
      <c r="D22" s="109"/>
      <c r="E22" s="110">
        <f>SUM(E24:E25)</f>
        <v>80710</v>
      </c>
      <c r="F22" s="260">
        <f>SUM(F23:F25)</f>
        <v>82067</v>
      </c>
      <c r="G22" s="255">
        <f>G23+G24+G25</f>
        <v>82068.09000000001</v>
      </c>
      <c r="H22" s="132">
        <f t="shared" si="0"/>
        <v>1.0000132818306995</v>
      </c>
      <c r="I22" s="133">
        <f t="shared" si="1"/>
        <v>0.004233038104471756</v>
      </c>
      <c r="J22" s="116">
        <v>0</v>
      </c>
    </row>
    <row r="23" spans="1:10" s="113" customFormat="1" ht="16.5" customHeight="1">
      <c r="A23" s="46" t="s">
        <v>8</v>
      </c>
      <c r="B23" s="109"/>
      <c r="C23" s="109"/>
      <c r="D23" s="109" t="s">
        <v>196</v>
      </c>
      <c r="E23" s="110">
        <v>0</v>
      </c>
      <c r="F23" s="260">
        <v>72</v>
      </c>
      <c r="G23" s="255">
        <v>72.24</v>
      </c>
      <c r="H23" s="137">
        <f t="shared" si="0"/>
        <v>1.0033333333333332</v>
      </c>
      <c r="I23" s="49">
        <f t="shared" si="1"/>
        <v>3.7261092912853164E-06</v>
      </c>
      <c r="J23" s="116">
        <v>0</v>
      </c>
    </row>
    <row r="24" spans="1:10" ht="38.25" customHeight="1">
      <c r="A24" s="17" t="s">
        <v>378</v>
      </c>
      <c r="B24" s="4"/>
      <c r="C24" s="4"/>
      <c r="D24" s="15" t="s">
        <v>103</v>
      </c>
      <c r="E24" s="5">
        <v>80700</v>
      </c>
      <c r="F24" s="206">
        <v>81985</v>
      </c>
      <c r="G24" s="207">
        <v>81985</v>
      </c>
      <c r="H24" s="49">
        <f t="shared" si="0"/>
        <v>1</v>
      </c>
      <c r="I24" s="49">
        <f t="shared" si="1"/>
        <v>0.004228752356672573</v>
      </c>
      <c r="J24" s="58">
        <v>0</v>
      </c>
    </row>
    <row r="25" spans="1:10" ht="36" customHeight="1">
      <c r="A25" s="18" t="s">
        <v>317</v>
      </c>
      <c r="B25" s="4"/>
      <c r="C25" s="4"/>
      <c r="D25" s="15" t="s">
        <v>104</v>
      </c>
      <c r="E25" s="5">
        <v>10</v>
      </c>
      <c r="F25" s="206">
        <v>10</v>
      </c>
      <c r="G25" s="207">
        <v>10.85</v>
      </c>
      <c r="H25" s="49">
        <f t="shared" si="0"/>
        <v>1.085</v>
      </c>
      <c r="I25" s="49">
        <f t="shared" si="1"/>
        <v>5.59638507896535E-07</v>
      </c>
      <c r="J25" s="58">
        <v>0</v>
      </c>
    </row>
    <row r="26" spans="1:10" ht="18.75" customHeight="1">
      <c r="A26" s="217" t="s">
        <v>441</v>
      </c>
      <c r="B26" s="204"/>
      <c r="C26" s="200" t="s">
        <v>438</v>
      </c>
      <c r="D26" s="200"/>
      <c r="E26" s="205">
        <v>0</v>
      </c>
      <c r="F26" s="206">
        <f>F27</f>
        <v>187</v>
      </c>
      <c r="G26" s="207">
        <f>G27</f>
        <v>187.45</v>
      </c>
      <c r="H26" s="208">
        <f>G26/F26</f>
        <v>1.0024064171122995</v>
      </c>
      <c r="I26" s="133">
        <f t="shared" si="1"/>
        <v>9.668593392184837E-06</v>
      </c>
      <c r="J26" s="207">
        <v>0</v>
      </c>
    </row>
    <row r="27" spans="1:10" ht="15.75" customHeight="1">
      <c r="A27" s="6" t="s">
        <v>59</v>
      </c>
      <c r="B27" s="204"/>
      <c r="C27" s="200"/>
      <c r="D27" s="200" t="s">
        <v>125</v>
      </c>
      <c r="E27" s="205">
        <v>0</v>
      </c>
      <c r="F27" s="206">
        <v>187</v>
      </c>
      <c r="G27" s="207">
        <v>187.45</v>
      </c>
      <c r="H27" s="208">
        <f>G27/F27</f>
        <v>1.0024064171122995</v>
      </c>
      <c r="I27" s="49">
        <f t="shared" si="1"/>
        <v>9.668593392184837E-06</v>
      </c>
      <c r="J27" s="207">
        <v>0</v>
      </c>
    </row>
    <row r="28" spans="1:10" s="113" customFormat="1" ht="18" customHeight="1">
      <c r="A28" s="108" t="s">
        <v>318</v>
      </c>
      <c r="B28" s="109"/>
      <c r="C28" s="109">
        <v>75023</v>
      </c>
      <c r="D28" s="109"/>
      <c r="E28" s="110">
        <f>SUM(E29:E37)</f>
        <v>1504503</v>
      </c>
      <c r="F28" s="201">
        <f>SUM(F29:F37)</f>
        <v>324165</v>
      </c>
      <c r="G28" s="258">
        <f>SUM(G29:G37)</f>
        <v>361336.24999999994</v>
      </c>
      <c r="H28" s="132">
        <f t="shared" si="0"/>
        <v>1.1146676846667591</v>
      </c>
      <c r="I28" s="133">
        <f t="shared" si="1"/>
        <v>0.018637574175016526</v>
      </c>
      <c r="J28" s="116">
        <f>SUM(J29:J34)</f>
        <v>900.9</v>
      </c>
    </row>
    <row r="29" spans="1:10" ht="37.5" customHeight="1">
      <c r="A29" s="156" t="s">
        <v>379</v>
      </c>
      <c r="B29" s="4"/>
      <c r="C29" s="4"/>
      <c r="D29" s="15" t="s">
        <v>101</v>
      </c>
      <c r="E29" s="5">
        <v>43520</v>
      </c>
      <c r="F29" s="206">
        <v>48520</v>
      </c>
      <c r="G29" s="207">
        <v>56816.73</v>
      </c>
      <c r="H29" s="49">
        <f t="shared" si="0"/>
        <v>1.1709960840890354</v>
      </c>
      <c r="I29" s="49">
        <f t="shared" si="1"/>
        <v>0.0029305834102083222</v>
      </c>
      <c r="J29" s="58">
        <v>891.43</v>
      </c>
    </row>
    <row r="30" spans="1:10" ht="16.5" customHeight="1">
      <c r="A30" s="16" t="s">
        <v>59</v>
      </c>
      <c r="B30" s="4"/>
      <c r="C30" s="4"/>
      <c r="D30" s="15" t="s">
        <v>125</v>
      </c>
      <c r="E30" s="5">
        <v>270000</v>
      </c>
      <c r="F30" s="206">
        <v>273474</v>
      </c>
      <c r="G30" s="207">
        <v>301533.85</v>
      </c>
      <c r="H30" s="49">
        <f t="shared" si="0"/>
        <v>1.1026051836737678</v>
      </c>
      <c r="I30" s="49">
        <f t="shared" si="1"/>
        <v>0.015552991142331574</v>
      </c>
      <c r="J30" s="67">
        <v>0</v>
      </c>
    </row>
    <row r="31" spans="1:10" ht="16.5" customHeight="1">
      <c r="A31" s="16" t="s">
        <v>364</v>
      </c>
      <c r="B31" s="4"/>
      <c r="C31" s="4"/>
      <c r="D31" s="15" t="s">
        <v>365</v>
      </c>
      <c r="E31" s="5">
        <v>0</v>
      </c>
      <c r="F31" s="206">
        <v>1484</v>
      </c>
      <c r="G31" s="207">
        <v>2253.45</v>
      </c>
      <c r="H31" s="49">
        <f t="shared" si="0"/>
        <v>1.51849730458221</v>
      </c>
      <c r="I31" s="49">
        <f t="shared" si="1"/>
        <v>0.00011623201802944208</v>
      </c>
      <c r="J31" s="67">
        <v>0</v>
      </c>
    </row>
    <row r="32" spans="1:10" ht="16.5" customHeight="1">
      <c r="A32" s="16" t="s">
        <v>16</v>
      </c>
      <c r="B32" s="4"/>
      <c r="C32" s="4"/>
      <c r="D32" s="15" t="s">
        <v>102</v>
      </c>
      <c r="E32" s="5">
        <v>10</v>
      </c>
      <c r="F32" s="206">
        <v>122</v>
      </c>
      <c r="G32" s="207">
        <v>122.42</v>
      </c>
      <c r="H32" s="49">
        <f t="shared" si="0"/>
        <v>1.0034426229508198</v>
      </c>
      <c r="I32" s="49">
        <f t="shared" si="1"/>
        <v>6.314372915824315E-06</v>
      </c>
      <c r="J32" s="67">
        <v>9.47</v>
      </c>
    </row>
    <row r="33" spans="1:10" ht="24.75" customHeight="1">
      <c r="A33" s="17" t="s">
        <v>279</v>
      </c>
      <c r="B33" s="4"/>
      <c r="C33" s="4"/>
      <c r="D33" s="45" t="s">
        <v>280</v>
      </c>
      <c r="E33" s="5">
        <v>0</v>
      </c>
      <c r="F33" s="206">
        <v>0</v>
      </c>
      <c r="G33" s="207">
        <v>45.5</v>
      </c>
      <c r="H33" s="49"/>
      <c r="I33" s="49">
        <f t="shared" si="1"/>
        <v>2.3468711621467596E-06</v>
      </c>
      <c r="J33" s="58">
        <v>0</v>
      </c>
    </row>
    <row r="34" spans="1:10" ht="16.5" customHeight="1">
      <c r="A34" s="16" t="s">
        <v>8</v>
      </c>
      <c r="B34" s="4"/>
      <c r="C34" s="4"/>
      <c r="D34" s="15" t="s">
        <v>196</v>
      </c>
      <c r="E34" s="5">
        <v>0</v>
      </c>
      <c r="F34" s="206">
        <v>565</v>
      </c>
      <c r="G34" s="207">
        <v>564.3</v>
      </c>
      <c r="H34" s="49">
        <f t="shared" si="0"/>
        <v>0.9987610619469026</v>
      </c>
      <c r="I34" s="49">
        <f t="shared" si="1"/>
        <v>2.9106360369217942E-05</v>
      </c>
      <c r="J34" s="67">
        <v>0</v>
      </c>
    </row>
    <row r="35" spans="1:10" ht="51" customHeight="1">
      <c r="A35" s="156" t="s">
        <v>277</v>
      </c>
      <c r="B35" s="4"/>
      <c r="C35" s="4"/>
      <c r="D35" s="15" t="s">
        <v>278</v>
      </c>
      <c r="E35" s="5">
        <v>852825</v>
      </c>
      <c r="F35" s="206">
        <v>0</v>
      </c>
      <c r="G35" s="207">
        <v>0</v>
      </c>
      <c r="H35" s="49"/>
      <c r="I35" s="49">
        <f t="shared" si="1"/>
        <v>0</v>
      </c>
      <c r="J35" s="58">
        <v>0</v>
      </c>
    </row>
    <row r="36" spans="1:10" ht="51" customHeight="1">
      <c r="A36" s="156" t="s">
        <v>407</v>
      </c>
      <c r="B36" s="4"/>
      <c r="C36" s="4"/>
      <c r="D36" s="15" t="s">
        <v>408</v>
      </c>
      <c r="E36" s="5">
        <v>104145</v>
      </c>
      <c r="F36" s="206">
        <v>0</v>
      </c>
      <c r="G36" s="207">
        <v>0</v>
      </c>
      <c r="H36" s="49"/>
      <c r="I36" s="49">
        <f t="shared" si="1"/>
        <v>0</v>
      </c>
      <c r="J36" s="58">
        <v>0</v>
      </c>
    </row>
    <row r="37" spans="1:10" ht="51" customHeight="1">
      <c r="A37" s="156" t="s">
        <v>407</v>
      </c>
      <c r="B37" s="4"/>
      <c r="C37" s="4"/>
      <c r="D37" s="15" t="s">
        <v>409</v>
      </c>
      <c r="E37" s="5">
        <v>234003</v>
      </c>
      <c r="F37" s="206">
        <v>0</v>
      </c>
      <c r="G37" s="207">
        <v>0</v>
      </c>
      <c r="H37" s="49"/>
      <c r="I37" s="49">
        <f t="shared" si="1"/>
        <v>0</v>
      </c>
      <c r="J37" s="58">
        <v>0</v>
      </c>
    </row>
    <row r="38" spans="1:10" s="113" customFormat="1" ht="16.5" customHeight="1">
      <c r="A38" s="164" t="s">
        <v>198</v>
      </c>
      <c r="B38" s="109"/>
      <c r="C38" s="109" t="s">
        <v>194</v>
      </c>
      <c r="D38" s="109"/>
      <c r="E38" s="110">
        <f>E39+E40</f>
        <v>1000</v>
      </c>
      <c r="F38" s="201">
        <f>F39+F40+F41</f>
        <v>2500</v>
      </c>
      <c r="G38" s="258">
        <f>G39+G40+G41</f>
        <v>2500</v>
      </c>
      <c r="H38" s="49">
        <f t="shared" si="0"/>
        <v>1</v>
      </c>
      <c r="I38" s="49">
        <f t="shared" si="1"/>
        <v>0.00012894896495311867</v>
      </c>
      <c r="J38" s="115">
        <f>J39+J40+J41</f>
        <v>2067.01</v>
      </c>
    </row>
    <row r="39" spans="1:10" ht="26.25" customHeight="1">
      <c r="A39" s="8" t="s">
        <v>284</v>
      </c>
      <c r="B39" s="4"/>
      <c r="C39" s="4"/>
      <c r="D39" s="15" t="s">
        <v>285</v>
      </c>
      <c r="E39" s="5">
        <v>1000</v>
      </c>
      <c r="F39" s="206">
        <v>500</v>
      </c>
      <c r="G39" s="207">
        <v>500</v>
      </c>
      <c r="H39" s="49">
        <f t="shared" si="0"/>
        <v>1</v>
      </c>
      <c r="I39" s="49">
        <f t="shared" si="1"/>
        <v>2.578979299062373E-05</v>
      </c>
      <c r="J39" s="67">
        <v>1501.94</v>
      </c>
    </row>
    <row r="40" spans="1:10" ht="16.5" customHeight="1">
      <c r="A40" s="16" t="s">
        <v>16</v>
      </c>
      <c r="B40" s="4"/>
      <c r="C40" s="4"/>
      <c r="D40" s="15" t="s">
        <v>102</v>
      </c>
      <c r="E40" s="5">
        <v>0</v>
      </c>
      <c r="F40" s="206">
        <v>0</v>
      </c>
      <c r="G40" s="207">
        <v>0</v>
      </c>
      <c r="H40" s="49"/>
      <c r="I40" s="49">
        <f t="shared" si="1"/>
        <v>0</v>
      </c>
      <c r="J40" s="67">
        <v>565.07</v>
      </c>
    </row>
    <row r="41" spans="1:10" ht="16.5" customHeight="1">
      <c r="A41" s="16" t="s">
        <v>8</v>
      </c>
      <c r="B41" s="4"/>
      <c r="C41" s="4"/>
      <c r="D41" s="15" t="s">
        <v>196</v>
      </c>
      <c r="E41" s="5">
        <v>0</v>
      </c>
      <c r="F41" s="206">
        <v>2000</v>
      </c>
      <c r="G41" s="207">
        <v>2000</v>
      </c>
      <c r="H41" s="49">
        <f t="shared" si="0"/>
        <v>1</v>
      </c>
      <c r="I41" s="49">
        <f t="shared" si="1"/>
        <v>0.00010315917196249492</v>
      </c>
      <c r="J41" s="67">
        <v>0</v>
      </c>
    </row>
    <row r="42" spans="1:10" ht="25.5">
      <c r="A42" s="7" t="s">
        <v>180</v>
      </c>
      <c r="B42" s="2">
        <v>751</v>
      </c>
      <c r="C42" s="2"/>
      <c r="D42" s="2"/>
      <c r="E42" s="3">
        <f>SUM(E43)</f>
        <v>1150</v>
      </c>
      <c r="F42" s="3">
        <f>SUM(F43)</f>
        <v>1150</v>
      </c>
      <c r="G42" s="59">
        <f>SUM(G43)</f>
        <v>1148.52</v>
      </c>
      <c r="H42" s="131">
        <f t="shared" si="0"/>
        <v>0.9987130434782608</v>
      </c>
      <c r="I42" s="131">
        <f t="shared" si="1"/>
        <v>5.9240186091182335E-05</v>
      </c>
      <c r="J42" s="61">
        <v>0</v>
      </c>
    </row>
    <row r="43" spans="1:10" s="113" customFormat="1" ht="25.5">
      <c r="A43" s="117" t="s">
        <v>181</v>
      </c>
      <c r="B43" s="109"/>
      <c r="C43" s="109">
        <v>75101</v>
      </c>
      <c r="D43" s="109"/>
      <c r="E43" s="110">
        <v>1150</v>
      </c>
      <c r="F43" s="260">
        <f>F44</f>
        <v>1150</v>
      </c>
      <c r="G43" s="255">
        <f>G44</f>
        <v>1148.52</v>
      </c>
      <c r="H43" s="132">
        <f t="shared" si="0"/>
        <v>0.9987130434782608</v>
      </c>
      <c r="I43" s="133">
        <f t="shared" si="1"/>
        <v>5.9240186091182335E-05</v>
      </c>
      <c r="J43" s="111">
        <v>0</v>
      </c>
    </row>
    <row r="44" spans="1:10" ht="38.25">
      <c r="A44" s="17" t="s">
        <v>378</v>
      </c>
      <c r="B44" s="4"/>
      <c r="C44" s="4"/>
      <c r="D44" s="45" t="s">
        <v>103</v>
      </c>
      <c r="E44" s="5">
        <v>1150</v>
      </c>
      <c r="F44" s="206">
        <v>1150</v>
      </c>
      <c r="G44" s="207">
        <v>1148.52</v>
      </c>
      <c r="H44" s="49">
        <f t="shared" si="0"/>
        <v>0.9987130434782608</v>
      </c>
      <c r="I44" s="49">
        <f t="shared" si="1"/>
        <v>5.9240186091182335E-05</v>
      </c>
      <c r="J44" s="58">
        <v>0</v>
      </c>
    </row>
    <row r="45" spans="1:10" ht="25.5">
      <c r="A45" s="11" t="s">
        <v>28</v>
      </c>
      <c r="B45" s="44" t="s">
        <v>412</v>
      </c>
      <c r="C45" s="44"/>
      <c r="D45" s="44"/>
      <c r="E45" s="48">
        <f aca="true" t="shared" si="2" ref="E45:G46">E46</f>
        <v>2000</v>
      </c>
      <c r="F45" s="261">
        <f t="shared" si="2"/>
        <v>1850</v>
      </c>
      <c r="G45" s="262">
        <f t="shared" si="2"/>
        <v>1950</v>
      </c>
      <c r="H45" s="131">
        <f t="shared" si="0"/>
        <v>1.054054054054054</v>
      </c>
      <c r="I45" s="131">
        <f t="shared" si="1"/>
        <v>0.00010058019266343255</v>
      </c>
      <c r="J45" s="61">
        <v>2550</v>
      </c>
    </row>
    <row r="46" spans="1:10" s="113" customFormat="1" ht="18" customHeight="1">
      <c r="A46" s="114" t="s">
        <v>402</v>
      </c>
      <c r="B46" s="109"/>
      <c r="C46" s="109" t="s">
        <v>403</v>
      </c>
      <c r="D46" s="109"/>
      <c r="E46" s="110">
        <f t="shared" si="2"/>
        <v>2000</v>
      </c>
      <c r="F46" s="201">
        <f t="shared" si="2"/>
        <v>1850</v>
      </c>
      <c r="G46" s="258">
        <f t="shared" si="2"/>
        <v>1950</v>
      </c>
      <c r="H46" s="132">
        <f t="shared" si="0"/>
        <v>1.054054054054054</v>
      </c>
      <c r="I46" s="133">
        <f t="shared" si="1"/>
        <v>0.00010058019266343255</v>
      </c>
      <c r="J46" s="111">
        <v>2550</v>
      </c>
    </row>
    <row r="47" spans="1:10" ht="25.5">
      <c r="A47" s="17" t="s">
        <v>284</v>
      </c>
      <c r="B47" s="4"/>
      <c r="C47" s="45"/>
      <c r="D47" s="15" t="s">
        <v>285</v>
      </c>
      <c r="E47" s="5">
        <v>2000</v>
      </c>
      <c r="F47" s="206">
        <v>1850</v>
      </c>
      <c r="G47" s="207">
        <v>1950</v>
      </c>
      <c r="H47" s="49">
        <f t="shared" si="0"/>
        <v>1.054054054054054</v>
      </c>
      <c r="I47" s="49">
        <f t="shared" si="1"/>
        <v>0.00010058019266343255</v>
      </c>
      <c r="J47" s="58">
        <v>2550</v>
      </c>
    </row>
    <row r="48" spans="1:10" ht="41.25" customHeight="1">
      <c r="A48" s="7" t="s">
        <v>319</v>
      </c>
      <c r="B48" s="2">
        <v>756</v>
      </c>
      <c r="C48" s="2"/>
      <c r="D48" s="2"/>
      <c r="E48" s="3">
        <f>SUM(E49,E52,E60,E70,E77)</f>
        <v>7436660</v>
      </c>
      <c r="F48" s="259">
        <f>SUM(F49,F52,F60,F70,F77)</f>
        <v>7624530</v>
      </c>
      <c r="G48" s="254">
        <f>SUM(G49,G52,G60,G70,G77)</f>
        <v>8001102.16</v>
      </c>
      <c r="H48" s="131">
        <f t="shared" si="0"/>
        <v>1.0493895571268</v>
      </c>
      <c r="I48" s="131">
        <f t="shared" si="1"/>
        <v>0.4126935368064648</v>
      </c>
      <c r="J48" s="59">
        <f>SUM(J49,J52,J60,J70)</f>
        <v>232987.45999999996</v>
      </c>
    </row>
    <row r="49" spans="1:10" s="113" customFormat="1" ht="16.5" customHeight="1">
      <c r="A49" s="108" t="s">
        <v>320</v>
      </c>
      <c r="B49" s="109"/>
      <c r="C49" s="109">
        <v>75601</v>
      </c>
      <c r="D49" s="109"/>
      <c r="E49" s="110">
        <f>SUM(E50:E51)</f>
        <v>4000</v>
      </c>
      <c r="F49" s="260">
        <f>SUM(F50:F51)</f>
        <v>34212</v>
      </c>
      <c r="G49" s="255">
        <f>SUM(G50:G51)</f>
        <v>46231.2</v>
      </c>
      <c r="H49" s="132">
        <f t="shared" si="0"/>
        <v>1.3513153279551033</v>
      </c>
      <c r="I49" s="133">
        <f t="shared" si="1"/>
        <v>0.0023845861554162478</v>
      </c>
      <c r="J49" s="116">
        <f>J50+J51</f>
        <v>51972.8</v>
      </c>
    </row>
    <row r="50" spans="1:10" ht="25.5" customHeight="1">
      <c r="A50" s="46" t="s">
        <v>321</v>
      </c>
      <c r="B50" s="4"/>
      <c r="C50" s="4"/>
      <c r="D50" s="15" t="s">
        <v>105</v>
      </c>
      <c r="E50" s="5">
        <v>4000</v>
      </c>
      <c r="F50" s="206">
        <v>34117</v>
      </c>
      <c r="G50" s="207">
        <v>46162.1</v>
      </c>
      <c r="H50" s="49">
        <f t="shared" si="0"/>
        <v>1.3530527303104023</v>
      </c>
      <c r="I50" s="49">
        <f t="shared" si="1"/>
        <v>0.0023810220060249436</v>
      </c>
      <c r="J50" s="58">
        <v>51972.8</v>
      </c>
    </row>
    <row r="51" spans="1:10" ht="16.5" customHeight="1">
      <c r="A51" s="17" t="s">
        <v>182</v>
      </c>
      <c r="B51" s="43"/>
      <c r="C51" s="4"/>
      <c r="D51" s="15" t="s">
        <v>106</v>
      </c>
      <c r="E51" s="5">
        <v>0</v>
      </c>
      <c r="F51" s="206">
        <v>95</v>
      </c>
      <c r="G51" s="207">
        <v>69.1</v>
      </c>
      <c r="H51" s="49">
        <f t="shared" si="0"/>
        <v>0.7273684210526316</v>
      </c>
      <c r="I51" s="49">
        <f t="shared" si="1"/>
        <v>3.5641493913041996E-06</v>
      </c>
      <c r="J51" s="58">
        <v>0</v>
      </c>
    </row>
    <row r="52" spans="1:10" s="113" customFormat="1" ht="43.5" customHeight="1">
      <c r="A52" s="114" t="s">
        <v>322</v>
      </c>
      <c r="B52" s="109"/>
      <c r="C52" s="109">
        <v>75615</v>
      </c>
      <c r="D52" s="109"/>
      <c r="E52" s="110">
        <f>SUM(E53:E59)</f>
        <v>1146264</v>
      </c>
      <c r="F52" s="201">
        <f>SUM(F53:F59)</f>
        <v>1163664</v>
      </c>
      <c r="G52" s="258">
        <f>SUM(G53:G59)</f>
        <v>1265427.79</v>
      </c>
      <c r="H52" s="132">
        <f t="shared" si="0"/>
        <v>1.0874511800657234</v>
      </c>
      <c r="I52" s="133">
        <f t="shared" si="1"/>
        <v>0.06527024149736496</v>
      </c>
      <c r="J52" s="111">
        <f>SUM(J53:J58)</f>
        <v>30136.1</v>
      </c>
    </row>
    <row r="53" spans="1:10" ht="16.5" customHeight="1">
      <c r="A53" s="6" t="s">
        <v>31</v>
      </c>
      <c r="B53" s="4"/>
      <c r="C53" s="4"/>
      <c r="D53" s="15" t="s">
        <v>107</v>
      </c>
      <c r="E53" s="5">
        <v>1119700</v>
      </c>
      <c r="F53" s="206">
        <v>1119700</v>
      </c>
      <c r="G53" s="207">
        <v>1220679.04</v>
      </c>
      <c r="H53" s="49">
        <f t="shared" si="0"/>
        <v>1.090184013575065</v>
      </c>
      <c r="I53" s="49">
        <f t="shared" si="1"/>
        <v>0.06296211949918662</v>
      </c>
      <c r="J53" s="67">
        <v>30002.1</v>
      </c>
    </row>
    <row r="54" spans="1:10" ht="16.5" customHeight="1">
      <c r="A54" s="6" t="s">
        <v>32</v>
      </c>
      <c r="B54" s="4"/>
      <c r="C54" s="4"/>
      <c r="D54" s="15" t="s">
        <v>108</v>
      </c>
      <c r="E54" s="5">
        <v>7118</v>
      </c>
      <c r="F54" s="206">
        <v>7118</v>
      </c>
      <c r="G54" s="207">
        <v>7525</v>
      </c>
      <c r="H54" s="49">
        <f t="shared" si="0"/>
        <v>1.057178982860354</v>
      </c>
      <c r="I54" s="49">
        <f t="shared" si="1"/>
        <v>0.00038813638450888716</v>
      </c>
      <c r="J54" s="67">
        <v>0</v>
      </c>
    </row>
    <row r="55" spans="1:10" ht="16.5" customHeight="1">
      <c r="A55" s="6" t="s">
        <v>33</v>
      </c>
      <c r="B55" s="4"/>
      <c r="C55" s="4"/>
      <c r="D55" s="15" t="s">
        <v>109</v>
      </c>
      <c r="E55" s="5">
        <v>1600</v>
      </c>
      <c r="F55" s="206">
        <v>1586</v>
      </c>
      <c r="G55" s="207">
        <v>1600</v>
      </c>
      <c r="H55" s="49">
        <f t="shared" si="0"/>
        <v>1.008827238335435</v>
      </c>
      <c r="I55" s="49">
        <f t="shared" si="1"/>
        <v>8.252733756999594E-05</v>
      </c>
      <c r="J55" s="67">
        <v>0</v>
      </c>
    </row>
    <row r="56" spans="1:10" ht="16.5" customHeight="1">
      <c r="A56" s="6" t="s">
        <v>34</v>
      </c>
      <c r="B56" s="4"/>
      <c r="C56" s="4"/>
      <c r="D56" s="15" t="s">
        <v>110</v>
      </c>
      <c r="E56" s="5">
        <v>8500</v>
      </c>
      <c r="F56" s="206">
        <v>12500</v>
      </c>
      <c r="G56" s="207">
        <v>12612</v>
      </c>
      <c r="H56" s="49">
        <f t="shared" si="0"/>
        <v>1.00896</v>
      </c>
      <c r="I56" s="49">
        <f t="shared" si="1"/>
        <v>0.000650521738395493</v>
      </c>
      <c r="J56" s="67">
        <v>134</v>
      </c>
    </row>
    <row r="57" spans="1:10" ht="16.5" customHeight="1">
      <c r="A57" s="46" t="s">
        <v>323</v>
      </c>
      <c r="B57" s="4"/>
      <c r="C57" s="4"/>
      <c r="D57" s="15" t="s">
        <v>114</v>
      </c>
      <c r="E57" s="5">
        <v>100</v>
      </c>
      <c r="F57" s="206">
        <v>11015</v>
      </c>
      <c r="G57" s="207">
        <v>11034</v>
      </c>
      <c r="H57" s="49">
        <f t="shared" si="0"/>
        <v>1.0017249205628689</v>
      </c>
      <c r="I57" s="49">
        <f t="shared" si="1"/>
        <v>0.0005691291517170845</v>
      </c>
      <c r="J57" s="67">
        <v>0</v>
      </c>
    </row>
    <row r="58" spans="1:10" ht="16.5" customHeight="1">
      <c r="A58" s="46" t="s">
        <v>324</v>
      </c>
      <c r="B58" s="4"/>
      <c r="C58" s="4"/>
      <c r="D58" s="15" t="s">
        <v>106</v>
      </c>
      <c r="E58" s="5">
        <v>200</v>
      </c>
      <c r="F58" s="206">
        <v>2700</v>
      </c>
      <c r="G58" s="207">
        <v>2932.75</v>
      </c>
      <c r="H58" s="49">
        <f t="shared" si="0"/>
        <v>1.0862037037037038</v>
      </c>
      <c r="I58" s="49">
        <f t="shared" si="1"/>
        <v>0.0001512700307865035</v>
      </c>
      <c r="J58" s="58">
        <v>0</v>
      </c>
    </row>
    <row r="59" spans="1:10" ht="27.75" customHeight="1">
      <c r="A59" s="17" t="s">
        <v>410</v>
      </c>
      <c r="B59" s="4"/>
      <c r="C59" s="4"/>
      <c r="D59" s="15" t="s">
        <v>411</v>
      </c>
      <c r="E59" s="5">
        <v>9046</v>
      </c>
      <c r="F59" s="206">
        <v>9045</v>
      </c>
      <c r="G59" s="207">
        <v>9045</v>
      </c>
      <c r="H59" s="49">
        <f t="shared" si="0"/>
        <v>1</v>
      </c>
      <c r="I59" s="49">
        <f t="shared" si="1"/>
        <v>0.0004665373552003833</v>
      </c>
      <c r="J59" s="58">
        <v>0</v>
      </c>
    </row>
    <row r="60" spans="1:10" s="113" customFormat="1" ht="40.5" customHeight="1">
      <c r="A60" s="114" t="s">
        <v>325</v>
      </c>
      <c r="B60" s="109"/>
      <c r="C60" s="109" t="s">
        <v>156</v>
      </c>
      <c r="D60" s="109"/>
      <c r="E60" s="110">
        <f>SUM(E61:E69)</f>
        <v>1775990</v>
      </c>
      <c r="F60" s="201">
        <f>SUM(F61:F69)</f>
        <v>1808690</v>
      </c>
      <c r="G60" s="258">
        <f>SUM(G61:G69)</f>
        <v>1914633.53</v>
      </c>
      <c r="H60" s="132">
        <f t="shared" si="0"/>
        <v>1.0585747308825726</v>
      </c>
      <c r="I60" s="133">
        <f t="shared" si="1"/>
        <v>0.09875600478321435</v>
      </c>
      <c r="J60" s="111">
        <f>SUM(J61:J69)</f>
        <v>145148.55999999997</v>
      </c>
    </row>
    <row r="61" spans="1:10" ht="16.5" customHeight="1">
      <c r="A61" s="6" t="s">
        <v>31</v>
      </c>
      <c r="B61" s="4"/>
      <c r="C61" s="4"/>
      <c r="D61" s="15" t="s">
        <v>107</v>
      </c>
      <c r="E61" s="5">
        <v>1314440</v>
      </c>
      <c r="F61" s="206">
        <v>1314440</v>
      </c>
      <c r="G61" s="207">
        <v>1391343.95</v>
      </c>
      <c r="H61" s="49">
        <f t="shared" si="0"/>
        <v>1.05850700678616</v>
      </c>
      <c r="I61" s="49">
        <f t="shared" si="1"/>
        <v>0.07176494489851347</v>
      </c>
      <c r="J61" s="67">
        <v>137733.08</v>
      </c>
    </row>
    <row r="62" spans="1:10" ht="16.5" customHeight="1">
      <c r="A62" s="6" t="s">
        <v>32</v>
      </c>
      <c r="B62" s="4"/>
      <c r="C62" s="4"/>
      <c r="D62" s="15" t="s">
        <v>108</v>
      </c>
      <c r="E62" s="5">
        <v>32920</v>
      </c>
      <c r="F62" s="206">
        <v>32920</v>
      </c>
      <c r="G62" s="207">
        <v>34002.6</v>
      </c>
      <c r="H62" s="49">
        <f t="shared" si="0"/>
        <v>1.0328857837181045</v>
      </c>
      <c r="I62" s="49">
        <f t="shared" si="1"/>
        <v>0.001753840030285965</v>
      </c>
      <c r="J62" s="67">
        <v>432</v>
      </c>
    </row>
    <row r="63" spans="1:10" ht="16.5" customHeight="1">
      <c r="A63" s="6" t="s">
        <v>33</v>
      </c>
      <c r="B63" s="4"/>
      <c r="C63" s="4"/>
      <c r="D63" s="15" t="s">
        <v>109</v>
      </c>
      <c r="E63" s="5">
        <v>20</v>
      </c>
      <c r="F63" s="206">
        <v>20</v>
      </c>
      <c r="G63" s="207">
        <v>21</v>
      </c>
      <c r="H63" s="49">
        <f t="shared" si="0"/>
        <v>1.05</v>
      </c>
      <c r="I63" s="49">
        <f aca="true" t="shared" si="3" ref="I63:I118">G63/19387515.06</f>
        <v>1.0831713056061968E-06</v>
      </c>
      <c r="J63" s="67">
        <v>0</v>
      </c>
    </row>
    <row r="64" spans="1:10" ht="16.5" customHeight="1">
      <c r="A64" s="6" t="s">
        <v>34</v>
      </c>
      <c r="B64" s="4"/>
      <c r="C64" s="4"/>
      <c r="D64" s="15" t="s">
        <v>110</v>
      </c>
      <c r="E64" s="5">
        <v>165110</v>
      </c>
      <c r="F64" s="206">
        <v>186710</v>
      </c>
      <c r="G64" s="207">
        <v>194643.02</v>
      </c>
      <c r="H64" s="49">
        <f t="shared" si="0"/>
        <v>1.0424884580365272</v>
      </c>
      <c r="I64" s="49">
        <f t="shared" si="3"/>
        <v>0.010039606385739669</v>
      </c>
      <c r="J64" s="67">
        <v>4509.08</v>
      </c>
    </row>
    <row r="65" spans="1:10" ht="16.5" customHeight="1">
      <c r="A65" s="17" t="s">
        <v>155</v>
      </c>
      <c r="B65" s="4"/>
      <c r="C65" s="4"/>
      <c r="D65" s="15" t="s">
        <v>111</v>
      </c>
      <c r="E65" s="5">
        <v>5000</v>
      </c>
      <c r="F65" s="206">
        <v>27300</v>
      </c>
      <c r="G65" s="207">
        <v>27960</v>
      </c>
      <c r="H65" s="49">
        <f t="shared" si="0"/>
        <v>1.024175824175824</v>
      </c>
      <c r="I65" s="49">
        <f t="shared" si="3"/>
        <v>0.0014421652240356791</v>
      </c>
      <c r="J65" s="67">
        <v>1734.4</v>
      </c>
    </row>
    <row r="66" spans="1:10" ht="16.5" customHeight="1">
      <c r="A66" s="17" t="s">
        <v>242</v>
      </c>
      <c r="B66" s="4"/>
      <c r="C66" s="4"/>
      <c r="D66" s="15" t="s">
        <v>112</v>
      </c>
      <c r="E66" s="5">
        <v>18500</v>
      </c>
      <c r="F66" s="206">
        <v>19100</v>
      </c>
      <c r="G66" s="207">
        <v>19935</v>
      </c>
      <c r="H66" s="49">
        <f t="shared" si="0"/>
        <v>1.043717277486911</v>
      </c>
      <c r="I66" s="49">
        <f t="shared" si="3"/>
        <v>0.0010282390465361682</v>
      </c>
      <c r="J66" s="67">
        <v>740</v>
      </c>
    </row>
    <row r="67" spans="1:10" ht="16.5" customHeight="1">
      <c r="A67" s="17" t="s">
        <v>35</v>
      </c>
      <c r="B67" s="4"/>
      <c r="C67" s="4"/>
      <c r="D67" s="15" t="s">
        <v>113</v>
      </c>
      <c r="E67" s="5">
        <v>110000</v>
      </c>
      <c r="F67" s="206">
        <v>110000</v>
      </c>
      <c r="G67" s="207">
        <v>115835</v>
      </c>
      <c r="H67" s="49">
        <f t="shared" si="0"/>
        <v>1.0530454545454546</v>
      </c>
      <c r="I67" s="49">
        <f t="shared" si="3"/>
        <v>0.0059747213421377995</v>
      </c>
      <c r="J67" s="67">
        <v>0</v>
      </c>
    </row>
    <row r="68" spans="1:10" ht="16.5" customHeight="1">
      <c r="A68" s="46" t="s">
        <v>323</v>
      </c>
      <c r="B68" s="4"/>
      <c r="C68" s="4"/>
      <c r="D68" s="15" t="s">
        <v>114</v>
      </c>
      <c r="E68" s="5">
        <v>125000</v>
      </c>
      <c r="F68" s="206">
        <v>110000</v>
      </c>
      <c r="G68" s="207">
        <v>118622</v>
      </c>
      <c r="H68" s="49">
        <f t="shared" si="0"/>
        <v>1.078381818181818</v>
      </c>
      <c r="I68" s="49">
        <f t="shared" si="3"/>
        <v>0.006118473648267536</v>
      </c>
      <c r="J68" s="67">
        <v>0</v>
      </c>
    </row>
    <row r="69" spans="1:10" ht="16.5" customHeight="1">
      <c r="A69" s="46" t="s">
        <v>324</v>
      </c>
      <c r="B69" s="4"/>
      <c r="C69" s="4"/>
      <c r="D69" s="15" t="s">
        <v>106</v>
      </c>
      <c r="E69" s="5">
        <v>5000</v>
      </c>
      <c r="F69" s="206">
        <v>8200</v>
      </c>
      <c r="G69" s="207">
        <v>12270.96</v>
      </c>
      <c r="H69" s="49">
        <f t="shared" si="0"/>
        <v>1.4964585365853658</v>
      </c>
      <c r="I69" s="49">
        <f t="shared" si="3"/>
        <v>0.0006329310363924483</v>
      </c>
      <c r="J69" s="67">
        <v>0</v>
      </c>
    </row>
    <row r="70" spans="1:10" s="113" customFormat="1" ht="28.5" customHeight="1">
      <c r="A70" s="114" t="s">
        <v>326</v>
      </c>
      <c r="B70" s="109"/>
      <c r="C70" s="109" t="s">
        <v>157</v>
      </c>
      <c r="D70" s="109"/>
      <c r="E70" s="110">
        <f>SUM(E71:E75)</f>
        <v>731100</v>
      </c>
      <c r="F70" s="201">
        <f>SUM(F71:F75)</f>
        <v>678658</v>
      </c>
      <c r="G70" s="258">
        <f>SUM(G71:G76)</f>
        <v>717817.61</v>
      </c>
      <c r="H70" s="132">
        <f t="shared" si="0"/>
        <v>1.0577015374459595</v>
      </c>
      <c r="I70" s="133">
        <f t="shared" si="3"/>
        <v>0.03702473513384856</v>
      </c>
      <c r="J70" s="115">
        <f>SUM(J71:J75)</f>
        <v>5730</v>
      </c>
    </row>
    <row r="71" spans="1:10" ht="16.5" customHeight="1">
      <c r="A71" s="17" t="s">
        <v>36</v>
      </c>
      <c r="B71" s="4"/>
      <c r="C71" s="4"/>
      <c r="D71" s="15" t="s">
        <v>115</v>
      </c>
      <c r="E71" s="5">
        <v>282000</v>
      </c>
      <c r="F71" s="206">
        <v>232000</v>
      </c>
      <c r="G71" s="207">
        <v>249934.4</v>
      </c>
      <c r="H71" s="49">
        <f t="shared" si="0"/>
        <v>1.077303448275862</v>
      </c>
      <c r="I71" s="49">
        <f t="shared" si="3"/>
        <v>0.012891512874471496</v>
      </c>
      <c r="J71" s="60">
        <v>0</v>
      </c>
    </row>
    <row r="72" spans="1:10" ht="24.75" customHeight="1">
      <c r="A72" s="17" t="s">
        <v>380</v>
      </c>
      <c r="B72" s="4"/>
      <c r="C72" s="4"/>
      <c r="D72" s="15" t="s">
        <v>116</v>
      </c>
      <c r="E72" s="5">
        <v>135000</v>
      </c>
      <c r="F72" s="206">
        <v>142350</v>
      </c>
      <c r="G72" s="207">
        <v>157050.93</v>
      </c>
      <c r="H72" s="49">
        <f t="shared" si="0"/>
        <v>1.103273129610116</v>
      </c>
      <c r="I72" s="49">
        <f t="shared" si="3"/>
        <v>0.008100621947369876</v>
      </c>
      <c r="J72" s="60">
        <v>0</v>
      </c>
    </row>
    <row r="73" spans="1:10" ht="24.75" customHeight="1">
      <c r="A73" s="17" t="s">
        <v>381</v>
      </c>
      <c r="B73" s="4"/>
      <c r="C73" s="4"/>
      <c r="D73" s="15" t="s">
        <v>117</v>
      </c>
      <c r="E73" s="5">
        <v>310000</v>
      </c>
      <c r="F73" s="206">
        <v>300000</v>
      </c>
      <c r="G73" s="207">
        <v>305307.93</v>
      </c>
      <c r="H73" s="49">
        <f t="shared" si="0"/>
        <v>1.0176931</v>
      </c>
      <c r="I73" s="49">
        <f t="shared" si="3"/>
        <v>0.01574765662619168</v>
      </c>
      <c r="J73" s="60">
        <v>5730</v>
      </c>
    </row>
    <row r="74" spans="1:10" ht="16.5" customHeight="1">
      <c r="A74" s="17" t="s">
        <v>37</v>
      </c>
      <c r="B74" s="4"/>
      <c r="C74" s="4"/>
      <c r="D74" s="15" t="s">
        <v>119</v>
      </c>
      <c r="E74" s="5">
        <v>100</v>
      </c>
      <c r="F74" s="206">
        <v>308</v>
      </c>
      <c r="G74" s="207">
        <v>378</v>
      </c>
      <c r="H74" s="49">
        <f aca="true" t="shared" si="4" ref="H74:H146">G74/F74</f>
        <v>1.2272727272727273</v>
      </c>
      <c r="I74" s="49">
        <f t="shared" si="3"/>
        <v>1.949708350091154E-05</v>
      </c>
      <c r="J74" s="60">
        <f>SUM(J75:J80)</f>
        <v>0</v>
      </c>
    </row>
    <row r="75" spans="1:10" ht="16.5" customHeight="1">
      <c r="A75" s="17" t="s">
        <v>158</v>
      </c>
      <c r="B75" s="4"/>
      <c r="C75" s="4"/>
      <c r="D75" s="15" t="s">
        <v>134</v>
      </c>
      <c r="E75" s="5">
        <v>4000</v>
      </c>
      <c r="F75" s="206">
        <v>4000</v>
      </c>
      <c r="G75" s="207">
        <v>5140.58</v>
      </c>
      <c r="H75" s="49">
        <f t="shared" si="4"/>
        <v>1.285145</v>
      </c>
      <c r="I75" s="49">
        <f t="shared" si="3"/>
        <v>0.0002651489881034811</v>
      </c>
      <c r="J75" s="60">
        <f>SUM(J77:J81)</f>
        <v>0</v>
      </c>
    </row>
    <row r="76" spans="1:10" ht="16.5" customHeight="1">
      <c r="A76" s="209" t="s">
        <v>16</v>
      </c>
      <c r="B76" s="204"/>
      <c r="C76" s="204"/>
      <c r="D76" s="210" t="s">
        <v>102</v>
      </c>
      <c r="E76" s="205">
        <v>0</v>
      </c>
      <c r="F76" s="206">
        <v>0</v>
      </c>
      <c r="G76" s="207">
        <v>5.77</v>
      </c>
      <c r="H76" s="208"/>
      <c r="I76" s="49">
        <f t="shared" si="3"/>
        <v>2.976142111117978E-07</v>
      </c>
      <c r="J76" s="60">
        <f>SUM(J78:J82)</f>
        <v>0</v>
      </c>
    </row>
    <row r="77" spans="1:10" s="113" customFormat="1" ht="26.25" customHeight="1">
      <c r="A77" s="114" t="s">
        <v>38</v>
      </c>
      <c r="B77" s="109"/>
      <c r="C77" s="109" t="s">
        <v>159</v>
      </c>
      <c r="D77" s="109"/>
      <c r="E77" s="110">
        <f>SUM(E78:E79)</f>
        <v>3779306</v>
      </c>
      <c r="F77" s="201">
        <f>SUM(F78:F79)</f>
        <v>3939306</v>
      </c>
      <c r="G77" s="258">
        <f>SUM(G78:G79)</f>
        <v>4056992.0300000003</v>
      </c>
      <c r="H77" s="132">
        <f t="shared" si="4"/>
        <v>1.0298748129746713</v>
      </c>
      <c r="I77" s="133">
        <f t="shared" si="3"/>
        <v>0.2092579692366207</v>
      </c>
      <c r="J77" s="115">
        <f>SUM(J78:J82)</f>
        <v>0</v>
      </c>
    </row>
    <row r="78" spans="1:10" ht="17.25" customHeight="1">
      <c r="A78" s="17" t="s">
        <v>39</v>
      </c>
      <c r="B78" s="4"/>
      <c r="C78" s="4"/>
      <c r="D78" s="15" t="s">
        <v>118</v>
      </c>
      <c r="E78" s="5">
        <v>3659306</v>
      </c>
      <c r="F78" s="206">
        <v>3659306</v>
      </c>
      <c r="G78" s="207">
        <v>3750870</v>
      </c>
      <c r="H78" s="49">
        <f t="shared" si="4"/>
        <v>1.025022230991341</v>
      </c>
      <c r="I78" s="49">
        <f t="shared" si="3"/>
        <v>0.19346832166948166</v>
      </c>
      <c r="J78" s="60">
        <f>SUM(J79:J83)</f>
        <v>0</v>
      </c>
    </row>
    <row r="79" spans="1:10" ht="16.5" customHeight="1">
      <c r="A79" s="17" t="s">
        <v>40</v>
      </c>
      <c r="B79" s="4"/>
      <c r="C79" s="4"/>
      <c r="D79" s="15" t="s">
        <v>120</v>
      </c>
      <c r="E79" s="5">
        <v>120000</v>
      </c>
      <c r="F79" s="206">
        <v>280000</v>
      </c>
      <c r="G79" s="207">
        <v>306122.03</v>
      </c>
      <c r="H79" s="49">
        <f t="shared" si="4"/>
        <v>1.0932929642857143</v>
      </c>
      <c r="I79" s="49">
        <f t="shared" si="3"/>
        <v>0.015789647567139017</v>
      </c>
      <c r="J79" s="60">
        <f>SUM(J80:J84)</f>
        <v>0</v>
      </c>
    </row>
    <row r="80" spans="1:10" ht="18.75" customHeight="1">
      <c r="A80" s="7" t="s">
        <v>42</v>
      </c>
      <c r="B80" s="2">
        <v>758</v>
      </c>
      <c r="C80" s="2"/>
      <c r="D80" s="2"/>
      <c r="E80" s="3">
        <f>SUM(E81,E83,E85)</f>
        <v>3921375</v>
      </c>
      <c r="F80" s="3">
        <f>SUM(F81,F83,F85)</f>
        <v>3943686</v>
      </c>
      <c r="G80" s="59">
        <f>SUM(G81,G83,G85)</f>
        <v>3949894.49</v>
      </c>
      <c r="H80" s="131">
        <f t="shared" si="4"/>
        <v>1.0015742860866712</v>
      </c>
      <c r="I80" s="131">
        <f t="shared" si="3"/>
        <v>0.2037339224638106</v>
      </c>
      <c r="J80" s="68">
        <v>0</v>
      </c>
    </row>
    <row r="81" spans="1:10" s="113" customFormat="1" ht="16.5" customHeight="1">
      <c r="A81" s="114" t="s">
        <v>382</v>
      </c>
      <c r="B81" s="109"/>
      <c r="C81" s="109">
        <v>75801</v>
      </c>
      <c r="D81" s="109"/>
      <c r="E81" s="110">
        <f>SUM(E82)</f>
        <v>3817943</v>
      </c>
      <c r="F81" s="260">
        <f>SUM(F82)</f>
        <v>3812254</v>
      </c>
      <c r="G81" s="255">
        <f>SUM(G82)</f>
        <v>3812254</v>
      </c>
      <c r="H81" s="132">
        <f t="shared" si="4"/>
        <v>1</v>
      </c>
      <c r="I81" s="133">
        <f t="shared" si="3"/>
        <v>0.19663448297535457</v>
      </c>
      <c r="J81" s="116">
        <v>0</v>
      </c>
    </row>
    <row r="82" spans="1:10" ht="16.5" customHeight="1">
      <c r="A82" s="6" t="s">
        <v>43</v>
      </c>
      <c r="B82" s="4"/>
      <c r="C82" s="4"/>
      <c r="D82" s="15" t="s">
        <v>121</v>
      </c>
      <c r="E82" s="5">
        <v>3817943</v>
      </c>
      <c r="F82" s="206">
        <v>3812254</v>
      </c>
      <c r="G82" s="207">
        <v>3812254</v>
      </c>
      <c r="H82" s="49">
        <f t="shared" si="4"/>
        <v>1</v>
      </c>
      <c r="I82" s="49">
        <f t="shared" si="3"/>
        <v>0.19663448297535457</v>
      </c>
      <c r="J82" s="70">
        <v>0</v>
      </c>
    </row>
    <row r="83" spans="1:10" s="113" customFormat="1" ht="16.5" customHeight="1">
      <c r="A83" s="114" t="s">
        <v>161</v>
      </c>
      <c r="B83" s="109"/>
      <c r="C83" s="109" t="s">
        <v>162</v>
      </c>
      <c r="D83" s="109"/>
      <c r="E83" s="110">
        <f>SUM(E84)</f>
        <v>11500</v>
      </c>
      <c r="F83" s="260">
        <f>SUM(F84)</f>
        <v>39500</v>
      </c>
      <c r="G83" s="255">
        <f>SUM(G84)</f>
        <v>45708.49</v>
      </c>
      <c r="H83" s="132">
        <f t="shared" si="4"/>
        <v>1.1571769620253165</v>
      </c>
      <c r="I83" s="133">
        <f t="shared" si="3"/>
        <v>0.0023576249900279897</v>
      </c>
      <c r="J83" s="116">
        <v>0</v>
      </c>
    </row>
    <row r="84" spans="1:10" ht="16.5" customHeight="1">
      <c r="A84" s="17" t="s">
        <v>16</v>
      </c>
      <c r="B84" s="4"/>
      <c r="C84" s="4"/>
      <c r="D84" s="15" t="s">
        <v>102</v>
      </c>
      <c r="E84" s="5">
        <v>11500</v>
      </c>
      <c r="F84" s="206">
        <v>39500</v>
      </c>
      <c r="G84" s="207">
        <v>45708.49</v>
      </c>
      <c r="H84" s="49">
        <f t="shared" si="4"/>
        <v>1.1571769620253165</v>
      </c>
      <c r="I84" s="49">
        <f t="shared" si="3"/>
        <v>0.0023576249900279897</v>
      </c>
      <c r="J84" s="70">
        <v>0</v>
      </c>
    </row>
    <row r="85" spans="1:10" s="113" customFormat="1" ht="16.5" customHeight="1">
      <c r="A85" s="114" t="s">
        <v>327</v>
      </c>
      <c r="B85" s="109"/>
      <c r="C85" s="109" t="s">
        <v>122</v>
      </c>
      <c r="D85" s="109"/>
      <c r="E85" s="110">
        <f>SUM(E86)</f>
        <v>91932</v>
      </c>
      <c r="F85" s="260">
        <f>SUM(F86)</f>
        <v>91932</v>
      </c>
      <c r="G85" s="255">
        <f>G86</f>
        <v>91932</v>
      </c>
      <c r="H85" s="132">
        <f t="shared" si="4"/>
        <v>1</v>
      </c>
      <c r="I85" s="133">
        <f t="shared" si="3"/>
        <v>0.0047418144984280415</v>
      </c>
      <c r="J85" s="116">
        <v>0</v>
      </c>
    </row>
    <row r="86" spans="1:10" ht="16.5" customHeight="1">
      <c r="A86" s="6" t="s">
        <v>43</v>
      </c>
      <c r="B86" s="4"/>
      <c r="C86" s="4"/>
      <c r="D86" s="15" t="s">
        <v>121</v>
      </c>
      <c r="E86" s="5">
        <v>91932</v>
      </c>
      <c r="F86" s="206">
        <v>91932</v>
      </c>
      <c r="G86" s="207">
        <v>91932</v>
      </c>
      <c r="H86" s="49">
        <f t="shared" si="4"/>
        <v>1</v>
      </c>
      <c r="I86" s="49">
        <f t="shared" si="3"/>
        <v>0.0047418144984280415</v>
      </c>
      <c r="J86" s="70">
        <v>0</v>
      </c>
    </row>
    <row r="87" spans="1:10" ht="18.75" customHeight="1">
      <c r="A87" s="7" t="s">
        <v>46</v>
      </c>
      <c r="B87" s="2">
        <v>801</v>
      </c>
      <c r="C87" s="2"/>
      <c r="D87" s="2"/>
      <c r="E87" s="3">
        <f>SUM(E88,E102,E109,E98,E112)</f>
        <v>565412</v>
      </c>
      <c r="F87" s="3">
        <f>SUM(F88,F102,F109,F98,F112)</f>
        <v>760872</v>
      </c>
      <c r="G87" s="59">
        <f>SUM(G88,G102,G109,G98,G112)</f>
        <v>774929.6399999999</v>
      </c>
      <c r="H87" s="131">
        <f t="shared" si="4"/>
        <v>1.018475696306343</v>
      </c>
      <c r="I87" s="131">
        <f t="shared" si="3"/>
        <v>0.03997054999579714</v>
      </c>
      <c r="J87" s="59">
        <f>SUM(J88,J102,J109,J98,J112)</f>
        <v>780.47</v>
      </c>
    </row>
    <row r="88" spans="1:10" s="113" customFormat="1" ht="17.25" customHeight="1">
      <c r="A88" s="114" t="s">
        <v>47</v>
      </c>
      <c r="B88" s="109"/>
      <c r="C88" s="109">
        <v>80101</v>
      </c>
      <c r="D88" s="109"/>
      <c r="E88" s="110">
        <f>SUM(E89:E97)</f>
        <v>36532</v>
      </c>
      <c r="F88" s="201">
        <f>SUM(F89:F97)</f>
        <v>129722</v>
      </c>
      <c r="G88" s="258">
        <f>SUM(G89:G97)</f>
        <v>138444.74</v>
      </c>
      <c r="H88" s="132">
        <f t="shared" si="4"/>
        <v>1.0672417939902252</v>
      </c>
      <c r="I88" s="133">
        <f t="shared" si="3"/>
        <v>0.007140922370481449</v>
      </c>
      <c r="J88" s="115">
        <f>SUM(J89:J96)</f>
        <v>120.73</v>
      </c>
    </row>
    <row r="89" spans="1:12" ht="17.25" customHeight="1">
      <c r="A89" s="6" t="s">
        <v>158</v>
      </c>
      <c r="B89" s="4"/>
      <c r="C89" s="4"/>
      <c r="D89" s="4" t="s">
        <v>134</v>
      </c>
      <c r="E89" s="5">
        <v>27</v>
      </c>
      <c r="F89" s="205">
        <v>143</v>
      </c>
      <c r="G89" s="211">
        <v>188</v>
      </c>
      <c r="H89" s="137">
        <f t="shared" si="4"/>
        <v>1.3146853146853146</v>
      </c>
      <c r="I89" s="49">
        <f t="shared" si="3"/>
        <v>9.696962164474523E-06</v>
      </c>
      <c r="J89" s="67">
        <v>0</v>
      </c>
      <c r="L89" s="102"/>
    </row>
    <row r="90" spans="1:12" ht="39" customHeight="1">
      <c r="A90" s="156" t="s">
        <v>379</v>
      </c>
      <c r="B90" s="4"/>
      <c r="C90" s="4"/>
      <c r="D90" s="45" t="s">
        <v>101</v>
      </c>
      <c r="E90" s="5">
        <v>14000</v>
      </c>
      <c r="F90" s="205">
        <v>14000</v>
      </c>
      <c r="G90" s="211">
        <v>21141.11</v>
      </c>
      <c r="H90" s="49">
        <f t="shared" si="4"/>
        <v>1.5100792857142857</v>
      </c>
      <c r="I90" s="49">
        <f t="shared" si="3"/>
        <v>0.0010904497009840105</v>
      </c>
      <c r="J90" s="58">
        <v>120</v>
      </c>
      <c r="L90" s="102"/>
    </row>
    <row r="91" spans="1:10" ht="16.5" customHeight="1">
      <c r="A91" s="6" t="s">
        <v>59</v>
      </c>
      <c r="B91" s="4"/>
      <c r="C91" s="4"/>
      <c r="D91" s="15" t="s">
        <v>125</v>
      </c>
      <c r="E91" s="5">
        <v>5345</v>
      </c>
      <c r="F91" s="206">
        <v>7236</v>
      </c>
      <c r="G91" s="207">
        <v>7432.69</v>
      </c>
      <c r="H91" s="49">
        <f t="shared" si="4"/>
        <v>1.0271821448313985</v>
      </c>
      <c r="I91" s="49">
        <f t="shared" si="3"/>
        <v>0.0003833750729269582</v>
      </c>
      <c r="J91" s="67">
        <v>0</v>
      </c>
    </row>
    <row r="92" spans="1:10" ht="16.5" customHeight="1">
      <c r="A92" s="212" t="s">
        <v>364</v>
      </c>
      <c r="B92" s="204"/>
      <c r="C92" s="204"/>
      <c r="D92" s="200" t="s">
        <v>365</v>
      </c>
      <c r="E92" s="205">
        <v>0</v>
      </c>
      <c r="F92" s="206">
        <v>8240</v>
      </c>
      <c r="G92" s="207">
        <v>9630</v>
      </c>
      <c r="H92" s="49">
        <f t="shared" si="4"/>
        <v>1.1686893203883495</v>
      </c>
      <c r="I92" s="49">
        <f t="shared" si="3"/>
        <v>0.000496711412999413</v>
      </c>
      <c r="J92" s="213"/>
    </row>
    <row r="93" spans="1:10" ht="16.5" customHeight="1">
      <c r="A93" s="17" t="s">
        <v>16</v>
      </c>
      <c r="B93" s="4"/>
      <c r="C93" s="4"/>
      <c r="D93" s="15" t="s">
        <v>102</v>
      </c>
      <c r="E93" s="5">
        <v>100</v>
      </c>
      <c r="F93" s="206">
        <v>116</v>
      </c>
      <c r="G93" s="207">
        <v>124.41</v>
      </c>
      <c r="H93" s="49">
        <f t="shared" si="4"/>
        <v>1.0725</v>
      </c>
      <c r="I93" s="49">
        <f t="shared" si="3"/>
        <v>6.417016291926997E-06</v>
      </c>
      <c r="J93" s="67">
        <v>0.73</v>
      </c>
    </row>
    <row r="94" spans="1:10" ht="16.5" customHeight="1">
      <c r="A94" s="17" t="s">
        <v>16</v>
      </c>
      <c r="B94" s="4"/>
      <c r="C94" s="4"/>
      <c r="D94" s="15" t="s">
        <v>366</v>
      </c>
      <c r="E94" s="5">
        <v>60</v>
      </c>
      <c r="F94" s="206">
        <v>187</v>
      </c>
      <c r="G94" s="207">
        <v>459.34</v>
      </c>
      <c r="H94" s="49">
        <f t="shared" si="4"/>
        <v>2.456363636363636</v>
      </c>
      <c r="I94" s="49">
        <f t="shared" si="3"/>
        <v>2.369256702462621E-05</v>
      </c>
      <c r="J94" s="67">
        <v>0</v>
      </c>
    </row>
    <row r="95" spans="1:10" ht="25.5" customHeight="1">
      <c r="A95" s="46" t="s">
        <v>279</v>
      </c>
      <c r="B95" s="4"/>
      <c r="C95" s="4"/>
      <c r="D95" s="45" t="s">
        <v>280</v>
      </c>
      <c r="E95" s="5">
        <v>5000</v>
      </c>
      <c r="F95" s="206">
        <v>5000</v>
      </c>
      <c r="G95" s="207">
        <v>4210</v>
      </c>
      <c r="H95" s="49">
        <f t="shared" si="4"/>
        <v>0.842</v>
      </c>
      <c r="I95" s="49">
        <f t="shared" si="3"/>
        <v>0.00021715005698105181</v>
      </c>
      <c r="J95" s="67">
        <v>0</v>
      </c>
    </row>
    <row r="96" spans="1:10" s="103" customFormat="1" ht="16.5" customHeight="1">
      <c r="A96" s="46" t="s">
        <v>8</v>
      </c>
      <c r="B96" s="45"/>
      <c r="C96" s="45"/>
      <c r="D96" s="45" t="s">
        <v>196</v>
      </c>
      <c r="E96" s="47">
        <v>0</v>
      </c>
      <c r="F96" s="263">
        <v>15600</v>
      </c>
      <c r="G96" s="264">
        <v>15627.19</v>
      </c>
      <c r="H96" s="49">
        <f t="shared" si="4"/>
        <v>1.0017429487179488</v>
      </c>
      <c r="I96" s="49">
        <f t="shared" si="3"/>
        <v>0.0008060439902502906</v>
      </c>
      <c r="J96" s="70">
        <v>0</v>
      </c>
    </row>
    <row r="97" spans="1:10" s="103" customFormat="1" ht="40.5" customHeight="1">
      <c r="A97" s="46" t="s">
        <v>328</v>
      </c>
      <c r="B97" s="45"/>
      <c r="C97" s="45"/>
      <c r="D97" s="15" t="s">
        <v>373</v>
      </c>
      <c r="E97" s="47">
        <v>12000</v>
      </c>
      <c r="F97" s="263">
        <v>79200</v>
      </c>
      <c r="G97" s="264">
        <v>79632</v>
      </c>
      <c r="H97" s="49">
        <f t="shared" si="4"/>
        <v>1.0054545454545454</v>
      </c>
      <c r="I97" s="49">
        <f t="shared" si="3"/>
        <v>0.004107385590858698</v>
      </c>
      <c r="J97" s="63">
        <v>0</v>
      </c>
    </row>
    <row r="98" spans="1:10" s="113" customFormat="1" ht="17.25" customHeight="1">
      <c r="A98" s="114" t="s">
        <v>269</v>
      </c>
      <c r="B98" s="109"/>
      <c r="C98" s="109" t="s">
        <v>185</v>
      </c>
      <c r="D98" s="109"/>
      <c r="E98" s="110">
        <f>E101</f>
        <v>85255</v>
      </c>
      <c r="F98" s="201">
        <f>F99+F101+F100</f>
        <v>173966</v>
      </c>
      <c r="G98" s="258">
        <f>G99+G100+G101</f>
        <v>173685.36</v>
      </c>
      <c r="H98" s="132">
        <f t="shared" si="4"/>
        <v>0.9983868112159846</v>
      </c>
      <c r="I98" s="133">
        <f t="shared" si="3"/>
        <v>0.008958618959803918</v>
      </c>
      <c r="J98" s="116">
        <v>0</v>
      </c>
    </row>
    <row r="99" spans="1:10" s="113" customFormat="1" ht="17.25" customHeight="1">
      <c r="A99" s="6" t="s">
        <v>59</v>
      </c>
      <c r="B99" s="199"/>
      <c r="C99" s="199"/>
      <c r="D99" s="199" t="s">
        <v>125</v>
      </c>
      <c r="E99" s="201">
        <v>0</v>
      </c>
      <c r="F99" s="201">
        <v>1000</v>
      </c>
      <c r="G99" s="258">
        <v>718</v>
      </c>
      <c r="H99" s="132">
        <f t="shared" si="4"/>
        <v>0.718</v>
      </c>
      <c r="I99" s="49">
        <f t="shared" si="3"/>
        <v>3.7034142734535676E-05</v>
      </c>
      <c r="J99" s="157">
        <v>0</v>
      </c>
    </row>
    <row r="100" spans="1:10" s="113" customFormat="1" ht="29.25" customHeight="1">
      <c r="A100" s="17" t="s">
        <v>290</v>
      </c>
      <c r="B100" s="199"/>
      <c r="C100" s="199"/>
      <c r="D100" s="199" t="s">
        <v>160</v>
      </c>
      <c r="E100" s="201">
        <v>0</v>
      </c>
      <c r="F100" s="201">
        <v>41400</v>
      </c>
      <c r="G100" s="258">
        <v>41400</v>
      </c>
      <c r="H100" s="132">
        <f t="shared" si="4"/>
        <v>1</v>
      </c>
      <c r="I100" s="49">
        <f t="shared" si="3"/>
        <v>0.002135394859623645</v>
      </c>
      <c r="J100" s="157">
        <v>0</v>
      </c>
    </row>
    <row r="101" spans="1:10" ht="30" customHeight="1">
      <c r="A101" s="154" t="s">
        <v>384</v>
      </c>
      <c r="B101" s="4"/>
      <c r="C101" s="4"/>
      <c r="D101" s="45" t="s">
        <v>97</v>
      </c>
      <c r="E101" s="5">
        <v>85255</v>
      </c>
      <c r="F101" s="206">
        <v>131566</v>
      </c>
      <c r="G101" s="207">
        <v>131567.36</v>
      </c>
      <c r="H101" s="49">
        <f t="shared" si="4"/>
        <v>1.0000103370171625</v>
      </c>
      <c r="I101" s="49">
        <f t="shared" si="3"/>
        <v>0.006786189957445738</v>
      </c>
      <c r="J101" s="58">
        <v>0</v>
      </c>
    </row>
    <row r="102" spans="1:10" s="113" customFormat="1" ht="16.5" customHeight="1">
      <c r="A102" s="114" t="s">
        <v>123</v>
      </c>
      <c r="B102" s="109"/>
      <c r="C102" s="109" t="s">
        <v>124</v>
      </c>
      <c r="D102" s="109"/>
      <c r="E102" s="110">
        <f>SUM(E103:E108)</f>
        <v>324517</v>
      </c>
      <c r="F102" s="201">
        <f>SUM(F103:F108)</f>
        <v>338015</v>
      </c>
      <c r="G102" s="258">
        <f>SUM(G103:G108)</f>
        <v>339238.05</v>
      </c>
      <c r="H102" s="132">
        <f t="shared" si="4"/>
        <v>1.0036183305474609</v>
      </c>
      <c r="I102" s="133">
        <f t="shared" si="3"/>
        <v>0.017497758168085725</v>
      </c>
      <c r="J102" s="111">
        <f>SUM(J103:J107)</f>
        <v>571.3</v>
      </c>
    </row>
    <row r="103" spans="1:10" ht="16.5" customHeight="1">
      <c r="A103" s="17" t="s">
        <v>59</v>
      </c>
      <c r="B103" s="4"/>
      <c r="C103" s="15"/>
      <c r="D103" s="15" t="s">
        <v>125</v>
      </c>
      <c r="E103" s="5">
        <v>206000</v>
      </c>
      <c r="F103" s="206">
        <v>156000</v>
      </c>
      <c r="G103" s="207">
        <v>158613.21</v>
      </c>
      <c r="H103" s="49">
        <f t="shared" si="4"/>
        <v>1.016751346153846</v>
      </c>
      <c r="I103" s="49">
        <f t="shared" si="3"/>
        <v>0.00818120370295666</v>
      </c>
      <c r="J103" s="67">
        <v>567</v>
      </c>
    </row>
    <row r="104" spans="1:10" ht="16.5" customHeight="1">
      <c r="A104" s="17" t="s">
        <v>16</v>
      </c>
      <c r="B104" s="4"/>
      <c r="C104" s="15"/>
      <c r="D104" s="15" t="s">
        <v>102</v>
      </c>
      <c r="E104" s="5">
        <v>300</v>
      </c>
      <c r="F104" s="206">
        <v>300</v>
      </c>
      <c r="G104" s="207">
        <v>201.9</v>
      </c>
      <c r="H104" s="49">
        <f t="shared" si="4"/>
        <v>0.673</v>
      </c>
      <c r="I104" s="49">
        <f t="shared" si="3"/>
        <v>1.0413918409613862E-05</v>
      </c>
      <c r="J104" s="67">
        <v>4.3</v>
      </c>
    </row>
    <row r="105" spans="1:10" ht="26.25" customHeight="1">
      <c r="A105" s="46" t="s">
        <v>279</v>
      </c>
      <c r="B105" s="4"/>
      <c r="C105" s="15"/>
      <c r="D105" s="45" t="s">
        <v>280</v>
      </c>
      <c r="E105" s="5">
        <v>480</v>
      </c>
      <c r="F105" s="206">
        <v>480</v>
      </c>
      <c r="G105" s="207">
        <v>0</v>
      </c>
      <c r="H105" s="49">
        <f t="shared" si="4"/>
        <v>0</v>
      </c>
      <c r="I105" s="49">
        <f t="shared" si="3"/>
        <v>0</v>
      </c>
      <c r="J105" s="58">
        <v>0</v>
      </c>
    </row>
    <row r="106" spans="1:10" ht="26.25" customHeight="1">
      <c r="A106" s="17" t="s">
        <v>290</v>
      </c>
      <c r="B106" s="4"/>
      <c r="C106" s="15"/>
      <c r="D106" s="45" t="s">
        <v>160</v>
      </c>
      <c r="E106" s="5">
        <v>0</v>
      </c>
      <c r="F106" s="206">
        <v>42228</v>
      </c>
      <c r="G106" s="207">
        <v>41416.14</v>
      </c>
      <c r="H106" s="49">
        <f t="shared" si="4"/>
        <v>0.9807743677181017</v>
      </c>
      <c r="I106" s="49">
        <f t="shared" si="3"/>
        <v>0.002136227354141382</v>
      </c>
      <c r="J106" s="58"/>
    </row>
    <row r="107" spans="1:10" ht="28.5" customHeight="1">
      <c r="A107" s="154" t="s">
        <v>384</v>
      </c>
      <c r="B107" s="4"/>
      <c r="C107" s="15"/>
      <c r="D107" s="45" t="s">
        <v>97</v>
      </c>
      <c r="E107" s="5">
        <v>109125</v>
      </c>
      <c r="F107" s="206">
        <v>139007</v>
      </c>
      <c r="G107" s="207">
        <v>139006.8</v>
      </c>
      <c r="H107" s="49">
        <f t="shared" si="4"/>
        <v>0.9999985612235355</v>
      </c>
      <c r="I107" s="49">
        <f t="shared" si="3"/>
        <v>0.007169913192578069</v>
      </c>
      <c r="J107" s="58">
        <v>0</v>
      </c>
    </row>
    <row r="108" spans="1:10" ht="50.25" customHeight="1">
      <c r="A108" s="156" t="s">
        <v>277</v>
      </c>
      <c r="B108" s="4"/>
      <c r="C108" s="15"/>
      <c r="D108" s="15" t="s">
        <v>278</v>
      </c>
      <c r="E108" s="5">
        <v>8612</v>
      </c>
      <c r="F108" s="206">
        <v>0</v>
      </c>
      <c r="G108" s="207">
        <v>0</v>
      </c>
      <c r="H108" s="49"/>
      <c r="I108" s="49">
        <f t="shared" si="3"/>
        <v>0</v>
      </c>
      <c r="J108" s="58">
        <v>0</v>
      </c>
    </row>
    <row r="109" spans="1:10" s="113" customFormat="1" ht="16.5" customHeight="1">
      <c r="A109" s="114" t="s">
        <v>49</v>
      </c>
      <c r="B109" s="109"/>
      <c r="C109" s="109">
        <v>80110</v>
      </c>
      <c r="D109" s="109"/>
      <c r="E109" s="110">
        <f>SUM(E110:E111)</f>
        <v>16088</v>
      </c>
      <c r="F109" s="260">
        <f>SUM(F110:F111)</f>
        <v>16149</v>
      </c>
      <c r="G109" s="255">
        <f>SUM(G110:G111)</f>
        <v>16871.24</v>
      </c>
      <c r="H109" s="133">
        <f t="shared" si="4"/>
        <v>1.0447235122917828</v>
      </c>
      <c r="I109" s="133">
        <f t="shared" si="3"/>
        <v>0.0008702115741902615</v>
      </c>
      <c r="J109" s="116">
        <v>0</v>
      </c>
    </row>
    <row r="110" spans="1:10" ht="16.5" customHeight="1">
      <c r="A110" s="46" t="s">
        <v>16</v>
      </c>
      <c r="B110" s="4"/>
      <c r="C110" s="4"/>
      <c r="D110" s="45" t="s">
        <v>366</v>
      </c>
      <c r="E110" s="5">
        <v>88</v>
      </c>
      <c r="F110" s="206">
        <v>149</v>
      </c>
      <c r="G110" s="207">
        <v>150.84</v>
      </c>
      <c r="H110" s="49">
        <f t="shared" si="4"/>
        <v>1.0123489932885907</v>
      </c>
      <c r="I110" s="49">
        <f t="shared" si="3"/>
        <v>7.780264749411367E-06</v>
      </c>
      <c r="J110" s="67">
        <v>0</v>
      </c>
    </row>
    <row r="111" spans="1:10" ht="40.5" customHeight="1">
      <c r="A111" s="46" t="s">
        <v>328</v>
      </c>
      <c r="B111" s="4"/>
      <c r="C111" s="4"/>
      <c r="D111" s="45" t="s">
        <v>373</v>
      </c>
      <c r="E111" s="5">
        <v>16000</v>
      </c>
      <c r="F111" s="206">
        <v>16000</v>
      </c>
      <c r="G111" s="207">
        <v>16720.4</v>
      </c>
      <c r="H111" s="49">
        <f t="shared" si="4"/>
        <v>1.045025</v>
      </c>
      <c r="I111" s="49">
        <f t="shared" si="3"/>
        <v>0.0008624313094408502</v>
      </c>
      <c r="J111" s="58">
        <v>0</v>
      </c>
    </row>
    <row r="112" spans="1:10" s="113" customFormat="1" ht="16.5" customHeight="1">
      <c r="A112" s="114" t="s">
        <v>329</v>
      </c>
      <c r="B112" s="109"/>
      <c r="C112" s="109" t="s">
        <v>231</v>
      </c>
      <c r="D112" s="109"/>
      <c r="E112" s="110">
        <f>SUM(E113,E114)</f>
        <v>103020</v>
      </c>
      <c r="F112" s="201">
        <f>SUM(F113,F114)</f>
        <v>103020</v>
      </c>
      <c r="G112" s="258">
        <f>SUM(G113,G114)</f>
        <v>106690.25</v>
      </c>
      <c r="H112" s="132">
        <f t="shared" si="4"/>
        <v>1.0356265773636186</v>
      </c>
      <c r="I112" s="133">
        <f t="shared" si="3"/>
        <v>0.005503038923235787</v>
      </c>
      <c r="J112" s="111">
        <f>J113+J114</f>
        <v>88.44</v>
      </c>
    </row>
    <row r="113" spans="1:10" ht="16.5" customHeight="1">
      <c r="A113" s="46" t="s">
        <v>59</v>
      </c>
      <c r="B113" s="4"/>
      <c r="C113" s="4"/>
      <c r="D113" s="45" t="s">
        <v>125</v>
      </c>
      <c r="E113" s="5">
        <v>103000</v>
      </c>
      <c r="F113" s="206">
        <v>103000</v>
      </c>
      <c r="G113" s="207">
        <v>106684.68</v>
      </c>
      <c r="H113" s="49">
        <f t="shared" si="4"/>
        <v>1.0357735922330096</v>
      </c>
      <c r="I113" s="49">
        <f t="shared" si="3"/>
        <v>0.005502751624941871</v>
      </c>
      <c r="J113" s="67">
        <v>88</v>
      </c>
    </row>
    <row r="114" spans="1:12" ht="16.5" customHeight="1">
      <c r="A114" s="46" t="s">
        <v>16</v>
      </c>
      <c r="B114" s="4"/>
      <c r="C114" s="4"/>
      <c r="D114" s="45" t="s">
        <v>102</v>
      </c>
      <c r="E114" s="5">
        <v>20</v>
      </c>
      <c r="F114" s="206">
        <v>20</v>
      </c>
      <c r="G114" s="207">
        <v>5.57</v>
      </c>
      <c r="H114" s="49">
        <f t="shared" si="4"/>
        <v>0.2785</v>
      </c>
      <c r="I114" s="49">
        <f t="shared" si="3"/>
        <v>2.8729829391554837E-07</v>
      </c>
      <c r="J114" s="67">
        <v>0.44</v>
      </c>
      <c r="L114" s="102"/>
    </row>
    <row r="115" spans="1:10" ht="16.5" customHeight="1">
      <c r="A115" s="11" t="s">
        <v>51</v>
      </c>
      <c r="B115" s="44" t="s">
        <v>281</v>
      </c>
      <c r="C115" s="44"/>
      <c r="D115" s="44"/>
      <c r="E115" s="48">
        <f>SUM(E116)</f>
        <v>1500</v>
      </c>
      <c r="F115" s="265">
        <f>F116</f>
        <v>3950</v>
      </c>
      <c r="G115" s="266">
        <f>G116</f>
        <v>3950</v>
      </c>
      <c r="H115" s="131">
        <f t="shared" si="4"/>
        <v>1</v>
      </c>
      <c r="I115" s="131">
        <f t="shared" si="3"/>
        <v>0.00020373936462592747</v>
      </c>
      <c r="J115" s="69">
        <v>0</v>
      </c>
    </row>
    <row r="116" spans="1:10" s="113" customFormat="1" ht="16.5" customHeight="1">
      <c r="A116" s="114" t="s">
        <v>52</v>
      </c>
      <c r="B116" s="109"/>
      <c r="C116" s="109" t="s">
        <v>282</v>
      </c>
      <c r="D116" s="109"/>
      <c r="E116" s="110">
        <f>SUM(E117:E117)</f>
        <v>1500</v>
      </c>
      <c r="F116" s="260">
        <f>SUM(F117:F117)</f>
        <v>3950</v>
      </c>
      <c r="G116" s="255">
        <f>SUM(G117:G117)</f>
        <v>3950</v>
      </c>
      <c r="H116" s="132">
        <f t="shared" si="4"/>
        <v>1</v>
      </c>
      <c r="I116" s="133">
        <f t="shared" si="3"/>
        <v>0.00020373936462592747</v>
      </c>
      <c r="J116" s="116">
        <v>0</v>
      </c>
    </row>
    <row r="117" spans="1:10" ht="16.5" customHeight="1">
      <c r="A117" s="46" t="s">
        <v>8</v>
      </c>
      <c r="B117" s="45"/>
      <c r="C117" s="4"/>
      <c r="D117" s="45" t="s">
        <v>196</v>
      </c>
      <c r="E117" s="5">
        <v>1500</v>
      </c>
      <c r="F117" s="206">
        <v>3950</v>
      </c>
      <c r="G117" s="207">
        <v>3950</v>
      </c>
      <c r="H117" s="49">
        <f t="shared" si="4"/>
        <v>1</v>
      </c>
      <c r="I117" s="49">
        <f t="shared" si="3"/>
        <v>0.00020373936462592747</v>
      </c>
      <c r="J117" s="67">
        <v>0</v>
      </c>
    </row>
    <row r="118" spans="1:10" ht="16.5" customHeight="1">
      <c r="A118" s="7" t="s">
        <v>126</v>
      </c>
      <c r="B118" s="2" t="s">
        <v>127</v>
      </c>
      <c r="C118" s="45"/>
      <c r="D118" s="2"/>
      <c r="E118" s="3">
        <f>SUM(E121,E126,E129,E134,E137,E139,E142,E132,E119)</f>
        <v>3387880</v>
      </c>
      <c r="F118" s="259">
        <f>SUM(F121,F126,F129,F134,F137,F139,F142,F132,F119)</f>
        <v>3726771</v>
      </c>
      <c r="G118" s="254">
        <f>SUM(G121,G126,G129,G134,G137,G139,G142,G132,G119)</f>
        <v>3710398.5100000002</v>
      </c>
      <c r="H118" s="131">
        <f t="shared" si="4"/>
        <v>0.995606789362695</v>
      </c>
      <c r="I118" s="131">
        <f t="shared" si="3"/>
        <v>0.1913808189712375</v>
      </c>
      <c r="J118" s="59">
        <f>SUM(J121,J126,J129,J134,J137,J139,J142,J132,J119)</f>
        <v>637507.26</v>
      </c>
    </row>
    <row r="119" spans="1:10" ht="16.5" customHeight="1">
      <c r="A119" s="114" t="s">
        <v>417</v>
      </c>
      <c r="B119" s="2"/>
      <c r="C119" s="109" t="s">
        <v>418</v>
      </c>
      <c r="D119" s="125"/>
      <c r="E119" s="110">
        <v>0</v>
      </c>
      <c r="F119" s="201">
        <v>7201</v>
      </c>
      <c r="G119" s="258">
        <f>G120</f>
        <v>7185.88</v>
      </c>
      <c r="H119" s="133">
        <f t="shared" si="4"/>
        <v>0.997900291626163</v>
      </c>
      <c r="I119" s="133">
        <f aca="true" t="shared" si="5" ref="I119:I181">G119/19387515.06</f>
        <v>0.00037064471531092654</v>
      </c>
      <c r="J119" s="116">
        <v>0</v>
      </c>
    </row>
    <row r="120" spans="1:10" ht="28.5" customHeight="1">
      <c r="A120" s="17" t="s">
        <v>290</v>
      </c>
      <c r="B120" s="2"/>
      <c r="C120" s="45"/>
      <c r="D120" s="15" t="s">
        <v>160</v>
      </c>
      <c r="E120" s="14">
        <v>0</v>
      </c>
      <c r="F120" s="267">
        <v>7201</v>
      </c>
      <c r="G120" s="268">
        <v>7185.88</v>
      </c>
      <c r="H120" s="49">
        <f t="shared" si="4"/>
        <v>0.997900291626163</v>
      </c>
      <c r="I120" s="49">
        <f t="shared" si="5"/>
        <v>0.00037064471531092654</v>
      </c>
      <c r="J120" s="64">
        <v>0</v>
      </c>
    </row>
    <row r="121" spans="1:10" s="113" customFormat="1" ht="41.25" customHeight="1">
      <c r="A121" s="117" t="s">
        <v>266</v>
      </c>
      <c r="B121" s="118"/>
      <c r="C121" s="119" t="s">
        <v>135</v>
      </c>
      <c r="D121" s="118"/>
      <c r="E121" s="120">
        <f>SUM(E122:E125)</f>
        <v>3006100</v>
      </c>
      <c r="F121" s="269">
        <f>SUM(F122:F125)</f>
        <v>2966100</v>
      </c>
      <c r="G121" s="270">
        <f>SUM(G122:G125)</f>
        <v>2950522.33</v>
      </c>
      <c r="H121" s="132">
        <f t="shared" si="4"/>
        <v>0.9947480968274839</v>
      </c>
      <c r="I121" s="133">
        <f t="shared" si="5"/>
        <v>0.1521867202098256</v>
      </c>
      <c r="J121" s="111">
        <f>SUM(J122:J125)</f>
        <v>637507.26</v>
      </c>
    </row>
    <row r="122" spans="1:10" ht="16.5" customHeight="1">
      <c r="A122" s="8" t="s">
        <v>16</v>
      </c>
      <c r="B122" s="2"/>
      <c r="C122" s="9"/>
      <c r="D122" s="45" t="s">
        <v>102</v>
      </c>
      <c r="E122" s="47">
        <v>500</v>
      </c>
      <c r="F122" s="263">
        <v>500</v>
      </c>
      <c r="G122" s="264">
        <v>31.7</v>
      </c>
      <c r="H122" s="49">
        <f t="shared" si="4"/>
        <v>0.0634</v>
      </c>
      <c r="I122" s="49">
        <f t="shared" si="5"/>
        <v>1.6350728756055445E-06</v>
      </c>
      <c r="J122" s="70">
        <v>0</v>
      </c>
    </row>
    <row r="123" spans="1:10" ht="16.5" customHeight="1">
      <c r="A123" s="8" t="s">
        <v>8</v>
      </c>
      <c r="B123" s="2"/>
      <c r="C123" s="9"/>
      <c r="D123" s="45" t="s">
        <v>196</v>
      </c>
      <c r="E123" s="47">
        <v>3000</v>
      </c>
      <c r="F123" s="263">
        <v>3000</v>
      </c>
      <c r="G123" s="264">
        <v>1999</v>
      </c>
      <c r="H123" s="49">
        <f t="shared" si="4"/>
        <v>0.6663333333333333</v>
      </c>
      <c r="I123" s="49">
        <f t="shared" si="5"/>
        <v>0.00010310759237651367</v>
      </c>
      <c r="J123" s="70">
        <v>0</v>
      </c>
    </row>
    <row r="124" spans="1:10" ht="39" customHeight="1">
      <c r="A124" s="17" t="s">
        <v>378</v>
      </c>
      <c r="B124" s="2"/>
      <c r="C124" s="9"/>
      <c r="D124" s="9" t="s">
        <v>103</v>
      </c>
      <c r="E124" s="10">
        <v>2990600</v>
      </c>
      <c r="F124" s="271">
        <v>2950600</v>
      </c>
      <c r="G124" s="272">
        <v>2931295.17</v>
      </c>
      <c r="H124" s="49">
        <f t="shared" si="4"/>
        <v>0.9934573205449739</v>
      </c>
      <c r="I124" s="49">
        <f t="shared" si="5"/>
        <v>0.15119499125743038</v>
      </c>
      <c r="J124" s="63">
        <v>0</v>
      </c>
    </row>
    <row r="125" spans="1:10" ht="40.5" customHeight="1">
      <c r="A125" s="18" t="s">
        <v>317</v>
      </c>
      <c r="B125" s="2"/>
      <c r="C125" s="9"/>
      <c r="D125" s="9" t="s">
        <v>104</v>
      </c>
      <c r="E125" s="10">
        <v>12000</v>
      </c>
      <c r="F125" s="271">
        <v>12000</v>
      </c>
      <c r="G125" s="272">
        <v>17196.46</v>
      </c>
      <c r="H125" s="49">
        <f t="shared" si="4"/>
        <v>1.4330383333333332</v>
      </c>
      <c r="I125" s="49">
        <f t="shared" si="5"/>
        <v>0.0008869862871430827</v>
      </c>
      <c r="J125" s="63">
        <v>637507.26</v>
      </c>
    </row>
    <row r="126" spans="1:10" s="113" customFormat="1" ht="66" customHeight="1">
      <c r="A126" s="121" t="s">
        <v>314</v>
      </c>
      <c r="B126" s="109"/>
      <c r="C126" s="109" t="s">
        <v>128</v>
      </c>
      <c r="D126" s="109"/>
      <c r="E126" s="110">
        <f>SUM(E127,E128)</f>
        <v>45200</v>
      </c>
      <c r="F126" s="260">
        <f>SUM(F127,F128)</f>
        <v>41169</v>
      </c>
      <c r="G126" s="255">
        <f>SUM(G127,G128)</f>
        <v>40793.5</v>
      </c>
      <c r="H126" s="132">
        <f t="shared" si="4"/>
        <v>0.9908790594865068</v>
      </c>
      <c r="I126" s="133">
        <f t="shared" si="5"/>
        <v>0.0021041118407260184</v>
      </c>
      <c r="J126" s="111">
        <f>SUM(J127,J128)</f>
        <v>0</v>
      </c>
    </row>
    <row r="127" spans="1:10" ht="39.75" customHeight="1">
      <c r="A127" s="17" t="s">
        <v>378</v>
      </c>
      <c r="B127" s="4"/>
      <c r="C127" s="4"/>
      <c r="D127" s="15" t="s">
        <v>103</v>
      </c>
      <c r="E127" s="5">
        <v>32200</v>
      </c>
      <c r="F127" s="206">
        <v>25589</v>
      </c>
      <c r="G127" s="207">
        <v>25214.4</v>
      </c>
      <c r="H127" s="49">
        <f t="shared" si="4"/>
        <v>0.9853608972605417</v>
      </c>
      <c r="I127" s="49">
        <f t="shared" si="5"/>
        <v>0.0013005483127655662</v>
      </c>
      <c r="J127" s="58">
        <v>0</v>
      </c>
    </row>
    <row r="128" spans="1:10" ht="25.5">
      <c r="A128" s="17" t="s">
        <v>290</v>
      </c>
      <c r="B128" s="4"/>
      <c r="C128" s="4"/>
      <c r="D128" s="15" t="s">
        <v>160</v>
      </c>
      <c r="E128" s="5">
        <v>13000</v>
      </c>
      <c r="F128" s="206">
        <v>15580</v>
      </c>
      <c r="G128" s="207">
        <v>15579.1</v>
      </c>
      <c r="H128" s="49">
        <f t="shared" si="4"/>
        <v>0.9999422336328627</v>
      </c>
      <c r="I128" s="49">
        <f t="shared" si="5"/>
        <v>0.0008035635279604524</v>
      </c>
      <c r="J128" s="58">
        <v>0</v>
      </c>
    </row>
    <row r="129" spans="1:10" s="113" customFormat="1" ht="29.25" customHeight="1">
      <c r="A129" s="122" t="s">
        <v>239</v>
      </c>
      <c r="B129" s="123"/>
      <c r="C129" s="109" t="s">
        <v>129</v>
      </c>
      <c r="D129" s="109"/>
      <c r="E129" s="110">
        <f>SUM(E131:E131)</f>
        <v>45200</v>
      </c>
      <c r="F129" s="260">
        <f>SUM(F130:F131)</f>
        <v>172462</v>
      </c>
      <c r="G129" s="255">
        <f>SUM(G130:G131)</f>
        <v>172194.96</v>
      </c>
      <c r="H129" s="132">
        <f t="shared" si="4"/>
        <v>0.9984516009323793</v>
      </c>
      <c r="I129" s="133">
        <f t="shared" si="5"/>
        <v>0.008881744744857468</v>
      </c>
      <c r="J129" s="116">
        <v>0</v>
      </c>
    </row>
    <row r="130" spans="1:10" ht="16.5" customHeight="1">
      <c r="A130" s="56" t="s">
        <v>8</v>
      </c>
      <c r="B130" s="71"/>
      <c r="C130" s="15"/>
      <c r="D130" s="15" t="s">
        <v>196</v>
      </c>
      <c r="E130" s="14">
        <v>0</v>
      </c>
      <c r="F130" s="273">
        <v>15</v>
      </c>
      <c r="G130" s="274">
        <v>15</v>
      </c>
      <c r="H130" s="137">
        <f t="shared" si="4"/>
        <v>1</v>
      </c>
      <c r="I130" s="49">
        <f t="shared" si="5"/>
        <v>7.736937897187119E-07</v>
      </c>
      <c r="J130" s="67">
        <v>0</v>
      </c>
    </row>
    <row r="131" spans="1:10" ht="26.25" customHeight="1">
      <c r="A131" s="46" t="s">
        <v>330</v>
      </c>
      <c r="B131" s="15"/>
      <c r="C131" s="15"/>
      <c r="D131" s="15" t="s">
        <v>160</v>
      </c>
      <c r="E131" s="14">
        <v>45200</v>
      </c>
      <c r="F131" s="273">
        <v>172447</v>
      </c>
      <c r="G131" s="274">
        <v>172179.96</v>
      </c>
      <c r="H131" s="49">
        <f t="shared" si="4"/>
        <v>0.9984514662476006</v>
      </c>
      <c r="I131" s="49">
        <f t="shared" si="5"/>
        <v>0.008880971051067749</v>
      </c>
      <c r="J131" s="67">
        <v>0</v>
      </c>
    </row>
    <row r="132" spans="1:10" s="113" customFormat="1" ht="17.25" customHeight="1">
      <c r="A132" s="114" t="s">
        <v>270</v>
      </c>
      <c r="B132" s="109"/>
      <c r="C132" s="109" t="s">
        <v>271</v>
      </c>
      <c r="D132" s="109"/>
      <c r="E132" s="110">
        <f>E133</f>
        <v>75900</v>
      </c>
      <c r="F132" s="110">
        <f>F133</f>
        <v>185760</v>
      </c>
      <c r="G132" s="115">
        <f>G133</f>
        <v>183194.42</v>
      </c>
      <c r="H132" s="132">
        <f t="shared" si="4"/>
        <v>0.9861887381567614</v>
      </c>
      <c r="I132" s="133">
        <f t="shared" si="5"/>
        <v>0.00944909233767476</v>
      </c>
      <c r="J132" s="116">
        <v>0</v>
      </c>
    </row>
    <row r="133" spans="1:10" ht="26.25" customHeight="1">
      <c r="A133" s="17" t="s">
        <v>290</v>
      </c>
      <c r="B133" s="15"/>
      <c r="C133" s="15"/>
      <c r="D133" s="45" t="s">
        <v>160</v>
      </c>
      <c r="E133" s="14">
        <v>75900</v>
      </c>
      <c r="F133" s="273">
        <v>185760</v>
      </c>
      <c r="G133" s="274">
        <v>183194.42</v>
      </c>
      <c r="H133" s="49">
        <f t="shared" si="4"/>
        <v>0.9861887381567614</v>
      </c>
      <c r="I133" s="49">
        <f t="shared" si="5"/>
        <v>0.00944909233767476</v>
      </c>
      <c r="J133" s="58">
        <v>0</v>
      </c>
    </row>
    <row r="134" spans="1:10" s="113" customFormat="1" ht="17.25" customHeight="1">
      <c r="A134" s="114" t="s">
        <v>56</v>
      </c>
      <c r="B134" s="109"/>
      <c r="C134" s="109" t="s">
        <v>130</v>
      </c>
      <c r="D134" s="109"/>
      <c r="E134" s="110">
        <f>SUM(E135:E136)</f>
        <v>119300</v>
      </c>
      <c r="F134" s="201">
        <f>SUM(F135:F136)</f>
        <v>131817</v>
      </c>
      <c r="G134" s="258">
        <f>SUM(G135:G136)</f>
        <v>132596.24</v>
      </c>
      <c r="H134" s="132">
        <f t="shared" si="4"/>
        <v>1.0059115288619829</v>
      </c>
      <c r="I134" s="133">
        <f t="shared" si="5"/>
        <v>0.0068392591618701235</v>
      </c>
      <c r="J134" s="116">
        <v>0</v>
      </c>
    </row>
    <row r="135" spans="1:10" s="103" customFormat="1" ht="17.25" customHeight="1">
      <c r="A135" s="17" t="s">
        <v>59</v>
      </c>
      <c r="B135" s="15"/>
      <c r="C135" s="15"/>
      <c r="D135" s="15" t="s">
        <v>125</v>
      </c>
      <c r="E135" s="14">
        <v>2200</v>
      </c>
      <c r="F135" s="273">
        <v>2200</v>
      </c>
      <c r="G135" s="274">
        <v>2979.24</v>
      </c>
      <c r="H135" s="137">
        <f t="shared" si="4"/>
        <v>1.3541999999999998</v>
      </c>
      <c r="I135" s="49">
        <f t="shared" si="5"/>
        <v>0.00015366796573877169</v>
      </c>
      <c r="J135" s="157">
        <v>0</v>
      </c>
    </row>
    <row r="136" spans="1:10" ht="26.25" customHeight="1">
      <c r="A136" s="17" t="s">
        <v>290</v>
      </c>
      <c r="B136" s="4"/>
      <c r="C136" s="4"/>
      <c r="D136" s="15" t="s">
        <v>160</v>
      </c>
      <c r="E136" s="5">
        <v>117100</v>
      </c>
      <c r="F136" s="206">
        <v>129617</v>
      </c>
      <c r="G136" s="207">
        <v>129617</v>
      </c>
      <c r="H136" s="49">
        <f t="shared" si="4"/>
        <v>1</v>
      </c>
      <c r="I136" s="49">
        <f t="shared" si="5"/>
        <v>0.006685591196131353</v>
      </c>
      <c r="J136" s="67">
        <v>0</v>
      </c>
    </row>
    <row r="137" spans="1:10" s="113" customFormat="1" ht="26.25" customHeight="1">
      <c r="A137" s="121" t="s">
        <v>420</v>
      </c>
      <c r="B137" s="109"/>
      <c r="C137" s="109" t="s">
        <v>195</v>
      </c>
      <c r="D137" s="109"/>
      <c r="E137" s="110">
        <f>SUM(E138)</f>
        <v>1680</v>
      </c>
      <c r="F137" s="260">
        <f>F138</f>
        <v>1680</v>
      </c>
      <c r="G137" s="255">
        <f>G138</f>
        <v>1620</v>
      </c>
      <c r="H137" s="132">
        <f t="shared" si="4"/>
        <v>0.9642857142857143</v>
      </c>
      <c r="I137" s="133">
        <f t="shared" si="5"/>
        <v>8.35589292896209E-05</v>
      </c>
      <c r="J137" s="111">
        <v>0</v>
      </c>
    </row>
    <row r="138" spans="1:10" ht="16.5" customHeight="1">
      <c r="A138" s="46" t="s">
        <v>59</v>
      </c>
      <c r="B138" s="4"/>
      <c r="C138" s="4"/>
      <c r="D138" s="45" t="s">
        <v>125</v>
      </c>
      <c r="E138" s="5">
        <v>1680</v>
      </c>
      <c r="F138" s="206">
        <v>1680</v>
      </c>
      <c r="G138" s="207">
        <v>1620</v>
      </c>
      <c r="H138" s="49">
        <f t="shared" si="4"/>
        <v>0.9642857142857143</v>
      </c>
      <c r="I138" s="49">
        <f t="shared" si="5"/>
        <v>8.35589292896209E-05</v>
      </c>
      <c r="J138" s="67">
        <v>0</v>
      </c>
    </row>
    <row r="139" spans="1:10" s="113" customFormat="1" ht="26.25" customHeight="1">
      <c r="A139" s="114" t="s">
        <v>131</v>
      </c>
      <c r="B139" s="109"/>
      <c r="C139" s="109" t="s">
        <v>132</v>
      </c>
      <c r="D139" s="109"/>
      <c r="E139" s="110">
        <f>SUM(E140:E141)</f>
        <v>41000</v>
      </c>
      <c r="F139" s="260">
        <f>SUM(F140,F141)</f>
        <v>43496</v>
      </c>
      <c r="G139" s="255">
        <f>SUM(G140,G141)</f>
        <v>45650.43</v>
      </c>
      <c r="H139" s="132">
        <f t="shared" si="4"/>
        <v>1.0495316810741218</v>
      </c>
      <c r="I139" s="133">
        <f t="shared" si="5"/>
        <v>0.0023546302792659185</v>
      </c>
      <c r="J139" s="116">
        <v>0</v>
      </c>
    </row>
    <row r="140" spans="1:10" ht="16.5" customHeight="1">
      <c r="A140" s="17" t="s">
        <v>59</v>
      </c>
      <c r="B140" s="4"/>
      <c r="C140" s="4"/>
      <c r="D140" s="15" t="s">
        <v>125</v>
      </c>
      <c r="E140" s="5">
        <v>11000</v>
      </c>
      <c r="F140" s="206">
        <v>11000</v>
      </c>
      <c r="G140" s="207">
        <v>13155.02</v>
      </c>
      <c r="H140" s="49">
        <f t="shared" si="4"/>
        <v>1.195910909090909</v>
      </c>
      <c r="I140" s="49">
        <f t="shared" si="5"/>
        <v>0.00067853048517503</v>
      </c>
      <c r="J140" s="67">
        <v>0</v>
      </c>
    </row>
    <row r="141" spans="1:10" ht="39" customHeight="1">
      <c r="A141" s="17" t="s">
        <v>378</v>
      </c>
      <c r="B141" s="4"/>
      <c r="C141" s="4"/>
      <c r="D141" s="45" t="s">
        <v>103</v>
      </c>
      <c r="E141" s="5">
        <v>30000</v>
      </c>
      <c r="F141" s="206">
        <v>32496</v>
      </c>
      <c r="G141" s="207">
        <v>32495.41</v>
      </c>
      <c r="H141" s="49">
        <f t="shared" si="4"/>
        <v>0.9999818439192516</v>
      </c>
      <c r="I141" s="49">
        <f t="shared" si="5"/>
        <v>0.0016760997940908887</v>
      </c>
      <c r="J141" s="58">
        <v>0</v>
      </c>
    </row>
    <row r="142" spans="1:10" s="113" customFormat="1" ht="17.25" customHeight="1">
      <c r="A142" s="114" t="s">
        <v>15</v>
      </c>
      <c r="B142" s="109"/>
      <c r="C142" s="109" t="s">
        <v>153</v>
      </c>
      <c r="D142" s="109"/>
      <c r="E142" s="110">
        <f>+SUM(E144:E144)</f>
        <v>53500</v>
      </c>
      <c r="F142" s="260">
        <f>SUM(F143:F144)</f>
        <v>177086</v>
      </c>
      <c r="G142" s="255">
        <f>SUM(G143:G144)</f>
        <v>176640.75</v>
      </c>
      <c r="H142" s="132">
        <f t="shared" si="4"/>
        <v>0.9974856849214506</v>
      </c>
      <c r="I142" s="133">
        <f t="shared" si="5"/>
        <v>0.009111056752417038</v>
      </c>
      <c r="J142" s="116">
        <v>0</v>
      </c>
    </row>
    <row r="143" spans="1:10" s="113" customFormat="1" ht="39.75" customHeight="1">
      <c r="A143" s="17" t="s">
        <v>378</v>
      </c>
      <c r="B143" s="109"/>
      <c r="C143" s="109"/>
      <c r="D143" s="15" t="s">
        <v>103</v>
      </c>
      <c r="E143" s="14">
        <v>0</v>
      </c>
      <c r="F143" s="273">
        <v>99086</v>
      </c>
      <c r="G143" s="274">
        <v>98641.69</v>
      </c>
      <c r="H143" s="137">
        <f t="shared" si="4"/>
        <v>0.9955159154673718</v>
      </c>
      <c r="I143" s="49">
        <f t="shared" si="5"/>
        <v>0.005087897530690558</v>
      </c>
      <c r="J143" s="157">
        <v>0</v>
      </c>
    </row>
    <row r="144" spans="1:10" ht="26.25" customHeight="1">
      <c r="A144" s="85" t="s">
        <v>331</v>
      </c>
      <c r="B144" s="4"/>
      <c r="C144" s="4"/>
      <c r="D144" s="15" t="s">
        <v>160</v>
      </c>
      <c r="E144" s="5">
        <v>53500</v>
      </c>
      <c r="F144" s="206">
        <v>78000</v>
      </c>
      <c r="G144" s="207">
        <v>77999.06</v>
      </c>
      <c r="H144" s="49">
        <f t="shared" si="4"/>
        <v>0.9999879487179487</v>
      </c>
      <c r="I144" s="49">
        <f t="shared" si="5"/>
        <v>0.004023159221726479</v>
      </c>
      <c r="J144" s="67">
        <v>0</v>
      </c>
    </row>
    <row r="145" spans="1:10" s="54" customFormat="1" ht="21.75" customHeight="1">
      <c r="A145" s="74" t="s">
        <v>243</v>
      </c>
      <c r="B145" s="75" t="s">
        <v>244</v>
      </c>
      <c r="C145" s="75"/>
      <c r="D145" s="75"/>
      <c r="E145" s="76">
        <f>SUM(E146)</f>
        <v>173364</v>
      </c>
      <c r="F145" s="256">
        <f>SUM(F146)</f>
        <v>167403</v>
      </c>
      <c r="G145" s="257">
        <f>SUM(G146)</f>
        <v>150083.74</v>
      </c>
      <c r="H145" s="131">
        <f t="shared" si="4"/>
        <v>0.8965415195665549</v>
      </c>
      <c r="I145" s="49">
        <f t="shared" si="5"/>
        <v>0.007741257171717189</v>
      </c>
      <c r="J145" s="78">
        <f>SUM(J146)</f>
        <v>0</v>
      </c>
    </row>
    <row r="146" spans="1:10" s="113" customFormat="1" ht="16.5" customHeight="1">
      <c r="A146" s="114" t="s">
        <v>15</v>
      </c>
      <c r="B146" s="109"/>
      <c r="C146" s="109" t="s">
        <v>245</v>
      </c>
      <c r="D146" s="109"/>
      <c r="E146" s="110">
        <f>SUM(E147:E148)</f>
        <v>173364</v>
      </c>
      <c r="F146" s="201">
        <f>SUM(F147:F148)</f>
        <v>167403</v>
      </c>
      <c r="G146" s="258">
        <f>SUM(G147:G148)</f>
        <v>150083.74</v>
      </c>
      <c r="H146" s="132">
        <f t="shared" si="4"/>
        <v>0.8965415195665549</v>
      </c>
      <c r="I146" s="49">
        <f t="shared" si="5"/>
        <v>0.007741257171717189</v>
      </c>
      <c r="J146" s="116">
        <v>0</v>
      </c>
    </row>
    <row r="147" spans="1:10" ht="51" customHeight="1">
      <c r="A147" s="156" t="s">
        <v>277</v>
      </c>
      <c r="B147" s="4"/>
      <c r="C147" s="15"/>
      <c r="D147" s="15" t="s">
        <v>283</v>
      </c>
      <c r="E147" s="5">
        <v>161961</v>
      </c>
      <c r="F147" s="205">
        <v>155904</v>
      </c>
      <c r="G147" s="211">
        <v>139597.05</v>
      </c>
      <c r="H147" s="49">
        <f aca="true" t="shared" si="6" ref="H147:H185">G147/F147</f>
        <v>0.8954039024014777</v>
      </c>
      <c r="I147" s="49">
        <f t="shared" si="5"/>
        <v>0.0072003580432035</v>
      </c>
      <c r="J147" s="58">
        <v>0</v>
      </c>
    </row>
    <row r="148" spans="1:10" ht="51" customHeight="1">
      <c r="A148" s="156" t="s">
        <v>277</v>
      </c>
      <c r="B148" s="4"/>
      <c r="C148" s="15"/>
      <c r="D148" s="15" t="s">
        <v>246</v>
      </c>
      <c r="E148" s="5">
        <v>11403</v>
      </c>
      <c r="F148" s="205">
        <v>11499</v>
      </c>
      <c r="G148" s="211">
        <v>10486.69</v>
      </c>
      <c r="H148" s="49">
        <f t="shared" si="6"/>
        <v>0.9119653882946344</v>
      </c>
      <c r="I148" s="49">
        <f t="shared" si="5"/>
        <v>0.0005408991285136879</v>
      </c>
      <c r="J148" s="58">
        <v>0</v>
      </c>
    </row>
    <row r="149" spans="1:10" ht="21" customHeight="1">
      <c r="A149" s="11" t="s">
        <v>57</v>
      </c>
      <c r="B149" s="44" t="s">
        <v>197</v>
      </c>
      <c r="C149" s="4"/>
      <c r="D149" s="15"/>
      <c r="E149" s="48">
        <f>SUM(E152,E150)</f>
        <v>1920</v>
      </c>
      <c r="F149" s="265">
        <f>F150+F152</f>
        <v>119115</v>
      </c>
      <c r="G149" s="266">
        <f>SUM(G152,G150)</f>
        <v>100188.04999999999</v>
      </c>
      <c r="H149" s="131">
        <f t="shared" si="6"/>
        <v>0.8411035553876505</v>
      </c>
      <c r="I149" s="131">
        <f t="shared" si="5"/>
        <v>0.005167658139268519</v>
      </c>
      <c r="J149" s="69">
        <v>0</v>
      </c>
    </row>
    <row r="150" spans="1:10" s="113" customFormat="1" ht="16.5" customHeight="1">
      <c r="A150" s="124" t="s">
        <v>218</v>
      </c>
      <c r="B150" s="125"/>
      <c r="C150" s="109" t="s">
        <v>219</v>
      </c>
      <c r="D150" s="109"/>
      <c r="E150" s="110">
        <f>SUM(E151)</f>
        <v>1920</v>
      </c>
      <c r="F150" s="260">
        <f>F151</f>
        <v>757</v>
      </c>
      <c r="G150" s="255">
        <f>G151</f>
        <v>755.79</v>
      </c>
      <c r="H150" s="132">
        <f t="shared" si="6"/>
        <v>0.9984015852047555</v>
      </c>
      <c r="I150" s="133">
        <f t="shared" si="5"/>
        <v>3.8983335288767015E-05</v>
      </c>
      <c r="J150" s="116">
        <v>0</v>
      </c>
    </row>
    <row r="151" spans="1:10" ht="26.25" customHeight="1">
      <c r="A151" s="154" t="s">
        <v>383</v>
      </c>
      <c r="B151" s="44"/>
      <c r="C151" s="4"/>
      <c r="D151" s="45" t="s">
        <v>97</v>
      </c>
      <c r="E151" s="5">
        <v>1920</v>
      </c>
      <c r="F151" s="263">
        <v>757</v>
      </c>
      <c r="G151" s="264">
        <v>755.79</v>
      </c>
      <c r="H151" s="49">
        <f t="shared" si="6"/>
        <v>0.9984015852047555</v>
      </c>
      <c r="I151" s="49">
        <f t="shared" si="5"/>
        <v>3.8983335288767015E-05</v>
      </c>
      <c r="J151" s="58">
        <v>0</v>
      </c>
    </row>
    <row r="152" spans="1:10" s="113" customFormat="1" ht="16.5" customHeight="1">
      <c r="A152" s="114" t="s">
        <v>163</v>
      </c>
      <c r="B152" s="125"/>
      <c r="C152" s="109" t="s">
        <v>164</v>
      </c>
      <c r="D152" s="109"/>
      <c r="E152" s="110">
        <f>SUM(E153)</f>
        <v>0</v>
      </c>
      <c r="F152" s="260">
        <f>F153+F154</f>
        <v>118358</v>
      </c>
      <c r="G152" s="255">
        <f>G153+G154</f>
        <v>99432.26</v>
      </c>
      <c r="H152" s="132">
        <f t="shared" si="6"/>
        <v>0.8400975008026496</v>
      </c>
      <c r="I152" s="133">
        <f t="shared" si="5"/>
        <v>0.005128674803979752</v>
      </c>
      <c r="J152" s="116">
        <v>0</v>
      </c>
    </row>
    <row r="153" spans="1:10" ht="26.25" customHeight="1">
      <c r="A153" s="17" t="s">
        <v>290</v>
      </c>
      <c r="B153" s="44"/>
      <c r="C153" s="15"/>
      <c r="D153" s="15" t="s">
        <v>160</v>
      </c>
      <c r="E153" s="5">
        <v>0</v>
      </c>
      <c r="F153" s="206">
        <v>87458</v>
      </c>
      <c r="G153" s="207">
        <v>77108.48</v>
      </c>
      <c r="H153" s="49">
        <f t="shared" si="6"/>
        <v>0.8816629696540053</v>
      </c>
      <c r="I153" s="49">
        <f t="shared" si="5"/>
        <v>0.0039772234740433005</v>
      </c>
      <c r="J153" s="67">
        <v>0</v>
      </c>
    </row>
    <row r="154" spans="1:10" ht="51" customHeight="1">
      <c r="A154" s="284" t="s">
        <v>440</v>
      </c>
      <c r="B154" s="218"/>
      <c r="C154" s="200"/>
      <c r="D154" s="200" t="s">
        <v>439</v>
      </c>
      <c r="E154" s="205">
        <v>0</v>
      </c>
      <c r="F154" s="206">
        <v>30900</v>
      </c>
      <c r="G154" s="207">
        <v>22323.78</v>
      </c>
      <c r="H154" s="49">
        <f t="shared" si="6"/>
        <v>0.722452427184466</v>
      </c>
      <c r="I154" s="49">
        <f t="shared" si="5"/>
        <v>0.0011514513299364525</v>
      </c>
      <c r="J154" s="58">
        <v>0</v>
      </c>
    </row>
    <row r="155" spans="1:10" ht="21" customHeight="1">
      <c r="A155" s="7" t="s">
        <v>61</v>
      </c>
      <c r="B155" s="2">
        <v>900</v>
      </c>
      <c r="C155" s="2"/>
      <c r="D155" s="2"/>
      <c r="E155" s="3">
        <f>SUM(E161,E168,E170,E156,E166)</f>
        <v>1272700</v>
      </c>
      <c r="F155" s="259">
        <f>SUM(F161,F168,F170,F156,F159,F164,F166)</f>
        <v>1217025</v>
      </c>
      <c r="G155" s="254">
        <f>SUM(G161,G168,G170,G156,G159,G164,G166)</f>
        <v>1216134.3299999998</v>
      </c>
      <c r="H155" s="131">
        <f t="shared" si="6"/>
        <v>0.9992681580082577</v>
      </c>
      <c r="I155" s="131">
        <f t="shared" si="5"/>
        <v>0.06272770523898177</v>
      </c>
      <c r="J155" s="68">
        <v>0</v>
      </c>
    </row>
    <row r="156" spans="1:10" s="113" customFormat="1" ht="18" customHeight="1">
      <c r="A156" s="117" t="s">
        <v>87</v>
      </c>
      <c r="B156" s="119"/>
      <c r="C156" s="119" t="s">
        <v>88</v>
      </c>
      <c r="D156" s="119"/>
      <c r="E156" s="120">
        <f>SUM(E158:E158)</f>
        <v>1262200</v>
      </c>
      <c r="F156" s="215">
        <f>SUM(F157:F158)</f>
        <v>1178135</v>
      </c>
      <c r="G156" s="275">
        <f>G157+G158</f>
        <v>1178134.94</v>
      </c>
      <c r="H156" s="132">
        <f t="shared" si="6"/>
        <v>0.9999999490720503</v>
      </c>
      <c r="I156" s="133">
        <f t="shared" si="5"/>
        <v>0.060767712435241816</v>
      </c>
      <c r="J156" s="126">
        <v>0</v>
      </c>
    </row>
    <row r="157" spans="1:10" s="113" customFormat="1" ht="18" customHeight="1">
      <c r="A157" s="46" t="s">
        <v>8</v>
      </c>
      <c r="B157" s="214"/>
      <c r="C157" s="214"/>
      <c r="D157" s="214" t="s">
        <v>196</v>
      </c>
      <c r="E157" s="215">
        <v>0</v>
      </c>
      <c r="F157" s="276">
        <v>1698</v>
      </c>
      <c r="G157" s="275">
        <v>1698.03</v>
      </c>
      <c r="H157" s="132">
        <f t="shared" si="6"/>
        <v>1.000017667844523</v>
      </c>
      <c r="I157" s="49">
        <f t="shared" si="5"/>
        <v>8.758368438373763E-05</v>
      </c>
      <c r="J157" s="216"/>
    </row>
    <row r="158" spans="1:10" s="34" customFormat="1" ht="51" customHeight="1">
      <c r="A158" s="18" t="s">
        <v>277</v>
      </c>
      <c r="B158" s="9"/>
      <c r="C158" s="9"/>
      <c r="D158" s="9" t="s">
        <v>278</v>
      </c>
      <c r="E158" s="10">
        <v>1262200</v>
      </c>
      <c r="F158" s="277">
        <v>1176437</v>
      </c>
      <c r="G158" s="278">
        <v>1176436.91</v>
      </c>
      <c r="H158" s="49">
        <f t="shared" si="6"/>
        <v>0.9999999234978157</v>
      </c>
      <c r="I158" s="49">
        <f t="shared" si="5"/>
        <v>0.06068012875085808</v>
      </c>
      <c r="J158" s="62">
        <v>0</v>
      </c>
    </row>
    <row r="159" spans="1:10" s="113" customFormat="1" ht="16.5" customHeight="1">
      <c r="A159" s="117" t="s">
        <v>62</v>
      </c>
      <c r="B159" s="119"/>
      <c r="C159" s="119" t="s">
        <v>419</v>
      </c>
      <c r="D159" s="119"/>
      <c r="E159" s="120">
        <v>0</v>
      </c>
      <c r="F159" s="277">
        <f>F160</f>
        <v>350</v>
      </c>
      <c r="G159" s="275">
        <f>SUM(G160:G160)</f>
        <v>350</v>
      </c>
      <c r="H159" s="49">
        <f t="shared" si="6"/>
        <v>1</v>
      </c>
      <c r="I159" s="133">
        <f t="shared" si="5"/>
        <v>1.8052855093436612E-05</v>
      </c>
      <c r="J159" s="126">
        <v>0</v>
      </c>
    </row>
    <row r="160" spans="1:10" s="34" customFormat="1" ht="15.75" customHeight="1">
      <c r="A160" s="46" t="s">
        <v>8</v>
      </c>
      <c r="B160" s="9"/>
      <c r="C160" s="9"/>
      <c r="D160" s="9" t="s">
        <v>196</v>
      </c>
      <c r="E160" s="10">
        <v>0</v>
      </c>
      <c r="F160" s="279">
        <v>350</v>
      </c>
      <c r="G160" s="278">
        <v>350</v>
      </c>
      <c r="H160" s="49">
        <f t="shared" si="6"/>
        <v>1</v>
      </c>
      <c r="I160" s="49">
        <f t="shared" si="5"/>
        <v>1.8052855093436612E-05</v>
      </c>
      <c r="J160" s="77">
        <v>0</v>
      </c>
    </row>
    <row r="161" spans="1:10" s="113" customFormat="1" ht="16.5" customHeight="1">
      <c r="A161" s="127" t="s">
        <v>240</v>
      </c>
      <c r="B161" s="109"/>
      <c r="C161" s="109" t="s">
        <v>229</v>
      </c>
      <c r="D161" s="109"/>
      <c r="E161" s="110">
        <v>0</v>
      </c>
      <c r="F161" s="161">
        <f>F162+F163</f>
        <v>20000</v>
      </c>
      <c r="G161" s="255">
        <f>SUM(G162:G163)</f>
        <v>20100</v>
      </c>
      <c r="H161" s="49">
        <f t="shared" si="6"/>
        <v>1.005</v>
      </c>
      <c r="I161" s="133">
        <f t="shared" si="5"/>
        <v>0.001036749678223074</v>
      </c>
      <c r="J161" s="116">
        <v>0</v>
      </c>
    </row>
    <row r="162" spans="1:10" s="113" customFormat="1" ht="25.5" customHeight="1">
      <c r="A162" s="8" t="s">
        <v>284</v>
      </c>
      <c r="B162" s="199"/>
      <c r="C162" s="199"/>
      <c r="D162" s="199" t="s">
        <v>285</v>
      </c>
      <c r="E162" s="201">
        <v>0</v>
      </c>
      <c r="F162" s="277">
        <v>0</v>
      </c>
      <c r="G162" s="255">
        <v>100</v>
      </c>
      <c r="H162" s="49"/>
      <c r="I162" s="49">
        <f t="shared" si="5"/>
        <v>5.157958598124746E-06</v>
      </c>
      <c r="J162" s="116">
        <v>0</v>
      </c>
    </row>
    <row r="163" spans="1:10" ht="38.25" customHeight="1">
      <c r="A163" s="73" t="s">
        <v>286</v>
      </c>
      <c r="B163" s="45"/>
      <c r="C163" s="45"/>
      <c r="D163" s="45" t="s">
        <v>287</v>
      </c>
      <c r="E163" s="47">
        <v>0</v>
      </c>
      <c r="F163" s="277">
        <v>20000</v>
      </c>
      <c r="G163" s="264">
        <v>20000</v>
      </c>
      <c r="H163" s="49">
        <f t="shared" si="6"/>
        <v>1</v>
      </c>
      <c r="I163" s="49">
        <f t="shared" si="5"/>
        <v>0.0010315917196249494</v>
      </c>
      <c r="J163" s="63">
        <v>0</v>
      </c>
    </row>
    <row r="164" spans="1:10" s="113" customFormat="1" ht="16.5" customHeight="1">
      <c r="A164" s="128" t="s">
        <v>63</v>
      </c>
      <c r="B164" s="109"/>
      <c r="C164" s="109" t="s">
        <v>260</v>
      </c>
      <c r="D164" s="109"/>
      <c r="E164" s="110">
        <v>0</v>
      </c>
      <c r="F164" s="179">
        <f>F165</f>
        <v>2417</v>
      </c>
      <c r="G164" s="255">
        <f>G165</f>
        <v>2417.3</v>
      </c>
      <c r="H164" s="133">
        <f t="shared" si="6"/>
        <v>1.0001241208109226</v>
      </c>
      <c r="I164" s="133">
        <f t="shared" si="5"/>
        <v>0.0001246833331924695</v>
      </c>
      <c r="J164" s="116">
        <v>0</v>
      </c>
    </row>
    <row r="165" spans="1:10" ht="16.5" customHeight="1">
      <c r="A165" s="73" t="s">
        <v>8</v>
      </c>
      <c r="B165" s="45"/>
      <c r="C165" s="45"/>
      <c r="D165" s="45" t="s">
        <v>196</v>
      </c>
      <c r="E165" s="47">
        <v>0</v>
      </c>
      <c r="F165" s="263">
        <v>2417</v>
      </c>
      <c r="G165" s="264">
        <v>2417.3</v>
      </c>
      <c r="H165" s="49">
        <f t="shared" si="6"/>
        <v>1.0001241208109226</v>
      </c>
      <c r="I165" s="49">
        <f t="shared" si="5"/>
        <v>0.0001246833331924695</v>
      </c>
      <c r="J165" s="70">
        <v>0</v>
      </c>
    </row>
    <row r="166" spans="1:10" s="113" customFormat="1" ht="26.25" customHeight="1">
      <c r="A166" s="127" t="s">
        <v>288</v>
      </c>
      <c r="B166" s="109"/>
      <c r="C166" s="109" t="s">
        <v>289</v>
      </c>
      <c r="D166" s="109"/>
      <c r="E166" s="110">
        <f>SUM(E167)</f>
        <v>10000</v>
      </c>
      <c r="F166" s="260">
        <f>SUM(F167)</f>
        <v>13500</v>
      </c>
      <c r="G166" s="255">
        <f>G167</f>
        <v>13009.13</v>
      </c>
      <c r="H166" s="132">
        <f t="shared" si="6"/>
        <v>0.9636392592592592</v>
      </c>
      <c r="I166" s="133">
        <f t="shared" si="5"/>
        <v>0.0006710055393762258</v>
      </c>
      <c r="J166" s="111">
        <v>0</v>
      </c>
    </row>
    <row r="167" spans="1:10" ht="16.5" customHeight="1">
      <c r="A167" s="73" t="s">
        <v>158</v>
      </c>
      <c r="B167" s="45"/>
      <c r="C167" s="45"/>
      <c r="D167" s="45" t="s">
        <v>134</v>
      </c>
      <c r="E167" s="47">
        <v>10000</v>
      </c>
      <c r="F167" s="263">
        <v>13500</v>
      </c>
      <c r="G167" s="264">
        <v>13009.13</v>
      </c>
      <c r="H167" s="49">
        <f t="shared" si="6"/>
        <v>0.9636392592592592</v>
      </c>
      <c r="I167" s="49">
        <f t="shared" si="5"/>
        <v>0.0006710055393762258</v>
      </c>
      <c r="J167" s="70">
        <v>0</v>
      </c>
    </row>
    <row r="168" spans="1:10" s="113" customFormat="1" ht="24.75" customHeight="1">
      <c r="A168" s="114" t="s">
        <v>226</v>
      </c>
      <c r="B168" s="109"/>
      <c r="C168" s="109" t="s">
        <v>227</v>
      </c>
      <c r="D168" s="109"/>
      <c r="E168" s="110">
        <v>500</v>
      </c>
      <c r="F168" s="260">
        <f>SUM(F169)</f>
        <v>500</v>
      </c>
      <c r="G168" s="255">
        <f>G169</f>
        <v>0</v>
      </c>
      <c r="H168" s="132">
        <f t="shared" si="6"/>
        <v>0</v>
      </c>
      <c r="I168" s="133">
        <f t="shared" si="5"/>
        <v>0</v>
      </c>
      <c r="J168" s="111">
        <v>0</v>
      </c>
    </row>
    <row r="169" spans="1:10" ht="17.25" customHeight="1">
      <c r="A169" s="46" t="s">
        <v>228</v>
      </c>
      <c r="B169" s="45"/>
      <c r="C169" s="45"/>
      <c r="D169" s="45" t="s">
        <v>224</v>
      </c>
      <c r="E169" s="47">
        <v>500</v>
      </c>
      <c r="F169" s="263">
        <v>500</v>
      </c>
      <c r="G169" s="264">
        <v>0</v>
      </c>
      <c r="H169" s="49">
        <f t="shared" si="6"/>
        <v>0</v>
      </c>
      <c r="I169" s="49">
        <f t="shared" si="5"/>
        <v>0</v>
      </c>
      <c r="J169" s="70">
        <v>0</v>
      </c>
    </row>
    <row r="170" spans="1:10" ht="16.5" customHeight="1">
      <c r="A170" s="17" t="s">
        <v>15</v>
      </c>
      <c r="B170" s="4"/>
      <c r="C170" s="15" t="s">
        <v>91</v>
      </c>
      <c r="D170" s="4"/>
      <c r="E170" s="5">
        <f>SUM(E171:E172)</f>
        <v>0</v>
      </c>
      <c r="F170" s="206">
        <f>SUM(F171:F172)</f>
        <v>2123</v>
      </c>
      <c r="G170" s="207">
        <f>SUM(G171:G172)</f>
        <v>2122.96</v>
      </c>
      <c r="H170" s="133">
        <f t="shared" si="6"/>
        <v>0.9999811587376355</v>
      </c>
      <c r="I170" s="133">
        <f t="shared" si="5"/>
        <v>0.00010950139785474911</v>
      </c>
      <c r="J170" s="70">
        <v>0</v>
      </c>
    </row>
    <row r="171" spans="1:10" s="34" customFormat="1" ht="16.5" customHeight="1">
      <c r="A171" s="17" t="s">
        <v>16</v>
      </c>
      <c r="B171" s="15"/>
      <c r="C171" s="15"/>
      <c r="D171" s="15" t="s">
        <v>102</v>
      </c>
      <c r="E171" s="14">
        <v>0</v>
      </c>
      <c r="F171" s="273">
        <v>0</v>
      </c>
      <c r="G171" s="274">
        <v>0</v>
      </c>
      <c r="H171" s="49"/>
      <c r="I171" s="49">
        <f t="shared" si="5"/>
        <v>0</v>
      </c>
      <c r="J171" s="70">
        <v>0</v>
      </c>
    </row>
    <row r="172" spans="1:10" s="34" customFormat="1" ht="12.75">
      <c r="A172" s="17" t="s">
        <v>8</v>
      </c>
      <c r="B172" s="15"/>
      <c r="C172" s="15"/>
      <c r="D172" s="15" t="s">
        <v>196</v>
      </c>
      <c r="E172" s="14">
        <v>0</v>
      </c>
      <c r="F172" s="273">
        <v>2123</v>
      </c>
      <c r="G172" s="274">
        <v>2122.96</v>
      </c>
      <c r="H172" s="49">
        <f t="shared" si="6"/>
        <v>0.9999811587376355</v>
      </c>
      <c r="I172" s="49">
        <f t="shared" si="5"/>
        <v>0.00010950139785474911</v>
      </c>
      <c r="J172" s="70">
        <v>0</v>
      </c>
    </row>
    <row r="173" spans="1:10" ht="21" customHeight="1">
      <c r="A173" s="7" t="s">
        <v>64</v>
      </c>
      <c r="B173" s="2">
        <v>921</v>
      </c>
      <c r="C173" s="2"/>
      <c r="D173" s="2"/>
      <c r="E173" s="3">
        <f aca="true" t="shared" si="7" ref="E173:G174">SUM(E174)</f>
        <v>60000</v>
      </c>
      <c r="F173" s="259">
        <f t="shared" si="7"/>
        <v>60000</v>
      </c>
      <c r="G173" s="254">
        <f t="shared" si="7"/>
        <v>60000</v>
      </c>
      <c r="H173" s="131">
        <f t="shared" si="6"/>
        <v>1</v>
      </c>
      <c r="I173" s="131">
        <f t="shared" si="5"/>
        <v>0.003094775158874848</v>
      </c>
      <c r="J173" s="69">
        <v>0</v>
      </c>
    </row>
    <row r="174" spans="1:10" s="113" customFormat="1" ht="16.5" customHeight="1">
      <c r="A174" s="114" t="s">
        <v>67</v>
      </c>
      <c r="B174" s="109"/>
      <c r="C174" s="109">
        <v>92116</v>
      </c>
      <c r="D174" s="109"/>
      <c r="E174" s="110">
        <f t="shared" si="7"/>
        <v>60000</v>
      </c>
      <c r="F174" s="260">
        <f t="shared" si="7"/>
        <v>60000</v>
      </c>
      <c r="G174" s="255">
        <f t="shared" si="7"/>
        <v>60000</v>
      </c>
      <c r="H174" s="132">
        <f t="shared" si="6"/>
        <v>1</v>
      </c>
      <c r="I174" s="133">
        <f t="shared" si="5"/>
        <v>0.003094775158874848</v>
      </c>
      <c r="J174" s="116">
        <v>0</v>
      </c>
    </row>
    <row r="175" spans="1:10" ht="26.25" customHeight="1">
      <c r="A175" s="46" t="s">
        <v>332</v>
      </c>
      <c r="B175" s="4"/>
      <c r="C175" s="15"/>
      <c r="D175" s="15" t="s">
        <v>133</v>
      </c>
      <c r="E175" s="5">
        <v>60000</v>
      </c>
      <c r="F175" s="206">
        <v>60000</v>
      </c>
      <c r="G175" s="207">
        <v>60000</v>
      </c>
      <c r="H175" s="49">
        <f t="shared" si="6"/>
        <v>1</v>
      </c>
      <c r="I175" s="49">
        <f t="shared" si="5"/>
        <v>0.003094775158874848</v>
      </c>
      <c r="J175" s="63">
        <v>0</v>
      </c>
    </row>
    <row r="176" spans="1:12" ht="21" customHeight="1">
      <c r="A176" s="27" t="s">
        <v>374</v>
      </c>
      <c r="B176" s="44" t="s">
        <v>225</v>
      </c>
      <c r="C176" s="44"/>
      <c r="D176" s="44"/>
      <c r="E176" s="48">
        <f>SUM(E177)</f>
        <v>8010</v>
      </c>
      <c r="F176" s="261">
        <f>SUM(F177)</f>
        <v>7310</v>
      </c>
      <c r="G176" s="262">
        <f>SUM(G177)</f>
        <v>7561.5599999999995</v>
      </c>
      <c r="H176" s="131">
        <f t="shared" si="6"/>
        <v>1.0344131326949384</v>
      </c>
      <c r="I176" s="131">
        <f t="shared" si="5"/>
        <v>0.00039002213417236155</v>
      </c>
      <c r="J176" s="104">
        <f>SUM(J177)</f>
        <v>0</v>
      </c>
      <c r="L176" s="102"/>
    </row>
    <row r="177" spans="1:12" s="113" customFormat="1" ht="16.5" customHeight="1">
      <c r="A177" s="129" t="s">
        <v>256</v>
      </c>
      <c r="B177" s="109"/>
      <c r="C177" s="109" t="s">
        <v>257</v>
      </c>
      <c r="D177" s="109"/>
      <c r="E177" s="110">
        <f>SUM(E178:E181)</f>
        <v>8010</v>
      </c>
      <c r="F177" s="201">
        <f>SUM(F178:F181)</f>
        <v>7310</v>
      </c>
      <c r="G177" s="258">
        <f>SUM(G178:G181)</f>
        <v>7561.5599999999995</v>
      </c>
      <c r="H177" s="132">
        <f t="shared" si="6"/>
        <v>1.0344131326949384</v>
      </c>
      <c r="I177" s="133">
        <f t="shared" si="5"/>
        <v>0.00039002213417236155</v>
      </c>
      <c r="J177" s="115">
        <f>SUM(J178:J181)</f>
        <v>0</v>
      </c>
      <c r="L177" s="130"/>
    </row>
    <row r="178" spans="1:12" s="34" customFormat="1" ht="36.75" customHeight="1">
      <c r="A178" s="156" t="s">
        <v>379</v>
      </c>
      <c r="B178" s="45"/>
      <c r="C178" s="45"/>
      <c r="D178" s="45" t="s">
        <v>101</v>
      </c>
      <c r="E178" s="47">
        <v>7000</v>
      </c>
      <c r="F178" s="263">
        <v>7000</v>
      </c>
      <c r="G178" s="264">
        <v>7245.48</v>
      </c>
      <c r="H178" s="49">
        <f t="shared" si="6"/>
        <v>1.0350685714285714</v>
      </c>
      <c r="I178" s="49">
        <f t="shared" si="5"/>
        <v>0.00037371885863540886</v>
      </c>
      <c r="J178" s="63">
        <v>0</v>
      </c>
      <c r="L178" s="105"/>
    </row>
    <row r="179" spans="1:12" s="34" customFormat="1" ht="16.5" customHeight="1">
      <c r="A179" s="17" t="s">
        <v>59</v>
      </c>
      <c r="B179" s="45"/>
      <c r="C179" s="45"/>
      <c r="D179" s="15" t="s">
        <v>125</v>
      </c>
      <c r="E179" s="47">
        <v>1000</v>
      </c>
      <c r="F179" s="263">
        <v>0</v>
      </c>
      <c r="G179" s="264">
        <v>0</v>
      </c>
      <c r="H179" s="49"/>
      <c r="I179" s="49">
        <f t="shared" si="5"/>
        <v>0</v>
      </c>
      <c r="J179" s="63">
        <v>0</v>
      </c>
      <c r="L179" s="105"/>
    </row>
    <row r="180" spans="1:12" s="34" customFormat="1" ht="16.5" customHeight="1">
      <c r="A180" s="160" t="s">
        <v>16</v>
      </c>
      <c r="B180" s="45"/>
      <c r="C180" s="45"/>
      <c r="D180" s="15" t="s">
        <v>102</v>
      </c>
      <c r="E180" s="47">
        <v>10</v>
      </c>
      <c r="F180" s="263">
        <v>10</v>
      </c>
      <c r="G180" s="264">
        <v>16.08</v>
      </c>
      <c r="H180" s="49">
        <f t="shared" si="6"/>
        <v>1.6079999999999999</v>
      </c>
      <c r="I180" s="49">
        <f t="shared" si="5"/>
        <v>8.293997425784591E-07</v>
      </c>
      <c r="J180" s="70">
        <v>0</v>
      </c>
      <c r="L180" s="105"/>
    </row>
    <row r="181" spans="1:12" s="34" customFormat="1" ht="16.5" customHeight="1">
      <c r="A181" s="17" t="s">
        <v>8</v>
      </c>
      <c r="B181" s="45"/>
      <c r="C181" s="45"/>
      <c r="D181" s="15" t="s">
        <v>196</v>
      </c>
      <c r="E181" s="47">
        <v>0</v>
      </c>
      <c r="F181" s="263">
        <v>300</v>
      </c>
      <c r="G181" s="264">
        <v>300</v>
      </c>
      <c r="H181" s="49"/>
      <c r="I181" s="49">
        <f t="shared" si="5"/>
        <v>1.547387579437424E-05</v>
      </c>
      <c r="J181" s="70">
        <v>0</v>
      </c>
      <c r="L181" s="105"/>
    </row>
    <row r="182" spans="1:10" ht="20.25" customHeight="1">
      <c r="A182" s="11" t="s">
        <v>68</v>
      </c>
      <c r="B182" s="12"/>
      <c r="C182" s="12"/>
      <c r="D182" s="12"/>
      <c r="E182" s="13">
        <f>SUM(E7,E176,E173,E155,E149,E118,E87,E80,E48,E42,E21,E12,E3,E145,E115,E45)</f>
        <v>19023000</v>
      </c>
      <c r="F182" s="262">
        <f>SUM(F7,F176,F173,F155,F149,F118,F87,F80,F48,F42,F21,F12,F3,F145,F115,F45)</f>
        <v>18989990.82</v>
      </c>
      <c r="G182" s="262">
        <f>SUM(G7,G176,G173,G155,G149,G118,G87,G80,G48,G42,G21,G12,G3,G145,G115,G45)</f>
        <v>19387515.06</v>
      </c>
      <c r="H182" s="131">
        <f t="shared" si="6"/>
        <v>1.020933356091006</v>
      </c>
      <c r="I182" s="131">
        <f>G182/19387515.06</f>
        <v>1</v>
      </c>
      <c r="J182" s="65">
        <f>SUM(J7,J176,J173,J155,J149,J118,J87,J80,J48,J42,J21,J12,J3,J145,J115,J45)</f>
        <v>954692.48</v>
      </c>
    </row>
    <row r="183" spans="1:10" ht="16.5" customHeight="1">
      <c r="A183" s="82" t="s">
        <v>305</v>
      </c>
      <c r="B183" s="82"/>
      <c r="C183" s="82"/>
      <c r="D183" s="82"/>
      <c r="E183" s="82"/>
      <c r="F183" s="280"/>
      <c r="G183" s="220"/>
      <c r="H183" s="49"/>
      <c r="I183" s="49"/>
      <c r="J183" s="83"/>
    </row>
    <row r="184" spans="1:10" s="97" customFormat="1" ht="16.5" customHeight="1">
      <c r="A184" s="96" t="s">
        <v>267</v>
      </c>
      <c r="B184" s="96"/>
      <c r="C184" s="96"/>
      <c r="D184" s="96"/>
      <c r="E184" s="281">
        <v>16180899</v>
      </c>
      <c r="F184" s="248">
        <v>17135451.82</v>
      </c>
      <c r="G184" s="219">
        <v>17530815.94</v>
      </c>
      <c r="H184" s="282">
        <f t="shared" si="6"/>
        <v>1.023072873954718</v>
      </c>
      <c r="I184" s="282">
        <f>G184/19387515.06</f>
        <v>0.9042322280986537</v>
      </c>
      <c r="J184" s="283"/>
    </row>
    <row r="185" spans="1:10" s="97" customFormat="1" ht="16.5" customHeight="1">
      <c r="A185" s="96" t="s">
        <v>268</v>
      </c>
      <c r="B185" s="96"/>
      <c r="C185" s="96"/>
      <c r="D185" s="96"/>
      <c r="E185" s="281">
        <v>2842101</v>
      </c>
      <c r="F185" s="219">
        <v>1854539</v>
      </c>
      <c r="G185" s="219">
        <v>1856699.12</v>
      </c>
      <c r="H185" s="282">
        <f t="shared" si="6"/>
        <v>1.001164774642108</v>
      </c>
      <c r="I185" s="282">
        <f>G185/19387515.06</f>
        <v>0.09576777190134651</v>
      </c>
      <c r="J185" s="283"/>
    </row>
  </sheetData>
  <sheetProtection/>
  <autoFilter ref="D1:D185"/>
  <mergeCells count="5">
    <mergeCell ref="B1:D1"/>
    <mergeCell ref="A1:A2"/>
    <mergeCell ref="E1:E2"/>
    <mergeCell ref="J1:J2"/>
    <mergeCell ref="I1:I2"/>
  </mergeCells>
  <printOptions/>
  <pageMargins left="0.5905511811023623" right="0.5905511811023623" top="1.04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Zarządzenia Nr 263/2014 Burmistrza Miasta Radziejów z dnia 24 marca 2014 roku 
w sprawie sprawozdania rocznego z wykonania budżetu Miasta Radziejów za 2013 rok</oddHeader>
    <oddFooter>&amp;C&amp;P&amp;R&amp;"Arial CE,Pogrubiony"&amp;12DOCHODY</oddFooter>
  </headerFooter>
  <ignoredErrors>
    <ignoredError sqref="D24 C142 D13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4"/>
  <sheetViews>
    <sheetView tabSelected="1" zoomScalePageLayoutView="0" workbookViewId="0" topLeftCell="A1">
      <selection activeCell="G283" sqref="G283"/>
    </sheetView>
  </sheetViews>
  <sheetFormatPr defaultColWidth="9.00390625" defaultRowHeight="12.75"/>
  <cols>
    <col min="1" max="1" width="45.625" style="0" customWidth="1"/>
    <col min="2" max="3" width="8.375" style="0" customWidth="1"/>
    <col min="4" max="4" width="6.75390625" style="0" customWidth="1"/>
    <col min="5" max="5" width="12.75390625" style="0" customWidth="1"/>
    <col min="6" max="6" width="13.125" style="102" customWidth="1"/>
    <col min="7" max="7" width="13.875" style="245" customWidth="1"/>
    <col min="8" max="8" width="9.75390625" style="34" customWidth="1"/>
    <col min="9" max="9" width="9.375" style="80" customWidth="1"/>
    <col min="10" max="10" width="10.25390625" style="93" customWidth="1"/>
    <col min="12" max="12" width="14.375" style="0" customWidth="1"/>
    <col min="14" max="14" width="10.625" style="0" customWidth="1"/>
  </cols>
  <sheetData>
    <row r="1" spans="1:10" ht="12.75" customHeight="1">
      <c r="A1" s="296" t="s">
        <v>0</v>
      </c>
      <c r="B1" s="298" t="s">
        <v>69</v>
      </c>
      <c r="C1" s="299"/>
      <c r="D1" s="300"/>
      <c r="E1" s="288" t="s">
        <v>406</v>
      </c>
      <c r="F1" s="301" t="s">
        <v>70</v>
      </c>
      <c r="G1" s="294" t="s">
        <v>71</v>
      </c>
      <c r="H1" s="307" t="s">
        <v>72</v>
      </c>
      <c r="I1" s="309" t="s">
        <v>238</v>
      </c>
      <c r="J1" s="305" t="s">
        <v>442</v>
      </c>
    </row>
    <row r="2" spans="1:10" ht="57" customHeight="1">
      <c r="A2" s="297"/>
      <c r="B2" s="19" t="s">
        <v>1</v>
      </c>
      <c r="C2" s="247" t="s">
        <v>2</v>
      </c>
      <c r="D2" s="19" t="s">
        <v>3</v>
      </c>
      <c r="E2" s="289"/>
      <c r="F2" s="302"/>
      <c r="G2" s="295"/>
      <c r="H2" s="308"/>
      <c r="I2" s="310"/>
      <c r="J2" s="306"/>
    </row>
    <row r="3" spans="1:10" ht="21" customHeight="1">
      <c r="A3" s="20" t="s">
        <v>4</v>
      </c>
      <c r="B3" s="21" t="s">
        <v>73</v>
      </c>
      <c r="C3" s="21"/>
      <c r="D3" s="21"/>
      <c r="E3" s="22">
        <f>SUM(E5)</f>
        <v>800</v>
      </c>
      <c r="F3" s="222">
        <f>SUM(F5,F6)</f>
        <v>16901.82</v>
      </c>
      <c r="G3" s="222">
        <f>SUM(G5,G6)</f>
        <v>16873.52</v>
      </c>
      <c r="H3" s="39">
        <f>G3/F3</f>
        <v>0.9983256241043864</v>
      </c>
      <c r="I3" s="39">
        <f>G3/18758245.26</f>
        <v>0.0008995255028454618</v>
      </c>
      <c r="J3" s="91">
        <v>0</v>
      </c>
    </row>
    <row r="4" spans="1:10" s="97" customFormat="1" ht="15" customHeight="1">
      <c r="A4" s="139" t="s">
        <v>5</v>
      </c>
      <c r="B4" s="140"/>
      <c r="C4" s="140" t="s">
        <v>183</v>
      </c>
      <c r="D4" s="140"/>
      <c r="E4" s="141">
        <f>SUM(E5)</f>
        <v>800</v>
      </c>
      <c r="F4" s="223">
        <f>SUM(F5)</f>
        <v>844</v>
      </c>
      <c r="G4" s="223">
        <f>SUM(G5)</f>
        <v>815.7</v>
      </c>
      <c r="H4" s="98">
        <f aca="true" t="shared" si="0" ref="H4:H61">G4/F4</f>
        <v>0.9664691943127962</v>
      </c>
      <c r="I4" s="98">
        <f aca="true" t="shared" si="1" ref="I4:I58">G4/18758245.26</f>
        <v>4.348487764681247E-05</v>
      </c>
      <c r="J4" s="143"/>
    </row>
    <row r="5" spans="1:10" ht="26.25" customHeight="1">
      <c r="A5" s="26" t="s">
        <v>333</v>
      </c>
      <c r="B5" s="24"/>
      <c r="C5" s="24"/>
      <c r="D5" s="24">
        <v>2850</v>
      </c>
      <c r="E5" s="25">
        <v>800</v>
      </c>
      <c r="F5" s="224">
        <v>844</v>
      </c>
      <c r="G5" s="231">
        <v>815.7</v>
      </c>
      <c r="H5" s="138">
        <f t="shared" si="0"/>
        <v>0.9664691943127962</v>
      </c>
      <c r="I5" s="138">
        <f t="shared" si="1"/>
        <v>4.348487764681247E-05</v>
      </c>
      <c r="J5" s="51"/>
    </row>
    <row r="6" spans="1:10" s="97" customFormat="1" ht="15" customHeight="1">
      <c r="A6" s="139" t="s">
        <v>15</v>
      </c>
      <c r="B6" s="140"/>
      <c r="C6" s="140" t="s">
        <v>206</v>
      </c>
      <c r="D6" s="140"/>
      <c r="E6" s="141">
        <f>SUM(E7:E9)</f>
        <v>0</v>
      </c>
      <c r="F6" s="225">
        <f>SUM(F7:F9)</f>
        <v>16057.82</v>
      </c>
      <c r="G6" s="225">
        <f>SUM(G7:G9)</f>
        <v>16057.82</v>
      </c>
      <c r="H6" s="98">
        <f t="shared" si="0"/>
        <v>1</v>
      </c>
      <c r="I6" s="98">
        <f t="shared" si="1"/>
        <v>0.0008560406251986492</v>
      </c>
      <c r="J6" s="143"/>
    </row>
    <row r="7" spans="1:10" ht="15" customHeight="1">
      <c r="A7" s="35" t="s">
        <v>9</v>
      </c>
      <c r="B7" s="24"/>
      <c r="C7" s="24"/>
      <c r="D7" s="36" t="s">
        <v>83</v>
      </c>
      <c r="E7" s="25">
        <v>0</v>
      </c>
      <c r="F7" s="224">
        <v>160.96</v>
      </c>
      <c r="G7" s="231">
        <v>160.96</v>
      </c>
      <c r="H7" s="138">
        <f t="shared" si="0"/>
        <v>1</v>
      </c>
      <c r="I7" s="138">
        <f t="shared" si="1"/>
        <v>8.580759968163462E-06</v>
      </c>
      <c r="J7" s="51"/>
    </row>
    <row r="8" spans="1:10" ht="15" customHeight="1">
      <c r="A8" s="35" t="s">
        <v>12</v>
      </c>
      <c r="B8" s="24"/>
      <c r="C8" s="24"/>
      <c r="D8" s="36" t="s">
        <v>79</v>
      </c>
      <c r="E8" s="25">
        <v>0</v>
      </c>
      <c r="F8" s="224">
        <v>153.9</v>
      </c>
      <c r="G8" s="231">
        <v>153.9</v>
      </c>
      <c r="H8" s="138">
        <f t="shared" si="0"/>
        <v>1</v>
      </c>
      <c r="I8" s="138">
        <f t="shared" si="1"/>
        <v>8.20439214152806E-06</v>
      </c>
      <c r="J8" s="51"/>
    </row>
    <row r="9" spans="1:10" ht="15" customHeight="1">
      <c r="A9" s="35" t="s">
        <v>26</v>
      </c>
      <c r="B9" s="24"/>
      <c r="C9" s="24"/>
      <c r="D9" s="36" t="s">
        <v>92</v>
      </c>
      <c r="E9" s="25">
        <v>0</v>
      </c>
      <c r="F9" s="224">
        <v>15742.96</v>
      </c>
      <c r="G9" s="231">
        <v>15742.96</v>
      </c>
      <c r="H9" s="138">
        <f t="shared" si="0"/>
        <v>1</v>
      </c>
      <c r="I9" s="138">
        <f t="shared" si="1"/>
        <v>0.0008392554730889577</v>
      </c>
      <c r="J9" s="51"/>
    </row>
    <row r="10" spans="1:10" s="54" customFormat="1" ht="21" customHeight="1">
      <c r="A10" s="180" t="s">
        <v>207</v>
      </c>
      <c r="B10" s="181" t="s">
        <v>208</v>
      </c>
      <c r="C10" s="181"/>
      <c r="D10" s="181"/>
      <c r="E10" s="182">
        <f>SUM(E11)</f>
        <v>5000</v>
      </c>
      <c r="F10" s="226">
        <f>SUM(F11)</f>
        <v>0</v>
      </c>
      <c r="G10" s="226">
        <f>SUM(G11)</f>
        <v>0</v>
      </c>
      <c r="H10" s="183"/>
      <c r="I10" s="39">
        <f t="shared" si="1"/>
        <v>0</v>
      </c>
      <c r="J10" s="184">
        <f>G10/7232332.21</f>
        <v>0</v>
      </c>
    </row>
    <row r="11" spans="1:10" s="97" customFormat="1" ht="15" customHeight="1">
      <c r="A11" s="185" t="s">
        <v>209</v>
      </c>
      <c r="B11" s="186"/>
      <c r="C11" s="186" t="s">
        <v>210</v>
      </c>
      <c r="D11" s="186"/>
      <c r="E11" s="187">
        <f>SUM(E12:E13)</f>
        <v>5000</v>
      </c>
      <c r="F11" s="223">
        <f>SUM(F12:F13)</f>
        <v>0</v>
      </c>
      <c r="G11" s="223">
        <f>SUM(G12:G13)</f>
        <v>0</v>
      </c>
      <c r="H11" s="188"/>
      <c r="I11" s="98">
        <f t="shared" si="1"/>
        <v>0</v>
      </c>
      <c r="J11" s="189"/>
    </row>
    <row r="12" spans="1:10" ht="13.5" customHeight="1">
      <c r="A12" s="172" t="s">
        <v>9</v>
      </c>
      <c r="B12" s="173"/>
      <c r="C12" s="174"/>
      <c r="D12" s="174" t="s">
        <v>83</v>
      </c>
      <c r="E12" s="175">
        <v>2000</v>
      </c>
      <c r="F12" s="224">
        <v>0</v>
      </c>
      <c r="G12" s="231">
        <v>0</v>
      </c>
      <c r="H12" s="176"/>
      <c r="I12" s="138">
        <f t="shared" si="1"/>
        <v>0</v>
      </c>
      <c r="J12" s="177"/>
    </row>
    <row r="13" spans="1:10" ht="13.5" customHeight="1">
      <c r="A13" s="172" t="s">
        <v>12</v>
      </c>
      <c r="B13" s="173"/>
      <c r="C13" s="173"/>
      <c r="D13" s="174" t="s">
        <v>79</v>
      </c>
      <c r="E13" s="175">
        <v>3000</v>
      </c>
      <c r="F13" s="224">
        <v>0</v>
      </c>
      <c r="G13" s="231">
        <v>0</v>
      </c>
      <c r="H13" s="176"/>
      <c r="I13" s="138">
        <f t="shared" si="1"/>
        <v>0</v>
      </c>
      <c r="J13" s="177"/>
    </row>
    <row r="14" spans="1:10" ht="21" customHeight="1">
      <c r="A14" s="20" t="s">
        <v>6</v>
      </c>
      <c r="B14" s="21">
        <v>600</v>
      </c>
      <c r="C14" s="21"/>
      <c r="D14" s="21"/>
      <c r="E14" s="22">
        <f>SUM(E15,E21,E19,E17)</f>
        <v>1127728</v>
      </c>
      <c r="F14" s="227">
        <f>SUM(F15,F21,F19,F17)</f>
        <v>1051517</v>
      </c>
      <c r="G14" s="227">
        <f>SUM(G15,G21,G19,G17)</f>
        <v>1017711.1499999999</v>
      </c>
      <c r="H14" s="39">
        <f t="shared" si="0"/>
        <v>0.9678504008969897</v>
      </c>
      <c r="I14" s="39">
        <f t="shared" si="1"/>
        <v>0.054254069924662016</v>
      </c>
      <c r="J14" s="91">
        <v>0</v>
      </c>
    </row>
    <row r="15" spans="1:10" s="113" customFormat="1" ht="12.75" customHeight="1">
      <c r="A15" s="169" t="s">
        <v>413</v>
      </c>
      <c r="B15" s="145"/>
      <c r="C15" s="145" t="s">
        <v>414</v>
      </c>
      <c r="D15" s="145"/>
      <c r="E15" s="146">
        <f>E16</f>
        <v>820</v>
      </c>
      <c r="F15" s="228">
        <f>F16</f>
        <v>360</v>
      </c>
      <c r="G15" s="228">
        <f>G16</f>
        <v>356.86</v>
      </c>
      <c r="H15" s="98">
        <f t="shared" si="0"/>
        <v>0.9912777777777778</v>
      </c>
      <c r="I15" s="98">
        <f t="shared" si="1"/>
        <v>1.9024167508938946E-05</v>
      </c>
      <c r="J15" s="142"/>
    </row>
    <row r="16" spans="1:10" s="103" customFormat="1" ht="12.75" customHeight="1">
      <c r="A16" s="170" t="s">
        <v>216</v>
      </c>
      <c r="B16" s="28"/>
      <c r="C16" s="28"/>
      <c r="D16" s="28" t="s">
        <v>217</v>
      </c>
      <c r="E16" s="29">
        <v>820</v>
      </c>
      <c r="F16" s="229">
        <v>360</v>
      </c>
      <c r="G16" s="229">
        <v>356.86</v>
      </c>
      <c r="H16" s="138">
        <f t="shared" si="0"/>
        <v>0.9912777777777778</v>
      </c>
      <c r="I16" s="138">
        <f t="shared" si="1"/>
        <v>1.9024167508938946E-05</v>
      </c>
      <c r="J16" s="50"/>
    </row>
    <row r="17" spans="1:10" s="97" customFormat="1" ht="12.75">
      <c r="A17" s="144" t="s">
        <v>335</v>
      </c>
      <c r="B17" s="145"/>
      <c r="C17" s="145" t="s">
        <v>211</v>
      </c>
      <c r="D17" s="145"/>
      <c r="E17" s="146">
        <f>SUM(E18)</f>
        <v>61140</v>
      </c>
      <c r="F17" s="228">
        <f>F18</f>
        <v>46862</v>
      </c>
      <c r="G17" s="228">
        <f>SUM(G18:G18)</f>
        <v>46861.2</v>
      </c>
      <c r="H17" s="98">
        <f t="shared" si="0"/>
        <v>0.9999829285988647</v>
      </c>
      <c r="I17" s="98">
        <f t="shared" si="1"/>
        <v>0.0024981654387431756</v>
      </c>
      <c r="J17" s="143"/>
    </row>
    <row r="18" spans="1:10" s="34" customFormat="1" ht="25.5">
      <c r="A18" s="46" t="s">
        <v>334</v>
      </c>
      <c r="B18" s="28"/>
      <c r="C18" s="28"/>
      <c r="D18" s="28" t="s">
        <v>337</v>
      </c>
      <c r="E18" s="29">
        <v>61140</v>
      </c>
      <c r="F18" s="229">
        <v>46862</v>
      </c>
      <c r="G18" s="229">
        <v>46861.2</v>
      </c>
      <c r="H18" s="138">
        <f t="shared" si="0"/>
        <v>0.9999829285988647</v>
      </c>
      <c r="I18" s="138">
        <f t="shared" si="1"/>
        <v>0.0024981654387431756</v>
      </c>
      <c r="J18" s="51"/>
    </row>
    <row r="19" spans="1:10" s="97" customFormat="1" ht="12.75">
      <c r="A19" s="190" t="s">
        <v>336</v>
      </c>
      <c r="B19" s="191"/>
      <c r="C19" s="191" t="s">
        <v>212</v>
      </c>
      <c r="D19" s="191"/>
      <c r="E19" s="192">
        <f>SUM(E20)</f>
        <v>10000</v>
      </c>
      <c r="F19" s="228">
        <f>F20</f>
        <v>0</v>
      </c>
      <c r="G19" s="228">
        <v>0</v>
      </c>
      <c r="H19" s="188"/>
      <c r="I19" s="98">
        <f t="shared" si="1"/>
        <v>0</v>
      </c>
      <c r="J19" s="189"/>
    </row>
    <row r="20" spans="1:10" s="34" customFormat="1" ht="25.5">
      <c r="A20" s="193" t="s">
        <v>334</v>
      </c>
      <c r="B20" s="194"/>
      <c r="C20" s="194"/>
      <c r="D20" s="194" t="s">
        <v>337</v>
      </c>
      <c r="E20" s="195">
        <v>10000</v>
      </c>
      <c r="F20" s="229">
        <v>0</v>
      </c>
      <c r="G20" s="229">
        <v>0</v>
      </c>
      <c r="H20" s="176"/>
      <c r="I20" s="138">
        <f t="shared" si="1"/>
        <v>0</v>
      </c>
      <c r="J20" s="177"/>
    </row>
    <row r="21" spans="1:10" s="97" customFormat="1" ht="12.75">
      <c r="A21" s="139" t="s">
        <v>7</v>
      </c>
      <c r="B21" s="140"/>
      <c r="C21" s="140">
        <v>60016</v>
      </c>
      <c r="D21" s="140"/>
      <c r="E21" s="146">
        <f>SUM(E22:E31)</f>
        <v>1055768</v>
      </c>
      <c r="F21" s="228">
        <f>SUM(F22:F31)</f>
        <v>1004295</v>
      </c>
      <c r="G21" s="228">
        <f>SUM(G22:G31)</f>
        <v>970493.09</v>
      </c>
      <c r="H21" s="98">
        <f t="shared" si="0"/>
        <v>0.9663426483254421</v>
      </c>
      <c r="I21" s="98">
        <f t="shared" si="1"/>
        <v>0.0517368803184099</v>
      </c>
      <c r="J21" s="143"/>
    </row>
    <row r="22" spans="1:10" s="34" customFormat="1" ht="13.5" customHeight="1">
      <c r="A22" s="35" t="s">
        <v>165</v>
      </c>
      <c r="B22" s="24"/>
      <c r="C22" s="24"/>
      <c r="D22" s="36" t="s">
        <v>166</v>
      </c>
      <c r="E22" s="29">
        <v>5000</v>
      </c>
      <c r="F22" s="224">
        <v>4000</v>
      </c>
      <c r="G22" s="229">
        <v>1500</v>
      </c>
      <c r="H22" s="138">
        <f t="shared" si="0"/>
        <v>0.375</v>
      </c>
      <c r="I22" s="138">
        <f t="shared" si="1"/>
        <v>7.9964835687408E-05</v>
      </c>
      <c r="J22" s="51"/>
    </row>
    <row r="23" spans="1:10" s="34" customFormat="1" ht="13.5" customHeight="1">
      <c r="A23" s="23" t="s">
        <v>9</v>
      </c>
      <c r="B23" s="24"/>
      <c r="C23" s="24"/>
      <c r="D23" s="24">
        <v>4210</v>
      </c>
      <c r="E23" s="25">
        <v>50000</v>
      </c>
      <c r="F23" s="224">
        <v>52600</v>
      </c>
      <c r="G23" s="229">
        <v>38788.02</v>
      </c>
      <c r="H23" s="138">
        <f t="shared" si="0"/>
        <v>0.7374148288973383</v>
      </c>
      <c r="I23" s="138">
        <f t="shared" si="1"/>
        <v>0.0020677850972932632</v>
      </c>
      <c r="J23" s="51"/>
    </row>
    <row r="24" spans="1:10" ht="13.5" customHeight="1">
      <c r="A24" s="23" t="s">
        <v>11</v>
      </c>
      <c r="B24" s="24"/>
      <c r="C24" s="24"/>
      <c r="D24" s="24">
        <v>4270</v>
      </c>
      <c r="E24" s="25">
        <v>50000</v>
      </c>
      <c r="F24" s="224">
        <v>62959</v>
      </c>
      <c r="G24" s="229">
        <v>62958.91</v>
      </c>
      <c r="H24" s="138">
        <f t="shared" si="0"/>
        <v>0.9999985704982608</v>
      </c>
      <c r="I24" s="138">
        <f t="shared" si="1"/>
        <v>0.0033563325954722055</v>
      </c>
      <c r="J24" s="51"/>
    </row>
    <row r="25" spans="1:10" ht="13.5" customHeight="1">
      <c r="A25" s="23" t="s">
        <v>12</v>
      </c>
      <c r="B25" s="24"/>
      <c r="C25" s="24"/>
      <c r="D25" s="24">
        <v>4300</v>
      </c>
      <c r="E25" s="25">
        <v>80000</v>
      </c>
      <c r="F25" s="224">
        <v>80000</v>
      </c>
      <c r="G25" s="229">
        <v>66063.5</v>
      </c>
      <c r="H25" s="138">
        <f t="shared" si="0"/>
        <v>0.82579375</v>
      </c>
      <c r="I25" s="138">
        <f t="shared" si="1"/>
        <v>0.0035218379482900523</v>
      </c>
      <c r="J25" s="51"/>
    </row>
    <row r="26" spans="1:10" ht="27" customHeight="1">
      <c r="A26" s="26" t="s">
        <v>386</v>
      </c>
      <c r="B26" s="24"/>
      <c r="C26" s="24"/>
      <c r="D26" s="24" t="s">
        <v>179</v>
      </c>
      <c r="E26" s="25">
        <v>500</v>
      </c>
      <c r="F26" s="224">
        <v>488</v>
      </c>
      <c r="G26" s="229">
        <v>352.5</v>
      </c>
      <c r="H26" s="138">
        <f t="shared" si="0"/>
        <v>0.7223360655737705</v>
      </c>
      <c r="I26" s="138">
        <f t="shared" si="1"/>
        <v>1.879173638654088E-05</v>
      </c>
      <c r="J26" s="51"/>
    </row>
    <row r="27" spans="1:10" ht="24" customHeight="1">
      <c r="A27" s="179" t="s">
        <v>213</v>
      </c>
      <c r="B27" s="173"/>
      <c r="C27" s="173"/>
      <c r="D27" s="174" t="s">
        <v>214</v>
      </c>
      <c r="E27" s="175">
        <v>0</v>
      </c>
      <c r="F27" s="224">
        <v>3690</v>
      </c>
      <c r="G27" s="229">
        <v>3690</v>
      </c>
      <c r="H27" s="176">
        <f t="shared" si="0"/>
        <v>1</v>
      </c>
      <c r="I27" s="138">
        <f t="shared" si="1"/>
        <v>0.00019671349579102366</v>
      </c>
      <c r="J27" s="177"/>
    </row>
    <row r="28" spans="1:10" ht="13.5" customHeight="1">
      <c r="A28" s="35" t="s">
        <v>26</v>
      </c>
      <c r="B28" s="24"/>
      <c r="C28" s="24"/>
      <c r="D28" s="36" t="s">
        <v>92</v>
      </c>
      <c r="E28" s="25">
        <v>2160</v>
      </c>
      <c r="F28" s="224">
        <v>2160</v>
      </c>
      <c r="G28" s="229">
        <v>2160</v>
      </c>
      <c r="H28" s="138">
        <f t="shared" si="0"/>
        <v>1</v>
      </c>
      <c r="I28" s="138">
        <f t="shared" si="1"/>
        <v>0.00011514936338986752</v>
      </c>
      <c r="J28" s="51"/>
    </row>
    <row r="29" spans="1:10" ht="13.5" customHeight="1">
      <c r="A29" s="86" t="s">
        <v>90</v>
      </c>
      <c r="B29" s="24"/>
      <c r="C29" s="24"/>
      <c r="D29" s="36" t="s">
        <v>89</v>
      </c>
      <c r="E29" s="25">
        <v>310000</v>
      </c>
      <c r="F29" s="224">
        <v>479253</v>
      </c>
      <c r="G29" s="231">
        <v>475836.29</v>
      </c>
      <c r="H29" s="138">
        <f t="shared" si="0"/>
        <v>0.9928707592858051</v>
      </c>
      <c r="I29" s="138">
        <f t="shared" si="1"/>
        <v>0.025366780495970544</v>
      </c>
      <c r="J29" s="51"/>
    </row>
    <row r="30" spans="1:10" ht="13.5" customHeight="1">
      <c r="A30" s="35" t="s">
        <v>90</v>
      </c>
      <c r="B30" s="24"/>
      <c r="C30" s="24"/>
      <c r="D30" s="36" t="s">
        <v>276</v>
      </c>
      <c r="E30" s="25">
        <v>263315</v>
      </c>
      <c r="F30" s="224">
        <v>243252</v>
      </c>
      <c r="G30" s="231">
        <v>243251.46</v>
      </c>
      <c r="H30" s="138">
        <f t="shared" si="0"/>
        <v>0.9999977800799171</v>
      </c>
      <c r="I30" s="138">
        <f t="shared" si="1"/>
        <v>0.012967708686414732</v>
      </c>
      <c r="J30" s="51"/>
    </row>
    <row r="31" spans="1:10" ht="13.5" customHeight="1">
      <c r="A31" s="35" t="s">
        <v>90</v>
      </c>
      <c r="B31" s="24"/>
      <c r="C31" s="24"/>
      <c r="D31" s="36" t="s">
        <v>255</v>
      </c>
      <c r="E31" s="25">
        <v>294793</v>
      </c>
      <c r="F31" s="224">
        <v>75893</v>
      </c>
      <c r="G31" s="231">
        <v>75892.41</v>
      </c>
      <c r="H31" s="138">
        <f t="shared" si="0"/>
        <v>0.9999922258969866</v>
      </c>
      <c r="I31" s="138">
        <f t="shared" si="1"/>
        <v>0.004045816063714266</v>
      </c>
      <c r="J31" s="51"/>
    </row>
    <row r="32" spans="1:10" ht="21" customHeight="1">
      <c r="A32" s="20" t="s">
        <v>13</v>
      </c>
      <c r="B32" s="21">
        <v>700</v>
      </c>
      <c r="C32" s="21"/>
      <c r="D32" s="21"/>
      <c r="E32" s="22">
        <f>SUM(E33)</f>
        <v>287440</v>
      </c>
      <c r="F32" s="249">
        <f>SUM(F33)</f>
        <v>193440</v>
      </c>
      <c r="G32" s="249">
        <f>SUM(G33)</f>
        <v>166701.81000000003</v>
      </c>
      <c r="H32" s="39">
        <f t="shared" si="0"/>
        <v>0.8617752791563277</v>
      </c>
      <c r="I32" s="39">
        <f t="shared" si="1"/>
        <v>0.008886855230295672</v>
      </c>
      <c r="J32" s="91">
        <v>0</v>
      </c>
    </row>
    <row r="33" spans="1:10" s="97" customFormat="1" ht="15" customHeight="1">
      <c r="A33" s="139" t="s">
        <v>14</v>
      </c>
      <c r="B33" s="140"/>
      <c r="C33" s="140">
        <v>70005</v>
      </c>
      <c r="D33" s="140"/>
      <c r="E33" s="141">
        <f>SUM(E34:E47)</f>
        <v>287440</v>
      </c>
      <c r="F33" s="225">
        <f>SUM(F34:F47)</f>
        <v>193440</v>
      </c>
      <c r="G33" s="225">
        <f>SUM(G34:G47)</f>
        <v>166701.81000000003</v>
      </c>
      <c r="H33" s="98">
        <f t="shared" si="0"/>
        <v>0.8617752791563277</v>
      </c>
      <c r="I33" s="98">
        <f t="shared" si="1"/>
        <v>0.008886855230295672</v>
      </c>
      <c r="J33" s="142"/>
    </row>
    <row r="34" spans="1:10" ht="13.5" customHeight="1">
      <c r="A34" s="35" t="s">
        <v>21</v>
      </c>
      <c r="B34" s="24"/>
      <c r="C34" s="24"/>
      <c r="D34" s="36" t="s">
        <v>81</v>
      </c>
      <c r="E34" s="25">
        <v>0</v>
      </c>
      <c r="F34" s="230">
        <v>210</v>
      </c>
      <c r="G34" s="235">
        <v>206.28</v>
      </c>
      <c r="H34" s="138">
        <f t="shared" si="0"/>
        <v>0.9822857142857143</v>
      </c>
      <c r="I34" s="138">
        <f t="shared" si="1"/>
        <v>1.0996764203732348E-05</v>
      </c>
      <c r="J34" s="91"/>
    </row>
    <row r="35" spans="1:10" ht="13.5" customHeight="1">
      <c r="A35" s="35" t="s">
        <v>203</v>
      </c>
      <c r="B35" s="24"/>
      <c r="C35" s="24"/>
      <c r="D35" s="36" t="s">
        <v>166</v>
      </c>
      <c r="E35" s="25">
        <v>15000</v>
      </c>
      <c r="F35" s="230">
        <v>14790</v>
      </c>
      <c r="G35" s="235">
        <v>10283.2</v>
      </c>
      <c r="H35" s="138">
        <f t="shared" si="0"/>
        <v>0.6952805949966194</v>
      </c>
      <c r="I35" s="138">
        <f t="shared" si="1"/>
        <v>0.0005481962655605027</v>
      </c>
      <c r="J35" s="91"/>
    </row>
    <row r="36" spans="1:10" ht="13.5" customHeight="1">
      <c r="A36" s="23" t="s">
        <v>9</v>
      </c>
      <c r="B36" s="24"/>
      <c r="C36" s="24"/>
      <c r="D36" s="24">
        <v>4210</v>
      </c>
      <c r="E36" s="25">
        <v>20000</v>
      </c>
      <c r="F36" s="224">
        <v>20000</v>
      </c>
      <c r="G36" s="231">
        <v>16166.63</v>
      </c>
      <c r="H36" s="138">
        <f t="shared" si="0"/>
        <v>0.8083315</v>
      </c>
      <c r="I36" s="138">
        <f t="shared" si="1"/>
        <v>0.0008618412743794137</v>
      </c>
      <c r="J36" s="91"/>
    </row>
    <row r="37" spans="1:10" ht="13.5" customHeight="1">
      <c r="A37" s="35" t="s">
        <v>10</v>
      </c>
      <c r="B37" s="24"/>
      <c r="C37" s="24"/>
      <c r="D37" s="36" t="s">
        <v>154</v>
      </c>
      <c r="E37" s="25">
        <v>2000</v>
      </c>
      <c r="F37" s="224">
        <v>3000</v>
      </c>
      <c r="G37" s="231">
        <v>2619.46</v>
      </c>
      <c r="H37" s="138">
        <f t="shared" si="0"/>
        <v>0.8731533333333333</v>
      </c>
      <c r="I37" s="138">
        <f t="shared" si="1"/>
        <v>0.00013964312565982516</v>
      </c>
      <c r="J37" s="91"/>
    </row>
    <row r="38" spans="1:10" ht="13.5" customHeight="1">
      <c r="A38" s="35" t="s">
        <v>11</v>
      </c>
      <c r="B38" s="24"/>
      <c r="C38" s="24"/>
      <c r="D38" s="36" t="s">
        <v>136</v>
      </c>
      <c r="E38" s="25">
        <v>30000</v>
      </c>
      <c r="F38" s="224">
        <v>18000</v>
      </c>
      <c r="G38" s="231">
        <v>16401.28</v>
      </c>
      <c r="H38" s="138">
        <f t="shared" si="0"/>
        <v>0.9111822222222221</v>
      </c>
      <c r="I38" s="138">
        <f t="shared" si="1"/>
        <v>0.0008743504401754473</v>
      </c>
      <c r="J38" s="91"/>
    </row>
    <row r="39" spans="1:10" ht="13.5" customHeight="1">
      <c r="A39" s="23" t="s">
        <v>12</v>
      </c>
      <c r="B39" s="24"/>
      <c r="C39" s="24"/>
      <c r="D39" s="24">
        <v>4300</v>
      </c>
      <c r="E39" s="25">
        <v>35000</v>
      </c>
      <c r="F39" s="224">
        <v>27800</v>
      </c>
      <c r="G39" s="231">
        <v>25347.32</v>
      </c>
      <c r="H39" s="138">
        <f t="shared" si="0"/>
        <v>0.9117741007194244</v>
      </c>
      <c r="I39" s="138">
        <f t="shared" si="1"/>
        <v>0.001351262852610767</v>
      </c>
      <c r="J39" s="91"/>
    </row>
    <row r="40" spans="1:10" ht="27.75" customHeight="1">
      <c r="A40" s="26" t="s">
        <v>386</v>
      </c>
      <c r="B40" s="24"/>
      <c r="C40" s="24"/>
      <c r="D40" s="24" t="s">
        <v>179</v>
      </c>
      <c r="E40" s="25">
        <v>3000</v>
      </c>
      <c r="F40" s="224">
        <v>3000</v>
      </c>
      <c r="G40" s="231">
        <v>1858.95</v>
      </c>
      <c r="H40" s="138">
        <f t="shared" si="0"/>
        <v>0.61965</v>
      </c>
      <c r="I40" s="138">
        <f t="shared" si="1"/>
        <v>9.910042086740473E-05</v>
      </c>
      <c r="J40" s="91"/>
    </row>
    <row r="41" spans="1:10" ht="25.5" customHeight="1">
      <c r="A41" s="37" t="s">
        <v>377</v>
      </c>
      <c r="B41" s="24"/>
      <c r="C41" s="24"/>
      <c r="D41" s="41" t="s">
        <v>201</v>
      </c>
      <c r="E41" s="25">
        <v>200</v>
      </c>
      <c r="F41" s="224">
        <v>200</v>
      </c>
      <c r="G41" s="231">
        <v>147.6</v>
      </c>
      <c r="H41" s="138">
        <f t="shared" si="0"/>
        <v>0.738</v>
      </c>
      <c r="I41" s="138">
        <f t="shared" si="1"/>
        <v>7.868539831640947E-06</v>
      </c>
      <c r="J41" s="91"/>
    </row>
    <row r="42" spans="1:10" ht="25.5" customHeight="1">
      <c r="A42" s="55" t="s">
        <v>213</v>
      </c>
      <c r="B42" s="24"/>
      <c r="C42" s="24"/>
      <c r="D42" s="36" t="s">
        <v>214</v>
      </c>
      <c r="E42" s="25">
        <v>3000</v>
      </c>
      <c r="F42" s="224">
        <v>1000</v>
      </c>
      <c r="G42" s="231">
        <v>0</v>
      </c>
      <c r="H42" s="138">
        <f t="shared" si="0"/>
        <v>0</v>
      </c>
      <c r="I42" s="138">
        <f t="shared" si="1"/>
        <v>0</v>
      </c>
      <c r="J42" s="91"/>
    </row>
    <row r="43" spans="1:10" ht="25.5" customHeight="1">
      <c r="A43" s="55" t="s">
        <v>233</v>
      </c>
      <c r="B43" s="24"/>
      <c r="C43" s="24"/>
      <c r="D43" s="36" t="s">
        <v>230</v>
      </c>
      <c r="E43" s="25">
        <v>72000</v>
      </c>
      <c r="F43" s="224">
        <v>81000</v>
      </c>
      <c r="G43" s="231">
        <v>74449.21</v>
      </c>
      <c r="H43" s="138">
        <f t="shared" si="0"/>
        <v>0.9191260493827161</v>
      </c>
      <c r="I43" s="138">
        <f t="shared" si="1"/>
        <v>0.0039688792298048885</v>
      </c>
      <c r="J43" s="91"/>
    </row>
    <row r="44" spans="1:10" ht="15" customHeight="1">
      <c r="A44" s="23" t="s">
        <v>26</v>
      </c>
      <c r="B44" s="24"/>
      <c r="C44" s="24"/>
      <c r="D44" s="24" t="s">
        <v>92</v>
      </c>
      <c r="E44" s="25">
        <v>3000</v>
      </c>
      <c r="F44" s="224">
        <v>2400</v>
      </c>
      <c r="G44" s="231">
        <v>2214.45</v>
      </c>
      <c r="H44" s="138">
        <f t="shared" si="0"/>
        <v>0.9226874999999999</v>
      </c>
      <c r="I44" s="138">
        <f t="shared" si="1"/>
        <v>0.00011805208692532042</v>
      </c>
      <c r="J44" s="91"/>
    </row>
    <row r="45" spans="1:10" ht="25.5">
      <c r="A45" s="40" t="s">
        <v>334</v>
      </c>
      <c r="B45" s="24"/>
      <c r="C45" s="24"/>
      <c r="D45" s="41" t="s">
        <v>337</v>
      </c>
      <c r="E45" s="25">
        <v>1740</v>
      </c>
      <c r="F45" s="224">
        <v>11340</v>
      </c>
      <c r="G45" s="231">
        <v>11128.51</v>
      </c>
      <c r="H45" s="138">
        <f t="shared" si="0"/>
        <v>0.9813500881834215</v>
      </c>
      <c r="I45" s="138">
        <f t="shared" si="1"/>
        <v>0.0005932596490637846</v>
      </c>
      <c r="J45" s="91"/>
    </row>
    <row r="46" spans="1:10" ht="13.5" customHeight="1">
      <c r="A46" s="35" t="s">
        <v>93</v>
      </c>
      <c r="B46" s="24"/>
      <c r="C46" s="24"/>
      <c r="D46" s="36" t="s">
        <v>94</v>
      </c>
      <c r="E46" s="25">
        <v>2500</v>
      </c>
      <c r="F46" s="224">
        <v>6700</v>
      </c>
      <c r="G46" s="231">
        <v>4508.22</v>
      </c>
      <c r="H46" s="138">
        <f t="shared" si="0"/>
        <v>0.6728686567164179</v>
      </c>
      <c r="I46" s="138">
        <f t="shared" si="1"/>
        <v>0.000240332714361791</v>
      </c>
      <c r="J46" s="91"/>
    </row>
    <row r="47" spans="1:10" ht="25.5" customHeight="1">
      <c r="A47" s="37" t="s">
        <v>415</v>
      </c>
      <c r="B47" s="24"/>
      <c r="C47" s="24"/>
      <c r="D47" s="36" t="s">
        <v>149</v>
      </c>
      <c r="E47" s="25">
        <v>100000</v>
      </c>
      <c r="F47" s="224">
        <v>4000</v>
      </c>
      <c r="G47" s="231">
        <v>1370.7</v>
      </c>
      <c r="H47" s="138">
        <f t="shared" si="0"/>
        <v>0.342675</v>
      </c>
      <c r="I47" s="138">
        <f t="shared" si="1"/>
        <v>7.307186685115343E-05</v>
      </c>
      <c r="J47" s="91"/>
    </row>
    <row r="48" spans="1:10" ht="21" customHeight="1">
      <c r="A48" s="72" t="s">
        <v>234</v>
      </c>
      <c r="B48" s="52" t="s">
        <v>236</v>
      </c>
      <c r="C48" s="52"/>
      <c r="D48" s="52"/>
      <c r="E48" s="53">
        <f>SUM(E49)</f>
        <v>11200</v>
      </c>
      <c r="F48" s="226">
        <f>F49</f>
        <v>33700</v>
      </c>
      <c r="G48" s="226">
        <f>SUM(G49)</f>
        <v>12029.73</v>
      </c>
      <c r="H48" s="39">
        <f t="shared" si="0"/>
        <v>0.35696528189910975</v>
      </c>
      <c r="I48" s="39">
        <f t="shared" si="1"/>
        <v>0.0006413035885425883</v>
      </c>
      <c r="J48" s="91">
        <f>G48/7232332.21</f>
        <v>0.0016633265246536566</v>
      </c>
    </row>
    <row r="49" spans="1:10" s="97" customFormat="1" ht="15" customHeight="1">
      <c r="A49" s="95" t="s">
        <v>235</v>
      </c>
      <c r="B49" s="140"/>
      <c r="C49" s="140" t="s">
        <v>237</v>
      </c>
      <c r="D49" s="140"/>
      <c r="E49" s="141">
        <f>SUM(E50:E52)</f>
        <v>11200</v>
      </c>
      <c r="F49" s="313">
        <f>SUM(F50:F52)</f>
        <v>33700</v>
      </c>
      <c r="G49" s="313">
        <f>SUM(G50:G52)</f>
        <v>12029.73</v>
      </c>
      <c r="H49" s="98">
        <f t="shared" si="0"/>
        <v>0.35696528189910975</v>
      </c>
      <c r="I49" s="98">
        <f t="shared" si="1"/>
        <v>0.0006413035885425883</v>
      </c>
      <c r="J49" s="142"/>
    </row>
    <row r="50" spans="1:10" s="103" customFormat="1" ht="15" customHeight="1">
      <c r="A50" s="37" t="s">
        <v>165</v>
      </c>
      <c r="B50" s="36"/>
      <c r="C50" s="36"/>
      <c r="D50" s="36" t="s">
        <v>166</v>
      </c>
      <c r="E50" s="38">
        <v>9700</v>
      </c>
      <c r="F50" s="231">
        <v>28150</v>
      </c>
      <c r="G50" s="231">
        <v>9700</v>
      </c>
      <c r="H50" s="138">
        <f t="shared" si="0"/>
        <v>0.34458259325044405</v>
      </c>
      <c r="I50" s="138">
        <f t="shared" si="1"/>
        <v>0.0005171059374452384</v>
      </c>
      <c r="J50" s="50"/>
    </row>
    <row r="51" spans="1:10" s="97" customFormat="1" ht="15" customHeight="1">
      <c r="A51" s="37" t="s">
        <v>12</v>
      </c>
      <c r="B51" s="24"/>
      <c r="C51" s="24"/>
      <c r="D51" s="36" t="s">
        <v>79</v>
      </c>
      <c r="E51" s="25">
        <v>1500</v>
      </c>
      <c r="F51" s="231">
        <v>4200</v>
      </c>
      <c r="G51" s="231">
        <v>2230.73</v>
      </c>
      <c r="H51" s="138">
        <f t="shared" si="0"/>
        <v>0.5311261904761905</v>
      </c>
      <c r="I51" s="138">
        <f t="shared" si="1"/>
        <v>0.0001189199719419811</v>
      </c>
      <c r="J51" s="50"/>
    </row>
    <row r="52" spans="1:10" ht="26.25" customHeight="1">
      <c r="A52" s="196" t="s">
        <v>386</v>
      </c>
      <c r="B52" s="173"/>
      <c r="C52" s="173"/>
      <c r="D52" s="174" t="s">
        <v>179</v>
      </c>
      <c r="E52" s="175">
        <v>0</v>
      </c>
      <c r="F52" s="232">
        <v>1350</v>
      </c>
      <c r="G52" s="231">
        <v>99</v>
      </c>
      <c r="H52" s="176">
        <f t="shared" si="0"/>
        <v>0.07333333333333333</v>
      </c>
      <c r="I52" s="138">
        <f t="shared" si="1"/>
        <v>5.277679155368928E-06</v>
      </c>
      <c r="J52" s="184"/>
    </row>
    <row r="53" spans="1:10" ht="15.75" customHeight="1">
      <c r="A53" s="87" t="s">
        <v>292</v>
      </c>
      <c r="B53" s="88" t="s">
        <v>293</v>
      </c>
      <c r="C53" s="88"/>
      <c r="D53" s="88"/>
      <c r="E53" s="89">
        <f>E54+E55</f>
        <v>23699</v>
      </c>
      <c r="F53" s="233">
        <f>F54+F55</f>
        <v>28571</v>
      </c>
      <c r="G53" s="233">
        <f>G54+G55</f>
        <v>0</v>
      </c>
      <c r="H53" s="39">
        <f t="shared" si="0"/>
        <v>0</v>
      </c>
      <c r="I53" s="39">
        <f t="shared" si="1"/>
        <v>0</v>
      </c>
      <c r="J53" s="91"/>
    </row>
    <row r="54" spans="1:10" s="97" customFormat="1" ht="15" customHeight="1">
      <c r="A54" s="95" t="s">
        <v>15</v>
      </c>
      <c r="B54" s="140"/>
      <c r="C54" s="140" t="s">
        <v>294</v>
      </c>
      <c r="D54" s="140"/>
      <c r="E54" s="141">
        <f>E56</f>
        <v>23699</v>
      </c>
      <c r="F54" s="223">
        <f>SUM(F56)</f>
        <v>28090</v>
      </c>
      <c r="G54" s="223">
        <f>G56</f>
        <v>0</v>
      </c>
      <c r="H54" s="98">
        <f t="shared" si="0"/>
        <v>0</v>
      </c>
      <c r="I54" s="98">
        <f t="shared" si="1"/>
        <v>0</v>
      </c>
      <c r="J54" s="142"/>
    </row>
    <row r="55" spans="1:10" s="113" customFormat="1" ht="15" customHeight="1">
      <c r="A55" s="23" t="s">
        <v>12</v>
      </c>
      <c r="B55" s="165"/>
      <c r="C55" s="165"/>
      <c r="D55" s="36" t="s">
        <v>253</v>
      </c>
      <c r="E55" s="38">
        <v>0</v>
      </c>
      <c r="F55" s="231">
        <v>481</v>
      </c>
      <c r="G55" s="231">
        <v>0</v>
      </c>
      <c r="H55" s="138">
        <f t="shared" si="0"/>
        <v>0</v>
      </c>
      <c r="I55" s="138">
        <f t="shared" si="1"/>
        <v>0</v>
      </c>
      <c r="J55" s="142"/>
    </row>
    <row r="56" spans="1:10" s="54" customFormat="1" ht="13.5" customHeight="1">
      <c r="A56" s="37" t="s">
        <v>90</v>
      </c>
      <c r="B56" s="24"/>
      <c r="C56" s="24"/>
      <c r="D56" s="36" t="s">
        <v>255</v>
      </c>
      <c r="E56" s="25">
        <v>23699</v>
      </c>
      <c r="F56" s="224">
        <v>28090</v>
      </c>
      <c r="G56" s="231">
        <v>0</v>
      </c>
      <c r="H56" s="138">
        <f t="shared" si="0"/>
        <v>0</v>
      </c>
      <c r="I56" s="138">
        <f t="shared" si="1"/>
        <v>0</v>
      </c>
      <c r="J56" s="91"/>
    </row>
    <row r="57" spans="1:10" ht="21" customHeight="1">
      <c r="A57" s="20" t="s">
        <v>17</v>
      </c>
      <c r="B57" s="21">
        <v>750</v>
      </c>
      <c r="C57" s="21"/>
      <c r="D57" s="21"/>
      <c r="E57" s="22">
        <f>SUM(E58,E74,E79,E116,E113)</f>
        <v>3354116</v>
      </c>
      <c r="F57" s="227">
        <f>SUM(F58,F74,F79,F116,F113)</f>
        <v>2005642</v>
      </c>
      <c r="G57" s="227">
        <f>SUM(G58,G74,G79,G116,G113)</f>
        <v>1983916.6199999996</v>
      </c>
      <c r="H57" s="39">
        <f t="shared" si="0"/>
        <v>0.9891678674459349</v>
      </c>
      <c r="I57" s="39">
        <f t="shared" si="1"/>
        <v>0.10576237769054521</v>
      </c>
      <c r="J57" s="91">
        <v>0</v>
      </c>
    </row>
    <row r="58" spans="1:10" s="97" customFormat="1" ht="15" customHeight="1">
      <c r="A58" s="139" t="s">
        <v>18</v>
      </c>
      <c r="B58" s="140"/>
      <c r="C58" s="140">
        <v>75011</v>
      </c>
      <c r="D58" s="140"/>
      <c r="E58" s="141">
        <f>SUM(E59:E73)</f>
        <v>111627</v>
      </c>
      <c r="F58" s="225">
        <f>SUM(F59:F73)</f>
        <v>116899</v>
      </c>
      <c r="G58" s="225">
        <f>SUM(G59:G73)</f>
        <v>115407.2</v>
      </c>
      <c r="H58" s="98">
        <f t="shared" si="0"/>
        <v>0.987238556360619</v>
      </c>
      <c r="I58" s="98">
        <f t="shared" si="1"/>
        <v>0.006152345190095888</v>
      </c>
      <c r="J58" s="143"/>
    </row>
    <row r="59" spans="1:10" ht="14.25" customHeight="1">
      <c r="A59" s="86" t="s">
        <v>291</v>
      </c>
      <c r="B59" s="24"/>
      <c r="C59" s="24"/>
      <c r="D59" s="36" t="s">
        <v>98</v>
      </c>
      <c r="E59" s="25">
        <v>600</v>
      </c>
      <c r="F59" s="230">
        <v>1000</v>
      </c>
      <c r="G59" s="235">
        <v>864.09</v>
      </c>
      <c r="H59" s="138">
        <f t="shared" si="0"/>
        <v>0.86409</v>
      </c>
      <c r="I59" s="138">
        <f aca="true" t="shared" si="2" ref="I59:I119">G59/18758245.26</f>
        <v>4.606454324608825E-05</v>
      </c>
      <c r="J59" s="51"/>
    </row>
    <row r="60" spans="1:10" ht="13.5" customHeight="1">
      <c r="A60" s="23" t="s">
        <v>19</v>
      </c>
      <c r="B60" s="24"/>
      <c r="C60" s="24"/>
      <c r="D60" s="24">
        <v>4010</v>
      </c>
      <c r="E60" s="25">
        <v>66190</v>
      </c>
      <c r="F60" s="224">
        <v>69909</v>
      </c>
      <c r="G60" s="231">
        <v>69583.76</v>
      </c>
      <c r="H60" s="138">
        <f t="shared" si="0"/>
        <v>0.9953476662518416</v>
      </c>
      <c r="I60" s="138">
        <f t="shared" si="2"/>
        <v>0.0037095026232746883</v>
      </c>
      <c r="J60" s="51"/>
    </row>
    <row r="61" spans="1:10" ht="13.5" customHeight="1">
      <c r="A61" s="23" t="s">
        <v>20</v>
      </c>
      <c r="B61" s="24"/>
      <c r="C61" s="24"/>
      <c r="D61" s="24">
        <v>4040</v>
      </c>
      <c r="E61" s="25">
        <v>5478</v>
      </c>
      <c r="F61" s="224">
        <v>5478</v>
      </c>
      <c r="G61" s="231">
        <v>5477.4</v>
      </c>
      <c r="H61" s="138">
        <f t="shared" si="0"/>
        <v>0.9998904709748082</v>
      </c>
      <c r="I61" s="138">
        <f t="shared" si="2"/>
        <v>0.00029199959399613904</v>
      </c>
      <c r="J61" s="51"/>
    </row>
    <row r="62" spans="1:10" ht="13.5" customHeight="1">
      <c r="A62" s="23" t="s">
        <v>21</v>
      </c>
      <c r="B62" s="24"/>
      <c r="C62" s="24"/>
      <c r="D62" s="24">
        <v>4110</v>
      </c>
      <c r="E62" s="25">
        <v>12400</v>
      </c>
      <c r="F62" s="224">
        <v>13003</v>
      </c>
      <c r="G62" s="231">
        <v>12746.98</v>
      </c>
      <c r="H62" s="138">
        <f aca="true" t="shared" si="3" ref="H62:H115">G62/F62</f>
        <v>0.9803106975313389</v>
      </c>
      <c r="I62" s="138">
        <f t="shared" si="2"/>
        <v>0.000679540107473784</v>
      </c>
      <c r="J62" s="51"/>
    </row>
    <row r="63" spans="1:10" ht="13.5" customHeight="1">
      <c r="A63" s="23" t="s">
        <v>22</v>
      </c>
      <c r="B63" s="24"/>
      <c r="C63" s="24"/>
      <c r="D63" s="24">
        <v>4120</v>
      </c>
      <c r="E63" s="25">
        <v>1756</v>
      </c>
      <c r="F63" s="224">
        <v>1781</v>
      </c>
      <c r="G63" s="231">
        <v>1769.74</v>
      </c>
      <c r="H63" s="138">
        <f t="shared" si="3"/>
        <v>0.9936777091521617</v>
      </c>
      <c r="I63" s="138">
        <f t="shared" si="2"/>
        <v>9.434464553962229E-05</v>
      </c>
      <c r="J63" s="51"/>
    </row>
    <row r="64" spans="1:10" ht="13.5" customHeight="1">
      <c r="A64" s="35" t="s">
        <v>165</v>
      </c>
      <c r="B64" s="24"/>
      <c r="C64" s="24"/>
      <c r="D64" s="36" t="s">
        <v>166</v>
      </c>
      <c r="E64" s="25">
        <v>300</v>
      </c>
      <c r="F64" s="224">
        <v>100</v>
      </c>
      <c r="G64" s="231">
        <v>0</v>
      </c>
      <c r="H64" s="138">
        <f t="shared" si="3"/>
        <v>0</v>
      </c>
      <c r="I64" s="138">
        <f t="shared" si="2"/>
        <v>0</v>
      </c>
      <c r="J64" s="51"/>
    </row>
    <row r="65" spans="1:10" ht="13.5" customHeight="1">
      <c r="A65" s="23" t="s">
        <v>9</v>
      </c>
      <c r="B65" s="24"/>
      <c r="C65" s="24"/>
      <c r="D65" s="24" t="s">
        <v>83</v>
      </c>
      <c r="E65" s="25">
        <v>8000</v>
      </c>
      <c r="F65" s="224">
        <v>8555</v>
      </c>
      <c r="G65" s="231">
        <v>8547.22</v>
      </c>
      <c r="H65" s="138">
        <f t="shared" si="3"/>
        <v>0.9990905902980712</v>
      </c>
      <c r="I65" s="138">
        <f t="shared" si="2"/>
        <v>0.00045565136192275154</v>
      </c>
      <c r="J65" s="51"/>
    </row>
    <row r="66" spans="1:10" ht="13.5" customHeight="1">
      <c r="A66" s="172" t="s">
        <v>11</v>
      </c>
      <c r="B66" s="173"/>
      <c r="C66" s="173"/>
      <c r="D66" s="174" t="s">
        <v>136</v>
      </c>
      <c r="E66" s="175">
        <v>0</v>
      </c>
      <c r="F66" s="224">
        <v>2250</v>
      </c>
      <c r="G66" s="231">
        <v>1840</v>
      </c>
      <c r="H66" s="176">
        <f t="shared" si="3"/>
        <v>0.8177777777777778</v>
      </c>
      <c r="I66" s="138">
        <f t="shared" si="2"/>
        <v>9.809019844322048E-05</v>
      </c>
      <c r="J66" s="177"/>
    </row>
    <row r="67" spans="1:10" ht="13.5" customHeight="1">
      <c r="A67" s="35" t="s">
        <v>48</v>
      </c>
      <c r="B67" s="24"/>
      <c r="C67" s="24"/>
      <c r="D67" s="36" t="s">
        <v>138</v>
      </c>
      <c r="E67" s="25">
        <v>100</v>
      </c>
      <c r="F67" s="224">
        <v>93</v>
      </c>
      <c r="G67" s="231">
        <v>93</v>
      </c>
      <c r="H67" s="138">
        <f t="shared" si="3"/>
        <v>1</v>
      </c>
      <c r="I67" s="138">
        <f t="shared" si="2"/>
        <v>4.957819812619296E-06</v>
      </c>
      <c r="J67" s="51"/>
    </row>
    <row r="68" spans="1:10" ht="13.5" customHeight="1">
      <c r="A68" s="35" t="s">
        <v>12</v>
      </c>
      <c r="B68" s="24"/>
      <c r="C68" s="24"/>
      <c r="D68" s="36" t="s">
        <v>79</v>
      </c>
      <c r="E68" s="25">
        <v>13000</v>
      </c>
      <c r="F68" s="224">
        <v>12040</v>
      </c>
      <c r="G68" s="231">
        <v>11795.77</v>
      </c>
      <c r="H68" s="138">
        <f t="shared" si="3"/>
        <v>0.9797151162790698</v>
      </c>
      <c r="I68" s="138">
        <f t="shared" si="2"/>
        <v>0.0006288312065709711</v>
      </c>
      <c r="J68" s="51"/>
    </row>
    <row r="69" spans="1:10" ht="13.5" customHeight="1">
      <c r="A69" s="172" t="s">
        <v>399</v>
      </c>
      <c r="B69" s="173"/>
      <c r="C69" s="173"/>
      <c r="D69" s="174" t="s">
        <v>400</v>
      </c>
      <c r="E69" s="175">
        <v>400</v>
      </c>
      <c r="F69" s="224">
        <v>0</v>
      </c>
      <c r="G69" s="231">
        <v>0</v>
      </c>
      <c r="H69" s="176"/>
      <c r="I69" s="138">
        <f t="shared" si="2"/>
        <v>0</v>
      </c>
      <c r="J69" s="177"/>
    </row>
    <row r="70" spans="1:10" ht="13.5" customHeight="1">
      <c r="A70" s="172" t="s">
        <v>25</v>
      </c>
      <c r="B70" s="173"/>
      <c r="C70" s="173"/>
      <c r="D70" s="174" t="s">
        <v>84</v>
      </c>
      <c r="E70" s="175">
        <v>100</v>
      </c>
      <c r="F70" s="224">
        <v>0</v>
      </c>
      <c r="G70" s="231">
        <v>0</v>
      </c>
      <c r="H70" s="176"/>
      <c r="I70" s="138">
        <f t="shared" si="2"/>
        <v>0</v>
      </c>
      <c r="J70" s="177"/>
    </row>
    <row r="71" spans="1:10" ht="14.25" customHeight="1">
      <c r="A71" s="178" t="s">
        <v>344</v>
      </c>
      <c r="B71" s="173"/>
      <c r="C71" s="173"/>
      <c r="D71" s="173">
        <v>4440</v>
      </c>
      <c r="E71" s="175">
        <v>2553</v>
      </c>
      <c r="F71" s="224">
        <v>2690</v>
      </c>
      <c r="G71" s="231">
        <v>2689.24</v>
      </c>
      <c r="H71" s="176">
        <f t="shared" si="3"/>
        <v>0.999717472118959</v>
      </c>
      <c r="I71" s="138">
        <f t="shared" si="2"/>
        <v>0.00014336308981600338</v>
      </c>
      <c r="J71" s="177"/>
    </row>
    <row r="72" spans="1:10" ht="15" customHeight="1">
      <c r="A72" s="172" t="s">
        <v>93</v>
      </c>
      <c r="B72" s="173"/>
      <c r="C72" s="173"/>
      <c r="D72" s="174" t="s">
        <v>94</v>
      </c>
      <c r="E72" s="175">
        <v>50</v>
      </c>
      <c r="F72" s="224">
        <v>0</v>
      </c>
      <c r="G72" s="231">
        <v>0</v>
      </c>
      <c r="H72" s="176"/>
      <c r="I72" s="138">
        <f t="shared" si="2"/>
        <v>0</v>
      </c>
      <c r="J72" s="177"/>
    </row>
    <row r="73" spans="1:10" ht="27" customHeight="1">
      <c r="A73" s="178" t="s">
        <v>215</v>
      </c>
      <c r="B73" s="173"/>
      <c r="C73" s="173"/>
      <c r="D73" s="174" t="s">
        <v>200</v>
      </c>
      <c r="E73" s="175">
        <v>700</v>
      </c>
      <c r="F73" s="224">
        <v>0</v>
      </c>
      <c r="G73" s="231">
        <v>0</v>
      </c>
      <c r="H73" s="176"/>
      <c r="I73" s="138">
        <f t="shared" si="2"/>
        <v>0</v>
      </c>
      <c r="J73" s="177"/>
    </row>
    <row r="74" spans="1:10" s="97" customFormat="1" ht="15" customHeight="1">
      <c r="A74" s="139" t="s">
        <v>339</v>
      </c>
      <c r="B74" s="140"/>
      <c r="C74" s="140">
        <v>75022</v>
      </c>
      <c r="D74" s="140"/>
      <c r="E74" s="141">
        <f>SUM(E75:E78)</f>
        <v>81840</v>
      </c>
      <c r="F74" s="225">
        <f>SUM(F75:F78)</f>
        <v>78940</v>
      </c>
      <c r="G74" s="225">
        <f>SUM(G75:G78)</f>
        <v>77452.23999999999</v>
      </c>
      <c r="H74" s="98">
        <f t="shared" si="3"/>
        <v>0.9811532809728907</v>
      </c>
      <c r="I74" s="98">
        <f t="shared" si="2"/>
        <v>0.004128970430147792</v>
      </c>
      <c r="J74" s="143"/>
    </row>
    <row r="75" spans="1:10" ht="13.5" customHeight="1">
      <c r="A75" s="23" t="s">
        <v>23</v>
      </c>
      <c r="B75" s="24"/>
      <c r="C75" s="24"/>
      <c r="D75" s="24">
        <v>3030</v>
      </c>
      <c r="E75" s="25">
        <v>78000</v>
      </c>
      <c r="F75" s="224">
        <v>74000</v>
      </c>
      <c r="G75" s="231">
        <v>73008</v>
      </c>
      <c r="H75" s="138">
        <f t="shared" si="3"/>
        <v>0.9865945945945946</v>
      </c>
      <c r="I75" s="138">
        <f t="shared" si="2"/>
        <v>0.003892048482577522</v>
      </c>
      <c r="J75" s="51"/>
    </row>
    <row r="76" spans="1:10" ht="13.5" customHeight="1">
      <c r="A76" s="23" t="s">
        <v>9</v>
      </c>
      <c r="B76" s="24"/>
      <c r="C76" s="24"/>
      <c r="D76" s="24">
        <v>4210</v>
      </c>
      <c r="E76" s="25">
        <v>2500</v>
      </c>
      <c r="F76" s="224">
        <v>1344</v>
      </c>
      <c r="G76" s="231">
        <v>1098.37</v>
      </c>
      <c r="H76" s="138">
        <f t="shared" si="3"/>
        <v>0.8172395833333332</v>
      </c>
      <c r="I76" s="138">
        <f t="shared" si="2"/>
        <v>5.855398438265221E-05</v>
      </c>
      <c r="J76" s="51"/>
    </row>
    <row r="77" spans="1:10" ht="13.5" customHeight="1">
      <c r="A77" s="23" t="s">
        <v>12</v>
      </c>
      <c r="B77" s="24"/>
      <c r="C77" s="24"/>
      <c r="D77" s="24" t="s">
        <v>79</v>
      </c>
      <c r="E77" s="25">
        <v>500</v>
      </c>
      <c r="F77" s="224">
        <v>2440</v>
      </c>
      <c r="G77" s="231">
        <v>2340</v>
      </c>
      <c r="H77" s="138">
        <f t="shared" si="3"/>
        <v>0.9590163934426229</v>
      </c>
      <c r="I77" s="138">
        <f t="shared" si="2"/>
        <v>0.00012474514367235648</v>
      </c>
      <c r="J77" s="51"/>
    </row>
    <row r="78" spans="1:10" ht="24">
      <c r="A78" s="152" t="s">
        <v>340</v>
      </c>
      <c r="B78" s="24"/>
      <c r="C78" s="24"/>
      <c r="D78" s="36" t="s">
        <v>201</v>
      </c>
      <c r="E78" s="25">
        <v>840</v>
      </c>
      <c r="F78" s="224">
        <v>1156</v>
      </c>
      <c r="G78" s="231">
        <v>1005.87</v>
      </c>
      <c r="H78" s="138">
        <f t="shared" si="3"/>
        <v>0.8701297577854671</v>
      </c>
      <c r="I78" s="138">
        <f t="shared" si="2"/>
        <v>5.362281951526205E-05</v>
      </c>
      <c r="J78" s="51"/>
    </row>
    <row r="79" spans="1:10" s="97" customFormat="1" ht="15" customHeight="1">
      <c r="A79" s="139" t="s">
        <v>376</v>
      </c>
      <c r="B79" s="140"/>
      <c r="C79" s="140">
        <v>75023</v>
      </c>
      <c r="D79" s="140"/>
      <c r="E79" s="141">
        <f>SUM(E80:E112)</f>
        <v>3119149</v>
      </c>
      <c r="F79" s="225">
        <f>SUM(F80:F112)</f>
        <v>1766703</v>
      </c>
      <c r="G79" s="225">
        <f>SUM(G80:G112)</f>
        <v>1748863.6299999997</v>
      </c>
      <c r="H79" s="98">
        <f t="shared" si="3"/>
        <v>0.9899024510627987</v>
      </c>
      <c r="I79" s="98">
        <f t="shared" si="2"/>
        <v>0.0932317285417559</v>
      </c>
      <c r="J79" s="143"/>
    </row>
    <row r="80" spans="1:10" ht="13.5" customHeight="1">
      <c r="A80" s="86" t="s">
        <v>341</v>
      </c>
      <c r="B80" s="24"/>
      <c r="C80" s="24"/>
      <c r="D80" s="24">
        <v>3020</v>
      </c>
      <c r="E80" s="25">
        <v>4000</v>
      </c>
      <c r="F80" s="224">
        <v>5000</v>
      </c>
      <c r="G80" s="231">
        <v>4743.35</v>
      </c>
      <c r="H80" s="138">
        <f t="shared" si="3"/>
        <v>0.9486700000000001</v>
      </c>
      <c r="I80" s="138">
        <f t="shared" si="2"/>
        <v>0.0002528674689052445</v>
      </c>
      <c r="J80" s="51"/>
    </row>
    <row r="81" spans="1:10" ht="13.5" customHeight="1">
      <c r="A81" s="23" t="s">
        <v>19</v>
      </c>
      <c r="B81" s="24"/>
      <c r="C81" s="24"/>
      <c r="D81" s="24">
        <v>4010</v>
      </c>
      <c r="E81" s="25">
        <v>906120</v>
      </c>
      <c r="F81" s="224">
        <v>924174</v>
      </c>
      <c r="G81" s="231">
        <v>922918.33</v>
      </c>
      <c r="H81" s="138">
        <f t="shared" si="3"/>
        <v>0.9986413056415783</v>
      </c>
      <c r="I81" s="138">
        <f t="shared" si="2"/>
        <v>0.04920067507423132</v>
      </c>
      <c r="J81" s="51"/>
    </row>
    <row r="82" spans="1:10" ht="13.5" customHeight="1">
      <c r="A82" s="23" t="s">
        <v>24</v>
      </c>
      <c r="B82" s="24"/>
      <c r="C82" s="24"/>
      <c r="D82" s="24">
        <v>4040</v>
      </c>
      <c r="E82" s="25">
        <v>75228</v>
      </c>
      <c r="F82" s="224">
        <v>74554</v>
      </c>
      <c r="G82" s="231">
        <v>74554</v>
      </c>
      <c r="H82" s="138">
        <f t="shared" si="3"/>
        <v>1</v>
      </c>
      <c r="I82" s="138">
        <f t="shared" si="2"/>
        <v>0.003974465573226011</v>
      </c>
      <c r="J82" s="51"/>
    </row>
    <row r="83" spans="1:10" ht="13.5" customHeight="1">
      <c r="A83" s="23" t="s">
        <v>21</v>
      </c>
      <c r="B83" s="24"/>
      <c r="C83" s="24"/>
      <c r="D83" s="24">
        <v>4110</v>
      </c>
      <c r="E83" s="25">
        <v>168140</v>
      </c>
      <c r="F83" s="224">
        <v>169900</v>
      </c>
      <c r="G83" s="231">
        <v>167998.41</v>
      </c>
      <c r="H83" s="138">
        <f t="shared" si="3"/>
        <v>0.9888075927015892</v>
      </c>
      <c r="I83" s="138">
        <f t="shared" si="2"/>
        <v>0.008955976834263867</v>
      </c>
      <c r="J83" s="51"/>
    </row>
    <row r="84" spans="1:10" ht="13.5" customHeight="1">
      <c r="A84" s="23" t="s">
        <v>22</v>
      </c>
      <c r="B84" s="24"/>
      <c r="C84" s="24"/>
      <c r="D84" s="24">
        <v>4120</v>
      </c>
      <c r="E84" s="25">
        <v>23950</v>
      </c>
      <c r="F84" s="224">
        <v>22060</v>
      </c>
      <c r="G84" s="231">
        <v>21864.93</v>
      </c>
      <c r="H84" s="138">
        <f t="shared" si="3"/>
        <v>0.9911572982774253</v>
      </c>
      <c r="I84" s="138">
        <f t="shared" si="2"/>
        <v>0.001165617023177785</v>
      </c>
      <c r="J84" s="51"/>
    </row>
    <row r="85" spans="1:10" ht="24.75" customHeight="1">
      <c r="A85" s="197" t="s">
        <v>342</v>
      </c>
      <c r="B85" s="173"/>
      <c r="C85" s="173"/>
      <c r="D85" s="174" t="s">
        <v>137</v>
      </c>
      <c r="E85" s="175">
        <v>500</v>
      </c>
      <c r="F85" s="224">
        <v>0</v>
      </c>
      <c r="G85" s="231">
        <v>0</v>
      </c>
      <c r="H85" s="176"/>
      <c r="I85" s="138">
        <f t="shared" si="2"/>
        <v>0</v>
      </c>
      <c r="J85" s="177"/>
    </row>
    <row r="86" spans="1:10" ht="15" customHeight="1">
      <c r="A86" s="35" t="s">
        <v>165</v>
      </c>
      <c r="B86" s="24"/>
      <c r="C86" s="24"/>
      <c r="D86" s="36" t="s">
        <v>166</v>
      </c>
      <c r="E86" s="25">
        <v>5000</v>
      </c>
      <c r="F86" s="224">
        <v>1600</v>
      </c>
      <c r="G86" s="231">
        <v>1600</v>
      </c>
      <c r="H86" s="138">
        <f t="shared" si="3"/>
        <v>1</v>
      </c>
      <c r="I86" s="138">
        <f t="shared" si="2"/>
        <v>8.52958247332352E-05</v>
      </c>
      <c r="J86" s="51"/>
    </row>
    <row r="87" spans="1:10" ht="15" customHeight="1">
      <c r="A87" s="35" t="s">
        <v>9</v>
      </c>
      <c r="B87" s="24"/>
      <c r="C87" s="24"/>
      <c r="D87" s="24">
        <v>4210</v>
      </c>
      <c r="E87" s="25">
        <v>155350</v>
      </c>
      <c r="F87" s="224">
        <v>186000</v>
      </c>
      <c r="G87" s="231">
        <v>180737.68</v>
      </c>
      <c r="H87" s="138">
        <f t="shared" si="3"/>
        <v>0.9717079569892473</v>
      </c>
      <c r="I87" s="138">
        <f t="shared" si="2"/>
        <v>0.009635105922482217</v>
      </c>
      <c r="J87" s="51"/>
    </row>
    <row r="88" spans="1:10" ht="14.25" customHeight="1">
      <c r="A88" s="40" t="s">
        <v>146</v>
      </c>
      <c r="B88" s="24"/>
      <c r="C88" s="24"/>
      <c r="D88" s="36" t="s">
        <v>147</v>
      </c>
      <c r="E88" s="25">
        <v>1500</v>
      </c>
      <c r="F88" s="224">
        <v>1100</v>
      </c>
      <c r="G88" s="231">
        <v>974.48</v>
      </c>
      <c r="H88" s="138">
        <f t="shared" si="3"/>
        <v>0.8858909090909091</v>
      </c>
      <c r="I88" s="138">
        <f t="shared" si="2"/>
        <v>5.1949422053776897E-05</v>
      </c>
      <c r="J88" s="51"/>
    </row>
    <row r="89" spans="1:10" ht="13.5" customHeight="1">
      <c r="A89" s="23" t="s">
        <v>10</v>
      </c>
      <c r="B89" s="24"/>
      <c r="C89" s="24"/>
      <c r="D89" s="24">
        <v>4260</v>
      </c>
      <c r="E89" s="25">
        <v>96000</v>
      </c>
      <c r="F89" s="224">
        <v>54902</v>
      </c>
      <c r="G89" s="231">
        <v>54008.56</v>
      </c>
      <c r="H89" s="138">
        <f t="shared" si="3"/>
        <v>0.9837266401952569</v>
      </c>
      <c r="I89" s="138">
        <f t="shared" si="2"/>
        <v>0.0028791904174090104</v>
      </c>
      <c r="J89" s="51"/>
    </row>
    <row r="90" spans="1:10" ht="13.5" customHeight="1">
      <c r="A90" s="35" t="s">
        <v>11</v>
      </c>
      <c r="B90" s="24"/>
      <c r="C90" s="24"/>
      <c r="D90" s="36" t="s">
        <v>136</v>
      </c>
      <c r="E90" s="25">
        <v>14000</v>
      </c>
      <c r="F90" s="224">
        <v>4300</v>
      </c>
      <c r="G90" s="231">
        <v>2997.88</v>
      </c>
      <c r="H90" s="138">
        <f t="shared" si="3"/>
        <v>0.6971813953488373</v>
      </c>
      <c r="I90" s="138">
        <f t="shared" si="2"/>
        <v>0.00015981665440704447</v>
      </c>
      <c r="J90" s="51"/>
    </row>
    <row r="91" spans="1:10" ht="13.5" customHeight="1">
      <c r="A91" s="35" t="s">
        <v>48</v>
      </c>
      <c r="B91" s="24"/>
      <c r="C91" s="24"/>
      <c r="D91" s="36" t="s">
        <v>138</v>
      </c>
      <c r="E91" s="25">
        <v>1500</v>
      </c>
      <c r="F91" s="224">
        <v>1500</v>
      </c>
      <c r="G91" s="231">
        <v>1149</v>
      </c>
      <c r="H91" s="138">
        <f t="shared" si="3"/>
        <v>0.766</v>
      </c>
      <c r="I91" s="138">
        <f t="shared" si="2"/>
        <v>6.125306413655452E-05</v>
      </c>
      <c r="J91" s="51"/>
    </row>
    <row r="92" spans="1:10" ht="13.5" customHeight="1">
      <c r="A92" s="23" t="s">
        <v>12</v>
      </c>
      <c r="B92" s="24"/>
      <c r="C92" s="24"/>
      <c r="D92" s="24">
        <v>4300</v>
      </c>
      <c r="E92" s="25">
        <v>115000</v>
      </c>
      <c r="F92" s="224">
        <v>161000</v>
      </c>
      <c r="G92" s="231">
        <v>160251.23</v>
      </c>
      <c r="H92" s="138">
        <f t="shared" si="3"/>
        <v>0.9953492546583852</v>
      </c>
      <c r="I92" s="138">
        <f t="shared" si="2"/>
        <v>0.008542975517103351</v>
      </c>
      <c r="J92" s="51"/>
    </row>
    <row r="93" spans="1:10" ht="26.25" customHeight="1">
      <c r="A93" s="196" t="s">
        <v>386</v>
      </c>
      <c r="B93" s="173"/>
      <c r="C93" s="173"/>
      <c r="D93" s="173" t="s">
        <v>179</v>
      </c>
      <c r="E93" s="175">
        <v>1000</v>
      </c>
      <c r="F93" s="224">
        <v>0</v>
      </c>
      <c r="G93" s="231">
        <v>0</v>
      </c>
      <c r="H93" s="176"/>
      <c r="I93" s="138">
        <f t="shared" si="2"/>
        <v>0</v>
      </c>
      <c r="J93" s="177"/>
    </row>
    <row r="94" spans="1:10" ht="13.5" customHeight="1">
      <c r="A94" s="86" t="s">
        <v>351</v>
      </c>
      <c r="B94" s="24"/>
      <c r="C94" s="24"/>
      <c r="D94" s="36" t="s">
        <v>167</v>
      </c>
      <c r="E94" s="25">
        <v>4416</v>
      </c>
      <c r="F94" s="224">
        <v>4436</v>
      </c>
      <c r="G94" s="231">
        <v>4365.27</v>
      </c>
      <c r="H94" s="138">
        <f t="shared" si="3"/>
        <v>0.984055455365194</v>
      </c>
      <c r="I94" s="138">
        <f t="shared" si="2"/>
        <v>0.000232712065520781</v>
      </c>
      <c r="J94" s="51"/>
    </row>
    <row r="95" spans="1:10" ht="25.5" customHeight="1">
      <c r="A95" s="37" t="s">
        <v>377</v>
      </c>
      <c r="B95" s="24"/>
      <c r="C95" s="24"/>
      <c r="D95" s="36" t="s">
        <v>201</v>
      </c>
      <c r="E95" s="25">
        <v>6800</v>
      </c>
      <c r="F95" s="224">
        <v>6700</v>
      </c>
      <c r="G95" s="231">
        <v>6183.1</v>
      </c>
      <c r="H95" s="138">
        <f t="shared" si="3"/>
        <v>0.9228507462686568</v>
      </c>
      <c r="I95" s="138">
        <f t="shared" si="2"/>
        <v>0.0003296203836925416</v>
      </c>
      <c r="J95" s="51"/>
    </row>
    <row r="96" spans="1:10" ht="36.75" customHeight="1">
      <c r="A96" s="152" t="s">
        <v>343</v>
      </c>
      <c r="B96" s="24"/>
      <c r="C96" s="24"/>
      <c r="D96" s="36" t="s">
        <v>202</v>
      </c>
      <c r="E96" s="25">
        <v>6000</v>
      </c>
      <c r="F96" s="224">
        <v>6840</v>
      </c>
      <c r="G96" s="231">
        <v>6635.3</v>
      </c>
      <c r="H96" s="138">
        <f t="shared" si="3"/>
        <v>0.9700730994152047</v>
      </c>
      <c r="I96" s="138">
        <f t="shared" si="2"/>
        <v>0.00035372711615777217</v>
      </c>
      <c r="J96" s="51"/>
    </row>
    <row r="97" spans="1:10" ht="24.75" customHeight="1">
      <c r="A97" s="55" t="s">
        <v>213</v>
      </c>
      <c r="B97" s="24"/>
      <c r="C97" s="24"/>
      <c r="D97" s="36" t="s">
        <v>214</v>
      </c>
      <c r="E97" s="25">
        <v>500</v>
      </c>
      <c r="F97" s="224">
        <v>500</v>
      </c>
      <c r="G97" s="231">
        <v>492</v>
      </c>
      <c r="H97" s="138">
        <f t="shared" si="3"/>
        <v>0.984</v>
      </c>
      <c r="I97" s="138">
        <f t="shared" si="2"/>
        <v>2.6228466105469824E-05</v>
      </c>
      <c r="J97" s="51"/>
    </row>
    <row r="98" spans="1:10" ht="15" customHeight="1">
      <c r="A98" s="23" t="s">
        <v>25</v>
      </c>
      <c r="B98" s="24"/>
      <c r="C98" s="24"/>
      <c r="D98" s="24">
        <v>4410</v>
      </c>
      <c r="E98" s="25">
        <v>7300</v>
      </c>
      <c r="F98" s="224">
        <v>4500</v>
      </c>
      <c r="G98" s="231">
        <v>3957.98</v>
      </c>
      <c r="H98" s="138">
        <f t="shared" si="3"/>
        <v>0.8795511111111111</v>
      </c>
      <c r="I98" s="138">
        <f t="shared" si="2"/>
        <v>0.0002109994802360314</v>
      </c>
      <c r="J98" s="51"/>
    </row>
    <row r="99" spans="1:10" ht="15" customHeight="1">
      <c r="A99" s="23" t="s">
        <v>26</v>
      </c>
      <c r="B99" s="24"/>
      <c r="C99" s="24"/>
      <c r="D99" s="24">
        <v>4430</v>
      </c>
      <c r="E99" s="25">
        <v>16000</v>
      </c>
      <c r="F99" s="224">
        <v>13450</v>
      </c>
      <c r="G99" s="231">
        <v>13182.03</v>
      </c>
      <c r="H99" s="138">
        <f t="shared" si="3"/>
        <v>0.9800765799256506</v>
      </c>
      <c r="I99" s="138">
        <f t="shared" si="2"/>
        <v>0.0007027325753176552</v>
      </c>
      <c r="J99" s="51"/>
    </row>
    <row r="100" spans="1:10" ht="14.25" customHeight="1">
      <c r="A100" s="40" t="s">
        <v>344</v>
      </c>
      <c r="B100" s="24"/>
      <c r="C100" s="24"/>
      <c r="D100" s="24">
        <v>4440</v>
      </c>
      <c r="E100" s="25">
        <v>35340</v>
      </c>
      <c r="F100" s="224">
        <v>31610</v>
      </c>
      <c r="G100" s="231">
        <v>31609.09</v>
      </c>
      <c r="H100" s="138">
        <f t="shared" si="3"/>
        <v>0.9999712116418855</v>
      </c>
      <c r="I100" s="138">
        <f t="shared" si="2"/>
        <v>0.0016850771253856607</v>
      </c>
      <c r="J100" s="51"/>
    </row>
    <row r="101" spans="1:10" ht="14.25" customHeight="1">
      <c r="A101" s="35" t="s">
        <v>31</v>
      </c>
      <c r="B101" s="24"/>
      <c r="C101" s="24"/>
      <c r="D101" s="36" t="s">
        <v>168</v>
      </c>
      <c r="E101" s="25">
        <v>60731</v>
      </c>
      <c r="F101" s="224">
        <v>65008</v>
      </c>
      <c r="G101" s="231">
        <v>64986</v>
      </c>
      <c r="H101" s="138">
        <f t="shared" si="3"/>
        <v>0.9996615801132168</v>
      </c>
      <c r="I101" s="138">
        <f t="shared" si="2"/>
        <v>0.003464396541321264</v>
      </c>
      <c r="J101" s="51"/>
    </row>
    <row r="102" spans="1:10" ht="25.5">
      <c r="A102" s="40" t="s">
        <v>345</v>
      </c>
      <c r="B102" s="24"/>
      <c r="C102" s="24"/>
      <c r="D102" s="36" t="s">
        <v>169</v>
      </c>
      <c r="E102" s="25">
        <v>1716</v>
      </c>
      <c r="F102" s="224">
        <v>1730</v>
      </c>
      <c r="G102" s="231">
        <v>1730</v>
      </c>
      <c r="H102" s="138">
        <f t="shared" si="3"/>
        <v>1</v>
      </c>
      <c r="I102" s="138">
        <f t="shared" si="2"/>
        <v>9.222611049281056E-05</v>
      </c>
      <c r="J102" s="51"/>
    </row>
    <row r="103" spans="1:12" ht="15" customHeight="1">
      <c r="A103" s="179" t="s">
        <v>216</v>
      </c>
      <c r="B103" s="173"/>
      <c r="C103" s="173"/>
      <c r="D103" s="174" t="s">
        <v>217</v>
      </c>
      <c r="E103" s="175">
        <v>500</v>
      </c>
      <c r="F103" s="224">
        <v>0</v>
      </c>
      <c r="G103" s="231">
        <v>0</v>
      </c>
      <c r="H103" s="176"/>
      <c r="I103" s="138">
        <f t="shared" si="2"/>
        <v>0</v>
      </c>
      <c r="J103" s="51"/>
      <c r="L103" s="106"/>
    </row>
    <row r="104" spans="1:12" ht="15" customHeight="1">
      <c r="A104" s="23" t="s">
        <v>95</v>
      </c>
      <c r="B104" s="24"/>
      <c r="C104" s="24"/>
      <c r="D104" s="24" t="s">
        <v>96</v>
      </c>
      <c r="E104" s="25">
        <v>5000</v>
      </c>
      <c r="F104" s="224">
        <v>1500</v>
      </c>
      <c r="G104" s="231">
        <v>0</v>
      </c>
      <c r="H104" s="138">
        <f t="shared" si="3"/>
        <v>0</v>
      </c>
      <c r="I104" s="138">
        <f t="shared" si="2"/>
        <v>0</v>
      </c>
      <c r="J104" s="51"/>
      <c r="L104" s="106"/>
    </row>
    <row r="105" spans="1:12" ht="27" customHeight="1">
      <c r="A105" s="26" t="s">
        <v>427</v>
      </c>
      <c r="B105" s="24"/>
      <c r="C105" s="24"/>
      <c r="D105" s="24" t="s">
        <v>421</v>
      </c>
      <c r="E105" s="25">
        <v>0</v>
      </c>
      <c r="F105" s="224">
        <v>40</v>
      </c>
      <c r="G105" s="231">
        <v>38</v>
      </c>
      <c r="H105" s="138">
        <f t="shared" si="3"/>
        <v>0.95</v>
      </c>
      <c r="I105" s="138">
        <f t="shared" si="2"/>
        <v>2.025775837414336E-06</v>
      </c>
      <c r="J105" s="51"/>
      <c r="L105" s="106"/>
    </row>
    <row r="106" spans="1:12" ht="15" customHeight="1">
      <c r="A106" s="23" t="s">
        <v>16</v>
      </c>
      <c r="B106" s="24"/>
      <c r="C106" s="24"/>
      <c r="D106" s="24">
        <v>4580</v>
      </c>
      <c r="E106" s="25">
        <v>10</v>
      </c>
      <c r="F106" s="224">
        <v>10</v>
      </c>
      <c r="G106" s="231">
        <v>0</v>
      </c>
      <c r="H106" s="138">
        <f t="shared" si="3"/>
        <v>0</v>
      </c>
      <c r="I106" s="138">
        <f t="shared" si="2"/>
        <v>0</v>
      </c>
      <c r="J106" s="51"/>
      <c r="L106" s="106"/>
    </row>
    <row r="107" spans="1:12" ht="15" customHeight="1">
      <c r="A107" s="23" t="s">
        <v>93</v>
      </c>
      <c r="B107" s="24"/>
      <c r="C107" s="24"/>
      <c r="D107" s="24" t="s">
        <v>94</v>
      </c>
      <c r="E107" s="25">
        <v>5000</v>
      </c>
      <c r="F107" s="224">
        <v>5000</v>
      </c>
      <c r="G107" s="231">
        <v>4431.14</v>
      </c>
      <c r="H107" s="138">
        <f t="shared" si="3"/>
        <v>0.886228</v>
      </c>
      <c r="I107" s="138">
        <f t="shared" si="2"/>
        <v>0.0002362235880052674</v>
      </c>
      <c r="J107" s="51"/>
      <c r="L107" s="106"/>
    </row>
    <row r="108" spans="1:12" ht="27" customHeight="1">
      <c r="A108" s="37" t="s">
        <v>215</v>
      </c>
      <c r="B108" s="24"/>
      <c r="C108" s="24"/>
      <c r="D108" s="36" t="s">
        <v>200</v>
      </c>
      <c r="E108" s="25">
        <v>7000</v>
      </c>
      <c r="F108" s="224">
        <v>5500</v>
      </c>
      <c r="G108" s="231">
        <v>5002.39</v>
      </c>
      <c r="H108" s="138">
        <f t="shared" si="3"/>
        <v>0.9095254545454546</v>
      </c>
      <c r="I108" s="138">
        <f t="shared" si="2"/>
        <v>0.00026667686292955526</v>
      </c>
      <c r="J108" s="51"/>
      <c r="L108" s="106"/>
    </row>
    <row r="109" spans="1:14" ht="13.5" customHeight="1">
      <c r="A109" s="35" t="s">
        <v>247</v>
      </c>
      <c r="B109" s="24"/>
      <c r="C109" s="24"/>
      <c r="D109" s="36" t="s">
        <v>89</v>
      </c>
      <c r="E109" s="25">
        <v>188601</v>
      </c>
      <c r="F109" s="224">
        <v>2460</v>
      </c>
      <c r="G109" s="231">
        <v>1125.2</v>
      </c>
      <c r="H109" s="138">
        <f t="shared" si="3"/>
        <v>0.45739837398373984</v>
      </c>
      <c r="I109" s="138">
        <f t="shared" si="2"/>
        <v>5.998428874364765E-05</v>
      </c>
      <c r="J109" s="51"/>
      <c r="L109" s="106"/>
      <c r="N109" s="90"/>
    </row>
    <row r="110" spans="1:14" ht="13.5" customHeight="1">
      <c r="A110" s="172" t="s">
        <v>247</v>
      </c>
      <c r="B110" s="173"/>
      <c r="C110" s="173"/>
      <c r="D110" s="174" t="s">
        <v>276</v>
      </c>
      <c r="E110" s="175">
        <v>897710</v>
      </c>
      <c r="F110" s="224">
        <v>0</v>
      </c>
      <c r="G110" s="231">
        <v>0</v>
      </c>
      <c r="H110" s="176"/>
      <c r="I110" s="138">
        <f t="shared" si="2"/>
        <v>0</v>
      </c>
      <c r="J110" s="51"/>
      <c r="L110" s="106"/>
      <c r="N110" s="90"/>
    </row>
    <row r="111" spans="1:14" ht="13.5" customHeight="1">
      <c r="A111" s="172" t="s">
        <v>247</v>
      </c>
      <c r="B111" s="173"/>
      <c r="C111" s="173"/>
      <c r="D111" s="174" t="s">
        <v>255</v>
      </c>
      <c r="E111" s="175">
        <v>299237</v>
      </c>
      <c r="F111" s="224">
        <v>0</v>
      </c>
      <c r="G111" s="231">
        <v>0</v>
      </c>
      <c r="H111" s="176"/>
      <c r="I111" s="138">
        <f t="shared" si="2"/>
        <v>0</v>
      </c>
      <c r="J111" s="51"/>
      <c r="L111" s="106"/>
      <c r="N111" s="90"/>
    </row>
    <row r="112" spans="1:14" ht="13.5" customHeight="1">
      <c r="A112" s="35" t="s">
        <v>248</v>
      </c>
      <c r="B112" s="24"/>
      <c r="C112" s="24"/>
      <c r="D112" s="36" t="s">
        <v>149</v>
      </c>
      <c r="E112" s="25">
        <v>10000</v>
      </c>
      <c r="F112" s="224">
        <v>11329</v>
      </c>
      <c r="G112" s="231">
        <v>11328.28</v>
      </c>
      <c r="H112" s="138">
        <f t="shared" si="3"/>
        <v>0.9999364462882867</v>
      </c>
      <c r="I112" s="138">
        <f t="shared" si="2"/>
        <v>0.0006039093658806335</v>
      </c>
      <c r="J112" s="51"/>
      <c r="L112" s="106"/>
      <c r="N112" s="90"/>
    </row>
    <row r="113" spans="1:14" s="97" customFormat="1" ht="12.75">
      <c r="A113" s="139" t="s">
        <v>416</v>
      </c>
      <c r="B113" s="140"/>
      <c r="C113" s="140" t="s">
        <v>194</v>
      </c>
      <c r="D113" s="140"/>
      <c r="E113" s="141">
        <f>SUM(E114:E115)</f>
        <v>20000</v>
      </c>
      <c r="F113" s="223">
        <f>SUM(F114:F115)</f>
        <v>23450</v>
      </c>
      <c r="G113" s="223">
        <f>SUM(G114:G115)</f>
        <v>23371.5</v>
      </c>
      <c r="H113" s="98">
        <f t="shared" si="3"/>
        <v>0.9966524520255864</v>
      </c>
      <c r="I113" s="98">
        <f t="shared" si="2"/>
        <v>0.001245932104845504</v>
      </c>
      <c r="J113" s="143"/>
      <c r="L113" s="147"/>
      <c r="N113" s="148"/>
    </row>
    <row r="114" spans="1:14" ht="12.75">
      <c r="A114" s="23" t="s">
        <v>9</v>
      </c>
      <c r="B114" s="24"/>
      <c r="C114" s="36"/>
      <c r="D114" s="36" t="s">
        <v>83</v>
      </c>
      <c r="E114" s="25">
        <v>10000</v>
      </c>
      <c r="F114" s="224">
        <v>12500</v>
      </c>
      <c r="G114" s="231">
        <v>12451.43</v>
      </c>
      <c r="H114" s="138">
        <f t="shared" si="3"/>
        <v>0.9961144000000001</v>
      </c>
      <c r="I114" s="138">
        <f t="shared" si="2"/>
        <v>0.0006637843693488417</v>
      </c>
      <c r="J114" s="51"/>
      <c r="L114" s="106"/>
      <c r="N114" s="90"/>
    </row>
    <row r="115" spans="1:14" ht="15" customHeight="1">
      <c r="A115" s="35" t="s">
        <v>12</v>
      </c>
      <c r="B115" s="24"/>
      <c r="C115" s="36"/>
      <c r="D115" s="36" t="s">
        <v>79</v>
      </c>
      <c r="E115" s="25">
        <v>10000</v>
      </c>
      <c r="F115" s="224">
        <v>10950</v>
      </c>
      <c r="G115" s="231">
        <v>10920.07</v>
      </c>
      <c r="H115" s="138">
        <f t="shared" si="3"/>
        <v>0.9972666666666666</v>
      </c>
      <c r="I115" s="138">
        <f t="shared" si="2"/>
        <v>0.0005821477354966623</v>
      </c>
      <c r="J115" s="51"/>
      <c r="L115" s="106"/>
      <c r="N115" s="90"/>
    </row>
    <row r="116" spans="1:14" s="97" customFormat="1" ht="15" customHeight="1">
      <c r="A116" s="139" t="s">
        <v>15</v>
      </c>
      <c r="B116" s="140"/>
      <c r="C116" s="140">
        <v>75095</v>
      </c>
      <c r="D116" s="140"/>
      <c r="E116" s="141">
        <f>SUM(E117:E119)</f>
        <v>21500</v>
      </c>
      <c r="F116" s="225">
        <f>SUM(F117:F119)</f>
        <v>19650</v>
      </c>
      <c r="G116" s="225">
        <f>SUM(G117:G119)</f>
        <v>18822.05</v>
      </c>
      <c r="H116" s="98">
        <f aca="true" t="shared" si="4" ref="H116:H160">G116/F116</f>
        <v>0.9578651399491094</v>
      </c>
      <c r="I116" s="98">
        <f t="shared" si="2"/>
        <v>0.0010034014237001183</v>
      </c>
      <c r="J116" s="143"/>
      <c r="L116" s="147"/>
      <c r="N116" s="148"/>
    </row>
    <row r="117" spans="1:14" ht="36.75" customHeight="1">
      <c r="A117" s="152" t="s">
        <v>346</v>
      </c>
      <c r="B117" s="24"/>
      <c r="C117" s="24"/>
      <c r="D117" s="36" t="s">
        <v>170</v>
      </c>
      <c r="E117" s="25">
        <v>5500</v>
      </c>
      <c r="F117" s="230">
        <v>5500</v>
      </c>
      <c r="G117" s="235">
        <v>5439</v>
      </c>
      <c r="H117" s="138">
        <f t="shared" si="4"/>
        <v>0.988909090909091</v>
      </c>
      <c r="I117" s="138">
        <f t="shared" si="2"/>
        <v>0.0002899524942025414</v>
      </c>
      <c r="J117" s="51"/>
      <c r="L117" s="106"/>
      <c r="N117" s="90"/>
    </row>
    <row r="118" spans="1:14" ht="15" customHeight="1">
      <c r="A118" s="23" t="s">
        <v>9</v>
      </c>
      <c r="B118" s="24"/>
      <c r="C118" s="24"/>
      <c r="D118" s="24">
        <v>4210</v>
      </c>
      <c r="E118" s="25">
        <v>10000</v>
      </c>
      <c r="F118" s="224">
        <v>10950</v>
      </c>
      <c r="G118" s="231">
        <v>10348.68</v>
      </c>
      <c r="H118" s="138">
        <f t="shared" si="4"/>
        <v>0.9450849315068494</v>
      </c>
      <c r="I118" s="138">
        <f t="shared" si="2"/>
        <v>0.0005516869971877102</v>
      </c>
      <c r="J118" s="51"/>
      <c r="L118" s="106"/>
      <c r="N118" s="90"/>
    </row>
    <row r="119" spans="1:14" ht="15" customHeight="1">
      <c r="A119" s="23" t="s">
        <v>12</v>
      </c>
      <c r="B119" s="24"/>
      <c r="C119" s="24"/>
      <c r="D119" s="24" t="s">
        <v>79</v>
      </c>
      <c r="E119" s="25">
        <v>6000</v>
      </c>
      <c r="F119" s="224">
        <v>3200</v>
      </c>
      <c r="G119" s="231">
        <v>3034.37</v>
      </c>
      <c r="H119" s="138">
        <f t="shared" si="4"/>
        <v>0.948240625</v>
      </c>
      <c r="I119" s="138">
        <f t="shared" si="2"/>
        <v>0.0001617619323098668</v>
      </c>
      <c r="J119" s="51"/>
      <c r="L119" s="106"/>
      <c r="N119" s="90"/>
    </row>
    <row r="120" spans="1:14" ht="38.25">
      <c r="A120" s="27" t="s">
        <v>180</v>
      </c>
      <c r="B120" s="21">
        <v>751</v>
      </c>
      <c r="C120" s="21"/>
      <c r="D120" s="21"/>
      <c r="E120" s="22">
        <f>SUM(E121)</f>
        <v>1150</v>
      </c>
      <c r="F120" s="227">
        <f>SUM(F121)</f>
        <v>1150</v>
      </c>
      <c r="G120" s="227">
        <f>SUM(G121)</f>
        <v>1148.52</v>
      </c>
      <c r="H120" s="39">
        <f t="shared" si="4"/>
        <v>0.9987130434782608</v>
      </c>
      <c r="I120" s="39">
        <f aca="true" t="shared" si="5" ref="I120:I159">G120/18758245.26</f>
        <v>6.122747538913455E-05</v>
      </c>
      <c r="J120" s="91">
        <f>G120/7232332.21</f>
        <v>0.00015880354588965984</v>
      </c>
      <c r="L120" s="106"/>
      <c r="N120" s="90"/>
    </row>
    <row r="121" spans="1:14" s="97" customFormat="1" ht="25.5">
      <c r="A121" s="95" t="s">
        <v>181</v>
      </c>
      <c r="B121" s="140"/>
      <c r="C121" s="140">
        <v>75101</v>
      </c>
      <c r="D121" s="140"/>
      <c r="E121" s="141">
        <f>SUM(E122:E124)</f>
        <v>1150</v>
      </c>
      <c r="F121" s="223">
        <f>SUM(F122:F124)</f>
        <v>1150</v>
      </c>
      <c r="G121" s="223">
        <f>SUM(G122:G124)</f>
        <v>1148.52</v>
      </c>
      <c r="H121" s="98">
        <f t="shared" si="4"/>
        <v>0.9987130434782608</v>
      </c>
      <c r="I121" s="98">
        <f t="shared" si="5"/>
        <v>6.122747538913455E-05</v>
      </c>
      <c r="J121" s="143"/>
      <c r="L121" s="147"/>
      <c r="N121" s="148"/>
    </row>
    <row r="122" spans="1:14" ht="15" customHeight="1">
      <c r="A122" s="35" t="s">
        <v>19</v>
      </c>
      <c r="B122" s="24"/>
      <c r="C122" s="24"/>
      <c r="D122" s="36" t="s">
        <v>151</v>
      </c>
      <c r="E122" s="25">
        <v>960</v>
      </c>
      <c r="F122" s="224">
        <v>960</v>
      </c>
      <c r="G122" s="231">
        <v>960</v>
      </c>
      <c r="H122" s="138">
        <f t="shared" si="4"/>
        <v>1</v>
      </c>
      <c r="I122" s="138">
        <f t="shared" si="5"/>
        <v>5.117749483994112E-05</v>
      </c>
      <c r="J122" s="51"/>
      <c r="L122" s="106"/>
      <c r="N122" s="90"/>
    </row>
    <row r="123" spans="1:14" ht="12.75">
      <c r="A123" s="23" t="s">
        <v>27</v>
      </c>
      <c r="B123" s="24"/>
      <c r="C123" s="24"/>
      <c r="D123" s="24">
        <v>4110</v>
      </c>
      <c r="E123" s="25">
        <v>166</v>
      </c>
      <c r="F123" s="224">
        <v>166</v>
      </c>
      <c r="G123" s="231">
        <v>165</v>
      </c>
      <c r="H123" s="138">
        <f t="shared" si="4"/>
        <v>0.9939759036144579</v>
      </c>
      <c r="I123" s="138">
        <f t="shared" si="5"/>
        <v>8.796131925614879E-06</v>
      </c>
      <c r="J123" s="51"/>
      <c r="L123" s="106"/>
      <c r="N123" s="90"/>
    </row>
    <row r="124" spans="1:14" ht="12.75">
      <c r="A124" s="23" t="s">
        <v>22</v>
      </c>
      <c r="B124" s="24"/>
      <c r="C124" s="24"/>
      <c r="D124" s="24">
        <v>4120</v>
      </c>
      <c r="E124" s="25">
        <v>24</v>
      </c>
      <c r="F124" s="224">
        <v>24</v>
      </c>
      <c r="G124" s="231">
        <v>23.52</v>
      </c>
      <c r="H124" s="138">
        <f t="shared" si="4"/>
        <v>0.98</v>
      </c>
      <c r="I124" s="138">
        <f t="shared" si="5"/>
        <v>1.2538486235785574E-06</v>
      </c>
      <c r="J124" s="51"/>
      <c r="L124" s="106"/>
      <c r="N124" s="90"/>
    </row>
    <row r="125" spans="1:12" ht="25.5" customHeight="1">
      <c r="A125" s="27" t="s">
        <v>28</v>
      </c>
      <c r="B125" s="21">
        <v>754</v>
      </c>
      <c r="C125" s="21"/>
      <c r="D125" s="21"/>
      <c r="E125" s="22">
        <f>SUM(E128,E138,E126,E147)</f>
        <v>105883</v>
      </c>
      <c r="F125" s="249">
        <f>SUM(F128,F138,F126,F147)</f>
        <v>108483</v>
      </c>
      <c r="G125" s="249">
        <f>SUM(G128,G138,G126,G147)</f>
        <v>100396.01999999999</v>
      </c>
      <c r="H125" s="39">
        <f t="shared" si="4"/>
        <v>0.9254539420923092</v>
      </c>
      <c r="I125" s="39">
        <f t="shared" si="5"/>
        <v>0.005352100828646484</v>
      </c>
      <c r="J125" s="91">
        <v>0</v>
      </c>
      <c r="L125" s="106"/>
    </row>
    <row r="126" spans="1:12" s="97" customFormat="1" ht="15" customHeight="1">
      <c r="A126" s="162" t="s">
        <v>434</v>
      </c>
      <c r="B126" s="145"/>
      <c r="C126" s="140" t="s">
        <v>401</v>
      </c>
      <c r="D126" s="145"/>
      <c r="E126" s="141">
        <v>0</v>
      </c>
      <c r="F126" s="223">
        <f>SUM(F127:F127)</f>
        <v>2000</v>
      </c>
      <c r="G126" s="223">
        <f>SUM(F126)</f>
        <v>2000</v>
      </c>
      <c r="H126" s="98">
        <f t="shared" si="4"/>
        <v>1</v>
      </c>
      <c r="I126" s="98">
        <f t="shared" si="5"/>
        <v>0.000106619780916544</v>
      </c>
      <c r="J126" s="143"/>
      <c r="L126" s="147"/>
    </row>
    <row r="127" spans="1:12" ht="12.75" customHeight="1">
      <c r="A127" s="161" t="s">
        <v>435</v>
      </c>
      <c r="B127" s="21"/>
      <c r="C127" s="21"/>
      <c r="D127" s="36" t="s">
        <v>436</v>
      </c>
      <c r="E127" s="42">
        <v>0</v>
      </c>
      <c r="F127" s="234">
        <v>2000</v>
      </c>
      <c r="G127" s="234">
        <v>2000</v>
      </c>
      <c r="H127" s="138">
        <f t="shared" si="4"/>
        <v>1</v>
      </c>
      <c r="I127" s="138">
        <f t="shared" si="5"/>
        <v>0.000106619780916544</v>
      </c>
      <c r="J127" s="51"/>
      <c r="L127" s="106"/>
    </row>
    <row r="128" spans="1:12" s="97" customFormat="1" ht="15" customHeight="1">
      <c r="A128" s="139" t="s">
        <v>29</v>
      </c>
      <c r="B128" s="140"/>
      <c r="C128" s="140">
        <v>75412</v>
      </c>
      <c r="D128" s="140"/>
      <c r="E128" s="141">
        <f>SUM(E129:E137)</f>
        <v>40395</v>
      </c>
      <c r="F128" s="225">
        <f>SUM(F129:F137)</f>
        <v>40838</v>
      </c>
      <c r="G128" s="225">
        <f>SUM(G129:G137)</f>
        <v>38178.03</v>
      </c>
      <c r="H128" s="98">
        <f t="shared" si="4"/>
        <v>0.9348653215142759</v>
      </c>
      <c r="I128" s="98">
        <f t="shared" si="5"/>
        <v>0.002035266597212622</v>
      </c>
      <c r="J128" s="143"/>
      <c r="L128" s="147"/>
    </row>
    <row r="129" spans="1:12" ht="15" customHeight="1">
      <c r="A129" s="35" t="s">
        <v>23</v>
      </c>
      <c r="B129" s="24"/>
      <c r="C129" s="24"/>
      <c r="D129" s="36" t="s">
        <v>80</v>
      </c>
      <c r="E129" s="25">
        <v>10000</v>
      </c>
      <c r="F129" s="230">
        <v>6851</v>
      </c>
      <c r="G129" s="230">
        <v>6851</v>
      </c>
      <c r="H129" s="138">
        <f t="shared" si="4"/>
        <v>1</v>
      </c>
      <c r="I129" s="138">
        <f t="shared" si="5"/>
        <v>0.00036522605952962143</v>
      </c>
      <c r="J129" s="51"/>
      <c r="L129" s="106"/>
    </row>
    <row r="130" spans="1:12" ht="15" customHeight="1">
      <c r="A130" s="31" t="s">
        <v>21</v>
      </c>
      <c r="B130" s="28"/>
      <c r="C130" s="28"/>
      <c r="D130" s="28" t="s">
        <v>81</v>
      </c>
      <c r="E130" s="29">
        <v>1300</v>
      </c>
      <c r="F130" s="177">
        <v>910</v>
      </c>
      <c r="G130" s="177">
        <v>825.52</v>
      </c>
      <c r="H130" s="138">
        <f t="shared" si="4"/>
        <v>0.9071648351648351</v>
      </c>
      <c r="I130" s="138">
        <f t="shared" si="5"/>
        <v>4.4008380771112695E-05</v>
      </c>
      <c r="J130" s="51"/>
      <c r="L130" s="106"/>
    </row>
    <row r="131" spans="1:12" ht="15" customHeight="1">
      <c r="A131" s="31" t="s">
        <v>165</v>
      </c>
      <c r="B131" s="28"/>
      <c r="C131" s="28"/>
      <c r="D131" s="28" t="s">
        <v>166</v>
      </c>
      <c r="E131" s="29">
        <v>9000</v>
      </c>
      <c r="F131" s="177">
        <v>8400</v>
      </c>
      <c r="G131" s="177">
        <v>7922.15</v>
      </c>
      <c r="H131" s="138">
        <f t="shared" si="4"/>
        <v>0.9431130952380952</v>
      </c>
      <c r="I131" s="138">
        <f t="shared" si="5"/>
        <v>0.00042232894869399947</v>
      </c>
      <c r="J131" s="51"/>
      <c r="L131" s="106"/>
    </row>
    <row r="132" spans="1:12" ht="15" customHeight="1">
      <c r="A132" s="23" t="s">
        <v>9</v>
      </c>
      <c r="B132" s="24"/>
      <c r="C132" s="24"/>
      <c r="D132" s="24">
        <v>4210</v>
      </c>
      <c r="E132" s="25">
        <v>10000</v>
      </c>
      <c r="F132" s="224">
        <v>15167</v>
      </c>
      <c r="G132" s="231">
        <v>14122.67</v>
      </c>
      <c r="H132" s="138">
        <f t="shared" si="4"/>
        <v>0.9311445902287862</v>
      </c>
      <c r="I132" s="138">
        <f t="shared" si="5"/>
        <v>0.0007528779906783242</v>
      </c>
      <c r="J132" s="51"/>
      <c r="L132" s="106"/>
    </row>
    <row r="133" spans="1:12" ht="15" customHeight="1">
      <c r="A133" s="23" t="s">
        <v>10</v>
      </c>
      <c r="B133" s="24"/>
      <c r="C133" s="24"/>
      <c r="D133" s="24">
        <v>4260</v>
      </c>
      <c r="E133" s="25">
        <v>400</v>
      </c>
      <c r="F133" s="224">
        <v>400</v>
      </c>
      <c r="G133" s="231">
        <v>258.3</v>
      </c>
      <c r="H133" s="138">
        <f t="shared" si="4"/>
        <v>0.64575</v>
      </c>
      <c r="I133" s="138">
        <f t="shared" si="5"/>
        <v>1.3769944705371658E-05</v>
      </c>
      <c r="J133" s="51"/>
      <c r="L133" s="106"/>
    </row>
    <row r="134" spans="1:12" ht="15" customHeight="1">
      <c r="A134" s="35" t="s">
        <v>11</v>
      </c>
      <c r="B134" s="24"/>
      <c r="C134" s="24"/>
      <c r="D134" s="36" t="s">
        <v>136</v>
      </c>
      <c r="E134" s="25">
        <v>1800</v>
      </c>
      <c r="F134" s="224">
        <v>1550</v>
      </c>
      <c r="G134" s="231">
        <v>1250</v>
      </c>
      <c r="H134" s="138">
        <f t="shared" si="4"/>
        <v>0.8064516129032258</v>
      </c>
      <c r="I134" s="138">
        <f t="shared" si="5"/>
        <v>6.663736307284E-05</v>
      </c>
      <c r="J134" s="51"/>
      <c r="L134" s="106"/>
    </row>
    <row r="135" spans="1:12" ht="15" customHeight="1">
      <c r="A135" s="35" t="s">
        <v>48</v>
      </c>
      <c r="B135" s="24"/>
      <c r="C135" s="24"/>
      <c r="D135" s="36" t="s">
        <v>138</v>
      </c>
      <c r="E135" s="25">
        <v>1600</v>
      </c>
      <c r="F135" s="224">
        <v>560</v>
      </c>
      <c r="G135" s="231">
        <v>560</v>
      </c>
      <c r="H135" s="138">
        <f t="shared" si="4"/>
        <v>1</v>
      </c>
      <c r="I135" s="138">
        <f t="shared" si="5"/>
        <v>2.985353865663232E-05</v>
      </c>
      <c r="J135" s="51"/>
      <c r="L135" s="106"/>
    </row>
    <row r="136" spans="1:12" ht="15" customHeight="1">
      <c r="A136" s="23" t="s">
        <v>12</v>
      </c>
      <c r="B136" s="24"/>
      <c r="C136" s="24"/>
      <c r="D136" s="24">
        <v>4300</v>
      </c>
      <c r="E136" s="25">
        <v>2000</v>
      </c>
      <c r="F136" s="224">
        <v>3200</v>
      </c>
      <c r="G136" s="231">
        <v>2661.78</v>
      </c>
      <c r="H136" s="138">
        <f t="shared" si="4"/>
        <v>0.8318062500000001</v>
      </c>
      <c r="I136" s="138">
        <f t="shared" si="5"/>
        <v>0.00014189920022401924</v>
      </c>
      <c r="J136" s="51"/>
      <c r="L136" s="106"/>
    </row>
    <row r="137" spans="1:12" ht="15" customHeight="1">
      <c r="A137" s="23" t="s">
        <v>26</v>
      </c>
      <c r="B137" s="24"/>
      <c r="C137" s="24"/>
      <c r="D137" s="24">
        <v>4430</v>
      </c>
      <c r="E137" s="25">
        <v>4295</v>
      </c>
      <c r="F137" s="224">
        <v>3800</v>
      </c>
      <c r="G137" s="231">
        <v>3726.61</v>
      </c>
      <c r="H137" s="138">
        <f t="shared" si="4"/>
        <v>0.9806868421052632</v>
      </c>
      <c r="I137" s="138">
        <f t="shared" si="5"/>
        <v>0.00019866517088070102</v>
      </c>
      <c r="J137" s="51"/>
      <c r="L137" s="106"/>
    </row>
    <row r="138" spans="1:12" s="97" customFormat="1" ht="15" customHeight="1">
      <c r="A138" s="139" t="s">
        <v>30</v>
      </c>
      <c r="B138" s="140"/>
      <c r="C138" s="140">
        <v>75414</v>
      </c>
      <c r="D138" s="140"/>
      <c r="E138" s="141">
        <f>SUM(E139:E146)</f>
        <v>2350</v>
      </c>
      <c r="F138" s="225">
        <f>SUM(F139:F146)</f>
        <v>1300</v>
      </c>
      <c r="G138" s="225">
        <f>SUM(G139:G146)</f>
        <v>483.21</v>
      </c>
      <c r="H138" s="98">
        <f t="shared" si="4"/>
        <v>0.3717</v>
      </c>
      <c r="I138" s="98">
        <f t="shared" si="5"/>
        <v>2.5759872168341612E-05</v>
      </c>
      <c r="J138" s="143"/>
      <c r="L138" s="147"/>
    </row>
    <row r="139" spans="1:12" ht="15" customHeight="1">
      <c r="A139" s="35" t="s">
        <v>23</v>
      </c>
      <c r="B139" s="24"/>
      <c r="C139" s="24"/>
      <c r="D139" s="36" t="s">
        <v>80</v>
      </c>
      <c r="E139" s="25">
        <v>300</v>
      </c>
      <c r="F139" s="230">
        <v>150</v>
      </c>
      <c r="G139" s="235">
        <v>0</v>
      </c>
      <c r="H139" s="138">
        <f t="shared" si="4"/>
        <v>0</v>
      </c>
      <c r="I139" s="138">
        <f t="shared" si="5"/>
        <v>0</v>
      </c>
      <c r="J139" s="51"/>
      <c r="L139" s="106"/>
    </row>
    <row r="140" spans="1:12" ht="15" customHeight="1">
      <c r="A140" s="35" t="s">
        <v>203</v>
      </c>
      <c r="B140" s="24"/>
      <c r="C140" s="24"/>
      <c r="D140" s="36" t="s">
        <v>166</v>
      </c>
      <c r="E140" s="25">
        <v>200</v>
      </c>
      <c r="F140" s="230">
        <v>0</v>
      </c>
      <c r="G140" s="235">
        <v>0</v>
      </c>
      <c r="H140" s="138"/>
      <c r="I140" s="138">
        <f t="shared" si="5"/>
        <v>0</v>
      </c>
      <c r="J140" s="51"/>
      <c r="L140" s="106"/>
    </row>
    <row r="141" spans="1:12" ht="15" customHeight="1">
      <c r="A141" s="23" t="s">
        <v>9</v>
      </c>
      <c r="B141" s="24"/>
      <c r="C141" s="24"/>
      <c r="D141" s="24">
        <v>4210</v>
      </c>
      <c r="E141" s="25">
        <v>300</v>
      </c>
      <c r="F141" s="224">
        <v>200</v>
      </c>
      <c r="G141" s="231">
        <v>3</v>
      </c>
      <c r="H141" s="138">
        <f t="shared" si="4"/>
        <v>0.015</v>
      </c>
      <c r="I141" s="138">
        <f t="shared" si="5"/>
        <v>1.59929671374816E-07</v>
      </c>
      <c r="J141" s="51"/>
      <c r="L141" s="106"/>
    </row>
    <row r="142" spans="1:12" ht="15" customHeight="1">
      <c r="A142" s="23" t="s">
        <v>10</v>
      </c>
      <c r="B142" s="24"/>
      <c r="C142" s="24"/>
      <c r="D142" s="24" t="s">
        <v>154</v>
      </c>
      <c r="E142" s="25">
        <v>400</v>
      </c>
      <c r="F142" s="224">
        <v>300</v>
      </c>
      <c r="G142" s="231">
        <v>0</v>
      </c>
      <c r="H142" s="138">
        <f t="shared" si="4"/>
        <v>0</v>
      </c>
      <c r="I142" s="138">
        <f t="shared" si="5"/>
        <v>0</v>
      </c>
      <c r="J142" s="51"/>
      <c r="L142" s="106"/>
    </row>
    <row r="143" spans="1:12" ht="15" customHeight="1">
      <c r="A143" s="35" t="s">
        <v>11</v>
      </c>
      <c r="B143" s="24"/>
      <c r="C143" s="24"/>
      <c r="D143" s="36" t="s">
        <v>136</v>
      </c>
      <c r="E143" s="25">
        <v>200</v>
      </c>
      <c r="F143" s="224">
        <v>0</v>
      </c>
      <c r="G143" s="231">
        <v>0</v>
      </c>
      <c r="H143" s="138"/>
      <c r="I143" s="138">
        <f t="shared" si="5"/>
        <v>0</v>
      </c>
      <c r="J143" s="51"/>
      <c r="L143" s="106"/>
    </row>
    <row r="144" spans="1:12" ht="15" customHeight="1">
      <c r="A144" s="23" t="s">
        <v>12</v>
      </c>
      <c r="B144" s="24"/>
      <c r="C144" s="24"/>
      <c r="D144" s="24">
        <v>4300</v>
      </c>
      <c r="E144" s="25">
        <v>250</v>
      </c>
      <c r="F144" s="224">
        <v>350</v>
      </c>
      <c r="G144" s="231">
        <v>336.45</v>
      </c>
      <c r="H144" s="138">
        <f t="shared" si="4"/>
        <v>0.9612857142857143</v>
      </c>
      <c r="I144" s="138">
        <f t="shared" si="5"/>
        <v>1.793611264468561E-05</v>
      </c>
      <c r="J144" s="51"/>
      <c r="L144" s="106"/>
    </row>
    <row r="145" spans="1:12" ht="15" customHeight="1">
      <c r="A145" s="23" t="s">
        <v>25</v>
      </c>
      <c r="B145" s="24"/>
      <c r="C145" s="24"/>
      <c r="D145" s="24" t="s">
        <v>84</v>
      </c>
      <c r="E145" s="25">
        <v>300</v>
      </c>
      <c r="F145" s="224">
        <v>300</v>
      </c>
      <c r="G145" s="231">
        <v>143.76</v>
      </c>
      <c r="H145" s="138">
        <f t="shared" si="4"/>
        <v>0.47919999999999996</v>
      </c>
      <c r="I145" s="138">
        <f t="shared" si="5"/>
        <v>7.663829852281182E-06</v>
      </c>
      <c r="J145" s="51"/>
      <c r="L145" s="106"/>
    </row>
    <row r="146" spans="1:12" ht="15" customHeight="1">
      <c r="A146" s="37" t="s">
        <v>204</v>
      </c>
      <c r="B146" s="24"/>
      <c r="C146" s="24"/>
      <c r="D146" s="36" t="s">
        <v>200</v>
      </c>
      <c r="E146" s="25">
        <v>400</v>
      </c>
      <c r="F146" s="224">
        <v>0</v>
      </c>
      <c r="G146" s="231">
        <v>0</v>
      </c>
      <c r="H146" s="138"/>
      <c r="I146" s="138">
        <f t="shared" si="5"/>
        <v>0</v>
      </c>
      <c r="J146" s="51"/>
      <c r="L146" s="106"/>
    </row>
    <row r="147" spans="1:12" s="97" customFormat="1" ht="15" customHeight="1">
      <c r="A147" s="95" t="s">
        <v>402</v>
      </c>
      <c r="B147" s="140"/>
      <c r="C147" s="140" t="s">
        <v>403</v>
      </c>
      <c r="D147" s="140"/>
      <c r="E147" s="141">
        <f>SUM(E148:E159)</f>
        <v>63138</v>
      </c>
      <c r="F147" s="225">
        <f>SUM(F148:F159)</f>
        <v>64345</v>
      </c>
      <c r="G147" s="225">
        <f>SUM(G148:G159)</f>
        <v>59734.78</v>
      </c>
      <c r="H147" s="98">
        <f t="shared" si="4"/>
        <v>0.9283515424663921</v>
      </c>
      <c r="I147" s="98">
        <f t="shared" si="5"/>
        <v>0.003184454578348977</v>
      </c>
      <c r="J147" s="143"/>
      <c r="L147" s="147"/>
    </row>
    <row r="148" spans="1:12" ht="15" customHeight="1">
      <c r="A148" s="86" t="s">
        <v>291</v>
      </c>
      <c r="B148" s="24"/>
      <c r="C148" s="24"/>
      <c r="D148" s="36" t="s">
        <v>98</v>
      </c>
      <c r="E148" s="25">
        <v>2500</v>
      </c>
      <c r="F148" s="224">
        <v>6765</v>
      </c>
      <c r="G148" s="231">
        <v>6134.16</v>
      </c>
      <c r="H148" s="138">
        <f t="shared" si="4"/>
        <v>0.9067494456762749</v>
      </c>
      <c r="I148" s="138">
        <f t="shared" si="5"/>
        <v>0.00032701139765351373</v>
      </c>
      <c r="J148" s="51"/>
      <c r="L148" s="106"/>
    </row>
    <row r="149" spans="1:12" ht="15" customHeight="1">
      <c r="A149" s="23" t="s">
        <v>19</v>
      </c>
      <c r="B149" s="24"/>
      <c r="C149" s="24"/>
      <c r="D149" s="24">
        <v>4010</v>
      </c>
      <c r="E149" s="25">
        <v>41896</v>
      </c>
      <c r="F149" s="224">
        <v>39776</v>
      </c>
      <c r="G149" s="231">
        <v>37334.86</v>
      </c>
      <c r="H149" s="138">
        <f t="shared" si="4"/>
        <v>0.9386278157683025</v>
      </c>
      <c r="I149" s="138">
        <f t="shared" si="5"/>
        <v>0.001990317296874921</v>
      </c>
      <c r="J149" s="51"/>
      <c r="L149" s="106"/>
    </row>
    <row r="150" spans="1:12" ht="15" customHeight="1">
      <c r="A150" s="23" t="s">
        <v>20</v>
      </c>
      <c r="B150" s="24"/>
      <c r="C150" s="24"/>
      <c r="D150" s="24" t="s">
        <v>171</v>
      </c>
      <c r="E150" s="25">
        <v>2801</v>
      </c>
      <c r="F150" s="224">
        <v>2801</v>
      </c>
      <c r="G150" s="231">
        <v>2800.61</v>
      </c>
      <c r="H150" s="138">
        <f t="shared" si="4"/>
        <v>0.9998607640128526</v>
      </c>
      <c r="I150" s="138">
        <f t="shared" si="5"/>
        <v>0.00014930021231634115</v>
      </c>
      <c r="J150" s="51"/>
      <c r="L150" s="106"/>
    </row>
    <row r="151" spans="1:12" ht="15" customHeight="1">
      <c r="A151" s="23" t="s">
        <v>21</v>
      </c>
      <c r="B151" s="24"/>
      <c r="C151" s="24"/>
      <c r="D151" s="24">
        <v>4110</v>
      </c>
      <c r="E151" s="25">
        <v>7683</v>
      </c>
      <c r="F151" s="224">
        <v>7183</v>
      </c>
      <c r="G151" s="231">
        <v>6616.34</v>
      </c>
      <c r="H151" s="138">
        <f t="shared" si="4"/>
        <v>0.9211109564248922</v>
      </c>
      <c r="I151" s="138">
        <f t="shared" si="5"/>
        <v>0.00035271636063468335</v>
      </c>
      <c r="J151" s="51"/>
      <c r="L151" s="106"/>
    </row>
    <row r="152" spans="1:12" ht="15" customHeight="1">
      <c r="A152" s="23" t="s">
        <v>22</v>
      </c>
      <c r="B152" s="24"/>
      <c r="C152" s="24"/>
      <c r="D152" s="24">
        <v>4120</v>
      </c>
      <c r="E152" s="25">
        <v>1070</v>
      </c>
      <c r="F152" s="224">
        <v>1070</v>
      </c>
      <c r="G152" s="231">
        <v>889.48</v>
      </c>
      <c r="H152" s="138">
        <f t="shared" si="4"/>
        <v>0.8312897196261683</v>
      </c>
      <c r="I152" s="138">
        <f t="shared" si="5"/>
        <v>4.741808136482378E-05</v>
      </c>
      <c r="J152" s="51"/>
      <c r="L152" s="106"/>
    </row>
    <row r="153" spans="1:12" ht="15" customHeight="1">
      <c r="A153" s="23" t="s">
        <v>9</v>
      </c>
      <c r="B153" s="24"/>
      <c r="C153" s="24"/>
      <c r="D153" s="24" t="s">
        <v>83</v>
      </c>
      <c r="E153" s="25">
        <v>2000</v>
      </c>
      <c r="F153" s="224">
        <v>800</v>
      </c>
      <c r="G153" s="231">
        <v>589.92</v>
      </c>
      <c r="H153" s="138">
        <f t="shared" si="4"/>
        <v>0.7373999999999999</v>
      </c>
      <c r="I153" s="138">
        <f t="shared" si="5"/>
        <v>3.1448570579143816E-05</v>
      </c>
      <c r="J153" s="51"/>
      <c r="L153" s="106"/>
    </row>
    <row r="154" spans="1:12" ht="15" customHeight="1">
      <c r="A154" s="35" t="s">
        <v>48</v>
      </c>
      <c r="B154" s="24"/>
      <c r="C154" s="24"/>
      <c r="D154" s="36" t="s">
        <v>138</v>
      </c>
      <c r="E154" s="25">
        <v>0</v>
      </c>
      <c r="F154" s="224">
        <v>290</v>
      </c>
      <c r="G154" s="231">
        <v>290</v>
      </c>
      <c r="H154" s="138">
        <f t="shared" si="4"/>
        <v>1</v>
      </c>
      <c r="I154" s="138">
        <f t="shared" si="5"/>
        <v>1.5459868232898878E-05</v>
      </c>
      <c r="J154" s="51"/>
      <c r="L154" s="106"/>
    </row>
    <row r="155" spans="1:12" ht="15" customHeight="1">
      <c r="A155" s="35" t="s">
        <v>12</v>
      </c>
      <c r="B155" s="24"/>
      <c r="C155" s="24"/>
      <c r="D155" s="36" t="s">
        <v>79</v>
      </c>
      <c r="E155" s="25">
        <v>600</v>
      </c>
      <c r="F155" s="224">
        <v>600</v>
      </c>
      <c r="G155" s="231">
        <v>372.05</v>
      </c>
      <c r="H155" s="138">
        <f t="shared" si="4"/>
        <v>0.6200833333333333</v>
      </c>
      <c r="I155" s="138">
        <f t="shared" si="5"/>
        <v>1.9833944745000097E-05</v>
      </c>
      <c r="J155" s="51"/>
      <c r="L155" s="106"/>
    </row>
    <row r="156" spans="1:12" ht="27.75" customHeight="1">
      <c r="A156" s="37" t="s">
        <v>377</v>
      </c>
      <c r="B156" s="24"/>
      <c r="C156" s="24"/>
      <c r="D156" s="36" t="s">
        <v>201</v>
      </c>
      <c r="E156" s="25">
        <v>1500</v>
      </c>
      <c r="F156" s="224">
        <v>1700</v>
      </c>
      <c r="G156" s="231">
        <v>1522.99</v>
      </c>
      <c r="H156" s="138">
        <f t="shared" si="4"/>
        <v>0.8958764705882353</v>
      </c>
      <c r="I156" s="138">
        <f t="shared" si="5"/>
        <v>8.119043006904366E-05</v>
      </c>
      <c r="J156" s="51"/>
      <c r="L156" s="106"/>
    </row>
    <row r="157" spans="1:12" ht="15" customHeight="1">
      <c r="A157" s="35" t="s">
        <v>25</v>
      </c>
      <c r="B157" s="24"/>
      <c r="C157" s="24"/>
      <c r="D157" s="36" t="s">
        <v>84</v>
      </c>
      <c r="E157" s="25">
        <v>400</v>
      </c>
      <c r="F157" s="224">
        <v>700</v>
      </c>
      <c r="G157" s="231">
        <v>616.6</v>
      </c>
      <c r="H157" s="138">
        <f t="shared" si="4"/>
        <v>0.8808571428571429</v>
      </c>
      <c r="I157" s="138">
        <f t="shared" si="5"/>
        <v>3.2870878456570515E-05</v>
      </c>
      <c r="J157" s="51"/>
      <c r="L157" s="106"/>
    </row>
    <row r="158" spans="1:12" ht="15" customHeight="1">
      <c r="A158" s="37" t="s">
        <v>344</v>
      </c>
      <c r="B158" s="24"/>
      <c r="C158" s="24"/>
      <c r="D158" s="24">
        <v>4440</v>
      </c>
      <c r="E158" s="25">
        <v>2188</v>
      </c>
      <c r="F158" s="224">
        <v>2260</v>
      </c>
      <c r="G158" s="231">
        <v>2167.77</v>
      </c>
      <c r="H158" s="138">
        <f t="shared" si="4"/>
        <v>0.9591902654867257</v>
      </c>
      <c r="I158" s="138">
        <f t="shared" si="5"/>
        <v>0.00011556358123872828</v>
      </c>
      <c r="J158" s="51"/>
      <c r="L158" s="106"/>
    </row>
    <row r="159" spans="1:12" ht="26.25" customHeight="1">
      <c r="A159" s="37" t="s">
        <v>215</v>
      </c>
      <c r="B159" s="24"/>
      <c r="C159" s="24"/>
      <c r="D159" s="36" t="s">
        <v>200</v>
      </c>
      <c r="E159" s="25">
        <v>500</v>
      </c>
      <c r="F159" s="224">
        <v>400</v>
      </c>
      <c r="G159" s="231">
        <v>400</v>
      </c>
      <c r="H159" s="138">
        <f t="shared" si="4"/>
        <v>1</v>
      </c>
      <c r="I159" s="138">
        <f t="shared" si="5"/>
        <v>2.13239561833088E-05</v>
      </c>
      <c r="J159" s="51"/>
      <c r="L159" s="106"/>
    </row>
    <row r="160" spans="1:12" ht="21" customHeight="1">
      <c r="A160" s="27" t="s">
        <v>41</v>
      </c>
      <c r="B160" s="21">
        <v>757</v>
      </c>
      <c r="C160" s="21"/>
      <c r="D160" s="21"/>
      <c r="E160" s="22">
        <f>SUM(E161,E163)</f>
        <v>243018</v>
      </c>
      <c r="F160" s="227">
        <f>SUM(F161,F163)</f>
        <v>111884</v>
      </c>
      <c r="G160" s="227">
        <f>SUM(G161,G163)</f>
        <v>107205.56</v>
      </c>
      <c r="H160" s="39">
        <f t="shared" si="4"/>
        <v>0.9581849057952879</v>
      </c>
      <c r="I160" s="39">
        <f aca="true" t="shared" si="6" ref="I160:I219">G160/18758245.26</f>
        <v>0.005715116660117706</v>
      </c>
      <c r="J160" s="91">
        <v>0</v>
      </c>
      <c r="L160" s="106"/>
    </row>
    <row r="161" spans="1:12" s="97" customFormat="1" ht="25.5">
      <c r="A161" s="95" t="s">
        <v>347</v>
      </c>
      <c r="B161" s="140"/>
      <c r="C161" s="140">
        <v>75702</v>
      </c>
      <c r="D161" s="140"/>
      <c r="E161" s="141">
        <f>SUM(E162:E162)</f>
        <v>147053</v>
      </c>
      <c r="F161" s="223">
        <f>SUM(F162:F162)</f>
        <v>111884</v>
      </c>
      <c r="G161" s="223">
        <f>SUM(G162:G162)</f>
        <v>107205.56</v>
      </c>
      <c r="H161" s="98">
        <f aca="true" t="shared" si="7" ref="H161:H223">G161/F161</f>
        <v>0.9581849057952879</v>
      </c>
      <c r="I161" s="98">
        <f t="shared" si="6"/>
        <v>0.005715116660117706</v>
      </c>
      <c r="J161" s="143"/>
      <c r="L161" s="147"/>
    </row>
    <row r="162" spans="1:12" ht="37.5" customHeight="1">
      <c r="A162" s="37" t="s">
        <v>404</v>
      </c>
      <c r="B162" s="24"/>
      <c r="C162" s="24"/>
      <c r="D162" s="36" t="s">
        <v>405</v>
      </c>
      <c r="E162" s="25">
        <v>147053</v>
      </c>
      <c r="F162" s="224">
        <v>111884</v>
      </c>
      <c r="G162" s="231">
        <v>107205.56</v>
      </c>
      <c r="H162" s="138">
        <f t="shared" si="7"/>
        <v>0.9581849057952879</v>
      </c>
      <c r="I162" s="138">
        <f t="shared" si="6"/>
        <v>0.005715116660117706</v>
      </c>
      <c r="J162" s="51"/>
      <c r="L162" s="106"/>
    </row>
    <row r="163" spans="1:12" s="97" customFormat="1" ht="38.25">
      <c r="A163" s="95" t="s">
        <v>348</v>
      </c>
      <c r="B163" s="140"/>
      <c r="C163" s="140">
        <v>75704</v>
      </c>
      <c r="D163" s="140"/>
      <c r="E163" s="141">
        <f>SUM(E164)</f>
        <v>95965</v>
      </c>
      <c r="F163" s="223">
        <f>SUM(F164)</f>
        <v>0</v>
      </c>
      <c r="G163" s="243">
        <f>SUM(G164)</f>
        <v>0</v>
      </c>
      <c r="H163" s="98"/>
      <c r="I163" s="98">
        <f t="shared" si="6"/>
        <v>0</v>
      </c>
      <c r="J163" s="143"/>
      <c r="L163" s="147"/>
    </row>
    <row r="164" spans="1:12" ht="14.25" customHeight="1">
      <c r="A164" s="37" t="s">
        <v>184</v>
      </c>
      <c r="B164" s="24"/>
      <c r="C164" s="24"/>
      <c r="D164" s="24">
        <v>8020</v>
      </c>
      <c r="E164" s="25">
        <v>95965</v>
      </c>
      <c r="F164" s="224">
        <v>0</v>
      </c>
      <c r="G164" s="231">
        <v>0</v>
      </c>
      <c r="H164" s="138"/>
      <c r="I164" s="138">
        <f t="shared" si="6"/>
        <v>0</v>
      </c>
      <c r="J164" s="51"/>
      <c r="L164" s="107"/>
    </row>
    <row r="165" spans="1:12" ht="21" customHeight="1">
      <c r="A165" s="27" t="s">
        <v>42</v>
      </c>
      <c r="B165" s="21">
        <v>758</v>
      </c>
      <c r="C165" s="21"/>
      <c r="D165" s="21"/>
      <c r="E165" s="22">
        <f>SUM(E167)</f>
        <v>110000</v>
      </c>
      <c r="F165" s="222">
        <f>SUM(F167)</f>
        <v>100256</v>
      </c>
      <c r="G165" s="222">
        <f>SUM(G167)</f>
        <v>0</v>
      </c>
      <c r="H165" s="39">
        <f t="shared" si="7"/>
        <v>0</v>
      </c>
      <c r="I165" s="39">
        <f t="shared" si="6"/>
        <v>0</v>
      </c>
      <c r="J165" s="51"/>
      <c r="L165" s="107"/>
    </row>
    <row r="166" spans="1:12" s="97" customFormat="1" ht="13.5" customHeight="1">
      <c r="A166" s="95" t="s">
        <v>44</v>
      </c>
      <c r="B166" s="140"/>
      <c r="C166" s="140" t="s">
        <v>85</v>
      </c>
      <c r="D166" s="140"/>
      <c r="E166" s="141">
        <f>E167</f>
        <v>110000</v>
      </c>
      <c r="F166" s="223">
        <f>SUM(F167)</f>
        <v>100256</v>
      </c>
      <c r="G166" s="223">
        <f>SUM(G167)</f>
        <v>0</v>
      </c>
      <c r="H166" s="98">
        <f t="shared" si="7"/>
        <v>0</v>
      </c>
      <c r="I166" s="98">
        <f t="shared" si="6"/>
        <v>0</v>
      </c>
      <c r="J166" s="143"/>
      <c r="L166" s="149"/>
    </row>
    <row r="167" spans="1:12" ht="13.5" customHeight="1">
      <c r="A167" s="26" t="s">
        <v>45</v>
      </c>
      <c r="B167" s="24"/>
      <c r="C167" s="24"/>
      <c r="D167" s="24" t="s">
        <v>86</v>
      </c>
      <c r="E167" s="25">
        <v>110000</v>
      </c>
      <c r="F167" s="224">
        <v>100256</v>
      </c>
      <c r="G167" s="231">
        <v>0</v>
      </c>
      <c r="H167" s="138">
        <f t="shared" si="7"/>
        <v>0</v>
      </c>
      <c r="I167" s="138">
        <f t="shared" si="6"/>
        <v>0</v>
      </c>
      <c r="J167" s="51"/>
      <c r="L167" s="107"/>
    </row>
    <row r="168" spans="1:12" ht="21" customHeight="1">
      <c r="A168" s="27" t="s">
        <v>46</v>
      </c>
      <c r="B168" s="21">
        <v>801</v>
      </c>
      <c r="C168" s="21"/>
      <c r="D168" s="21"/>
      <c r="E168" s="22">
        <f>SUM(E169,E199,E213,E235,E260,E262,E277,E264)</f>
        <v>5871518</v>
      </c>
      <c r="F168" s="227">
        <f>SUM(F169,F199,F213,F235,F260,F262,F277,F264)</f>
        <v>6299535</v>
      </c>
      <c r="G168" s="227">
        <f>SUM(G169,G199,G213,G235,G260,G262,G277,G264)</f>
        <v>6018674.07</v>
      </c>
      <c r="H168" s="39">
        <f t="shared" si="7"/>
        <v>0.9554156092473493</v>
      </c>
      <c r="I168" s="39">
        <f t="shared" si="6"/>
        <v>0.3208548553757421</v>
      </c>
      <c r="J168" s="91">
        <v>0</v>
      </c>
      <c r="K168" s="163"/>
      <c r="L168" s="107"/>
    </row>
    <row r="169" spans="1:12" s="97" customFormat="1" ht="15" customHeight="1">
      <c r="A169" s="95" t="s">
        <v>47</v>
      </c>
      <c r="B169" s="140"/>
      <c r="C169" s="140">
        <v>80101</v>
      </c>
      <c r="D169" s="140"/>
      <c r="E169" s="141">
        <f>SUM(E170:E198)</f>
        <v>2682378</v>
      </c>
      <c r="F169" s="225">
        <f>SUM(F170:F198)</f>
        <v>2846847</v>
      </c>
      <c r="G169" s="225">
        <f>SUM(G170:G198)</f>
        <v>2710839.46</v>
      </c>
      <c r="H169" s="98">
        <f t="shared" si="7"/>
        <v>0.9522252021271251</v>
      </c>
      <c r="I169" s="98">
        <f t="shared" si="6"/>
        <v>0.14451455466256122</v>
      </c>
      <c r="J169" s="143"/>
      <c r="L169" s="149"/>
    </row>
    <row r="170" spans="1:12" ht="13.5" customHeight="1">
      <c r="A170" s="40" t="s">
        <v>341</v>
      </c>
      <c r="B170" s="24"/>
      <c r="C170" s="24"/>
      <c r="D170" s="24">
        <v>3020</v>
      </c>
      <c r="E170" s="25">
        <v>4195</v>
      </c>
      <c r="F170" s="224">
        <v>4395</v>
      </c>
      <c r="G170" s="231">
        <v>4274.98</v>
      </c>
      <c r="H170" s="138">
        <f t="shared" si="7"/>
        <v>0.9726916951080773</v>
      </c>
      <c r="I170" s="138">
        <f t="shared" si="6"/>
        <v>0.0002278987155113036</v>
      </c>
      <c r="J170" s="51"/>
      <c r="L170" s="107"/>
    </row>
    <row r="171" spans="1:12" ht="13.5" customHeight="1">
      <c r="A171" s="26" t="s">
        <v>19</v>
      </c>
      <c r="B171" s="24"/>
      <c r="C171" s="24"/>
      <c r="D171" s="24">
        <v>4010</v>
      </c>
      <c r="E171" s="25">
        <v>1779172</v>
      </c>
      <c r="F171" s="224">
        <v>1814050</v>
      </c>
      <c r="G171" s="231">
        <v>1803322.42</v>
      </c>
      <c r="H171" s="138">
        <f t="shared" si="7"/>
        <v>0.994086392326562</v>
      </c>
      <c r="I171" s="138">
        <f t="shared" si="6"/>
        <v>0.09613492067114596</v>
      </c>
      <c r="J171" s="51"/>
      <c r="L171" s="107"/>
    </row>
    <row r="172" spans="1:12" ht="13.5" customHeight="1">
      <c r="A172" s="26" t="s">
        <v>20</v>
      </c>
      <c r="B172" s="24"/>
      <c r="C172" s="24"/>
      <c r="D172" s="24">
        <v>4040</v>
      </c>
      <c r="E172" s="25">
        <v>149500</v>
      </c>
      <c r="F172" s="224">
        <v>145922</v>
      </c>
      <c r="G172" s="231">
        <v>145921.48</v>
      </c>
      <c r="H172" s="138">
        <f t="shared" si="7"/>
        <v>0.9999964364523514</v>
      </c>
      <c r="I172" s="138">
        <f t="shared" si="6"/>
        <v>0.007779058114308929</v>
      </c>
      <c r="J172" s="51"/>
      <c r="L172" s="107"/>
    </row>
    <row r="173" spans="1:12" ht="13.5" customHeight="1">
      <c r="A173" s="26" t="s">
        <v>21</v>
      </c>
      <c r="B173" s="24"/>
      <c r="C173" s="24"/>
      <c r="D173" s="24">
        <v>4110</v>
      </c>
      <c r="E173" s="25">
        <v>322764</v>
      </c>
      <c r="F173" s="224">
        <v>320468</v>
      </c>
      <c r="G173" s="231">
        <v>317419.45</v>
      </c>
      <c r="H173" s="138">
        <f t="shared" si="7"/>
        <v>0.9904871937291712</v>
      </c>
      <c r="I173" s="138">
        <f t="shared" si="6"/>
        <v>0.016921596108824946</v>
      </c>
      <c r="J173" s="51"/>
      <c r="L173" s="107"/>
    </row>
    <row r="174" spans="1:12" ht="13.5" customHeight="1">
      <c r="A174" s="26" t="s">
        <v>22</v>
      </c>
      <c r="B174" s="24"/>
      <c r="C174" s="24"/>
      <c r="D174" s="24">
        <v>4120</v>
      </c>
      <c r="E174" s="25">
        <v>46003</v>
      </c>
      <c r="F174" s="224">
        <v>37817</v>
      </c>
      <c r="G174" s="231">
        <v>36534.31</v>
      </c>
      <c r="H174" s="138">
        <f t="shared" si="7"/>
        <v>0.9660816563979162</v>
      </c>
      <c r="I174" s="138">
        <f t="shared" si="6"/>
        <v>0.001947640064068551</v>
      </c>
      <c r="J174" s="51"/>
      <c r="L174" s="107"/>
    </row>
    <row r="175" spans="1:12" ht="13.5" customHeight="1">
      <c r="A175" s="37" t="s">
        <v>165</v>
      </c>
      <c r="B175" s="24"/>
      <c r="C175" s="24"/>
      <c r="D175" s="36" t="s">
        <v>166</v>
      </c>
      <c r="E175" s="25">
        <v>500</v>
      </c>
      <c r="F175" s="224">
        <v>500</v>
      </c>
      <c r="G175" s="231">
        <v>200</v>
      </c>
      <c r="H175" s="138">
        <f t="shared" si="7"/>
        <v>0.4</v>
      </c>
      <c r="I175" s="138">
        <f t="shared" si="6"/>
        <v>1.06619780916544E-05</v>
      </c>
      <c r="J175" s="51"/>
      <c r="L175" s="107"/>
    </row>
    <row r="176" spans="1:12" ht="13.5" customHeight="1">
      <c r="A176" s="26" t="s">
        <v>9</v>
      </c>
      <c r="B176" s="24"/>
      <c r="C176" s="24"/>
      <c r="D176" s="24">
        <v>4210</v>
      </c>
      <c r="E176" s="25">
        <v>85000</v>
      </c>
      <c r="F176" s="224">
        <v>99506</v>
      </c>
      <c r="G176" s="231">
        <v>98746.87</v>
      </c>
      <c r="H176" s="138">
        <f t="shared" si="7"/>
        <v>0.992371012803248</v>
      </c>
      <c r="I176" s="138">
        <f t="shared" si="6"/>
        <v>0.005264184822797225</v>
      </c>
      <c r="J176" s="51"/>
      <c r="L176" s="107"/>
    </row>
    <row r="177" spans="1:12" ht="13.5" customHeight="1">
      <c r="A177" s="26" t="s">
        <v>9</v>
      </c>
      <c r="B177" s="173"/>
      <c r="C177" s="173"/>
      <c r="D177" s="174" t="s">
        <v>388</v>
      </c>
      <c r="E177" s="175">
        <v>0</v>
      </c>
      <c r="F177" s="224">
        <v>238</v>
      </c>
      <c r="G177" s="231">
        <v>235.17</v>
      </c>
      <c r="H177" s="176">
        <f t="shared" si="7"/>
        <v>0.988109243697479</v>
      </c>
      <c r="I177" s="138">
        <f t="shared" si="6"/>
        <v>1.2536886939071825E-05</v>
      </c>
      <c r="J177" s="177"/>
      <c r="L177" s="107"/>
    </row>
    <row r="178" spans="1:12" ht="13.5" customHeight="1">
      <c r="A178" s="26" t="s">
        <v>9</v>
      </c>
      <c r="B178" s="24"/>
      <c r="C178" s="24"/>
      <c r="D178" s="24" t="s">
        <v>422</v>
      </c>
      <c r="E178" s="25">
        <v>0</v>
      </c>
      <c r="F178" s="224">
        <v>935</v>
      </c>
      <c r="G178" s="231">
        <v>934.68</v>
      </c>
      <c r="H178" s="138">
        <f t="shared" si="7"/>
        <v>0.9996577540106951</v>
      </c>
      <c r="I178" s="138">
        <f t="shared" si="6"/>
        <v>4.9827688413537664E-05</v>
      </c>
      <c r="J178" s="51"/>
      <c r="L178" s="107"/>
    </row>
    <row r="179" spans="1:12" ht="14.25" customHeight="1">
      <c r="A179" s="37" t="s">
        <v>146</v>
      </c>
      <c r="B179" s="24"/>
      <c r="C179" s="24"/>
      <c r="D179" s="24">
        <v>4240</v>
      </c>
      <c r="E179" s="25">
        <v>5200</v>
      </c>
      <c r="F179" s="224">
        <v>5200</v>
      </c>
      <c r="G179" s="231">
        <v>4948.58</v>
      </c>
      <c r="H179" s="138">
        <f t="shared" si="7"/>
        <v>0.95165</v>
      </c>
      <c r="I179" s="138">
        <f t="shared" si="6"/>
        <v>0.00026380825772399566</v>
      </c>
      <c r="J179" s="51"/>
      <c r="L179" s="107"/>
    </row>
    <row r="180" spans="1:12" ht="14.25" customHeight="1">
      <c r="A180" s="37" t="s">
        <v>146</v>
      </c>
      <c r="B180" s="24"/>
      <c r="C180" s="24"/>
      <c r="D180" s="24" t="s">
        <v>423</v>
      </c>
      <c r="E180" s="25">
        <v>0</v>
      </c>
      <c r="F180" s="224">
        <v>14387</v>
      </c>
      <c r="G180" s="231">
        <v>11019.88</v>
      </c>
      <c r="H180" s="138">
        <f t="shared" si="7"/>
        <v>0.765960936956975</v>
      </c>
      <c r="I180" s="138">
        <f t="shared" si="6"/>
        <v>0.0005874685956633024</v>
      </c>
      <c r="J180" s="51"/>
      <c r="L180" s="107"/>
    </row>
    <row r="181" spans="1:12" ht="13.5" customHeight="1">
      <c r="A181" s="26" t="s">
        <v>10</v>
      </c>
      <c r="B181" s="24"/>
      <c r="C181" s="24"/>
      <c r="D181" s="24">
        <v>4260</v>
      </c>
      <c r="E181" s="25">
        <v>31900</v>
      </c>
      <c r="F181" s="224">
        <v>25600</v>
      </c>
      <c r="G181" s="231">
        <v>25225.67</v>
      </c>
      <c r="H181" s="138">
        <f t="shared" si="7"/>
        <v>0.985377734375</v>
      </c>
      <c r="I181" s="138">
        <f t="shared" si="6"/>
        <v>0.0013447777044365181</v>
      </c>
      <c r="J181" s="51"/>
      <c r="L181" s="107"/>
    </row>
    <row r="182" spans="1:12" ht="13.5" customHeight="1">
      <c r="A182" s="26" t="s">
        <v>11</v>
      </c>
      <c r="B182" s="24"/>
      <c r="C182" s="24"/>
      <c r="D182" s="24">
        <v>4270</v>
      </c>
      <c r="E182" s="25">
        <v>5500</v>
      </c>
      <c r="F182" s="224">
        <v>109910</v>
      </c>
      <c r="G182" s="231">
        <v>4206.36</v>
      </c>
      <c r="H182" s="138">
        <f t="shared" si="7"/>
        <v>0.03827094895823856</v>
      </c>
      <c r="I182" s="138">
        <f t="shared" si="6"/>
        <v>0.00022424059082805698</v>
      </c>
      <c r="J182" s="51"/>
      <c r="L182" s="107"/>
    </row>
    <row r="183" spans="1:12" ht="13.5" customHeight="1">
      <c r="A183" s="26" t="s">
        <v>48</v>
      </c>
      <c r="B183" s="24"/>
      <c r="C183" s="24"/>
      <c r="D183" s="24">
        <v>4280</v>
      </c>
      <c r="E183" s="25">
        <v>650</v>
      </c>
      <c r="F183" s="224">
        <v>650</v>
      </c>
      <c r="G183" s="231">
        <v>570</v>
      </c>
      <c r="H183" s="138">
        <f t="shared" si="7"/>
        <v>0.8769230769230769</v>
      </c>
      <c r="I183" s="138">
        <f t="shared" si="6"/>
        <v>3.0386637561215038E-05</v>
      </c>
      <c r="J183" s="51"/>
      <c r="L183" s="107"/>
    </row>
    <row r="184" spans="1:12" ht="13.5" customHeight="1">
      <c r="A184" s="26" t="s">
        <v>12</v>
      </c>
      <c r="B184" s="24"/>
      <c r="C184" s="24"/>
      <c r="D184" s="24">
        <v>4300</v>
      </c>
      <c r="E184" s="25">
        <v>13700</v>
      </c>
      <c r="F184" s="224">
        <v>16900</v>
      </c>
      <c r="G184" s="231">
        <v>14519.82</v>
      </c>
      <c r="H184" s="138">
        <f t="shared" si="7"/>
        <v>0.8591609467455621</v>
      </c>
      <c r="I184" s="138">
        <f t="shared" si="6"/>
        <v>0.0007740500136738269</v>
      </c>
      <c r="J184" s="51"/>
      <c r="L184" s="107"/>
    </row>
    <row r="185" spans="1:12" ht="13.5" customHeight="1">
      <c r="A185" s="26" t="s">
        <v>12</v>
      </c>
      <c r="B185" s="24"/>
      <c r="C185" s="24"/>
      <c r="D185" s="24" t="s">
        <v>354</v>
      </c>
      <c r="E185" s="25">
        <v>3900</v>
      </c>
      <c r="F185" s="224">
        <v>10659</v>
      </c>
      <c r="G185" s="231">
        <v>10658.41</v>
      </c>
      <c r="H185" s="138">
        <f t="shared" si="7"/>
        <v>0.9999446477155456</v>
      </c>
      <c r="I185" s="138">
        <f t="shared" si="6"/>
        <v>0.0005681986695593508</v>
      </c>
      <c r="J185" s="51"/>
      <c r="L185" s="107"/>
    </row>
    <row r="186" spans="1:12" ht="26.25" customHeight="1">
      <c r="A186" s="26" t="s">
        <v>386</v>
      </c>
      <c r="B186" s="24"/>
      <c r="C186" s="24"/>
      <c r="D186" s="24" t="s">
        <v>179</v>
      </c>
      <c r="E186" s="25">
        <v>25600</v>
      </c>
      <c r="F186" s="224">
        <v>25820</v>
      </c>
      <c r="G186" s="231">
        <v>24588.73</v>
      </c>
      <c r="H186" s="138">
        <f t="shared" si="7"/>
        <v>0.9523133230054222</v>
      </c>
      <c r="I186" s="138">
        <f t="shared" si="6"/>
        <v>0.0013108225028080265</v>
      </c>
      <c r="J186" s="51"/>
      <c r="L186" s="107"/>
    </row>
    <row r="187" spans="1:12" ht="13.5" customHeight="1">
      <c r="A187" s="37" t="s">
        <v>349</v>
      </c>
      <c r="B187" s="24"/>
      <c r="C187" s="24"/>
      <c r="D187" s="36" t="s">
        <v>167</v>
      </c>
      <c r="E187" s="25">
        <v>700</v>
      </c>
      <c r="F187" s="224">
        <v>700</v>
      </c>
      <c r="G187" s="231">
        <v>557.03</v>
      </c>
      <c r="H187" s="138">
        <f t="shared" si="7"/>
        <v>0.7957571428571428</v>
      </c>
      <c r="I187" s="138">
        <f t="shared" si="6"/>
        <v>2.969520828197125E-05</v>
      </c>
      <c r="J187" s="51"/>
      <c r="L187" s="107"/>
    </row>
    <row r="188" spans="1:12" ht="25.5" customHeight="1">
      <c r="A188" s="37" t="s">
        <v>377</v>
      </c>
      <c r="B188" s="24"/>
      <c r="C188" s="24"/>
      <c r="D188" s="36" t="s">
        <v>201</v>
      </c>
      <c r="E188" s="25">
        <v>2000</v>
      </c>
      <c r="F188" s="224">
        <v>2000</v>
      </c>
      <c r="G188" s="231">
        <v>1710.36</v>
      </c>
      <c r="H188" s="138">
        <f t="shared" si="7"/>
        <v>0.8551799999999999</v>
      </c>
      <c r="I188" s="138">
        <f t="shared" si="6"/>
        <v>9.117910424421008E-05</v>
      </c>
      <c r="J188" s="51"/>
      <c r="L188" s="107"/>
    </row>
    <row r="189" spans="1:12" ht="37.5" customHeight="1">
      <c r="A189" s="40" t="s">
        <v>343</v>
      </c>
      <c r="B189" s="24"/>
      <c r="C189" s="24"/>
      <c r="D189" s="36" t="s">
        <v>202</v>
      </c>
      <c r="E189" s="25">
        <v>3500</v>
      </c>
      <c r="F189" s="224">
        <v>3500</v>
      </c>
      <c r="G189" s="231">
        <v>2400.16</v>
      </c>
      <c r="H189" s="138">
        <f t="shared" si="7"/>
        <v>0.6857599999999999</v>
      </c>
      <c r="I189" s="138">
        <f t="shared" si="6"/>
        <v>0.0001279522666823261</v>
      </c>
      <c r="J189" s="51"/>
      <c r="L189" s="107"/>
    </row>
    <row r="190" spans="1:12" ht="25.5" customHeight="1">
      <c r="A190" s="179" t="s">
        <v>213</v>
      </c>
      <c r="B190" s="173"/>
      <c r="C190" s="173"/>
      <c r="D190" s="174" t="s">
        <v>214</v>
      </c>
      <c r="E190" s="175">
        <v>0</v>
      </c>
      <c r="F190" s="224">
        <v>369</v>
      </c>
      <c r="G190" s="231">
        <v>369</v>
      </c>
      <c r="H190" s="176">
        <f t="shared" si="7"/>
        <v>1</v>
      </c>
      <c r="I190" s="138">
        <f t="shared" si="6"/>
        <v>1.9671349579102365E-05</v>
      </c>
      <c r="J190" s="177"/>
      <c r="L190" s="107"/>
    </row>
    <row r="191" spans="1:12" ht="13.5" customHeight="1">
      <c r="A191" s="26" t="s">
        <v>25</v>
      </c>
      <c r="B191" s="24"/>
      <c r="C191" s="24"/>
      <c r="D191" s="24">
        <v>4410</v>
      </c>
      <c r="E191" s="25">
        <v>6000</v>
      </c>
      <c r="F191" s="224">
        <v>8300</v>
      </c>
      <c r="G191" s="231">
        <v>7937.96</v>
      </c>
      <c r="H191" s="138">
        <f t="shared" si="7"/>
        <v>0.9563807228915663</v>
      </c>
      <c r="I191" s="138">
        <f t="shared" si="6"/>
        <v>0.0004231717780621448</v>
      </c>
      <c r="J191" s="51"/>
      <c r="L191" s="107"/>
    </row>
    <row r="192" spans="1:12" ht="13.5" customHeight="1">
      <c r="A192" s="26" t="s">
        <v>25</v>
      </c>
      <c r="B192" s="24"/>
      <c r="C192" s="24"/>
      <c r="D192" s="24" t="s">
        <v>424</v>
      </c>
      <c r="E192" s="25">
        <v>0</v>
      </c>
      <c r="F192" s="224">
        <v>1657</v>
      </c>
      <c r="G192" s="231">
        <v>456.14</v>
      </c>
      <c r="H192" s="138">
        <f t="shared" si="7"/>
        <v>0.2752806276403138</v>
      </c>
      <c r="I192" s="138">
        <f t="shared" si="6"/>
        <v>2.4316773433636186E-05</v>
      </c>
      <c r="J192" s="51"/>
      <c r="L192" s="107"/>
    </row>
    <row r="193" spans="1:12" ht="13.5" customHeight="1">
      <c r="A193" s="26" t="s">
        <v>275</v>
      </c>
      <c r="B193" s="24"/>
      <c r="C193" s="24"/>
      <c r="D193" s="24" t="s">
        <v>355</v>
      </c>
      <c r="E193" s="25">
        <v>8100</v>
      </c>
      <c r="F193" s="224">
        <v>7764</v>
      </c>
      <c r="G193" s="231">
        <v>7763.5</v>
      </c>
      <c r="H193" s="138">
        <f t="shared" si="7"/>
        <v>0.9999356002060793</v>
      </c>
      <c r="I193" s="138">
        <f t="shared" si="6"/>
        <v>0.00041387133457279466</v>
      </c>
      <c r="J193" s="51"/>
      <c r="L193" s="107"/>
    </row>
    <row r="194" spans="1:12" ht="13.5" customHeight="1">
      <c r="A194" s="26" t="s">
        <v>26</v>
      </c>
      <c r="B194" s="24"/>
      <c r="C194" s="24"/>
      <c r="D194" s="24">
        <v>4430</v>
      </c>
      <c r="E194" s="25">
        <v>7700</v>
      </c>
      <c r="F194" s="224">
        <v>12334</v>
      </c>
      <c r="G194" s="231">
        <v>12334</v>
      </c>
      <c r="H194" s="138">
        <f t="shared" si="7"/>
        <v>1</v>
      </c>
      <c r="I194" s="138">
        <f t="shared" si="6"/>
        <v>0.0006575241889123268</v>
      </c>
      <c r="J194" s="51"/>
      <c r="L194" s="107"/>
    </row>
    <row r="195" spans="1:12" ht="13.5" customHeight="1">
      <c r="A195" s="26" t="s">
        <v>344</v>
      </c>
      <c r="B195" s="24"/>
      <c r="C195" s="24"/>
      <c r="D195" s="24">
        <v>4440</v>
      </c>
      <c r="E195" s="25">
        <v>138194</v>
      </c>
      <c r="F195" s="224">
        <v>135335</v>
      </c>
      <c r="G195" s="231">
        <v>135334</v>
      </c>
      <c r="H195" s="138">
        <f t="shared" si="7"/>
        <v>0.9999926109284368</v>
      </c>
      <c r="I195" s="138">
        <f t="shared" si="6"/>
        <v>0.007214640715279782</v>
      </c>
      <c r="J195" s="51"/>
      <c r="L195" s="107"/>
    </row>
    <row r="196" spans="1:12" ht="25.5">
      <c r="A196" s="37" t="s">
        <v>215</v>
      </c>
      <c r="B196" s="24"/>
      <c r="C196" s="24"/>
      <c r="D196" s="36" t="s">
        <v>200</v>
      </c>
      <c r="E196" s="25">
        <v>2600</v>
      </c>
      <c r="F196" s="224">
        <v>2600</v>
      </c>
      <c r="G196" s="231">
        <v>1320</v>
      </c>
      <c r="H196" s="138">
        <f t="shared" si="7"/>
        <v>0.5076923076923077</v>
      </c>
      <c r="I196" s="138">
        <f t="shared" si="6"/>
        <v>7.036905540491903E-05</v>
      </c>
      <c r="J196" s="51"/>
      <c r="L196" s="107"/>
    </row>
    <row r="197" spans="1:12" ht="15" customHeight="1">
      <c r="A197" s="37" t="s">
        <v>90</v>
      </c>
      <c r="B197" s="24"/>
      <c r="C197" s="24"/>
      <c r="D197" s="36" t="s">
        <v>89</v>
      </c>
      <c r="E197" s="25">
        <v>40000</v>
      </c>
      <c r="F197" s="224">
        <v>34595</v>
      </c>
      <c r="G197" s="231">
        <v>32595</v>
      </c>
      <c r="H197" s="138">
        <f>G197/F197</f>
        <v>0.9421881774822951</v>
      </c>
      <c r="I197" s="138">
        <f t="shared" si="6"/>
        <v>0.0017376358794873757</v>
      </c>
      <c r="J197" s="51"/>
      <c r="L197" s="107"/>
    </row>
    <row r="198" spans="1:12" ht="24.75" customHeight="1">
      <c r="A198" s="37" t="s">
        <v>415</v>
      </c>
      <c r="B198" s="24"/>
      <c r="C198" s="24"/>
      <c r="D198" s="36" t="s">
        <v>149</v>
      </c>
      <c r="E198" s="25">
        <v>0</v>
      </c>
      <c r="F198" s="224">
        <v>4736</v>
      </c>
      <c r="G198" s="231">
        <v>4735.5</v>
      </c>
      <c r="H198" s="138">
        <f t="shared" si="7"/>
        <v>0.9998944256756757</v>
      </c>
      <c r="I198" s="138">
        <f t="shared" si="6"/>
        <v>0.00025244898626514703</v>
      </c>
      <c r="J198" s="51"/>
      <c r="L198" s="107"/>
    </row>
    <row r="199" spans="1:12" s="97" customFormat="1" ht="25.5" customHeight="1">
      <c r="A199" s="95" t="s">
        <v>350</v>
      </c>
      <c r="B199" s="140"/>
      <c r="C199" s="140" t="s">
        <v>185</v>
      </c>
      <c r="D199" s="140"/>
      <c r="E199" s="141">
        <f>SUM(E200:E212)</f>
        <v>471049</v>
      </c>
      <c r="F199" s="225">
        <f>SUM(F200:F212)</f>
        <v>546126</v>
      </c>
      <c r="G199" s="225">
        <f>SUM(G200:G212)</f>
        <v>517338.78</v>
      </c>
      <c r="H199" s="98">
        <f t="shared" si="7"/>
        <v>0.947288318080443</v>
      </c>
      <c r="I199" s="98">
        <f t="shared" si="6"/>
        <v>0.02757927369161608</v>
      </c>
      <c r="J199" s="143">
        <v>0</v>
      </c>
      <c r="L199" s="149"/>
    </row>
    <row r="200" spans="1:12" ht="15" customHeight="1">
      <c r="A200" s="26" t="s">
        <v>341</v>
      </c>
      <c r="B200" s="24"/>
      <c r="C200" s="24"/>
      <c r="D200" s="24">
        <v>3020</v>
      </c>
      <c r="E200" s="25">
        <v>1500</v>
      </c>
      <c r="F200" s="224">
        <v>1500</v>
      </c>
      <c r="G200" s="231">
        <v>1313.43</v>
      </c>
      <c r="H200" s="138">
        <f t="shared" si="7"/>
        <v>0.8756200000000001</v>
      </c>
      <c r="I200" s="138">
        <f t="shared" si="6"/>
        <v>7.00188094246082E-05</v>
      </c>
      <c r="J200" s="51"/>
      <c r="L200" s="107"/>
    </row>
    <row r="201" spans="1:12" ht="15" customHeight="1">
      <c r="A201" s="26" t="s">
        <v>19</v>
      </c>
      <c r="B201" s="24"/>
      <c r="C201" s="24"/>
      <c r="D201" s="24">
        <v>4010</v>
      </c>
      <c r="E201" s="25">
        <v>302095</v>
      </c>
      <c r="F201" s="224">
        <v>356665</v>
      </c>
      <c r="G201" s="231">
        <v>341197.95</v>
      </c>
      <c r="H201" s="138">
        <f t="shared" si="7"/>
        <v>0.9566342366085823</v>
      </c>
      <c r="I201" s="138">
        <f t="shared" si="6"/>
        <v>0.018189225339086967</v>
      </c>
      <c r="J201" s="51"/>
      <c r="L201" s="107"/>
    </row>
    <row r="202" spans="1:12" ht="15" customHeight="1">
      <c r="A202" s="26" t="s">
        <v>20</v>
      </c>
      <c r="B202" s="24"/>
      <c r="C202" s="24"/>
      <c r="D202" s="24">
        <v>4040</v>
      </c>
      <c r="E202" s="25">
        <v>21000</v>
      </c>
      <c r="F202" s="224">
        <v>19209</v>
      </c>
      <c r="G202" s="231">
        <v>19208.51</v>
      </c>
      <c r="H202" s="138">
        <f t="shared" si="7"/>
        <v>0.9999744911239522</v>
      </c>
      <c r="I202" s="138">
        <f t="shared" si="6"/>
        <v>0.0010240035639666222</v>
      </c>
      <c r="J202" s="51"/>
      <c r="L202" s="107"/>
    </row>
    <row r="203" spans="1:12" ht="15" customHeight="1">
      <c r="A203" s="26" t="s">
        <v>21</v>
      </c>
      <c r="B203" s="24"/>
      <c r="C203" s="24"/>
      <c r="D203" s="24">
        <v>4110</v>
      </c>
      <c r="E203" s="25">
        <v>54543</v>
      </c>
      <c r="F203" s="224">
        <v>60212</v>
      </c>
      <c r="G203" s="231">
        <v>57053.85</v>
      </c>
      <c r="H203" s="138">
        <f t="shared" si="7"/>
        <v>0.9475494917956553</v>
      </c>
      <c r="I203" s="138">
        <f t="shared" si="6"/>
        <v>0.0030415344937226815</v>
      </c>
      <c r="J203" s="51"/>
      <c r="L203" s="107"/>
    </row>
    <row r="204" spans="1:12" ht="14.25" customHeight="1">
      <c r="A204" s="26" t="s">
        <v>22</v>
      </c>
      <c r="B204" s="24"/>
      <c r="C204" s="24"/>
      <c r="D204" s="24">
        <v>4120</v>
      </c>
      <c r="E204" s="25">
        <v>7774</v>
      </c>
      <c r="F204" s="224">
        <v>8787</v>
      </c>
      <c r="G204" s="231">
        <v>7289.69</v>
      </c>
      <c r="H204" s="138">
        <f t="shared" si="7"/>
        <v>0.8295994082166837</v>
      </c>
      <c r="I204" s="138">
        <f t="shared" si="6"/>
        <v>0.0003886125753747608</v>
      </c>
      <c r="J204" s="51"/>
      <c r="L204" s="107"/>
    </row>
    <row r="205" spans="1:12" ht="15" customHeight="1">
      <c r="A205" s="26" t="s">
        <v>9</v>
      </c>
      <c r="B205" s="24"/>
      <c r="C205" s="24"/>
      <c r="D205" s="24">
        <v>4210</v>
      </c>
      <c r="E205" s="25">
        <v>35150</v>
      </c>
      <c r="F205" s="224">
        <v>43150</v>
      </c>
      <c r="G205" s="231">
        <v>40285.65</v>
      </c>
      <c r="H205" s="138">
        <f t="shared" si="7"/>
        <v>0.9336187717265354</v>
      </c>
      <c r="I205" s="138">
        <f t="shared" si="6"/>
        <v>0.0021476235885402855</v>
      </c>
      <c r="J205" s="51"/>
      <c r="L205" s="107"/>
    </row>
    <row r="206" spans="1:12" ht="15" customHeight="1">
      <c r="A206" s="37" t="s">
        <v>146</v>
      </c>
      <c r="B206" s="24"/>
      <c r="C206" s="24"/>
      <c r="D206" s="24">
        <v>4240</v>
      </c>
      <c r="E206" s="25">
        <v>1000</v>
      </c>
      <c r="F206" s="224">
        <v>3114</v>
      </c>
      <c r="G206" s="231">
        <v>3070.51</v>
      </c>
      <c r="H206" s="138">
        <f t="shared" si="7"/>
        <v>0.986034039820167</v>
      </c>
      <c r="I206" s="138">
        <f t="shared" si="6"/>
        <v>0.00016368855175102876</v>
      </c>
      <c r="J206" s="51"/>
      <c r="L206" s="107"/>
    </row>
    <row r="207" spans="1:12" ht="15" customHeight="1">
      <c r="A207" s="26" t="s">
        <v>10</v>
      </c>
      <c r="B207" s="24"/>
      <c r="C207" s="24"/>
      <c r="D207" s="24">
        <v>4260</v>
      </c>
      <c r="E207" s="25">
        <v>18090</v>
      </c>
      <c r="F207" s="224">
        <v>17392</v>
      </c>
      <c r="G207" s="231">
        <v>16128</v>
      </c>
      <c r="H207" s="138">
        <f t="shared" si="7"/>
        <v>0.9273229070837167</v>
      </c>
      <c r="I207" s="138">
        <f t="shared" si="6"/>
        <v>0.0008597819133110108</v>
      </c>
      <c r="J207" s="51"/>
      <c r="L207" s="107"/>
    </row>
    <row r="208" spans="1:12" ht="15" customHeight="1">
      <c r="A208" s="37" t="s">
        <v>11</v>
      </c>
      <c r="B208" s="24"/>
      <c r="C208" s="24"/>
      <c r="D208" s="36" t="s">
        <v>136</v>
      </c>
      <c r="E208" s="25">
        <v>200</v>
      </c>
      <c r="F208" s="224">
        <v>2800</v>
      </c>
      <c r="G208" s="231">
        <v>2650.4</v>
      </c>
      <c r="H208" s="138">
        <f t="shared" si="7"/>
        <v>0.9465714285714286</v>
      </c>
      <c r="I208" s="138">
        <f t="shared" si="6"/>
        <v>0.0001412925336706041</v>
      </c>
      <c r="J208" s="51"/>
      <c r="L208" s="107"/>
    </row>
    <row r="209" spans="1:12" ht="15" customHeight="1">
      <c r="A209" s="26" t="s">
        <v>48</v>
      </c>
      <c r="B209" s="24"/>
      <c r="C209" s="24"/>
      <c r="D209" s="24">
        <v>4280</v>
      </c>
      <c r="E209" s="25">
        <v>300</v>
      </c>
      <c r="F209" s="224">
        <v>300</v>
      </c>
      <c r="G209" s="231">
        <v>120</v>
      </c>
      <c r="H209" s="138">
        <f t="shared" si="7"/>
        <v>0.4</v>
      </c>
      <c r="I209" s="138">
        <f t="shared" si="6"/>
        <v>6.39718685499264E-06</v>
      </c>
      <c r="J209" s="51"/>
      <c r="L209" s="107"/>
    </row>
    <row r="210" spans="1:12" ht="15" customHeight="1">
      <c r="A210" s="26" t="s">
        <v>12</v>
      </c>
      <c r="B210" s="24"/>
      <c r="C210" s="24"/>
      <c r="D210" s="24">
        <v>4300</v>
      </c>
      <c r="E210" s="25">
        <v>2750</v>
      </c>
      <c r="F210" s="224">
        <v>6450</v>
      </c>
      <c r="G210" s="231">
        <v>6016.22</v>
      </c>
      <c r="H210" s="138">
        <f t="shared" si="7"/>
        <v>0.9327472868217055</v>
      </c>
      <c r="I210" s="138">
        <f t="shared" si="6"/>
        <v>0.0003207240291728652</v>
      </c>
      <c r="J210" s="51"/>
      <c r="L210" s="107"/>
    </row>
    <row r="211" spans="1:12" ht="15" customHeight="1">
      <c r="A211" s="26" t="s">
        <v>344</v>
      </c>
      <c r="B211" s="24"/>
      <c r="C211" s="24"/>
      <c r="D211" s="24">
        <v>4440</v>
      </c>
      <c r="E211" s="25">
        <v>25767</v>
      </c>
      <c r="F211" s="224">
        <v>25667</v>
      </c>
      <c r="G211" s="231">
        <v>22844.57</v>
      </c>
      <c r="H211" s="138">
        <f t="shared" si="7"/>
        <v>0.8900366229010013</v>
      </c>
      <c r="I211" s="138">
        <f t="shared" si="6"/>
        <v>0.0012178415242663266</v>
      </c>
      <c r="J211" s="51"/>
      <c r="L211" s="107"/>
    </row>
    <row r="212" spans="1:12" ht="27" customHeight="1">
      <c r="A212" s="37" t="s">
        <v>215</v>
      </c>
      <c r="B212" s="24"/>
      <c r="C212" s="24"/>
      <c r="D212" s="24" t="s">
        <v>200</v>
      </c>
      <c r="E212" s="25">
        <v>880</v>
      </c>
      <c r="F212" s="224">
        <v>880</v>
      </c>
      <c r="G212" s="231">
        <v>160</v>
      </c>
      <c r="H212" s="138">
        <f t="shared" si="7"/>
        <v>0.18181818181818182</v>
      </c>
      <c r="I212" s="138">
        <f t="shared" si="6"/>
        <v>8.52958247332352E-06</v>
      </c>
      <c r="J212" s="51"/>
      <c r="L212" s="107"/>
    </row>
    <row r="213" spans="1:12" s="97" customFormat="1" ht="15" customHeight="1">
      <c r="A213" s="95" t="s">
        <v>186</v>
      </c>
      <c r="B213" s="140"/>
      <c r="C213" s="140" t="s">
        <v>124</v>
      </c>
      <c r="D213" s="140"/>
      <c r="E213" s="141">
        <f>SUM(E214:E234)</f>
        <v>973470</v>
      </c>
      <c r="F213" s="225">
        <f>SUM(F214:F234)</f>
        <v>1027156</v>
      </c>
      <c r="G213" s="225">
        <f>SUM(G214:G234)</f>
        <v>984838.1199999999</v>
      </c>
      <c r="H213" s="98">
        <f t="shared" si="7"/>
        <v>0.9588009221578805</v>
      </c>
      <c r="I213" s="98">
        <f t="shared" si="6"/>
        <v>0.052501612296330526</v>
      </c>
      <c r="J213" s="143">
        <v>0</v>
      </c>
      <c r="L213" s="149"/>
    </row>
    <row r="214" spans="1:12" ht="15" customHeight="1">
      <c r="A214" s="40" t="s">
        <v>341</v>
      </c>
      <c r="B214" s="24"/>
      <c r="C214" s="24"/>
      <c r="D214" s="36" t="s">
        <v>98</v>
      </c>
      <c r="E214" s="25">
        <v>2100</v>
      </c>
      <c r="F214" s="224">
        <v>2100</v>
      </c>
      <c r="G214" s="231">
        <v>1893.23</v>
      </c>
      <c r="H214" s="138">
        <f t="shared" si="7"/>
        <v>0.9015380952380952</v>
      </c>
      <c r="I214" s="138">
        <f t="shared" si="6"/>
        <v>0.00010092788391231429</v>
      </c>
      <c r="J214" s="51"/>
      <c r="L214" s="107"/>
    </row>
    <row r="215" spans="1:12" ht="15" customHeight="1">
      <c r="A215" s="26" t="s">
        <v>19</v>
      </c>
      <c r="B215" s="24"/>
      <c r="C215" s="24"/>
      <c r="D215" s="24">
        <v>4010</v>
      </c>
      <c r="E215" s="25">
        <v>537073</v>
      </c>
      <c r="F215" s="224">
        <v>560645</v>
      </c>
      <c r="G215" s="231">
        <v>544135.09</v>
      </c>
      <c r="H215" s="138">
        <f t="shared" si="7"/>
        <v>0.9705519357168975</v>
      </c>
      <c r="I215" s="138">
        <f t="shared" si="6"/>
        <v>0.029007782042401974</v>
      </c>
      <c r="J215" s="51"/>
      <c r="L215" s="107"/>
    </row>
    <row r="216" spans="1:12" ht="15" customHeight="1">
      <c r="A216" s="26" t="s">
        <v>20</v>
      </c>
      <c r="B216" s="24"/>
      <c r="C216" s="24"/>
      <c r="D216" s="24">
        <v>4040</v>
      </c>
      <c r="E216" s="25">
        <v>46500</v>
      </c>
      <c r="F216" s="224">
        <v>45728</v>
      </c>
      <c r="G216" s="231">
        <v>45727.24</v>
      </c>
      <c r="H216" s="138">
        <f t="shared" si="7"/>
        <v>0.9999833799860042</v>
      </c>
      <c r="I216" s="138">
        <f t="shared" si="6"/>
        <v>0.0024377141553591133</v>
      </c>
      <c r="J216" s="51"/>
      <c r="L216" s="107"/>
    </row>
    <row r="217" spans="1:12" ht="15" customHeight="1">
      <c r="A217" s="26" t="s">
        <v>21</v>
      </c>
      <c r="B217" s="24"/>
      <c r="C217" s="24"/>
      <c r="D217" s="24">
        <v>4110</v>
      </c>
      <c r="E217" s="25">
        <v>98803</v>
      </c>
      <c r="F217" s="224">
        <v>98188</v>
      </c>
      <c r="G217" s="231">
        <v>96756.78</v>
      </c>
      <c r="H217" s="138">
        <f t="shared" si="7"/>
        <v>0.9854236770277427</v>
      </c>
      <c r="I217" s="138">
        <f t="shared" si="6"/>
        <v>0.005158093342895123</v>
      </c>
      <c r="J217" s="51"/>
      <c r="L217" s="107"/>
    </row>
    <row r="218" spans="1:12" ht="15" customHeight="1">
      <c r="A218" s="26" t="s">
        <v>22</v>
      </c>
      <c r="B218" s="24"/>
      <c r="C218" s="24"/>
      <c r="D218" s="24">
        <v>4120</v>
      </c>
      <c r="E218" s="25">
        <v>14082</v>
      </c>
      <c r="F218" s="224">
        <v>13893</v>
      </c>
      <c r="G218" s="231">
        <v>13139.9</v>
      </c>
      <c r="H218" s="138">
        <f t="shared" si="7"/>
        <v>0.945792845317786</v>
      </c>
      <c r="I218" s="138">
        <f t="shared" si="6"/>
        <v>0.0007004866296326482</v>
      </c>
      <c r="J218" s="51"/>
      <c r="L218" s="107"/>
    </row>
    <row r="219" spans="1:12" ht="15" customHeight="1">
      <c r="A219" s="26" t="s">
        <v>9</v>
      </c>
      <c r="B219" s="24"/>
      <c r="C219" s="24"/>
      <c r="D219" s="24">
        <v>4210</v>
      </c>
      <c r="E219" s="25">
        <v>86334</v>
      </c>
      <c r="F219" s="224">
        <v>112734</v>
      </c>
      <c r="G219" s="231">
        <v>107855.43</v>
      </c>
      <c r="H219" s="138">
        <f t="shared" si="7"/>
        <v>0.9567249454468039</v>
      </c>
      <c r="I219" s="138">
        <f t="shared" si="6"/>
        <v>0.005749761158629823</v>
      </c>
      <c r="J219" s="51"/>
      <c r="L219" s="107"/>
    </row>
    <row r="220" spans="1:12" ht="15" customHeight="1">
      <c r="A220" s="37" t="s">
        <v>60</v>
      </c>
      <c r="B220" s="24"/>
      <c r="C220" s="24"/>
      <c r="D220" s="36" t="s">
        <v>139</v>
      </c>
      <c r="E220" s="25">
        <v>76000</v>
      </c>
      <c r="F220" s="224">
        <v>78155</v>
      </c>
      <c r="G220" s="231">
        <v>73081.34</v>
      </c>
      <c r="H220" s="138">
        <f t="shared" si="7"/>
        <v>0.9350820804810952</v>
      </c>
      <c r="I220" s="138">
        <f aca="true" t="shared" si="8" ref="I220:I277">G220/18758245.26</f>
        <v>0.0038959582299437313</v>
      </c>
      <c r="J220" s="51"/>
      <c r="L220" s="107"/>
    </row>
    <row r="221" spans="1:12" ht="14.25" customHeight="1">
      <c r="A221" s="37" t="s">
        <v>146</v>
      </c>
      <c r="B221" s="24"/>
      <c r="C221" s="24"/>
      <c r="D221" s="24">
        <v>4240</v>
      </c>
      <c r="E221" s="25">
        <v>5000</v>
      </c>
      <c r="F221" s="224">
        <v>5000</v>
      </c>
      <c r="G221" s="231">
        <v>4884.65</v>
      </c>
      <c r="H221" s="138">
        <f t="shared" si="7"/>
        <v>0.97693</v>
      </c>
      <c r="I221" s="138">
        <f t="shared" si="8"/>
        <v>0.0002604001564269983</v>
      </c>
      <c r="J221" s="51"/>
      <c r="L221" s="107"/>
    </row>
    <row r="222" spans="1:12" ht="15" customHeight="1">
      <c r="A222" s="37" t="s">
        <v>10</v>
      </c>
      <c r="B222" s="24"/>
      <c r="C222" s="24"/>
      <c r="D222" s="36" t="s">
        <v>154</v>
      </c>
      <c r="E222" s="25">
        <v>25300</v>
      </c>
      <c r="F222" s="224">
        <v>18210</v>
      </c>
      <c r="G222" s="231">
        <v>14472.58</v>
      </c>
      <c r="H222" s="138">
        <f t="shared" si="7"/>
        <v>0.7947600219659527</v>
      </c>
      <c r="I222" s="138">
        <f t="shared" si="8"/>
        <v>0.0007715316544485781</v>
      </c>
      <c r="J222" s="51"/>
      <c r="L222" s="107"/>
    </row>
    <row r="223" spans="1:12" ht="15" customHeight="1">
      <c r="A223" s="26" t="s">
        <v>11</v>
      </c>
      <c r="B223" s="24"/>
      <c r="C223" s="24"/>
      <c r="D223" s="24">
        <v>4270</v>
      </c>
      <c r="E223" s="25">
        <v>2700</v>
      </c>
      <c r="F223" s="224">
        <v>11300</v>
      </c>
      <c r="G223" s="231">
        <v>4916.2</v>
      </c>
      <c r="H223" s="138">
        <f t="shared" si="7"/>
        <v>0.4350619469026549</v>
      </c>
      <c r="I223" s="138">
        <f t="shared" si="8"/>
        <v>0.0002620820834709568</v>
      </c>
      <c r="J223" s="51"/>
      <c r="L223" s="107"/>
    </row>
    <row r="224" spans="1:12" ht="15" customHeight="1">
      <c r="A224" s="26" t="s">
        <v>48</v>
      </c>
      <c r="B224" s="24"/>
      <c r="C224" s="24"/>
      <c r="D224" s="24">
        <v>4280</v>
      </c>
      <c r="E224" s="25">
        <v>280</v>
      </c>
      <c r="F224" s="224">
        <v>360</v>
      </c>
      <c r="G224" s="231">
        <v>290</v>
      </c>
      <c r="H224" s="138">
        <f aca="true" t="shared" si="9" ref="H224:H261">G224/F224</f>
        <v>0.8055555555555556</v>
      </c>
      <c r="I224" s="138">
        <f t="shared" si="8"/>
        <v>1.5459868232898878E-05</v>
      </c>
      <c r="J224" s="51"/>
      <c r="L224" s="107"/>
    </row>
    <row r="225" spans="1:12" ht="15" customHeight="1">
      <c r="A225" s="26" t="s">
        <v>12</v>
      </c>
      <c r="B225" s="24"/>
      <c r="C225" s="24"/>
      <c r="D225" s="24">
        <v>4300</v>
      </c>
      <c r="E225" s="25">
        <v>5570</v>
      </c>
      <c r="F225" s="224">
        <v>10070</v>
      </c>
      <c r="G225" s="231">
        <v>9934.62</v>
      </c>
      <c r="H225" s="138">
        <f t="shared" si="9"/>
        <v>0.9865561072492552</v>
      </c>
      <c r="I225" s="138">
        <f t="shared" si="8"/>
        <v>0.0005296135039445581</v>
      </c>
      <c r="J225" s="51"/>
      <c r="L225" s="107"/>
    </row>
    <row r="226" spans="1:12" ht="15" customHeight="1">
      <c r="A226" s="37" t="s">
        <v>351</v>
      </c>
      <c r="B226" s="24"/>
      <c r="C226" s="24"/>
      <c r="D226" s="36" t="s">
        <v>167</v>
      </c>
      <c r="E226" s="25">
        <v>654</v>
      </c>
      <c r="F226" s="224">
        <v>654</v>
      </c>
      <c r="G226" s="231">
        <v>538.04</v>
      </c>
      <c r="H226" s="138">
        <f t="shared" si="9"/>
        <v>0.8226911314984708</v>
      </c>
      <c r="I226" s="138">
        <f t="shared" si="8"/>
        <v>2.8682853462168665E-05</v>
      </c>
      <c r="J226" s="51"/>
      <c r="L226" s="107"/>
    </row>
    <row r="227" spans="1:12" ht="25.5" customHeight="1">
      <c r="A227" s="37" t="s">
        <v>377</v>
      </c>
      <c r="B227" s="24"/>
      <c r="C227" s="24"/>
      <c r="D227" s="36" t="s">
        <v>201</v>
      </c>
      <c r="E227" s="25">
        <v>770</v>
      </c>
      <c r="F227" s="224">
        <v>770</v>
      </c>
      <c r="G227" s="231">
        <v>169.77</v>
      </c>
      <c r="H227" s="138">
        <f t="shared" si="9"/>
        <v>0.2204805194805195</v>
      </c>
      <c r="I227" s="138">
        <f t="shared" si="8"/>
        <v>9.050420103100837E-06</v>
      </c>
      <c r="J227" s="51"/>
      <c r="L227" s="107"/>
    </row>
    <row r="228" spans="1:12" ht="25.5" customHeight="1">
      <c r="A228" s="37" t="s">
        <v>385</v>
      </c>
      <c r="B228" s="24"/>
      <c r="C228" s="24"/>
      <c r="D228" s="36" t="s">
        <v>202</v>
      </c>
      <c r="E228" s="25">
        <v>1200</v>
      </c>
      <c r="F228" s="224">
        <v>1200</v>
      </c>
      <c r="G228" s="231">
        <v>953.44</v>
      </c>
      <c r="H228" s="138">
        <f t="shared" si="9"/>
        <v>0.7945333333333334</v>
      </c>
      <c r="I228" s="138">
        <f t="shared" si="8"/>
        <v>5.0827781958534856E-05</v>
      </c>
      <c r="J228" s="51"/>
      <c r="L228" s="107"/>
    </row>
    <row r="229" spans="1:12" ht="24.75" customHeight="1">
      <c r="A229" s="55" t="s">
        <v>213</v>
      </c>
      <c r="B229" s="173"/>
      <c r="C229" s="173"/>
      <c r="D229" s="174" t="s">
        <v>214</v>
      </c>
      <c r="E229" s="175">
        <v>0</v>
      </c>
      <c r="F229" s="224">
        <v>615</v>
      </c>
      <c r="G229" s="231">
        <v>615</v>
      </c>
      <c r="H229" s="176">
        <f t="shared" si="9"/>
        <v>1</v>
      </c>
      <c r="I229" s="138">
        <f t="shared" si="8"/>
        <v>3.278558263183728E-05</v>
      </c>
      <c r="J229" s="177"/>
      <c r="L229" s="107"/>
    </row>
    <row r="230" spans="1:12" ht="15" customHeight="1">
      <c r="A230" s="26" t="s">
        <v>25</v>
      </c>
      <c r="B230" s="24"/>
      <c r="C230" s="24"/>
      <c r="D230" s="24">
        <v>4410</v>
      </c>
      <c r="E230" s="25">
        <v>400</v>
      </c>
      <c r="F230" s="224">
        <v>400</v>
      </c>
      <c r="G230" s="231">
        <v>238.92</v>
      </c>
      <c r="H230" s="138">
        <f t="shared" si="9"/>
        <v>0.5972999999999999</v>
      </c>
      <c r="I230" s="138">
        <f t="shared" si="8"/>
        <v>1.2736799028290345E-05</v>
      </c>
      <c r="J230" s="51"/>
      <c r="L230" s="107"/>
    </row>
    <row r="231" spans="1:12" ht="12.75">
      <c r="A231" s="26" t="s">
        <v>26</v>
      </c>
      <c r="B231" s="24"/>
      <c r="C231" s="24"/>
      <c r="D231" s="24">
        <v>4430</v>
      </c>
      <c r="E231" s="25">
        <v>5910</v>
      </c>
      <c r="F231" s="224">
        <v>3220</v>
      </c>
      <c r="G231" s="231">
        <v>3220</v>
      </c>
      <c r="H231" s="138">
        <f t="shared" si="9"/>
        <v>1</v>
      </c>
      <c r="I231" s="138">
        <f t="shared" si="8"/>
        <v>0.00017165784727563583</v>
      </c>
      <c r="J231" s="51"/>
      <c r="L231" s="107"/>
    </row>
    <row r="232" spans="1:12" ht="14.25" customHeight="1">
      <c r="A232" s="26" t="s">
        <v>344</v>
      </c>
      <c r="B232" s="24"/>
      <c r="C232" s="24"/>
      <c r="D232" s="24">
        <v>4440</v>
      </c>
      <c r="E232" s="25">
        <v>44314</v>
      </c>
      <c r="F232" s="224">
        <v>44314</v>
      </c>
      <c r="G232" s="231">
        <v>43406.3</v>
      </c>
      <c r="H232" s="138">
        <f t="shared" si="9"/>
        <v>0.9795166313129035</v>
      </c>
      <c r="I232" s="138">
        <f t="shared" si="8"/>
        <v>0.002313985098198892</v>
      </c>
      <c r="J232" s="51"/>
      <c r="L232" s="107"/>
    </row>
    <row r="233" spans="1:12" ht="25.5">
      <c r="A233" s="37" t="s">
        <v>220</v>
      </c>
      <c r="B233" s="24"/>
      <c r="C233" s="24"/>
      <c r="D233" s="36" t="s">
        <v>200</v>
      </c>
      <c r="E233" s="25">
        <v>480</v>
      </c>
      <c r="F233" s="224">
        <v>1390</v>
      </c>
      <c r="G233" s="231">
        <v>400</v>
      </c>
      <c r="H233" s="138">
        <f t="shared" si="9"/>
        <v>0.28776978417266186</v>
      </c>
      <c r="I233" s="138">
        <f t="shared" si="8"/>
        <v>2.13239561833088E-05</v>
      </c>
      <c r="J233" s="51"/>
      <c r="L233" s="107"/>
    </row>
    <row r="234" spans="1:12" ht="12.75">
      <c r="A234" s="37" t="s">
        <v>90</v>
      </c>
      <c r="B234" s="24"/>
      <c r="C234" s="24"/>
      <c r="D234" s="36" t="s">
        <v>89</v>
      </c>
      <c r="E234" s="25">
        <v>20000</v>
      </c>
      <c r="F234" s="224">
        <v>18210</v>
      </c>
      <c r="G234" s="231">
        <v>18209.59</v>
      </c>
      <c r="H234" s="138">
        <f t="shared" si="9"/>
        <v>0.9999774848984074</v>
      </c>
      <c r="I234" s="138">
        <f t="shared" si="8"/>
        <v>0.0009707512481900452</v>
      </c>
      <c r="J234" s="51"/>
      <c r="L234" s="107"/>
    </row>
    <row r="235" spans="1:12" s="97" customFormat="1" ht="15" customHeight="1">
      <c r="A235" s="95" t="s">
        <v>49</v>
      </c>
      <c r="B235" s="140"/>
      <c r="C235" s="140" t="s">
        <v>187</v>
      </c>
      <c r="D235" s="140"/>
      <c r="E235" s="141">
        <f>SUM(E236:E259)</f>
        <v>1378084</v>
      </c>
      <c r="F235" s="223">
        <f>SUM(F236:F259)</f>
        <v>1509131</v>
      </c>
      <c r="G235" s="223">
        <f>SUM(G236:G259)</f>
        <v>1489857.8599999996</v>
      </c>
      <c r="H235" s="98">
        <f t="shared" si="9"/>
        <v>0.9872289814469384</v>
      </c>
      <c r="I235" s="98">
        <f t="shared" si="8"/>
        <v>0.07942415931499552</v>
      </c>
      <c r="J235" s="143">
        <v>0</v>
      </c>
      <c r="L235" s="149"/>
    </row>
    <row r="236" spans="1:12" ht="13.5" customHeight="1">
      <c r="A236" s="37" t="s">
        <v>341</v>
      </c>
      <c r="B236" s="24"/>
      <c r="C236" s="36"/>
      <c r="D236" s="36" t="s">
        <v>98</v>
      </c>
      <c r="E236" s="25">
        <v>2090</v>
      </c>
      <c r="F236" s="224">
        <v>2190</v>
      </c>
      <c r="G236" s="231">
        <v>1664.58</v>
      </c>
      <c r="H236" s="138">
        <f t="shared" si="9"/>
        <v>0.7600821917808219</v>
      </c>
      <c r="I236" s="138">
        <f t="shared" si="8"/>
        <v>8.87385774590304E-05</v>
      </c>
      <c r="J236" s="50"/>
      <c r="L236" s="107"/>
    </row>
    <row r="237" spans="1:12" ht="13.5" customHeight="1">
      <c r="A237" s="26" t="s">
        <v>19</v>
      </c>
      <c r="B237" s="24"/>
      <c r="C237" s="24"/>
      <c r="D237" s="24">
        <v>4010</v>
      </c>
      <c r="E237" s="25">
        <v>941700</v>
      </c>
      <c r="F237" s="224">
        <v>1041331</v>
      </c>
      <c r="G237" s="231">
        <v>1033183.41</v>
      </c>
      <c r="H237" s="138">
        <f t="shared" si="9"/>
        <v>0.9921757923273196</v>
      </c>
      <c r="I237" s="138">
        <f t="shared" si="8"/>
        <v>0.05507889441040393</v>
      </c>
      <c r="J237" s="50"/>
      <c r="L237" s="107"/>
    </row>
    <row r="238" spans="1:12" ht="13.5" customHeight="1">
      <c r="A238" s="26" t="s">
        <v>19</v>
      </c>
      <c r="B238" s="24"/>
      <c r="C238" s="24"/>
      <c r="D238" s="24" t="s">
        <v>425</v>
      </c>
      <c r="E238" s="25">
        <v>0</v>
      </c>
      <c r="F238" s="224">
        <v>3000</v>
      </c>
      <c r="G238" s="231">
        <v>3000</v>
      </c>
      <c r="H238" s="138">
        <f t="shared" si="9"/>
        <v>1</v>
      </c>
      <c r="I238" s="138">
        <f t="shared" si="8"/>
        <v>0.000159929671374816</v>
      </c>
      <c r="J238" s="50"/>
      <c r="L238" s="107"/>
    </row>
    <row r="239" spans="1:12" ht="13.5" customHeight="1">
      <c r="A239" s="37" t="s">
        <v>20</v>
      </c>
      <c r="B239" s="24"/>
      <c r="C239" s="24"/>
      <c r="D239" s="36" t="s">
        <v>171</v>
      </c>
      <c r="E239" s="25">
        <v>79500</v>
      </c>
      <c r="F239" s="224">
        <v>78262</v>
      </c>
      <c r="G239" s="231">
        <v>78261.75</v>
      </c>
      <c r="H239" s="138">
        <f t="shared" si="9"/>
        <v>0.9999968056016969</v>
      </c>
      <c r="I239" s="138">
        <f t="shared" si="8"/>
        <v>0.004172125319572668</v>
      </c>
      <c r="J239" s="50"/>
      <c r="L239" s="107"/>
    </row>
    <row r="240" spans="1:12" ht="13.5" customHeight="1">
      <c r="A240" s="26" t="s">
        <v>21</v>
      </c>
      <c r="B240" s="24"/>
      <c r="C240" s="24"/>
      <c r="D240" s="24">
        <v>4110</v>
      </c>
      <c r="E240" s="25">
        <v>172240</v>
      </c>
      <c r="F240" s="224">
        <v>184804</v>
      </c>
      <c r="G240" s="231">
        <v>183313.25</v>
      </c>
      <c r="H240" s="138">
        <f t="shared" si="9"/>
        <v>0.9919333455985802</v>
      </c>
      <c r="I240" s="138">
        <f t="shared" si="8"/>
        <v>0.009772409277049829</v>
      </c>
      <c r="J240" s="50"/>
      <c r="L240" s="107"/>
    </row>
    <row r="241" spans="1:12" ht="13.5" customHeight="1">
      <c r="A241" s="26" t="s">
        <v>21</v>
      </c>
      <c r="B241" s="24"/>
      <c r="C241" s="24"/>
      <c r="D241" s="24" t="s">
        <v>356</v>
      </c>
      <c r="E241" s="25">
        <v>0</v>
      </c>
      <c r="F241" s="224">
        <v>516</v>
      </c>
      <c r="G241" s="231">
        <v>515.7</v>
      </c>
      <c r="H241" s="138">
        <f t="shared" si="9"/>
        <v>0.9994186046511628</v>
      </c>
      <c r="I241" s="138">
        <f t="shared" si="8"/>
        <v>2.749191050933087E-05</v>
      </c>
      <c r="J241" s="50"/>
      <c r="L241" s="107"/>
    </row>
    <row r="242" spans="1:12" ht="13.5" customHeight="1">
      <c r="A242" s="26" t="s">
        <v>22</v>
      </c>
      <c r="B242" s="24"/>
      <c r="C242" s="24"/>
      <c r="D242" s="24">
        <v>4120</v>
      </c>
      <c r="E242" s="25">
        <v>24550</v>
      </c>
      <c r="F242" s="224">
        <v>25841</v>
      </c>
      <c r="G242" s="231">
        <v>25002.01</v>
      </c>
      <c r="H242" s="138">
        <f t="shared" si="9"/>
        <v>0.9675326032274292</v>
      </c>
      <c r="I242" s="138">
        <f t="shared" si="8"/>
        <v>0.0013328544143366209</v>
      </c>
      <c r="J242" s="50"/>
      <c r="L242" s="107"/>
    </row>
    <row r="243" spans="1:12" ht="13.5" customHeight="1">
      <c r="A243" s="26" t="s">
        <v>22</v>
      </c>
      <c r="B243" s="24"/>
      <c r="C243" s="24"/>
      <c r="D243" s="24" t="s">
        <v>352</v>
      </c>
      <c r="E243" s="25">
        <v>0</v>
      </c>
      <c r="F243" s="224">
        <v>54</v>
      </c>
      <c r="G243" s="231">
        <v>53.9</v>
      </c>
      <c r="H243" s="138">
        <f t="shared" si="9"/>
        <v>0.9981481481481481</v>
      </c>
      <c r="I243" s="138">
        <f t="shared" si="8"/>
        <v>2.8734030957008607E-06</v>
      </c>
      <c r="J243" s="50"/>
      <c r="L243" s="107"/>
    </row>
    <row r="244" spans="1:12" ht="13.5" customHeight="1">
      <c r="A244" s="26" t="s">
        <v>9</v>
      </c>
      <c r="B244" s="24"/>
      <c r="C244" s="24"/>
      <c r="D244" s="24">
        <v>4210</v>
      </c>
      <c r="E244" s="25">
        <v>36700</v>
      </c>
      <c r="F244" s="224">
        <v>35700</v>
      </c>
      <c r="G244" s="231">
        <v>34688.51</v>
      </c>
      <c r="H244" s="138">
        <f t="shared" si="9"/>
        <v>0.9716669467787116</v>
      </c>
      <c r="I244" s="138">
        <f t="shared" si="8"/>
        <v>0.0018492406682606728</v>
      </c>
      <c r="J244" s="50"/>
      <c r="L244" s="107"/>
    </row>
    <row r="245" spans="1:12" ht="13.5" customHeight="1">
      <c r="A245" s="26" t="s">
        <v>9</v>
      </c>
      <c r="B245" s="24"/>
      <c r="C245" s="24"/>
      <c r="D245" s="36" t="s">
        <v>388</v>
      </c>
      <c r="E245" s="25">
        <v>350</v>
      </c>
      <c r="F245" s="224">
        <v>137</v>
      </c>
      <c r="G245" s="231">
        <v>136.28</v>
      </c>
      <c r="H245" s="138">
        <f t="shared" si="9"/>
        <v>0.9947445255474453</v>
      </c>
      <c r="I245" s="138">
        <f t="shared" si="8"/>
        <v>7.2650718716533074E-06</v>
      </c>
      <c r="J245" s="50"/>
      <c r="L245" s="107"/>
    </row>
    <row r="246" spans="1:12" ht="14.25" customHeight="1">
      <c r="A246" s="37" t="s">
        <v>353</v>
      </c>
      <c r="B246" s="24"/>
      <c r="C246" s="24"/>
      <c r="D246" s="24">
        <v>4240</v>
      </c>
      <c r="E246" s="25">
        <v>3000</v>
      </c>
      <c r="F246" s="224">
        <v>3000</v>
      </c>
      <c r="G246" s="231">
        <v>2892.72</v>
      </c>
      <c r="H246" s="138">
        <f t="shared" si="9"/>
        <v>0.96424</v>
      </c>
      <c r="I246" s="138">
        <f t="shared" si="8"/>
        <v>0.00015421058632645256</v>
      </c>
      <c r="J246" s="50"/>
      <c r="L246" s="107"/>
    </row>
    <row r="247" spans="1:12" ht="14.25" customHeight="1">
      <c r="A247" s="37" t="s">
        <v>353</v>
      </c>
      <c r="B247" s="24"/>
      <c r="C247" s="24"/>
      <c r="D247" s="24" t="s">
        <v>423</v>
      </c>
      <c r="E247" s="25">
        <v>0</v>
      </c>
      <c r="F247" s="224">
        <v>4995</v>
      </c>
      <c r="G247" s="231">
        <v>4924.98</v>
      </c>
      <c r="H247" s="138">
        <f t="shared" si="9"/>
        <v>0.985981981981982</v>
      </c>
      <c r="I247" s="138">
        <f t="shared" si="8"/>
        <v>0.0002625501443091804</v>
      </c>
      <c r="J247" s="50"/>
      <c r="L247" s="107"/>
    </row>
    <row r="248" spans="1:12" ht="13.5" customHeight="1">
      <c r="A248" s="37" t="s">
        <v>10</v>
      </c>
      <c r="B248" s="24"/>
      <c r="C248" s="24"/>
      <c r="D248" s="36" t="s">
        <v>154</v>
      </c>
      <c r="E248" s="25">
        <v>18800</v>
      </c>
      <c r="F248" s="224">
        <v>16500</v>
      </c>
      <c r="G248" s="231">
        <v>15792.01</v>
      </c>
      <c r="H248" s="138">
        <f t="shared" si="9"/>
        <v>0.9570915151515151</v>
      </c>
      <c r="I248" s="138">
        <f t="shared" si="8"/>
        <v>0.000841870323215936</v>
      </c>
      <c r="J248" s="50"/>
      <c r="L248" s="107"/>
    </row>
    <row r="249" spans="1:12" ht="13.5" customHeight="1">
      <c r="A249" s="26" t="s">
        <v>11</v>
      </c>
      <c r="B249" s="24"/>
      <c r="C249" s="24"/>
      <c r="D249" s="24">
        <v>4270</v>
      </c>
      <c r="E249" s="25">
        <v>2400</v>
      </c>
      <c r="F249" s="224">
        <v>2400</v>
      </c>
      <c r="G249" s="231">
        <v>129.15</v>
      </c>
      <c r="H249" s="138">
        <f t="shared" si="9"/>
        <v>0.0538125</v>
      </c>
      <c r="I249" s="138">
        <f t="shared" si="8"/>
        <v>6.884972352685829E-06</v>
      </c>
      <c r="J249" s="50"/>
      <c r="L249" s="107"/>
    </row>
    <row r="250" spans="1:12" ht="13.5" customHeight="1">
      <c r="A250" s="26" t="s">
        <v>48</v>
      </c>
      <c r="B250" s="24"/>
      <c r="C250" s="24"/>
      <c r="D250" s="24">
        <v>4280</v>
      </c>
      <c r="E250" s="25">
        <v>500</v>
      </c>
      <c r="F250" s="224">
        <v>500</v>
      </c>
      <c r="G250" s="231">
        <v>420</v>
      </c>
      <c r="H250" s="138">
        <f t="shared" si="9"/>
        <v>0.84</v>
      </c>
      <c r="I250" s="138">
        <f t="shared" si="8"/>
        <v>2.239015399247424E-05</v>
      </c>
      <c r="J250" s="50"/>
      <c r="L250" s="107"/>
    </row>
    <row r="251" spans="1:12" ht="13.5" customHeight="1">
      <c r="A251" s="26" t="s">
        <v>12</v>
      </c>
      <c r="B251" s="24"/>
      <c r="C251" s="24"/>
      <c r="D251" s="24">
        <v>4300</v>
      </c>
      <c r="E251" s="25">
        <v>5950</v>
      </c>
      <c r="F251" s="224">
        <v>7250</v>
      </c>
      <c r="G251" s="231">
        <v>5880.42</v>
      </c>
      <c r="H251" s="138">
        <f t="shared" si="9"/>
        <v>0.8110924137931035</v>
      </c>
      <c r="I251" s="138">
        <f t="shared" si="8"/>
        <v>0.0003134845460486318</v>
      </c>
      <c r="J251" s="50"/>
      <c r="L251" s="107"/>
    </row>
    <row r="252" spans="1:12" ht="13.5" customHeight="1">
      <c r="A252" s="26" t="s">
        <v>12</v>
      </c>
      <c r="B252" s="24"/>
      <c r="C252" s="24"/>
      <c r="D252" s="24" t="s">
        <v>354</v>
      </c>
      <c r="E252" s="25">
        <v>5800</v>
      </c>
      <c r="F252" s="224">
        <v>16018</v>
      </c>
      <c r="G252" s="231">
        <v>16017.44</v>
      </c>
      <c r="H252" s="138">
        <f t="shared" si="9"/>
        <v>0.999965039330753</v>
      </c>
      <c r="I252" s="138">
        <f t="shared" si="8"/>
        <v>0.0008538879718219442</v>
      </c>
      <c r="J252" s="50"/>
      <c r="L252" s="107"/>
    </row>
    <row r="253" spans="1:12" ht="25.5" customHeight="1">
      <c r="A253" s="26" t="s">
        <v>386</v>
      </c>
      <c r="B253" s="24"/>
      <c r="C253" s="24"/>
      <c r="D253" s="24" t="s">
        <v>179</v>
      </c>
      <c r="E253" s="25">
        <v>14000</v>
      </c>
      <c r="F253" s="224">
        <v>15020</v>
      </c>
      <c r="G253" s="231">
        <v>12804.35</v>
      </c>
      <c r="H253" s="138">
        <f t="shared" si="9"/>
        <v>0.8524866844207724</v>
      </c>
      <c r="I253" s="138">
        <f t="shared" si="8"/>
        <v>0.0006825984958893751</v>
      </c>
      <c r="J253" s="50"/>
      <c r="L253" s="107"/>
    </row>
    <row r="254" spans="1:12" ht="13.5" customHeight="1">
      <c r="A254" s="26" t="s">
        <v>25</v>
      </c>
      <c r="B254" s="24"/>
      <c r="C254" s="24"/>
      <c r="D254" s="24">
        <v>4410</v>
      </c>
      <c r="E254" s="25">
        <v>2000</v>
      </c>
      <c r="F254" s="224">
        <v>1702</v>
      </c>
      <c r="G254" s="231">
        <v>1348.66</v>
      </c>
      <c r="H254" s="138">
        <f t="shared" si="9"/>
        <v>0.7923971797884842</v>
      </c>
      <c r="I254" s="138">
        <f t="shared" si="8"/>
        <v>7.189691686545311E-05</v>
      </c>
      <c r="J254" s="50"/>
      <c r="L254" s="107"/>
    </row>
    <row r="255" spans="1:12" ht="13.5" customHeight="1">
      <c r="A255" s="26" t="s">
        <v>25</v>
      </c>
      <c r="B255" s="24"/>
      <c r="C255" s="24"/>
      <c r="D255" s="24" t="s">
        <v>424</v>
      </c>
      <c r="E255" s="25">
        <v>0</v>
      </c>
      <c r="F255" s="224">
        <v>184</v>
      </c>
      <c r="G255" s="231">
        <v>183.4</v>
      </c>
      <c r="H255" s="138">
        <f t="shared" si="9"/>
        <v>0.9967391304347827</v>
      </c>
      <c r="I255" s="138">
        <f t="shared" si="8"/>
        <v>9.777033910047084E-06</v>
      </c>
      <c r="J255" s="50"/>
      <c r="L255" s="107"/>
    </row>
    <row r="256" spans="1:12" ht="13.5" customHeight="1">
      <c r="A256" s="26" t="s">
        <v>275</v>
      </c>
      <c r="B256" s="24"/>
      <c r="C256" s="24"/>
      <c r="D256" s="24" t="s">
        <v>355</v>
      </c>
      <c r="E256" s="25">
        <v>9850</v>
      </c>
      <c r="F256" s="224">
        <v>11016</v>
      </c>
      <c r="G256" s="231">
        <v>11015.34</v>
      </c>
      <c r="H256" s="138">
        <f t="shared" si="9"/>
        <v>0.9999400871459695</v>
      </c>
      <c r="I256" s="138">
        <f t="shared" si="8"/>
        <v>0.0005872265687606219</v>
      </c>
      <c r="J256" s="50"/>
      <c r="L256" s="107"/>
    </row>
    <row r="257" spans="1:12" ht="13.5" customHeight="1">
      <c r="A257" s="26" t="s">
        <v>26</v>
      </c>
      <c r="B257" s="24"/>
      <c r="C257" s="24"/>
      <c r="D257" s="24">
        <v>4430</v>
      </c>
      <c r="E257" s="25">
        <v>3900</v>
      </c>
      <c r="F257" s="224">
        <v>4459</v>
      </c>
      <c r="G257" s="231">
        <v>4459</v>
      </c>
      <c r="H257" s="138">
        <f t="shared" si="9"/>
        <v>1</v>
      </c>
      <c r="I257" s="138">
        <f t="shared" si="8"/>
        <v>0.00023770880155343484</v>
      </c>
      <c r="J257" s="50"/>
      <c r="L257" s="107"/>
    </row>
    <row r="258" spans="1:12" ht="14.25" customHeight="1">
      <c r="A258" s="26" t="s">
        <v>344</v>
      </c>
      <c r="B258" s="24"/>
      <c r="C258" s="24"/>
      <c r="D258" s="24">
        <v>4440</v>
      </c>
      <c r="E258" s="25">
        <v>54594</v>
      </c>
      <c r="F258" s="224">
        <v>54092</v>
      </c>
      <c r="G258" s="231">
        <v>54091</v>
      </c>
      <c r="H258" s="138">
        <f t="shared" si="9"/>
        <v>0.9999815129778895</v>
      </c>
      <c r="I258" s="138">
        <f t="shared" si="8"/>
        <v>0.0028835852847783907</v>
      </c>
      <c r="J258" s="50"/>
      <c r="L258" s="107"/>
    </row>
    <row r="259" spans="1:12" ht="26.25" customHeight="1">
      <c r="A259" s="37" t="s">
        <v>215</v>
      </c>
      <c r="B259" s="24"/>
      <c r="C259" s="24"/>
      <c r="D259" s="36" t="s">
        <v>200</v>
      </c>
      <c r="E259" s="25">
        <v>160</v>
      </c>
      <c r="F259" s="224">
        <v>160</v>
      </c>
      <c r="G259" s="231">
        <v>80</v>
      </c>
      <c r="H259" s="138">
        <f t="shared" si="9"/>
        <v>0.5</v>
      </c>
      <c r="I259" s="138">
        <f t="shared" si="8"/>
        <v>4.26479123666176E-06</v>
      </c>
      <c r="J259" s="50"/>
      <c r="L259" s="107"/>
    </row>
    <row r="260" spans="1:12" s="97" customFormat="1" ht="15.75" customHeight="1">
      <c r="A260" s="95" t="s">
        <v>50</v>
      </c>
      <c r="B260" s="140"/>
      <c r="C260" s="140" t="s">
        <v>188</v>
      </c>
      <c r="D260" s="140"/>
      <c r="E260" s="141">
        <f>(E261)</f>
        <v>90000</v>
      </c>
      <c r="F260" s="223">
        <f>SUM(F261)</f>
        <v>90000</v>
      </c>
      <c r="G260" s="223">
        <f>SUM(G261)</f>
        <v>87582.14</v>
      </c>
      <c r="H260" s="98">
        <f t="shared" si="9"/>
        <v>0.9731348888888889</v>
      </c>
      <c r="I260" s="98">
        <f t="shared" si="8"/>
        <v>0.004668994289501042</v>
      </c>
      <c r="J260" s="143">
        <v>0</v>
      </c>
      <c r="L260" s="149"/>
    </row>
    <row r="261" spans="1:12" ht="12.75">
      <c r="A261" s="37" t="s">
        <v>12</v>
      </c>
      <c r="B261" s="24"/>
      <c r="C261" s="24"/>
      <c r="D261" s="36" t="s">
        <v>79</v>
      </c>
      <c r="E261" s="25">
        <v>90000</v>
      </c>
      <c r="F261" s="224">
        <v>90000</v>
      </c>
      <c r="G261" s="231">
        <v>87582.14</v>
      </c>
      <c r="H261" s="138">
        <f t="shared" si="9"/>
        <v>0.9731348888888889</v>
      </c>
      <c r="I261" s="138">
        <f t="shared" si="8"/>
        <v>0.004668994289501042</v>
      </c>
      <c r="J261" s="51"/>
      <c r="L261" s="107"/>
    </row>
    <row r="262" spans="1:12" s="97" customFormat="1" ht="18" customHeight="1">
      <c r="A262" s="95" t="s">
        <v>140</v>
      </c>
      <c r="B262" s="140"/>
      <c r="C262" s="140" t="s">
        <v>141</v>
      </c>
      <c r="D262" s="140"/>
      <c r="E262" s="141">
        <f>SUM(E263:E263)</f>
        <v>31157</v>
      </c>
      <c r="F262" s="223">
        <f>SUM(F263:F263)</f>
        <v>31157</v>
      </c>
      <c r="G262" s="223">
        <f>SUM(G263:G263)</f>
        <v>5754.15</v>
      </c>
      <c r="H262" s="98">
        <f aca="true" t="shared" si="10" ref="H262:H326">G262/F262</f>
        <v>0.1846824148666431</v>
      </c>
      <c r="I262" s="98">
        <f t="shared" si="8"/>
        <v>0.0003067531061804658</v>
      </c>
      <c r="J262" s="143">
        <f>G262/7232332.21</f>
        <v>0.00079561472467261</v>
      </c>
      <c r="L262" s="149"/>
    </row>
    <row r="263" spans="1:12" s="34" customFormat="1" ht="15" customHeight="1">
      <c r="A263" s="37" t="s">
        <v>12</v>
      </c>
      <c r="B263" s="36"/>
      <c r="C263" s="36"/>
      <c r="D263" s="36" t="s">
        <v>79</v>
      </c>
      <c r="E263" s="38">
        <v>31157</v>
      </c>
      <c r="F263" s="231">
        <v>31157</v>
      </c>
      <c r="G263" s="231">
        <v>5754.15</v>
      </c>
      <c r="H263" s="138">
        <f t="shared" si="10"/>
        <v>0.1846824148666431</v>
      </c>
      <c r="I263" s="138">
        <f t="shared" si="8"/>
        <v>0.0003067531061804658</v>
      </c>
      <c r="J263" s="51"/>
      <c r="L263" s="107"/>
    </row>
    <row r="264" spans="1:12" s="97" customFormat="1" ht="15.75" customHeight="1">
      <c r="A264" s="95" t="s">
        <v>358</v>
      </c>
      <c r="B264" s="140"/>
      <c r="C264" s="140" t="s">
        <v>231</v>
      </c>
      <c r="D264" s="140"/>
      <c r="E264" s="141">
        <f>SUM(E265:E276)</f>
        <v>233532</v>
      </c>
      <c r="F264" s="225">
        <f>SUM(F265:F276)</f>
        <v>237840</v>
      </c>
      <c r="G264" s="225">
        <f>SUM(G265:G276)</f>
        <v>211650.99</v>
      </c>
      <c r="H264" s="98">
        <f t="shared" si="10"/>
        <v>0.8898881180625631</v>
      </c>
      <c r="I264" s="98">
        <f t="shared" si="8"/>
        <v>0.01128309109228482</v>
      </c>
      <c r="J264" s="143">
        <v>0</v>
      </c>
      <c r="L264" s="149"/>
    </row>
    <row r="265" spans="1:12" s="34" customFormat="1" ht="13.5" customHeight="1">
      <c r="A265" s="37" t="s">
        <v>341</v>
      </c>
      <c r="B265" s="36"/>
      <c r="C265" s="36"/>
      <c r="D265" s="36" t="s">
        <v>98</v>
      </c>
      <c r="E265" s="38">
        <v>1550</v>
      </c>
      <c r="F265" s="231">
        <v>1550</v>
      </c>
      <c r="G265" s="231">
        <v>717.68</v>
      </c>
      <c r="H265" s="138">
        <f t="shared" si="10"/>
        <v>0.46301935483870965</v>
      </c>
      <c r="I265" s="138">
        <f t="shared" si="8"/>
        <v>3.8259442184092646E-05</v>
      </c>
      <c r="J265" s="51"/>
      <c r="L265" s="107"/>
    </row>
    <row r="266" spans="1:12" s="34" customFormat="1" ht="13.5" customHeight="1">
      <c r="A266" s="37" t="s">
        <v>19</v>
      </c>
      <c r="B266" s="36"/>
      <c r="C266" s="36"/>
      <c r="D266" s="36" t="s">
        <v>151</v>
      </c>
      <c r="E266" s="38">
        <v>80608</v>
      </c>
      <c r="F266" s="231">
        <v>84208</v>
      </c>
      <c r="G266" s="231">
        <v>71289.09</v>
      </c>
      <c r="H266" s="138">
        <f t="shared" si="10"/>
        <v>0.8465833412502375</v>
      </c>
      <c r="I266" s="138">
        <f t="shared" si="8"/>
        <v>0.0038004135787698934</v>
      </c>
      <c r="J266" s="51"/>
      <c r="L266" s="107"/>
    </row>
    <row r="267" spans="1:12" s="34" customFormat="1" ht="13.5" customHeight="1">
      <c r="A267" s="37" t="s">
        <v>20</v>
      </c>
      <c r="B267" s="36"/>
      <c r="C267" s="36"/>
      <c r="D267" s="36" t="s">
        <v>171</v>
      </c>
      <c r="E267" s="38">
        <v>6600</v>
      </c>
      <c r="F267" s="231">
        <v>6307</v>
      </c>
      <c r="G267" s="231">
        <v>6306.91</v>
      </c>
      <c r="H267" s="138">
        <f t="shared" si="10"/>
        <v>0.999985730141113</v>
      </c>
      <c r="I267" s="138">
        <f t="shared" si="8"/>
        <v>0.0003362206812301802</v>
      </c>
      <c r="J267" s="51"/>
      <c r="L267" s="107"/>
    </row>
    <row r="268" spans="1:12" s="34" customFormat="1" ht="13.5" customHeight="1">
      <c r="A268" s="37" t="s">
        <v>27</v>
      </c>
      <c r="B268" s="36"/>
      <c r="C268" s="36"/>
      <c r="D268" s="36" t="s">
        <v>81</v>
      </c>
      <c r="E268" s="38">
        <v>14700</v>
      </c>
      <c r="F268" s="231">
        <v>15320</v>
      </c>
      <c r="G268" s="231">
        <v>9711.43</v>
      </c>
      <c r="H268" s="138">
        <f t="shared" si="10"/>
        <v>0.6339053524804178</v>
      </c>
      <c r="I268" s="138">
        <f t="shared" si="8"/>
        <v>0.0005177152694931764</v>
      </c>
      <c r="J268" s="51"/>
      <c r="L268" s="107"/>
    </row>
    <row r="269" spans="1:12" s="34" customFormat="1" ht="13.5" customHeight="1">
      <c r="A269" s="37" t="s">
        <v>22</v>
      </c>
      <c r="B269" s="36"/>
      <c r="C269" s="36"/>
      <c r="D269" s="36" t="s">
        <v>82</v>
      </c>
      <c r="E269" s="38">
        <v>2095</v>
      </c>
      <c r="F269" s="231">
        <v>2183</v>
      </c>
      <c r="G269" s="231">
        <v>1676.07</v>
      </c>
      <c r="H269" s="138">
        <f t="shared" si="10"/>
        <v>0.7677828676133761</v>
      </c>
      <c r="I269" s="138">
        <f t="shared" si="8"/>
        <v>8.935110810039594E-05</v>
      </c>
      <c r="J269" s="51"/>
      <c r="L269" s="107"/>
    </row>
    <row r="270" spans="1:12" s="34" customFormat="1" ht="13.5" customHeight="1">
      <c r="A270" s="37" t="s">
        <v>9</v>
      </c>
      <c r="B270" s="36"/>
      <c r="C270" s="36"/>
      <c r="D270" s="36" t="s">
        <v>83</v>
      </c>
      <c r="E270" s="38">
        <v>11800</v>
      </c>
      <c r="F270" s="231">
        <v>11911</v>
      </c>
      <c r="G270" s="231">
        <v>10046.38</v>
      </c>
      <c r="H270" s="138">
        <f t="shared" si="10"/>
        <v>0.8434539501301317</v>
      </c>
      <c r="I270" s="138">
        <f t="shared" si="8"/>
        <v>0.0005355714173021746</v>
      </c>
      <c r="J270" s="51"/>
      <c r="L270" s="107"/>
    </row>
    <row r="271" spans="1:12" s="34" customFormat="1" ht="13.5" customHeight="1">
      <c r="A271" s="37" t="s">
        <v>60</v>
      </c>
      <c r="B271" s="36"/>
      <c r="C271" s="36"/>
      <c r="D271" s="36" t="s">
        <v>139</v>
      </c>
      <c r="E271" s="38">
        <v>103000</v>
      </c>
      <c r="F271" s="231">
        <v>103000</v>
      </c>
      <c r="G271" s="231">
        <v>100474.13</v>
      </c>
      <c r="H271" s="138">
        <f t="shared" si="10"/>
        <v>0.9754769902912622</v>
      </c>
      <c r="I271" s="138">
        <f t="shared" si="8"/>
        <v>0.005356264864190181</v>
      </c>
      <c r="J271" s="51"/>
      <c r="L271" s="107"/>
    </row>
    <row r="272" spans="1:12" s="34" customFormat="1" ht="13.5" customHeight="1">
      <c r="A272" s="37" t="s">
        <v>10</v>
      </c>
      <c r="B272" s="36"/>
      <c r="C272" s="36"/>
      <c r="D272" s="36" t="s">
        <v>154</v>
      </c>
      <c r="E272" s="38">
        <v>7600</v>
      </c>
      <c r="F272" s="231">
        <v>7600</v>
      </c>
      <c r="G272" s="231">
        <v>6495.18</v>
      </c>
      <c r="H272" s="138">
        <f t="shared" si="10"/>
        <v>0.8546289473684211</v>
      </c>
      <c r="I272" s="138">
        <f t="shared" si="8"/>
        <v>0.00034625733430675913</v>
      </c>
      <c r="J272" s="51"/>
      <c r="L272" s="107"/>
    </row>
    <row r="273" spans="1:12" s="34" customFormat="1" ht="13.5" customHeight="1">
      <c r="A273" s="37" t="s">
        <v>11</v>
      </c>
      <c r="B273" s="36"/>
      <c r="C273" s="36"/>
      <c r="D273" s="36" t="s">
        <v>136</v>
      </c>
      <c r="E273" s="38">
        <v>500</v>
      </c>
      <c r="F273" s="231">
        <v>500</v>
      </c>
      <c r="G273" s="231">
        <v>0</v>
      </c>
      <c r="H273" s="138">
        <f t="shared" si="10"/>
        <v>0</v>
      </c>
      <c r="I273" s="138">
        <f t="shared" si="8"/>
        <v>0</v>
      </c>
      <c r="J273" s="51"/>
      <c r="L273" s="107"/>
    </row>
    <row r="274" spans="1:12" s="34" customFormat="1" ht="13.5" customHeight="1">
      <c r="A274" s="37" t="s">
        <v>12</v>
      </c>
      <c r="B274" s="36"/>
      <c r="C274" s="36"/>
      <c r="D274" s="36" t="s">
        <v>79</v>
      </c>
      <c r="E274" s="38">
        <v>200</v>
      </c>
      <c r="F274" s="231">
        <v>200</v>
      </c>
      <c r="G274" s="231">
        <v>73.76</v>
      </c>
      <c r="H274" s="138">
        <f t="shared" si="10"/>
        <v>0.3688</v>
      </c>
      <c r="I274" s="138">
        <f t="shared" si="8"/>
        <v>3.9321375202021425E-06</v>
      </c>
      <c r="J274" s="51"/>
      <c r="L274" s="107"/>
    </row>
    <row r="275" spans="1:12" s="34" customFormat="1" ht="14.25" customHeight="1">
      <c r="A275" s="37" t="s">
        <v>344</v>
      </c>
      <c r="B275" s="36"/>
      <c r="C275" s="36"/>
      <c r="D275" s="36" t="s">
        <v>143</v>
      </c>
      <c r="E275" s="38">
        <v>4559</v>
      </c>
      <c r="F275" s="231">
        <v>4741</v>
      </c>
      <c r="G275" s="231">
        <v>4740.36</v>
      </c>
      <c r="H275" s="138">
        <f t="shared" si="10"/>
        <v>0.9998650073824087</v>
      </c>
      <c r="I275" s="138">
        <f t="shared" si="8"/>
        <v>0.00025270807233277424</v>
      </c>
      <c r="J275" s="51"/>
      <c r="L275" s="107"/>
    </row>
    <row r="276" spans="1:12" s="34" customFormat="1" ht="25.5" customHeight="1">
      <c r="A276" s="37" t="s">
        <v>215</v>
      </c>
      <c r="B276" s="36"/>
      <c r="C276" s="36"/>
      <c r="D276" s="36" t="s">
        <v>200</v>
      </c>
      <c r="E276" s="38">
        <v>320</v>
      </c>
      <c r="F276" s="231">
        <v>320</v>
      </c>
      <c r="G276" s="231">
        <v>120</v>
      </c>
      <c r="H276" s="138">
        <f t="shared" si="10"/>
        <v>0.375</v>
      </c>
      <c r="I276" s="138">
        <f t="shared" si="8"/>
        <v>6.39718685499264E-06</v>
      </c>
      <c r="J276" s="51"/>
      <c r="L276" s="107"/>
    </row>
    <row r="277" spans="1:12" s="97" customFormat="1" ht="15" customHeight="1">
      <c r="A277" s="95" t="s">
        <v>15</v>
      </c>
      <c r="B277" s="140"/>
      <c r="C277" s="140" t="s">
        <v>142</v>
      </c>
      <c r="D277" s="140"/>
      <c r="E277" s="141">
        <f>SUM(E278:E281)</f>
        <v>11848</v>
      </c>
      <c r="F277" s="223">
        <f>SUM(F278:F281)</f>
        <v>11278</v>
      </c>
      <c r="G277" s="223">
        <f>SUM(G278:G281)</f>
        <v>10812.57</v>
      </c>
      <c r="H277" s="98">
        <f t="shared" si="10"/>
        <v>0.9587311580067388</v>
      </c>
      <c r="I277" s="98">
        <f t="shared" si="8"/>
        <v>0.000576416922272398</v>
      </c>
      <c r="J277" s="143">
        <v>0</v>
      </c>
      <c r="L277" s="149"/>
    </row>
    <row r="278" spans="1:12" s="34" customFormat="1" ht="13.5" customHeight="1">
      <c r="A278" s="37" t="s">
        <v>341</v>
      </c>
      <c r="B278" s="36"/>
      <c r="C278" s="36"/>
      <c r="D278" s="36" t="s">
        <v>98</v>
      </c>
      <c r="E278" s="38">
        <v>9348</v>
      </c>
      <c r="F278" s="231">
        <v>9348</v>
      </c>
      <c r="G278" s="231">
        <v>9348</v>
      </c>
      <c r="H278" s="138">
        <f t="shared" si="10"/>
        <v>1</v>
      </c>
      <c r="I278" s="138">
        <f aca="true" t="shared" si="11" ref="I278:I339">G278/18758245.26</f>
        <v>0.0004983408560039266</v>
      </c>
      <c r="J278" s="51"/>
      <c r="L278" s="107"/>
    </row>
    <row r="279" spans="1:12" s="34" customFormat="1" ht="13.5" customHeight="1">
      <c r="A279" s="37" t="s">
        <v>203</v>
      </c>
      <c r="B279" s="36"/>
      <c r="C279" s="36"/>
      <c r="D279" s="36" t="s">
        <v>166</v>
      </c>
      <c r="E279" s="38">
        <v>500</v>
      </c>
      <c r="F279" s="231">
        <v>900</v>
      </c>
      <c r="G279" s="231">
        <v>900</v>
      </c>
      <c r="H279" s="138">
        <f t="shared" si="10"/>
        <v>1</v>
      </c>
      <c r="I279" s="138">
        <f t="shared" si="11"/>
        <v>4.7978901412444796E-05</v>
      </c>
      <c r="J279" s="51"/>
      <c r="L279" s="107"/>
    </row>
    <row r="280" spans="1:12" s="34" customFormat="1" ht="13.5" customHeight="1">
      <c r="A280" s="37" t="s">
        <v>9</v>
      </c>
      <c r="B280" s="36"/>
      <c r="C280" s="36"/>
      <c r="D280" s="36" t="s">
        <v>83</v>
      </c>
      <c r="E280" s="38">
        <v>1000</v>
      </c>
      <c r="F280" s="231">
        <v>900</v>
      </c>
      <c r="G280" s="231">
        <v>564.57</v>
      </c>
      <c r="H280" s="138">
        <f t="shared" si="10"/>
        <v>0.6273000000000001</v>
      </c>
      <c r="I280" s="138">
        <f t="shared" si="11"/>
        <v>3.0097164856026623E-05</v>
      </c>
      <c r="J280" s="51"/>
      <c r="L280" s="107"/>
    </row>
    <row r="281" spans="1:12" s="34" customFormat="1" ht="13.5" customHeight="1">
      <c r="A281" s="37" t="s">
        <v>12</v>
      </c>
      <c r="B281" s="36"/>
      <c r="C281" s="36"/>
      <c r="D281" s="36" t="s">
        <v>79</v>
      </c>
      <c r="E281" s="38">
        <v>1000</v>
      </c>
      <c r="F281" s="235">
        <v>130</v>
      </c>
      <c r="G281" s="235">
        <v>0</v>
      </c>
      <c r="H281" s="138">
        <f t="shared" si="10"/>
        <v>0</v>
      </c>
      <c r="I281" s="138">
        <f t="shared" si="11"/>
        <v>0</v>
      </c>
      <c r="J281" s="51"/>
      <c r="L281" s="107"/>
    </row>
    <row r="282" spans="1:12" s="34" customFormat="1" ht="21" customHeight="1">
      <c r="A282" s="27" t="s">
        <v>51</v>
      </c>
      <c r="B282" s="21">
        <v>851</v>
      </c>
      <c r="C282" s="21"/>
      <c r="D282" s="21"/>
      <c r="E282" s="22">
        <f>SUM(E283,E286)</f>
        <v>135000</v>
      </c>
      <c r="F282" s="249">
        <f>SUM(F283,F286,F308)</f>
        <v>189920</v>
      </c>
      <c r="G282" s="249">
        <f>SUM(G283,G286,G308)</f>
        <v>147714.2</v>
      </c>
      <c r="H282" s="39">
        <f t="shared" si="10"/>
        <v>0.7777706402695873</v>
      </c>
      <c r="I282" s="39">
        <f t="shared" si="11"/>
        <v>0.007874627821131281</v>
      </c>
      <c r="J282" s="91">
        <v>0</v>
      </c>
      <c r="K282"/>
      <c r="L282" s="107"/>
    </row>
    <row r="283" spans="1:12" s="97" customFormat="1" ht="15" customHeight="1">
      <c r="A283" s="150" t="s">
        <v>144</v>
      </c>
      <c r="B283" s="145"/>
      <c r="C283" s="145" t="s">
        <v>145</v>
      </c>
      <c r="D283" s="145"/>
      <c r="E283" s="146">
        <f>SUM(E285:E285)</f>
        <v>4000</v>
      </c>
      <c r="F283" s="223">
        <f>SUM(F284:F285)</f>
        <v>4000</v>
      </c>
      <c r="G283" s="223">
        <f>SUM(G284:G285)</f>
        <v>3905.2</v>
      </c>
      <c r="H283" s="98">
        <f t="shared" si="10"/>
        <v>0.9763</v>
      </c>
      <c r="I283" s="98">
        <f t="shared" si="11"/>
        <v>0.00020818578421764379</v>
      </c>
      <c r="J283" s="143"/>
      <c r="L283" s="149"/>
    </row>
    <row r="284" spans="1:12" s="34" customFormat="1" ht="12.75">
      <c r="A284" s="31" t="s">
        <v>9</v>
      </c>
      <c r="B284" s="28"/>
      <c r="C284" s="28"/>
      <c r="D284" s="28" t="s">
        <v>83</v>
      </c>
      <c r="E284" s="29">
        <v>0</v>
      </c>
      <c r="F284" s="231">
        <v>1500</v>
      </c>
      <c r="G284" s="231">
        <v>1405.2</v>
      </c>
      <c r="H284" s="138">
        <f t="shared" si="10"/>
        <v>0.9368000000000001</v>
      </c>
      <c r="I284" s="138">
        <f t="shared" si="11"/>
        <v>7.491105807196381E-05</v>
      </c>
      <c r="J284" s="51"/>
      <c r="L284" s="107"/>
    </row>
    <row r="285" spans="1:12" s="34" customFormat="1" ht="12.75">
      <c r="A285" s="37" t="s">
        <v>12</v>
      </c>
      <c r="B285" s="28"/>
      <c r="C285" s="28"/>
      <c r="D285" s="28" t="s">
        <v>79</v>
      </c>
      <c r="E285" s="29">
        <v>4000</v>
      </c>
      <c r="F285" s="231">
        <v>2500</v>
      </c>
      <c r="G285" s="231">
        <v>2500</v>
      </c>
      <c r="H285" s="138">
        <f t="shared" si="10"/>
        <v>1</v>
      </c>
      <c r="I285" s="138">
        <f t="shared" si="11"/>
        <v>0.00013327472614568</v>
      </c>
      <c r="J285" s="51"/>
      <c r="L285" s="107"/>
    </row>
    <row r="286" spans="1:12" s="97" customFormat="1" ht="15" customHeight="1">
      <c r="A286" s="95" t="s">
        <v>52</v>
      </c>
      <c r="B286" s="140"/>
      <c r="C286" s="140">
        <v>85154</v>
      </c>
      <c r="D286" s="140"/>
      <c r="E286" s="141">
        <f>SUM(E287:E307)</f>
        <v>131000</v>
      </c>
      <c r="F286" s="225">
        <f>SUM(F287:F307)</f>
        <v>175920</v>
      </c>
      <c r="G286" s="225">
        <f>SUM(G287:G307)</f>
        <v>143809</v>
      </c>
      <c r="H286" s="98">
        <f t="shared" si="10"/>
        <v>0.8174681673487949</v>
      </c>
      <c r="I286" s="98">
        <f t="shared" si="11"/>
        <v>0.007666442036913638</v>
      </c>
      <c r="J286" s="143"/>
      <c r="L286" s="149"/>
    </row>
    <row r="287" spans="1:12" s="97" customFormat="1" ht="38.25" customHeight="1">
      <c r="A287" s="30" t="s">
        <v>359</v>
      </c>
      <c r="B287" s="140"/>
      <c r="C287" s="140"/>
      <c r="D287" s="36" t="s">
        <v>97</v>
      </c>
      <c r="E287" s="38">
        <v>2000</v>
      </c>
      <c r="F287" s="235">
        <v>0</v>
      </c>
      <c r="G287" s="231">
        <v>0</v>
      </c>
      <c r="H287" s="138"/>
      <c r="I287" s="39">
        <f t="shared" si="11"/>
        <v>0</v>
      </c>
      <c r="J287" s="50"/>
      <c r="L287" s="149"/>
    </row>
    <row r="288" spans="1:12" s="34" customFormat="1" ht="13.5" customHeight="1">
      <c r="A288" s="26" t="s">
        <v>189</v>
      </c>
      <c r="B288" s="24"/>
      <c r="C288" s="24"/>
      <c r="D288" s="24" t="s">
        <v>151</v>
      </c>
      <c r="E288" s="25">
        <v>20000</v>
      </c>
      <c r="F288" s="177">
        <v>14700</v>
      </c>
      <c r="G288" s="177">
        <v>12156.16</v>
      </c>
      <c r="H288" s="138">
        <f t="shared" si="10"/>
        <v>0.8269496598639455</v>
      </c>
      <c r="I288" s="138">
        <f t="shared" si="11"/>
        <v>0.0006480435579932277</v>
      </c>
      <c r="J288" s="51"/>
      <c r="L288" s="106"/>
    </row>
    <row r="289" spans="1:12" s="34" customFormat="1" ht="13.5" customHeight="1">
      <c r="A289" s="26" t="s">
        <v>20</v>
      </c>
      <c r="B289" s="24"/>
      <c r="C289" s="24"/>
      <c r="D289" s="24" t="s">
        <v>171</v>
      </c>
      <c r="E289" s="25">
        <v>1515</v>
      </c>
      <c r="F289" s="177">
        <v>1519</v>
      </c>
      <c r="G289" s="177">
        <v>1518.41</v>
      </c>
      <c r="H289" s="138">
        <f t="shared" si="10"/>
        <v>0.999611586570112</v>
      </c>
      <c r="I289" s="138">
        <f t="shared" si="11"/>
        <v>8.094627077074478E-05</v>
      </c>
      <c r="J289" s="51"/>
      <c r="L289" s="106"/>
    </row>
    <row r="290" spans="1:12" s="34" customFormat="1" ht="13.5" customHeight="1">
      <c r="A290" s="37" t="s">
        <v>21</v>
      </c>
      <c r="B290" s="24"/>
      <c r="C290" s="24"/>
      <c r="D290" s="36" t="s">
        <v>81</v>
      </c>
      <c r="E290" s="25">
        <v>4000</v>
      </c>
      <c r="F290" s="177">
        <v>2996</v>
      </c>
      <c r="G290" s="177">
        <v>2656.48</v>
      </c>
      <c r="H290" s="138">
        <f t="shared" si="10"/>
        <v>0.886675567423231</v>
      </c>
      <c r="I290" s="138">
        <f t="shared" si="11"/>
        <v>0.0001416166578045904</v>
      </c>
      <c r="J290" s="51"/>
      <c r="L290" s="106"/>
    </row>
    <row r="291" spans="1:12" s="34" customFormat="1" ht="13.5" customHeight="1">
      <c r="A291" s="26" t="s">
        <v>232</v>
      </c>
      <c r="B291" s="24"/>
      <c r="C291" s="24"/>
      <c r="D291" s="36" t="s">
        <v>82</v>
      </c>
      <c r="E291" s="25">
        <v>900</v>
      </c>
      <c r="F291" s="177">
        <v>400</v>
      </c>
      <c r="G291" s="177">
        <v>329.61</v>
      </c>
      <c r="H291" s="138">
        <f t="shared" si="10"/>
        <v>0.824025</v>
      </c>
      <c r="I291" s="138">
        <f t="shared" si="11"/>
        <v>1.7571472993951035E-05</v>
      </c>
      <c r="J291" s="51"/>
      <c r="L291" s="106"/>
    </row>
    <row r="292" spans="1:12" ht="13.5" customHeight="1">
      <c r="A292" s="37" t="s">
        <v>165</v>
      </c>
      <c r="B292" s="24"/>
      <c r="C292" s="24"/>
      <c r="D292" s="36" t="s">
        <v>166</v>
      </c>
      <c r="E292" s="25">
        <v>25400</v>
      </c>
      <c r="F292" s="230">
        <v>25400</v>
      </c>
      <c r="G292" s="230">
        <v>21710</v>
      </c>
      <c r="H292" s="138">
        <f t="shared" si="10"/>
        <v>0.8547244094488189</v>
      </c>
      <c r="I292" s="138">
        <f t="shared" si="11"/>
        <v>0.001157357721849085</v>
      </c>
      <c r="J292" s="51"/>
      <c r="L292" s="106"/>
    </row>
    <row r="293" spans="1:12" s="34" customFormat="1" ht="13.5" customHeight="1">
      <c r="A293" s="37" t="s">
        <v>9</v>
      </c>
      <c r="B293" s="24"/>
      <c r="C293" s="24"/>
      <c r="D293" s="24">
        <v>4210</v>
      </c>
      <c r="E293" s="25">
        <v>35506</v>
      </c>
      <c r="F293" s="230">
        <v>69957</v>
      </c>
      <c r="G293" s="230">
        <v>62768.51</v>
      </c>
      <c r="H293" s="138">
        <f t="shared" si="10"/>
        <v>0.8972441642723388</v>
      </c>
      <c r="I293" s="138">
        <f t="shared" si="11"/>
        <v>0.0033461823923289506</v>
      </c>
      <c r="J293" s="51"/>
      <c r="L293" s="106"/>
    </row>
    <row r="294" spans="1:12" s="34" customFormat="1" ht="13.5" customHeight="1">
      <c r="A294" s="37" t="s">
        <v>60</v>
      </c>
      <c r="B294" s="24"/>
      <c r="C294" s="24"/>
      <c r="D294" s="36" t="s">
        <v>139</v>
      </c>
      <c r="E294" s="25">
        <v>5000</v>
      </c>
      <c r="F294" s="224">
        <v>5000</v>
      </c>
      <c r="G294" s="231">
        <v>3381.8</v>
      </c>
      <c r="H294" s="138">
        <f t="shared" si="10"/>
        <v>0.6763600000000001</v>
      </c>
      <c r="I294" s="138">
        <f t="shared" si="11"/>
        <v>0.00018028338755178425</v>
      </c>
      <c r="J294" s="51"/>
      <c r="L294" s="106"/>
    </row>
    <row r="295" spans="1:12" s="34" customFormat="1" ht="14.25" customHeight="1">
      <c r="A295" s="37" t="s">
        <v>146</v>
      </c>
      <c r="B295" s="24"/>
      <c r="C295" s="24"/>
      <c r="D295" s="36" t="s">
        <v>147</v>
      </c>
      <c r="E295" s="25">
        <v>1000</v>
      </c>
      <c r="F295" s="224">
        <v>2000</v>
      </c>
      <c r="G295" s="231">
        <v>70.29</v>
      </c>
      <c r="H295" s="138">
        <f t="shared" si="10"/>
        <v>0.035145</v>
      </c>
      <c r="I295" s="138">
        <f t="shared" si="11"/>
        <v>3.747152200311939E-06</v>
      </c>
      <c r="J295" s="51"/>
      <c r="L295" s="106"/>
    </row>
    <row r="296" spans="1:12" s="34" customFormat="1" ht="15" customHeight="1">
      <c r="A296" s="37" t="s">
        <v>10</v>
      </c>
      <c r="B296" s="24"/>
      <c r="C296" s="24"/>
      <c r="D296" s="36" t="s">
        <v>154</v>
      </c>
      <c r="E296" s="25">
        <v>300</v>
      </c>
      <c r="F296" s="224">
        <v>300</v>
      </c>
      <c r="G296" s="231">
        <v>0</v>
      </c>
      <c r="H296" s="138">
        <f t="shared" si="10"/>
        <v>0</v>
      </c>
      <c r="I296" s="138">
        <f t="shared" si="11"/>
        <v>0</v>
      </c>
      <c r="J296" s="51"/>
      <c r="L296" s="106"/>
    </row>
    <row r="297" spans="1:12" ht="15" customHeight="1">
      <c r="A297" s="37" t="s">
        <v>11</v>
      </c>
      <c r="B297" s="24"/>
      <c r="C297" s="24"/>
      <c r="D297" s="36" t="s">
        <v>136</v>
      </c>
      <c r="E297" s="25">
        <v>1000</v>
      </c>
      <c r="F297" s="224">
        <v>1000</v>
      </c>
      <c r="G297" s="231">
        <v>0</v>
      </c>
      <c r="H297" s="138">
        <f t="shared" si="10"/>
        <v>0</v>
      </c>
      <c r="I297" s="138">
        <f t="shared" si="11"/>
        <v>0</v>
      </c>
      <c r="J297" s="51"/>
      <c r="L297" s="106"/>
    </row>
    <row r="298" spans="1:12" ht="15" customHeight="1">
      <c r="A298" s="37" t="s">
        <v>48</v>
      </c>
      <c r="B298" s="24"/>
      <c r="C298" s="24"/>
      <c r="D298" s="36" t="s">
        <v>138</v>
      </c>
      <c r="E298" s="25">
        <v>0</v>
      </c>
      <c r="F298" s="224">
        <v>40</v>
      </c>
      <c r="G298" s="231">
        <v>40</v>
      </c>
      <c r="H298" s="138">
        <f t="shared" si="10"/>
        <v>1</v>
      </c>
      <c r="I298" s="138">
        <f t="shared" si="11"/>
        <v>2.13239561833088E-06</v>
      </c>
      <c r="J298" s="51"/>
      <c r="L298" s="106"/>
    </row>
    <row r="299" spans="1:12" ht="12.75">
      <c r="A299" s="26" t="s">
        <v>12</v>
      </c>
      <c r="B299" s="24"/>
      <c r="C299" s="24"/>
      <c r="D299" s="24">
        <v>4300</v>
      </c>
      <c r="E299" s="25">
        <v>27635</v>
      </c>
      <c r="F299" s="224">
        <v>45985</v>
      </c>
      <c r="G299" s="231">
        <v>36943.34</v>
      </c>
      <c r="H299" s="138">
        <f t="shared" si="10"/>
        <v>0.8033780580624116</v>
      </c>
      <c r="I299" s="138">
        <f t="shared" si="11"/>
        <v>0.0019694454085626982</v>
      </c>
      <c r="J299" s="51"/>
      <c r="L299" s="106"/>
    </row>
    <row r="300" spans="1:12" ht="25.5">
      <c r="A300" s="37" t="s">
        <v>377</v>
      </c>
      <c r="B300" s="24"/>
      <c r="C300" s="24"/>
      <c r="D300" s="24" t="s">
        <v>201</v>
      </c>
      <c r="E300" s="25">
        <v>0</v>
      </c>
      <c r="F300" s="224">
        <v>300</v>
      </c>
      <c r="G300" s="231">
        <v>110</v>
      </c>
      <c r="H300" s="138">
        <f t="shared" si="10"/>
        <v>0.36666666666666664</v>
      </c>
      <c r="I300" s="138">
        <f t="shared" si="11"/>
        <v>5.86408795040992E-06</v>
      </c>
      <c r="J300" s="51"/>
      <c r="L300" s="106"/>
    </row>
    <row r="301" spans="1:12" ht="25.5" customHeight="1">
      <c r="A301" s="37" t="s">
        <v>426</v>
      </c>
      <c r="B301" s="24"/>
      <c r="C301" s="24"/>
      <c r="D301" s="36" t="s">
        <v>202</v>
      </c>
      <c r="E301" s="25">
        <v>1450</v>
      </c>
      <c r="F301" s="224">
        <v>1450</v>
      </c>
      <c r="G301" s="231">
        <v>1066.63</v>
      </c>
      <c r="H301" s="138">
        <f t="shared" si="10"/>
        <v>0.7356068965517242</v>
      </c>
      <c r="I301" s="138">
        <f t="shared" si="11"/>
        <v>5.686192845950667E-05</v>
      </c>
      <c r="J301" s="51"/>
      <c r="L301" s="106"/>
    </row>
    <row r="302" spans="1:12" ht="25.5" customHeight="1">
      <c r="A302" s="55" t="s">
        <v>213</v>
      </c>
      <c r="B302" s="24"/>
      <c r="C302" s="24"/>
      <c r="D302" s="36" t="s">
        <v>214</v>
      </c>
      <c r="E302" s="25">
        <v>1000</v>
      </c>
      <c r="F302" s="224">
        <v>1000</v>
      </c>
      <c r="G302" s="231">
        <v>0</v>
      </c>
      <c r="H302" s="138">
        <f t="shared" si="10"/>
        <v>0</v>
      </c>
      <c r="I302" s="138">
        <f t="shared" si="11"/>
        <v>0</v>
      </c>
      <c r="J302" s="51"/>
      <c r="L302" s="106"/>
    </row>
    <row r="303" spans="1:12" ht="13.5" customHeight="1">
      <c r="A303" s="26" t="s">
        <v>25</v>
      </c>
      <c r="B303" s="24"/>
      <c r="C303" s="24"/>
      <c r="D303" s="24">
        <v>4410</v>
      </c>
      <c r="E303" s="25">
        <v>800</v>
      </c>
      <c r="F303" s="224">
        <v>800</v>
      </c>
      <c r="G303" s="231">
        <v>0</v>
      </c>
      <c r="H303" s="138">
        <f t="shared" si="10"/>
        <v>0</v>
      </c>
      <c r="I303" s="138">
        <f t="shared" si="11"/>
        <v>0</v>
      </c>
      <c r="J303" s="51"/>
      <c r="L303" s="106"/>
    </row>
    <row r="304" spans="1:12" ht="13.5" customHeight="1">
      <c r="A304" s="37" t="s">
        <v>26</v>
      </c>
      <c r="B304" s="24"/>
      <c r="C304" s="24"/>
      <c r="D304" s="36" t="s">
        <v>92</v>
      </c>
      <c r="E304" s="25">
        <v>400</v>
      </c>
      <c r="F304" s="224">
        <v>400</v>
      </c>
      <c r="G304" s="231">
        <v>185</v>
      </c>
      <c r="H304" s="138">
        <f t="shared" si="10"/>
        <v>0.4625</v>
      </c>
      <c r="I304" s="138">
        <f t="shared" si="11"/>
        <v>9.862329734780319E-06</v>
      </c>
      <c r="J304" s="51"/>
      <c r="L304" s="106"/>
    </row>
    <row r="305" spans="1:12" ht="14.25" customHeight="1">
      <c r="A305" s="40" t="s">
        <v>344</v>
      </c>
      <c r="B305" s="24"/>
      <c r="C305" s="24"/>
      <c r="D305" s="41" t="s">
        <v>143</v>
      </c>
      <c r="E305" s="25">
        <v>1094</v>
      </c>
      <c r="F305" s="224">
        <v>673</v>
      </c>
      <c r="G305" s="231">
        <v>672.77</v>
      </c>
      <c r="H305" s="138">
        <f t="shared" si="10"/>
        <v>0.9996582466567607</v>
      </c>
      <c r="I305" s="138">
        <f t="shared" si="11"/>
        <v>3.586529500361165E-05</v>
      </c>
      <c r="J305" s="51"/>
      <c r="L305" s="106"/>
    </row>
    <row r="306" spans="1:12" ht="15" customHeight="1">
      <c r="A306" s="37" t="s">
        <v>93</v>
      </c>
      <c r="B306" s="24"/>
      <c r="C306" s="24"/>
      <c r="D306" s="36" t="s">
        <v>94</v>
      </c>
      <c r="E306" s="25">
        <v>1000</v>
      </c>
      <c r="F306" s="224">
        <v>1000</v>
      </c>
      <c r="G306" s="231">
        <v>200</v>
      </c>
      <c r="H306" s="138">
        <f t="shared" si="10"/>
        <v>0.2</v>
      </c>
      <c r="I306" s="138">
        <f t="shared" si="11"/>
        <v>1.06619780916544E-05</v>
      </c>
      <c r="J306" s="51"/>
      <c r="L306" s="106"/>
    </row>
    <row r="307" spans="1:12" ht="26.25" customHeight="1">
      <c r="A307" s="37" t="s">
        <v>215</v>
      </c>
      <c r="B307" s="24"/>
      <c r="C307" s="24"/>
      <c r="D307" s="36" t="s">
        <v>200</v>
      </c>
      <c r="E307" s="25">
        <v>1000</v>
      </c>
      <c r="F307" s="224">
        <v>1000</v>
      </c>
      <c r="G307" s="231">
        <v>0</v>
      </c>
      <c r="H307" s="138">
        <f t="shared" si="10"/>
        <v>0</v>
      </c>
      <c r="I307" s="138">
        <f t="shared" si="11"/>
        <v>0</v>
      </c>
      <c r="J307" s="51"/>
      <c r="L307" s="106"/>
    </row>
    <row r="308" spans="1:12" s="97" customFormat="1" ht="15" customHeight="1">
      <c r="A308" s="246" t="s">
        <v>15</v>
      </c>
      <c r="B308" s="186"/>
      <c r="C308" s="186" t="s">
        <v>437</v>
      </c>
      <c r="D308" s="186"/>
      <c r="E308" s="187">
        <v>0</v>
      </c>
      <c r="F308" s="223">
        <v>10000</v>
      </c>
      <c r="G308" s="223">
        <v>0</v>
      </c>
      <c r="H308" s="188">
        <f t="shared" si="10"/>
        <v>0</v>
      </c>
      <c r="I308" s="98">
        <f t="shared" si="11"/>
        <v>0</v>
      </c>
      <c r="J308" s="189"/>
      <c r="L308" s="147"/>
    </row>
    <row r="309" spans="1:12" ht="13.5" customHeight="1">
      <c r="A309" s="178" t="s">
        <v>48</v>
      </c>
      <c r="B309" s="173"/>
      <c r="C309" s="174"/>
      <c r="D309" s="174" t="s">
        <v>138</v>
      </c>
      <c r="E309" s="198">
        <v>0</v>
      </c>
      <c r="F309" s="224">
        <v>10000</v>
      </c>
      <c r="G309" s="231">
        <v>0</v>
      </c>
      <c r="H309" s="176">
        <f>G309/F309</f>
        <v>0</v>
      </c>
      <c r="I309" s="138">
        <f t="shared" si="11"/>
        <v>0</v>
      </c>
      <c r="J309" s="177"/>
      <c r="L309" s="106"/>
    </row>
    <row r="310" spans="1:12" ht="21.75" customHeight="1">
      <c r="A310" s="27" t="s">
        <v>148</v>
      </c>
      <c r="B310" s="21" t="s">
        <v>127</v>
      </c>
      <c r="C310" s="21"/>
      <c r="D310" s="21"/>
      <c r="E310" s="22">
        <f>SUM(E311,E313,E326,E345,E347,E350,E354,E373,E380,E392,E352,E315,E317,E321)</f>
        <v>4362764</v>
      </c>
      <c r="F310" s="227">
        <f>SUM(F311,F313,F326,F345,F347,F350,F354,F373,F380,F392,F352,F315,F317,F321)</f>
        <v>4701655</v>
      </c>
      <c r="G310" s="227">
        <f>SUM(G311,G313,G326,G345,G347,G350,G354,G373,G380,G392,G352,G315,G317,G321)</f>
        <v>4610746.82</v>
      </c>
      <c r="H310" s="39">
        <f t="shared" si="10"/>
        <v>0.9806646425567168</v>
      </c>
      <c r="I310" s="39">
        <f t="shared" si="11"/>
        <v>0.24579840790502597</v>
      </c>
      <c r="J310" s="91">
        <v>273.72</v>
      </c>
      <c r="L310" s="106"/>
    </row>
    <row r="311" spans="1:12" s="113" customFormat="1" ht="15" customHeight="1">
      <c r="A311" s="150" t="s">
        <v>389</v>
      </c>
      <c r="B311" s="145"/>
      <c r="C311" s="145" t="s">
        <v>390</v>
      </c>
      <c r="D311" s="145"/>
      <c r="E311" s="146">
        <f>E312</f>
        <v>1500</v>
      </c>
      <c r="F311" s="228">
        <f>F312</f>
        <v>1500</v>
      </c>
      <c r="G311" s="228">
        <f>G312</f>
        <v>0</v>
      </c>
      <c r="H311" s="98">
        <f t="shared" si="10"/>
        <v>0</v>
      </c>
      <c r="I311" s="98">
        <f t="shared" si="11"/>
        <v>0</v>
      </c>
      <c r="J311" s="142"/>
      <c r="L311" s="130"/>
    </row>
    <row r="312" spans="1:12" s="103" customFormat="1" ht="13.5" customHeight="1">
      <c r="A312" s="31" t="s">
        <v>12</v>
      </c>
      <c r="B312" s="28"/>
      <c r="C312" s="28"/>
      <c r="D312" s="28" t="s">
        <v>79</v>
      </c>
      <c r="E312" s="29">
        <v>1500</v>
      </c>
      <c r="F312" s="231">
        <v>1500</v>
      </c>
      <c r="G312" s="231">
        <v>0</v>
      </c>
      <c r="H312" s="138">
        <f t="shared" si="10"/>
        <v>0</v>
      </c>
      <c r="I312" s="138">
        <f t="shared" si="11"/>
        <v>0</v>
      </c>
      <c r="J312" s="50"/>
      <c r="L312" s="106"/>
    </row>
    <row r="313" spans="1:12" s="97" customFormat="1" ht="15" customHeight="1">
      <c r="A313" s="95" t="s">
        <v>177</v>
      </c>
      <c r="B313" s="145"/>
      <c r="C313" s="140" t="s">
        <v>178</v>
      </c>
      <c r="D313" s="140"/>
      <c r="E313" s="158">
        <f>SUM(E314)</f>
        <v>115904</v>
      </c>
      <c r="F313" s="223">
        <f>F314</f>
        <v>134804</v>
      </c>
      <c r="G313" s="223">
        <f>G314</f>
        <v>134600.21</v>
      </c>
      <c r="H313" s="98">
        <f t="shared" si="10"/>
        <v>0.9984882496068366</v>
      </c>
      <c r="I313" s="98">
        <f t="shared" si="11"/>
        <v>0.007175522450760407</v>
      </c>
      <c r="J313" s="143"/>
      <c r="L313" s="147"/>
    </row>
    <row r="314" spans="1:12" ht="25.5" customHeight="1">
      <c r="A314" s="152" t="s">
        <v>360</v>
      </c>
      <c r="B314" s="21"/>
      <c r="C314" s="21"/>
      <c r="D314" s="41" t="s">
        <v>179</v>
      </c>
      <c r="E314" s="42">
        <v>115904</v>
      </c>
      <c r="F314" s="224">
        <v>134804</v>
      </c>
      <c r="G314" s="224">
        <v>134600.21</v>
      </c>
      <c r="H314" s="138">
        <f t="shared" si="10"/>
        <v>0.9984882496068366</v>
      </c>
      <c r="I314" s="138">
        <f t="shared" si="11"/>
        <v>0.007175522450760407</v>
      </c>
      <c r="J314" s="51"/>
      <c r="L314" s="106"/>
    </row>
    <row r="315" spans="1:12" s="97" customFormat="1" ht="15" customHeight="1">
      <c r="A315" s="159" t="s">
        <v>391</v>
      </c>
      <c r="B315" s="145"/>
      <c r="C315" s="145" t="s">
        <v>392</v>
      </c>
      <c r="D315" s="140"/>
      <c r="E315" s="141">
        <f>E316</f>
        <v>1500</v>
      </c>
      <c r="F315" s="225">
        <f>F316</f>
        <v>1500</v>
      </c>
      <c r="G315" s="225">
        <f>G316</f>
        <v>0</v>
      </c>
      <c r="H315" s="98">
        <f t="shared" si="10"/>
        <v>0</v>
      </c>
      <c r="I315" s="98">
        <f t="shared" si="11"/>
        <v>0</v>
      </c>
      <c r="J315" s="143"/>
      <c r="L315" s="147"/>
    </row>
    <row r="316" spans="1:12" ht="13.5" customHeight="1">
      <c r="A316" s="152" t="s">
        <v>53</v>
      </c>
      <c r="B316" s="21"/>
      <c r="C316" s="21"/>
      <c r="D316" s="36" t="s">
        <v>150</v>
      </c>
      <c r="E316" s="42">
        <v>1500</v>
      </c>
      <c r="F316" s="224">
        <v>1500</v>
      </c>
      <c r="G316" s="224">
        <v>0</v>
      </c>
      <c r="H316" s="138">
        <f t="shared" si="10"/>
        <v>0</v>
      </c>
      <c r="I316" s="138">
        <f t="shared" si="11"/>
        <v>0</v>
      </c>
      <c r="J316" s="51"/>
      <c r="L316" s="106"/>
    </row>
    <row r="317" spans="1:12" s="97" customFormat="1" ht="25.5" customHeight="1">
      <c r="A317" s="159" t="s">
        <v>393</v>
      </c>
      <c r="B317" s="145"/>
      <c r="C317" s="145" t="s">
        <v>394</v>
      </c>
      <c r="D317" s="140"/>
      <c r="E317" s="141">
        <f>E318+E319+E320</f>
        <v>2700</v>
      </c>
      <c r="F317" s="225">
        <f>F318+F319+F320</f>
        <v>2700</v>
      </c>
      <c r="G317" s="225">
        <f>G318+G319+G320</f>
        <v>807.37</v>
      </c>
      <c r="H317" s="98">
        <f t="shared" si="10"/>
        <v>0.2990259259259259</v>
      </c>
      <c r="I317" s="98">
        <f t="shared" si="11"/>
        <v>4.304080625929506E-05</v>
      </c>
      <c r="J317" s="143"/>
      <c r="L317" s="147"/>
    </row>
    <row r="318" spans="1:12" ht="13.5" customHeight="1">
      <c r="A318" s="152" t="s">
        <v>9</v>
      </c>
      <c r="B318" s="21"/>
      <c r="C318" s="21"/>
      <c r="D318" s="36" t="s">
        <v>83</v>
      </c>
      <c r="E318" s="42">
        <v>1200</v>
      </c>
      <c r="F318" s="236">
        <v>1200</v>
      </c>
      <c r="G318" s="224">
        <v>742.17</v>
      </c>
      <c r="H318" s="138">
        <f t="shared" si="10"/>
        <v>0.618475</v>
      </c>
      <c r="I318" s="138">
        <f t="shared" si="11"/>
        <v>3.9565001401415725E-05</v>
      </c>
      <c r="J318" s="51"/>
      <c r="L318" s="106"/>
    </row>
    <row r="319" spans="1:12" ht="13.5" customHeight="1">
      <c r="A319" s="152" t="s">
        <v>25</v>
      </c>
      <c r="B319" s="21"/>
      <c r="C319" s="21"/>
      <c r="D319" s="36" t="s">
        <v>84</v>
      </c>
      <c r="E319" s="42">
        <v>500</v>
      </c>
      <c r="F319" s="236">
        <v>500</v>
      </c>
      <c r="G319" s="224">
        <v>65.2</v>
      </c>
      <c r="H319" s="138">
        <f t="shared" si="10"/>
        <v>0.13040000000000002</v>
      </c>
      <c r="I319" s="138">
        <f t="shared" si="11"/>
        <v>3.4758048578793345E-06</v>
      </c>
      <c r="J319" s="51"/>
      <c r="L319" s="106"/>
    </row>
    <row r="320" spans="1:12" ht="25.5" customHeight="1">
      <c r="A320" s="37" t="s">
        <v>215</v>
      </c>
      <c r="B320" s="21"/>
      <c r="C320" s="21"/>
      <c r="D320" s="36" t="s">
        <v>200</v>
      </c>
      <c r="E320" s="42">
        <v>1000</v>
      </c>
      <c r="F320" s="236">
        <v>1000</v>
      </c>
      <c r="G320" s="224">
        <v>0</v>
      </c>
      <c r="H320" s="138">
        <f t="shared" si="10"/>
        <v>0</v>
      </c>
      <c r="I320" s="138">
        <f t="shared" si="11"/>
        <v>0</v>
      </c>
      <c r="J320" s="51"/>
      <c r="L320" s="106"/>
    </row>
    <row r="321" spans="1:12" s="97" customFormat="1" ht="15" customHeight="1">
      <c r="A321" s="95" t="s">
        <v>417</v>
      </c>
      <c r="B321" s="145"/>
      <c r="C321" s="145" t="s">
        <v>418</v>
      </c>
      <c r="D321" s="140"/>
      <c r="E321" s="141">
        <f>SUM(E322:E325)</f>
        <v>0</v>
      </c>
      <c r="F321" s="225">
        <f>SUM(F322:F325)</f>
        <v>7201</v>
      </c>
      <c r="G321" s="225">
        <f>SUM(G322:G325)</f>
        <v>7185.88</v>
      </c>
      <c r="H321" s="98">
        <f t="shared" si="10"/>
        <v>0.997900291626163</v>
      </c>
      <c r="I321" s="98">
        <f t="shared" si="11"/>
        <v>0.00038307847564628757</v>
      </c>
      <c r="J321" s="143"/>
      <c r="L321" s="147"/>
    </row>
    <row r="322" spans="1:12" ht="13.5" customHeight="1">
      <c r="A322" s="26" t="s">
        <v>189</v>
      </c>
      <c r="B322" s="21"/>
      <c r="C322" s="21"/>
      <c r="D322" s="36" t="s">
        <v>151</v>
      </c>
      <c r="E322" s="42">
        <v>0</v>
      </c>
      <c r="F322" s="236">
        <v>5750</v>
      </c>
      <c r="G322" s="224">
        <v>5745.72</v>
      </c>
      <c r="H322" s="138">
        <f t="shared" si="10"/>
        <v>0.9992556521739131</v>
      </c>
      <c r="I322" s="138">
        <f t="shared" si="11"/>
        <v>0.0003063037038039026</v>
      </c>
      <c r="J322" s="51"/>
      <c r="L322" s="106"/>
    </row>
    <row r="323" spans="1:12" ht="13.5" customHeight="1">
      <c r="A323" s="37" t="s">
        <v>21</v>
      </c>
      <c r="B323" s="21"/>
      <c r="C323" s="21"/>
      <c r="D323" s="36" t="s">
        <v>81</v>
      </c>
      <c r="E323" s="42">
        <v>0</v>
      </c>
      <c r="F323" s="236">
        <v>990</v>
      </c>
      <c r="G323" s="224">
        <v>989.42</v>
      </c>
      <c r="H323" s="138">
        <f t="shared" si="10"/>
        <v>0.9994141414141414</v>
      </c>
      <c r="I323" s="138">
        <f t="shared" si="11"/>
        <v>5.274587181722348E-05</v>
      </c>
      <c r="J323" s="51"/>
      <c r="L323" s="106"/>
    </row>
    <row r="324" spans="1:12" ht="13.5" customHeight="1">
      <c r="A324" s="26" t="s">
        <v>232</v>
      </c>
      <c r="B324" s="21"/>
      <c r="C324" s="21"/>
      <c r="D324" s="36" t="s">
        <v>82</v>
      </c>
      <c r="E324" s="42">
        <v>0</v>
      </c>
      <c r="F324" s="236">
        <v>141</v>
      </c>
      <c r="G324" s="224">
        <v>140.8</v>
      </c>
      <c r="H324" s="138">
        <f t="shared" si="10"/>
        <v>0.998581560283688</v>
      </c>
      <c r="I324" s="138">
        <f t="shared" si="11"/>
        <v>7.506032576524698E-06</v>
      </c>
      <c r="J324" s="51"/>
      <c r="L324" s="106"/>
    </row>
    <row r="325" spans="1:12" ht="13.5" customHeight="1">
      <c r="A325" s="40" t="s">
        <v>344</v>
      </c>
      <c r="B325" s="21"/>
      <c r="C325" s="21"/>
      <c r="D325" s="36" t="s">
        <v>143</v>
      </c>
      <c r="E325" s="42">
        <v>0</v>
      </c>
      <c r="F325" s="236">
        <v>320</v>
      </c>
      <c r="G325" s="224">
        <v>309.94</v>
      </c>
      <c r="H325" s="138">
        <f t="shared" si="10"/>
        <v>0.9685625</v>
      </c>
      <c r="I325" s="138">
        <f t="shared" si="11"/>
        <v>1.6522867448636822E-05</v>
      </c>
      <c r="J325" s="51"/>
      <c r="L325" s="106"/>
    </row>
    <row r="326" spans="1:12" s="97" customFormat="1" ht="44.25" customHeight="1">
      <c r="A326" s="95" t="s">
        <v>266</v>
      </c>
      <c r="B326" s="145"/>
      <c r="C326" s="140" t="s">
        <v>135</v>
      </c>
      <c r="D326" s="140"/>
      <c r="E326" s="141">
        <f>SUM(E327:E344)</f>
        <v>3006100</v>
      </c>
      <c r="F326" s="223">
        <f>SUM(F327:F344)</f>
        <v>2966100</v>
      </c>
      <c r="G326" s="223">
        <f>SUM(G327:G344)</f>
        <v>2943278.76</v>
      </c>
      <c r="H326" s="98">
        <f t="shared" si="10"/>
        <v>0.9923059775462728</v>
      </c>
      <c r="I326" s="98">
        <f t="shared" si="11"/>
        <v>0.15690586828375863</v>
      </c>
      <c r="J326" s="143">
        <v>136.86</v>
      </c>
      <c r="L326" s="147"/>
    </row>
    <row r="327" spans="1:12" ht="45.75" customHeight="1">
      <c r="A327" s="153" t="s">
        <v>361</v>
      </c>
      <c r="B327" s="21"/>
      <c r="C327" s="41"/>
      <c r="D327" s="41" t="s">
        <v>261</v>
      </c>
      <c r="E327" s="42">
        <v>3000</v>
      </c>
      <c r="F327" s="236">
        <v>3000</v>
      </c>
      <c r="G327" s="236">
        <v>1999</v>
      </c>
      <c r="H327" s="138">
        <f aca="true" t="shared" si="12" ref="H327:H389">G327/F327</f>
        <v>0.6663333333333333</v>
      </c>
      <c r="I327" s="138">
        <f t="shared" si="11"/>
        <v>0.00010656647102608573</v>
      </c>
      <c r="J327" s="91"/>
      <c r="L327" s="106"/>
    </row>
    <row r="328" spans="1:12" ht="12.75">
      <c r="A328" s="81" t="s">
        <v>341</v>
      </c>
      <c r="B328" s="21"/>
      <c r="C328" s="41"/>
      <c r="D328" s="41" t="s">
        <v>98</v>
      </c>
      <c r="E328" s="42">
        <v>450</v>
      </c>
      <c r="F328" s="234">
        <v>250</v>
      </c>
      <c r="G328" s="234">
        <v>250</v>
      </c>
      <c r="H328" s="138">
        <f t="shared" si="12"/>
        <v>1</v>
      </c>
      <c r="I328" s="138">
        <f t="shared" si="11"/>
        <v>1.3327472614568E-05</v>
      </c>
      <c r="J328" s="51"/>
      <c r="L328" s="106"/>
    </row>
    <row r="329" spans="1:12" ht="12.75">
      <c r="A329" s="40" t="s">
        <v>53</v>
      </c>
      <c r="B329" s="21"/>
      <c r="C329" s="41"/>
      <c r="D329" s="41" t="s">
        <v>150</v>
      </c>
      <c r="E329" s="42">
        <v>2771495</v>
      </c>
      <c r="F329" s="234">
        <v>2724660</v>
      </c>
      <c r="G329" s="234">
        <v>2706264.58</v>
      </c>
      <c r="H329" s="138">
        <f t="shared" si="12"/>
        <v>0.9932485447725588</v>
      </c>
      <c r="I329" s="138">
        <f t="shared" si="11"/>
        <v>0.1442706683109015</v>
      </c>
      <c r="J329" s="51"/>
      <c r="L329" s="106"/>
    </row>
    <row r="330" spans="1:12" ht="15" customHeight="1">
      <c r="A330" s="40" t="s">
        <v>19</v>
      </c>
      <c r="B330" s="21"/>
      <c r="C330" s="41"/>
      <c r="D330" s="41" t="s">
        <v>151</v>
      </c>
      <c r="E330" s="42">
        <v>64120</v>
      </c>
      <c r="F330" s="234">
        <v>64120</v>
      </c>
      <c r="G330" s="234">
        <v>64109.02</v>
      </c>
      <c r="H330" s="138">
        <f t="shared" si="12"/>
        <v>0.9998287585776668</v>
      </c>
      <c r="I330" s="138">
        <f t="shared" si="11"/>
        <v>0.0034176448335871685</v>
      </c>
      <c r="J330" s="51"/>
      <c r="L330" s="106"/>
    </row>
    <row r="331" spans="1:12" ht="12.75">
      <c r="A331" s="40" t="s">
        <v>20</v>
      </c>
      <c r="B331" s="21"/>
      <c r="C331" s="41"/>
      <c r="D331" s="41" t="s">
        <v>171</v>
      </c>
      <c r="E331" s="42">
        <v>5305</v>
      </c>
      <c r="F331" s="234">
        <v>5144</v>
      </c>
      <c r="G331" s="234">
        <v>5143.55</v>
      </c>
      <c r="H331" s="138">
        <f t="shared" si="12"/>
        <v>0.9999125194401245</v>
      </c>
      <c r="I331" s="138">
        <f t="shared" si="11"/>
        <v>0.00027420208706664494</v>
      </c>
      <c r="J331" s="51"/>
      <c r="L331" s="106"/>
    </row>
    <row r="332" spans="1:12" ht="15" customHeight="1">
      <c r="A332" s="40" t="s">
        <v>21</v>
      </c>
      <c r="B332" s="21"/>
      <c r="C332" s="41"/>
      <c r="D332" s="41" t="s">
        <v>81</v>
      </c>
      <c r="E332" s="42">
        <v>143955</v>
      </c>
      <c r="F332" s="234">
        <v>151997</v>
      </c>
      <c r="G332" s="234">
        <v>151615.47</v>
      </c>
      <c r="H332" s="138">
        <f t="shared" si="12"/>
        <v>0.9974898846687764</v>
      </c>
      <c r="I332" s="138">
        <f t="shared" si="11"/>
        <v>0.008082604097479424</v>
      </c>
      <c r="J332" s="51"/>
      <c r="L332" s="106"/>
    </row>
    <row r="333" spans="1:12" ht="15" customHeight="1">
      <c r="A333" s="40" t="s">
        <v>22</v>
      </c>
      <c r="B333" s="21"/>
      <c r="C333" s="41"/>
      <c r="D333" s="41" t="s">
        <v>82</v>
      </c>
      <c r="E333" s="42">
        <v>1041</v>
      </c>
      <c r="F333" s="234">
        <v>1041</v>
      </c>
      <c r="G333" s="234">
        <v>939.86</v>
      </c>
      <c r="H333" s="138">
        <f t="shared" si="12"/>
        <v>0.9028434197886648</v>
      </c>
      <c r="I333" s="138">
        <f t="shared" si="11"/>
        <v>5.010383364611152E-05</v>
      </c>
      <c r="J333" s="51"/>
      <c r="L333" s="106"/>
    </row>
    <row r="334" spans="1:12" ht="15" customHeight="1">
      <c r="A334" s="37" t="s">
        <v>165</v>
      </c>
      <c r="B334" s="21"/>
      <c r="C334" s="41"/>
      <c r="D334" s="36" t="s">
        <v>166</v>
      </c>
      <c r="E334" s="42">
        <v>1000</v>
      </c>
      <c r="F334" s="234">
        <v>1000</v>
      </c>
      <c r="G334" s="234">
        <v>800</v>
      </c>
      <c r="H334" s="138">
        <f t="shared" si="12"/>
        <v>0.8</v>
      </c>
      <c r="I334" s="138">
        <f t="shared" si="11"/>
        <v>4.26479123666176E-05</v>
      </c>
      <c r="J334" s="51"/>
      <c r="L334" s="106"/>
    </row>
    <row r="335" spans="1:12" ht="15" customHeight="1">
      <c r="A335" s="40" t="s">
        <v>9</v>
      </c>
      <c r="B335" s="21"/>
      <c r="C335" s="41"/>
      <c r="D335" s="41" t="s">
        <v>83</v>
      </c>
      <c r="E335" s="42">
        <v>4553</v>
      </c>
      <c r="F335" s="234">
        <v>4299</v>
      </c>
      <c r="G335" s="234">
        <v>3653.28</v>
      </c>
      <c r="H335" s="138">
        <f t="shared" si="12"/>
        <v>0.8497976273551989</v>
      </c>
      <c r="I335" s="138">
        <f t="shared" si="11"/>
        <v>0.00019475595661339593</v>
      </c>
      <c r="J335" s="51"/>
      <c r="L335" s="106"/>
    </row>
    <row r="336" spans="1:12" ht="15" customHeight="1">
      <c r="A336" s="40" t="s">
        <v>11</v>
      </c>
      <c r="B336" s="21"/>
      <c r="C336" s="41"/>
      <c r="D336" s="41" t="s">
        <v>136</v>
      </c>
      <c r="E336" s="42">
        <v>500</v>
      </c>
      <c r="F336" s="234">
        <v>0</v>
      </c>
      <c r="G336" s="234">
        <v>0</v>
      </c>
      <c r="H336" s="138"/>
      <c r="I336" s="138">
        <f t="shared" si="11"/>
        <v>0</v>
      </c>
      <c r="J336" s="51"/>
      <c r="L336" s="106"/>
    </row>
    <row r="337" spans="1:12" ht="15" customHeight="1">
      <c r="A337" s="40" t="s">
        <v>48</v>
      </c>
      <c r="B337" s="21"/>
      <c r="C337" s="41"/>
      <c r="D337" s="41" t="s">
        <v>138</v>
      </c>
      <c r="E337" s="42">
        <v>150</v>
      </c>
      <c r="F337" s="234">
        <v>90</v>
      </c>
      <c r="G337" s="234">
        <v>90</v>
      </c>
      <c r="H337" s="138">
        <f t="shared" si="12"/>
        <v>1</v>
      </c>
      <c r="I337" s="138">
        <f t="shared" si="11"/>
        <v>4.79789014124448E-06</v>
      </c>
      <c r="J337" s="51"/>
      <c r="L337" s="106"/>
    </row>
    <row r="338" spans="1:12" ht="15" customHeight="1">
      <c r="A338" s="40" t="s">
        <v>12</v>
      </c>
      <c r="B338" s="21"/>
      <c r="C338" s="41"/>
      <c r="D338" s="41" t="s">
        <v>79</v>
      </c>
      <c r="E338" s="42">
        <v>3800</v>
      </c>
      <c r="F338" s="234">
        <v>4318</v>
      </c>
      <c r="G338" s="234">
        <v>3832.96</v>
      </c>
      <c r="H338" s="138">
        <f t="shared" si="12"/>
        <v>0.8876702176933766</v>
      </c>
      <c r="I338" s="138">
        <f t="shared" si="11"/>
        <v>0.00020433467773093824</v>
      </c>
      <c r="J338" s="51"/>
      <c r="L338" s="106"/>
    </row>
    <row r="339" spans="1:12" ht="39" customHeight="1">
      <c r="A339" s="40" t="s">
        <v>362</v>
      </c>
      <c r="B339" s="21"/>
      <c r="C339" s="41"/>
      <c r="D339" s="41" t="s">
        <v>202</v>
      </c>
      <c r="E339" s="42">
        <v>1700</v>
      </c>
      <c r="F339" s="234">
        <v>1950</v>
      </c>
      <c r="G339" s="234">
        <v>1711.46</v>
      </c>
      <c r="H339" s="138">
        <f t="shared" si="12"/>
        <v>0.8776717948717949</v>
      </c>
      <c r="I339" s="138">
        <f t="shared" si="11"/>
        <v>9.123774512371419E-05</v>
      </c>
      <c r="J339" s="51">
        <v>136.86</v>
      </c>
      <c r="L339" s="106"/>
    </row>
    <row r="340" spans="1:12" ht="15" customHeight="1">
      <c r="A340" s="40" t="s">
        <v>25</v>
      </c>
      <c r="B340" s="21"/>
      <c r="C340" s="41"/>
      <c r="D340" s="41" t="s">
        <v>84</v>
      </c>
      <c r="E340" s="42">
        <v>500</v>
      </c>
      <c r="F340" s="234">
        <v>0</v>
      </c>
      <c r="G340" s="234">
        <v>0</v>
      </c>
      <c r="H340" s="138"/>
      <c r="I340" s="138">
        <f aca="true" t="shared" si="13" ref="I340:I400">G340/18758245.26</f>
        <v>0</v>
      </c>
      <c r="J340" s="51"/>
      <c r="L340" s="106"/>
    </row>
    <row r="341" spans="1:12" ht="15" customHeight="1">
      <c r="A341" s="40" t="s">
        <v>357</v>
      </c>
      <c r="B341" s="21"/>
      <c r="C341" s="41"/>
      <c r="D341" s="41" t="s">
        <v>143</v>
      </c>
      <c r="E341" s="42">
        <v>2331</v>
      </c>
      <c r="F341" s="234">
        <v>2331</v>
      </c>
      <c r="G341" s="234">
        <v>2324.59</v>
      </c>
      <c r="H341" s="138">
        <f t="shared" si="12"/>
        <v>0.9972501072501073</v>
      </c>
      <c r="I341" s="138">
        <f t="shared" si="13"/>
        <v>0.0001239236382603945</v>
      </c>
      <c r="J341" s="51"/>
      <c r="L341" s="106"/>
    </row>
    <row r="342" spans="1:12" ht="48.75" customHeight="1">
      <c r="A342" s="153" t="s">
        <v>367</v>
      </c>
      <c r="B342" s="21"/>
      <c r="C342" s="41"/>
      <c r="D342" s="41" t="s">
        <v>262</v>
      </c>
      <c r="E342" s="42">
        <v>500</v>
      </c>
      <c r="F342" s="234">
        <v>500</v>
      </c>
      <c r="G342" s="234">
        <v>31.7</v>
      </c>
      <c r="H342" s="138">
        <f t="shared" si="12"/>
        <v>0.0634</v>
      </c>
      <c r="I342" s="138">
        <f t="shared" si="13"/>
        <v>1.6899235275272223E-06</v>
      </c>
      <c r="J342" s="51"/>
      <c r="L342" s="106"/>
    </row>
    <row r="343" spans="1:12" ht="15" customHeight="1">
      <c r="A343" s="81" t="s">
        <v>93</v>
      </c>
      <c r="B343" s="21"/>
      <c r="C343" s="41"/>
      <c r="D343" s="41" t="s">
        <v>94</v>
      </c>
      <c r="E343" s="42">
        <v>700</v>
      </c>
      <c r="F343" s="234">
        <v>1400</v>
      </c>
      <c r="G343" s="234">
        <v>513.29</v>
      </c>
      <c r="H343" s="138">
        <f t="shared" si="12"/>
        <v>0.3666357142857143</v>
      </c>
      <c r="I343" s="138">
        <f t="shared" si="13"/>
        <v>2.7363433673326432E-05</v>
      </c>
      <c r="J343" s="51"/>
      <c r="L343" s="106"/>
    </row>
    <row r="344" spans="1:12" ht="28.5" customHeight="1">
      <c r="A344" s="40" t="s">
        <v>204</v>
      </c>
      <c r="B344" s="21"/>
      <c r="C344" s="41"/>
      <c r="D344" s="41" t="s">
        <v>200</v>
      </c>
      <c r="E344" s="42">
        <v>1000</v>
      </c>
      <c r="F344" s="234">
        <v>0</v>
      </c>
      <c r="G344" s="234">
        <v>0</v>
      </c>
      <c r="H344" s="138"/>
      <c r="I344" s="138">
        <f t="shared" si="13"/>
        <v>0</v>
      </c>
      <c r="J344" s="51"/>
      <c r="L344" s="106"/>
    </row>
    <row r="345" spans="1:12" s="97" customFormat="1" ht="66" customHeight="1">
      <c r="A345" s="95" t="s">
        <v>314</v>
      </c>
      <c r="B345" s="140"/>
      <c r="C345" s="140" t="s">
        <v>128</v>
      </c>
      <c r="D345" s="140"/>
      <c r="E345" s="141">
        <f>SUM(E346)</f>
        <v>45200</v>
      </c>
      <c r="F345" s="223">
        <f>F346</f>
        <v>41169</v>
      </c>
      <c r="G345" s="223">
        <f>G346</f>
        <v>40793.5</v>
      </c>
      <c r="H345" s="98">
        <f t="shared" si="12"/>
        <v>0.9908790594865068</v>
      </c>
      <c r="I345" s="98">
        <f t="shared" si="13"/>
        <v>0.002174697016409519</v>
      </c>
      <c r="J345" s="143"/>
      <c r="L345" s="147"/>
    </row>
    <row r="346" spans="1:12" ht="15" customHeight="1">
      <c r="A346" s="26" t="s">
        <v>54</v>
      </c>
      <c r="B346" s="24"/>
      <c r="C346" s="24"/>
      <c r="D346" s="24">
        <v>4130</v>
      </c>
      <c r="E346" s="25">
        <v>45200</v>
      </c>
      <c r="F346" s="234">
        <v>41169</v>
      </c>
      <c r="G346" s="234">
        <v>40793.5</v>
      </c>
      <c r="H346" s="138">
        <f t="shared" si="12"/>
        <v>0.9908790594865068</v>
      </c>
      <c r="I346" s="138">
        <f t="shared" si="13"/>
        <v>0.002174697016409519</v>
      </c>
      <c r="J346" s="51"/>
      <c r="L346" s="106"/>
    </row>
    <row r="347" spans="1:12" s="97" customFormat="1" ht="24.75" customHeight="1">
      <c r="A347" s="95" t="s">
        <v>239</v>
      </c>
      <c r="B347" s="140"/>
      <c r="C347" s="140" t="s">
        <v>129</v>
      </c>
      <c r="D347" s="140"/>
      <c r="E347" s="141">
        <f>SUM(E348,E349)</f>
        <v>142200</v>
      </c>
      <c r="F347" s="223">
        <f>F348+F349</f>
        <v>269462</v>
      </c>
      <c r="G347" s="223">
        <f>G348+G349</f>
        <v>240988.1</v>
      </c>
      <c r="H347" s="98">
        <f t="shared" si="12"/>
        <v>0.8943305549576563</v>
      </c>
      <c r="I347" s="98">
        <f t="shared" si="13"/>
        <v>0.012847049212747099</v>
      </c>
      <c r="J347" s="143"/>
      <c r="L347" s="147"/>
    </row>
    <row r="348" spans="1:12" ht="15" customHeight="1">
      <c r="A348" s="26" t="s">
        <v>53</v>
      </c>
      <c r="B348" s="24"/>
      <c r="C348" s="24"/>
      <c r="D348" s="24">
        <v>3110</v>
      </c>
      <c r="E348" s="25">
        <v>137200</v>
      </c>
      <c r="F348" s="234">
        <v>258962</v>
      </c>
      <c r="G348" s="234">
        <v>234706.5</v>
      </c>
      <c r="H348" s="138">
        <f t="shared" si="12"/>
        <v>0.9063356785937705</v>
      </c>
      <c r="I348" s="138">
        <f t="shared" si="13"/>
        <v>0.012512177804844416</v>
      </c>
      <c r="J348" s="51"/>
      <c r="L348" s="106"/>
    </row>
    <row r="349" spans="1:12" ht="15" customHeight="1">
      <c r="A349" s="37" t="s">
        <v>12</v>
      </c>
      <c r="B349" s="24"/>
      <c r="C349" s="24"/>
      <c r="D349" s="36" t="s">
        <v>79</v>
      </c>
      <c r="E349" s="25">
        <v>5000</v>
      </c>
      <c r="F349" s="224">
        <v>10500</v>
      </c>
      <c r="G349" s="224">
        <v>6281.6</v>
      </c>
      <c r="H349" s="138">
        <f t="shared" si="12"/>
        <v>0.598247619047619</v>
      </c>
      <c r="I349" s="138">
        <f t="shared" si="13"/>
        <v>0.0003348714079026814</v>
      </c>
      <c r="J349" s="51"/>
      <c r="L349" s="106"/>
    </row>
    <row r="350" spans="1:12" s="97" customFormat="1" ht="13.5" customHeight="1">
      <c r="A350" s="95" t="s">
        <v>55</v>
      </c>
      <c r="B350" s="140"/>
      <c r="C350" s="140" t="s">
        <v>152</v>
      </c>
      <c r="D350" s="140"/>
      <c r="E350" s="141">
        <f>SUM(E351)</f>
        <v>312200</v>
      </c>
      <c r="F350" s="223">
        <f>F351</f>
        <v>317200</v>
      </c>
      <c r="G350" s="223">
        <f>G351</f>
        <v>314386.43</v>
      </c>
      <c r="H350" s="98">
        <f t="shared" si="12"/>
        <v>0.9911299810844892</v>
      </c>
      <c r="I350" s="98">
        <f t="shared" si="13"/>
        <v>0.016759906144867196</v>
      </c>
      <c r="J350" s="143"/>
      <c r="L350" s="147"/>
    </row>
    <row r="351" spans="1:12" ht="13.5" customHeight="1">
      <c r="A351" s="26" t="s">
        <v>53</v>
      </c>
      <c r="B351" s="24"/>
      <c r="C351" s="24"/>
      <c r="D351" s="24">
        <v>3110</v>
      </c>
      <c r="E351" s="25">
        <v>312200</v>
      </c>
      <c r="F351" s="230">
        <v>317200</v>
      </c>
      <c r="G351" s="230">
        <v>314386.43</v>
      </c>
      <c r="H351" s="138">
        <f t="shared" si="12"/>
        <v>0.9911299810844892</v>
      </c>
      <c r="I351" s="138">
        <f t="shared" si="13"/>
        <v>0.016759906144867196</v>
      </c>
      <c r="J351" s="51"/>
      <c r="L351" s="106"/>
    </row>
    <row r="352" spans="1:12" s="97" customFormat="1" ht="13.5" customHeight="1">
      <c r="A352" s="95" t="s">
        <v>270</v>
      </c>
      <c r="B352" s="140"/>
      <c r="C352" s="140" t="s">
        <v>271</v>
      </c>
      <c r="D352" s="140"/>
      <c r="E352" s="141">
        <f>SUM(E353)</f>
        <v>75900</v>
      </c>
      <c r="F352" s="225">
        <f>SUM(F353)</f>
        <v>185760</v>
      </c>
      <c r="G352" s="225">
        <f>SUM(G353)</f>
        <v>183194.42</v>
      </c>
      <c r="H352" s="39">
        <f t="shared" si="12"/>
        <v>0.9861887381567614</v>
      </c>
      <c r="I352" s="98">
        <f t="shared" si="13"/>
        <v>0.009766074462766674</v>
      </c>
      <c r="J352" s="143"/>
      <c r="L352" s="147"/>
    </row>
    <row r="353" spans="1:12" ht="14.25" customHeight="1">
      <c r="A353" s="26" t="s">
        <v>53</v>
      </c>
      <c r="B353" s="24"/>
      <c r="C353" s="24"/>
      <c r="D353" s="24" t="s">
        <v>150</v>
      </c>
      <c r="E353" s="25">
        <v>75900</v>
      </c>
      <c r="F353" s="224">
        <v>185760</v>
      </c>
      <c r="G353" s="224">
        <v>183194.42</v>
      </c>
      <c r="H353" s="138">
        <f t="shared" si="12"/>
        <v>0.9861887381567614</v>
      </c>
      <c r="I353" s="138">
        <f t="shared" si="13"/>
        <v>0.009766074462766674</v>
      </c>
      <c r="J353" s="51"/>
      <c r="L353" s="106"/>
    </row>
    <row r="354" spans="1:13" s="97" customFormat="1" ht="15" customHeight="1">
      <c r="A354" s="95" t="s">
        <v>56</v>
      </c>
      <c r="B354" s="140"/>
      <c r="C354" s="140" t="s">
        <v>130</v>
      </c>
      <c r="D354" s="140"/>
      <c r="E354" s="141">
        <f>SUM(E355:E372)</f>
        <v>383903</v>
      </c>
      <c r="F354" s="223">
        <f>SUM(F355:F372)</f>
        <v>395223</v>
      </c>
      <c r="G354" s="223">
        <f>SUM(G355:G372)</f>
        <v>374493.0400000001</v>
      </c>
      <c r="H354" s="98">
        <f t="shared" si="12"/>
        <v>0.9475487003539776</v>
      </c>
      <c r="I354" s="98">
        <f t="shared" si="13"/>
        <v>0.019964182939785278</v>
      </c>
      <c r="J354" s="143">
        <v>136.86</v>
      </c>
      <c r="L354" s="147"/>
      <c r="M354" s="147"/>
    </row>
    <row r="355" spans="1:12" ht="13.5" customHeight="1">
      <c r="A355" s="40" t="s">
        <v>341</v>
      </c>
      <c r="B355" s="24"/>
      <c r="C355" s="24"/>
      <c r="D355" s="24" t="s">
        <v>98</v>
      </c>
      <c r="E355" s="25">
        <v>2220</v>
      </c>
      <c r="F355" s="224">
        <v>1822</v>
      </c>
      <c r="G355" s="224">
        <v>822.87</v>
      </c>
      <c r="H355" s="138">
        <f t="shared" si="12"/>
        <v>0.45163007683863887</v>
      </c>
      <c r="I355" s="138">
        <f t="shared" si="13"/>
        <v>4.3867109561398276E-05</v>
      </c>
      <c r="J355" s="51"/>
      <c r="L355" s="106"/>
    </row>
    <row r="356" spans="1:12" ht="13.5" customHeight="1">
      <c r="A356" s="26" t="s">
        <v>19</v>
      </c>
      <c r="B356" s="24"/>
      <c r="C356" s="24"/>
      <c r="D356" s="24">
        <v>4010</v>
      </c>
      <c r="E356" s="25">
        <v>233517</v>
      </c>
      <c r="F356" s="224">
        <v>242415</v>
      </c>
      <c r="G356" s="224">
        <v>240560.26</v>
      </c>
      <c r="H356" s="138">
        <f t="shared" si="12"/>
        <v>0.9923489058020337</v>
      </c>
      <c r="I356" s="138">
        <f t="shared" si="13"/>
        <v>0.012824241109213432</v>
      </c>
      <c r="J356" s="51"/>
      <c r="L356" s="106"/>
    </row>
    <row r="357" spans="1:12" ht="13.5" customHeight="1">
      <c r="A357" s="26" t="s">
        <v>20</v>
      </c>
      <c r="B357" s="24"/>
      <c r="C357" s="24"/>
      <c r="D357" s="24">
        <v>4040</v>
      </c>
      <c r="E357" s="25">
        <v>19300</v>
      </c>
      <c r="F357" s="224">
        <v>19242</v>
      </c>
      <c r="G357" s="224">
        <v>19241.75</v>
      </c>
      <c r="H357" s="138">
        <f t="shared" si="12"/>
        <v>0.9999870075875689</v>
      </c>
      <c r="I357" s="138">
        <f t="shared" si="13"/>
        <v>0.0010257755847254552</v>
      </c>
      <c r="J357" s="51"/>
      <c r="L357" s="106"/>
    </row>
    <row r="358" spans="1:12" ht="13.5" customHeight="1">
      <c r="A358" s="26" t="s">
        <v>21</v>
      </c>
      <c r="B358" s="24"/>
      <c r="C358" s="24"/>
      <c r="D358" s="24">
        <v>4110</v>
      </c>
      <c r="E358" s="25">
        <v>42888</v>
      </c>
      <c r="F358" s="230">
        <v>45255</v>
      </c>
      <c r="G358" s="230">
        <v>43714.13</v>
      </c>
      <c r="H358" s="138">
        <f t="shared" si="12"/>
        <v>0.9659513865871174</v>
      </c>
      <c r="I358" s="138">
        <f t="shared" si="13"/>
        <v>0.0023303954817786615</v>
      </c>
      <c r="J358" s="51"/>
      <c r="L358" s="106"/>
    </row>
    <row r="359" spans="1:12" ht="13.5" customHeight="1">
      <c r="A359" s="26" t="s">
        <v>22</v>
      </c>
      <c r="B359" s="24"/>
      <c r="C359" s="24"/>
      <c r="D359" s="24">
        <v>4120</v>
      </c>
      <c r="E359" s="25">
        <v>6102</v>
      </c>
      <c r="F359" s="224">
        <v>6157</v>
      </c>
      <c r="G359" s="224">
        <v>5949.46</v>
      </c>
      <c r="H359" s="138">
        <f t="shared" si="12"/>
        <v>0.9662920253370147</v>
      </c>
      <c r="I359" s="138">
        <f t="shared" si="13"/>
        <v>0.0003171650608858709</v>
      </c>
      <c r="J359" s="51"/>
      <c r="L359" s="106"/>
    </row>
    <row r="360" spans="1:12" ht="13.5" customHeight="1">
      <c r="A360" s="37" t="s">
        <v>165</v>
      </c>
      <c r="B360" s="24"/>
      <c r="C360" s="24"/>
      <c r="D360" s="36" t="s">
        <v>166</v>
      </c>
      <c r="E360" s="25">
        <v>3200</v>
      </c>
      <c r="F360" s="224">
        <v>4800</v>
      </c>
      <c r="G360" s="224">
        <v>4000</v>
      </c>
      <c r="H360" s="138">
        <f t="shared" si="12"/>
        <v>0.8333333333333334</v>
      </c>
      <c r="I360" s="138">
        <f t="shared" si="13"/>
        <v>0.000213239561833088</v>
      </c>
      <c r="J360" s="51"/>
      <c r="L360" s="106"/>
    </row>
    <row r="361" spans="1:12" ht="13.5" customHeight="1">
      <c r="A361" s="37" t="s">
        <v>9</v>
      </c>
      <c r="B361" s="24"/>
      <c r="C361" s="24"/>
      <c r="D361" s="24">
        <v>4210</v>
      </c>
      <c r="E361" s="25">
        <v>26785</v>
      </c>
      <c r="F361" s="224">
        <v>25485</v>
      </c>
      <c r="G361" s="224">
        <v>17713.15</v>
      </c>
      <c r="H361" s="138">
        <f t="shared" si="12"/>
        <v>0.6950421816754955</v>
      </c>
      <c r="I361" s="138">
        <f t="shared" si="13"/>
        <v>0.0009442860861709407</v>
      </c>
      <c r="J361" s="51"/>
      <c r="L361" s="106"/>
    </row>
    <row r="362" spans="1:12" ht="13.5" customHeight="1">
      <c r="A362" s="37" t="s">
        <v>10</v>
      </c>
      <c r="B362" s="24"/>
      <c r="C362" s="24"/>
      <c r="D362" s="24" t="s">
        <v>154</v>
      </c>
      <c r="E362" s="25">
        <v>12684</v>
      </c>
      <c r="F362" s="224">
        <v>12684</v>
      </c>
      <c r="G362" s="224">
        <v>10481.33</v>
      </c>
      <c r="H362" s="138">
        <f t="shared" si="12"/>
        <v>0.8263426363923052</v>
      </c>
      <c r="I362" s="138">
        <f t="shared" si="13"/>
        <v>0.000558758554157</v>
      </c>
      <c r="J362" s="51"/>
      <c r="L362" s="106"/>
    </row>
    <row r="363" spans="1:12" ht="13.5" customHeight="1">
      <c r="A363" s="37" t="s">
        <v>11</v>
      </c>
      <c r="B363" s="24"/>
      <c r="C363" s="24"/>
      <c r="D363" s="36" t="s">
        <v>136</v>
      </c>
      <c r="E363" s="25">
        <v>2000</v>
      </c>
      <c r="F363" s="224">
        <v>3300</v>
      </c>
      <c r="G363" s="224">
        <v>2996.77</v>
      </c>
      <c r="H363" s="138">
        <f t="shared" si="12"/>
        <v>0.9081121212121213</v>
      </c>
      <c r="I363" s="138">
        <f t="shared" si="13"/>
        <v>0.00015975748042863577</v>
      </c>
      <c r="J363" s="51"/>
      <c r="L363" s="106"/>
    </row>
    <row r="364" spans="1:12" ht="13.5" customHeight="1">
      <c r="A364" s="37" t="s">
        <v>48</v>
      </c>
      <c r="B364" s="24"/>
      <c r="C364" s="24"/>
      <c r="D364" s="36" t="s">
        <v>138</v>
      </c>
      <c r="E364" s="25">
        <v>1610</v>
      </c>
      <c r="F364" s="224">
        <v>1610</v>
      </c>
      <c r="G364" s="224">
        <v>1110</v>
      </c>
      <c r="H364" s="138">
        <f>G364/F364</f>
        <v>0.6894409937888198</v>
      </c>
      <c r="I364" s="138">
        <f t="shared" si="13"/>
        <v>5.917397840868192E-05</v>
      </c>
      <c r="J364" s="51"/>
      <c r="L364" s="106"/>
    </row>
    <row r="365" spans="1:12" ht="13.5" customHeight="1">
      <c r="A365" s="26" t="s">
        <v>12</v>
      </c>
      <c r="B365" s="24"/>
      <c r="C365" s="24"/>
      <c r="D365" s="24">
        <v>4300</v>
      </c>
      <c r="E365" s="25">
        <v>11865</v>
      </c>
      <c r="F365" s="224">
        <v>10355</v>
      </c>
      <c r="G365" s="224">
        <v>10166.63</v>
      </c>
      <c r="H365" s="138">
        <f t="shared" si="12"/>
        <v>0.9818087880251085</v>
      </c>
      <c r="I365" s="138">
        <f t="shared" si="13"/>
        <v>0.0005419819316297818</v>
      </c>
      <c r="J365" s="51"/>
      <c r="L365" s="106"/>
    </row>
    <row r="366" spans="1:12" ht="13.5" customHeight="1">
      <c r="A366" s="37" t="s">
        <v>349</v>
      </c>
      <c r="B366" s="24"/>
      <c r="C366" s="24"/>
      <c r="D366" s="36" t="s">
        <v>167</v>
      </c>
      <c r="E366" s="25">
        <v>2000</v>
      </c>
      <c r="F366" s="224">
        <v>2000</v>
      </c>
      <c r="G366" s="224">
        <v>1411.94</v>
      </c>
      <c r="H366" s="138">
        <f t="shared" si="12"/>
        <v>0.70597</v>
      </c>
      <c r="I366" s="138">
        <f t="shared" si="13"/>
        <v>7.527036673365256E-05</v>
      </c>
      <c r="J366" s="51"/>
      <c r="L366" s="106"/>
    </row>
    <row r="367" spans="1:12" ht="38.25" customHeight="1">
      <c r="A367" s="40" t="s">
        <v>343</v>
      </c>
      <c r="B367" s="24"/>
      <c r="C367" s="24"/>
      <c r="D367" s="36" t="s">
        <v>202</v>
      </c>
      <c r="E367" s="25">
        <v>1872</v>
      </c>
      <c r="F367" s="224">
        <v>2072</v>
      </c>
      <c r="G367" s="224">
        <v>1770.43</v>
      </c>
      <c r="H367" s="138">
        <f t="shared" si="12"/>
        <v>0.8544546332046332</v>
      </c>
      <c r="I367" s="138">
        <f t="shared" si="13"/>
        <v>9.43814293640385E-05</v>
      </c>
      <c r="J367" s="51">
        <v>136.86</v>
      </c>
      <c r="L367" s="106"/>
    </row>
    <row r="368" spans="1:12" ht="13.5" customHeight="1">
      <c r="A368" s="26" t="s">
        <v>25</v>
      </c>
      <c r="B368" s="24"/>
      <c r="C368" s="24"/>
      <c r="D368" s="24">
        <v>4410</v>
      </c>
      <c r="E368" s="25">
        <v>3125</v>
      </c>
      <c r="F368" s="224">
        <v>3125</v>
      </c>
      <c r="G368" s="224">
        <v>1815.29</v>
      </c>
      <c r="H368" s="138">
        <f t="shared" si="12"/>
        <v>0.5808928</v>
      </c>
      <c r="I368" s="138">
        <f t="shared" si="13"/>
        <v>9.677291104999657E-05</v>
      </c>
      <c r="J368" s="51"/>
      <c r="L368" s="106"/>
    </row>
    <row r="369" spans="1:12" ht="13.5" customHeight="1">
      <c r="A369" s="37" t="s">
        <v>26</v>
      </c>
      <c r="B369" s="24"/>
      <c r="C369" s="24"/>
      <c r="D369" s="36" t="s">
        <v>92</v>
      </c>
      <c r="E369" s="25">
        <v>1567</v>
      </c>
      <c r="F369" s="224">
        <v>1567</v>
      </c>
      <c r="G369" s="224">
        <v>1558</v>
      </c>
      <c r="H369" s="138">
        <f t="shared" si="12"/>
        <v>0.994256541161455</v>
      </c>
      <c r="I369" s="138">
        <f t="shared" si="13"/>
        <v>8.305680933398777E-05</v>
      </c>
      <c r="J369" s="51"/>
      <c r="L369" s="106"/>
    </row>
    <row r="370" spans="1:12" ht="13.5" customHeight="1">
      <c r="A370" s="26" t="s">
        <v>344</v>
      </c>
      <c r="B370" s="24"/>
      <c r="C370" s="24"/>
      <c r="D370" s="24">
        <v>4440</v>
      </c>
      <c r="E370" s="25">
        <v>8632</v>
      </c>
      <c r="F370" s="224">
        <v>8798</v>
      </c>
      <c r="G370" s="224">
        <v>8797.03</v>
      </c>
      <c r="H370" s="138">
        <f t="shared" si="12"/>
        <v>0.9998897476699251</v>
      </c>
      <c r="I370" s="138">
        <f t="shared" si="13"/>
        <v>0.0004689687056581325</v>
      </c>
      <c r="J370" s="51"/>
      <c r="L370" s="106"/>
    </row>
    <row r="371" spans="1:12" ht="13.5" customHeight="1">
      <c r="A371" s="26" t="s">
        <v>31</v>
      </c>
      <c r="B371" s="24"/>
      <c r="C371" s="24"/>
      <c r="D371" s="24" t="s">
        <v>168</v>
      </c>
      <c r="E371" s="25">
        <v>2036</v>
      </c>
      <c r="F371" s="224">
        <v>2036</v>
      </c>
      <c r="G371" s="224">
        <v>2035</v>
      </c>
      <c r="H371" s="138">
        <f t="shared" si="12"/>
        <v>0.99950884086444</v>
      </c>
      <c r="I371" s="138">
        <f t="shared" si="13"/>
        <v>0.00010848562708258351</v>
      </c>
      <c r="J371" s="51"/>
      <c r="L371" s="106"/>
    </row>
    <row r="372" spans="1:12" ht="26.25" customHeight="1">
      <c r="A372" s="37" t="s">
        <v>204</v>
      </c>
      <c r="B372" s="24"/>
      <c r="C372" s="24"/>
      <c r="D372" s="36" t="s">
        <v>200</v>
      </c>
      <c r="E372" s="25">
        <v>2500</v>
      </c>
      <c r="F372" s="224">
        <v>2500</v>
      </c>
      <c r="G372" s="224">
        <v>349</v>
      </c>
      <c r="H372" s="138">
        <f t="shared" si="12"/>
        <v>0.1396</v>
      </c>
      <c r="I372" s="138">
        <f t="shared" si="13"/>
        <v>1.860515176993693E-05</v>
      </c>
      <c r="J372" s="51"/>
      <c r="L372" s="106"/>
    </row>
    <row r="373" spans="1:12" s="97" customFormat="1" ht="41.25" customHeight="1">
      <c r="A373" s="95" t="s">
        <v>199</v>
      </c>
      <c r="B373" s="140"/>
      <c r="C373" s="140" t="s">
        <v>195</v>
      </c>
      <c r="D373" s="140"/>
      <c r="E373" s="141">
        <f>SUM(E374:E379)</f>
        <v>11627</v>
      </c>
      <c r="F373" s="223">
        <f>SUM(F374:F379)</f>
        <v>11942</v>
      </c>
      <c r="G373" s="223">
        <f>SUM(G374:G379)</f>
        <v>11442.27</v>
      </c>
      <c r="H373" s="98">
        <f t="shared" si="12"/>
        <v>0.9581535756154749</v>
      </c>
      <c r="I373" s="98">
        <f t="shared" si="13"/>
        <v>0.000609986160293972</v>
      </c>
      <c r="J373" s="143"/>
      <c r="L373" s="147"/>
    </row>
    <row r="374" spans="1:12" ht="13.5" customHeight="1">
      <c r="A374" s="40" t="s">
        <v>9</v>
      </c>
      <c r="B374" s="24"/>
      <c r="C374" s="36"/>
      <c r="D374" s="36" t="s">
        <v>83</v>
      </c>
      <c r="E374" s="25">
        <v>3500</v>
      </c>
      <c r="F374" s="224">
        <v>232</v>
      </c>
      <c r="G374" s="224">
        <v>231.2</v>
      </c>
      <c r="H374" s="138">
        <f t="shared" si="12"/>
        <v>0.996551724137931</v>
      </c>
      <c r="I374" s="138">
        <f t="shared" si="13"/>
        <v>1.2325246673952486E-05</v>
      </c>
      <c r="J374" s="51"/>
      <c r="L374" s="106"/>
    </row>
    <row r="375" spans="1:12" ht="13.5" customHeight="1">
      <c r="A375" s="40" t="s">
        <v>10</v>
      </c>
      <c r="B375" s="24"/>
      <c r="C375" s="36"/>
      <c r="D375" s="36" t="s">
        <v>154</v>
      </c>
      <c r="E375" s="25">
        <v>7505</v>
      </c>
      <c r="F375" s="224">
        <v>6270</v>
      </c>
      <c r="G375" s="224">
        <v>6243.88</v>
      </c>
      <c r="H375" s="138">
        <f t="shared" si="12"/>
        <v>0.9958341307814992</v>
      </c>
      <c r="I375" s="138">
        <f t="shared" si="13"/>
        <v>0.0003328605588345954</v>
      </c>
      <c r="J375" s="51"/>
      <c r="L375" s="106"/>
    </row>
    <row r="376" spans="1:12" ht="13.5" customHeight="1">
      <c r="A376" s="40" t="s">
        <v>12</v>
      </c>
      <c r="B376" s="24"/>
      <c r="C376" s="36"/>
      <c r="D376" s="36" t="s">
        <v>79</v>
      </c>
      <c r="E376" s="25">
        <v>522</v>
      </c>
      <c r="F376" s="230">
        <v>855</v>
      </c>
      <c r="G376" s="230">
        <v>398.43</v>
      </c>
      <c r="H376" s="138">
        <f t="shared" si="12"/>
        <v>0.466</v>
      </c>
      <c r="I376" s="138">
        <f t="shared" si="13"/>
        <v>2.124025965528931E-05</v>
      </c>
      <c r="J376" s="51"/>
      <c r="L376" s="106"/>
    </row>
    <row r="377" spans="1:12" ht="39" customHeight="1">
      <c r="A377" s="40" t="s">
        <v>343</v>
      </c>
      <c r="B377" s="24"/>
      <c r="C377" s="36"/>
      <c r="D377" s="36" t="s">
        <v>202</v>
      </c>
      <c r="E377" s="25">
        <v>100</v>
      </c>
      <c r="F377" s="224">
        <v>0</v>
      </c>
      <c r="G377" s="224">
        <v>0</v>
      </c>
      <c r="H377" s="138"/>
      <c r="I377" s="138">
        <f t="shared" si="13"/>
        <v>0</v>
      </c>
      <c r="J377" s="51"/>
      <c r="L377" s="106"/>
    </row>
    <row r="378" spans="1:12" ht="27.75" customHeight="1">
      <c r="A378" s="55" t="s">
        <v>233</v>
      </c>
      <c r="B378" s="24"/>
      <c r="C378" s="36"/>
      <c r="D378" s="36" t="s">
        <v>230</v>
      </c>
      <c r="E378" s="25">
        <v>0</v>
      </c>
      <c r="F378" s="230">
        <v>4520</v>
      </c>
      <c r="G378" s="230">
        <v>4514.76</v>
      </c>
      <c r="H378" s="138">
        <f>G378/F378</f>
        <v>0.9988407079646018</v>
      </c>
      <c r="I378" s="138">
        <f t="shared" si="13"/>
        <v>0.00024068136104538808</v>
      </c>
      <c r="J378" s="51"/>
      <c r="L378" s="106"/>
    </row>
    <row r="379" spans="1:12" ht="25.5" customHeight="1">
      <c r="A379" s="37" t="s">
        <v>334</v>
      </c>
      <c r="B379" s="24"/>
      <c r="C379" s="36"/>
      <c r="D379" s="36" t="s">
        <v>337</v>
      </c>
      <c r="E379" s="25">
        <v>0</v>
      </c>
      <c r="F379" s="230">
        <v>65</v>
      </c>
      <c r="G379" s="230">
        <v>54</v>
      </c>
      <c r="H379" s="138">
        <f>G379/F379</f>
        <v>0.8307692307692308</v>
      </c>
      <c r="I379" s="138">
        <f t="shared" si="13"/>
        <v>2.878734084746688E-06</v>
      </c>
      <c r="J379" s="51"/>
      <c r="L379" s="106"/>
    </row>
    <row r="380" spans="1:12" s="97" customFormat="1" ht="25.5">
      <c r="A380" s="95" t="s">
        <v>131</v>
      </c>
      <c r="B380" s="140"/>
      <c r="C380" s="140" t="s">
        <v>132</v>
      </c>
      <c r="D380" s="140"/>
      <c r="E380" s="141">
        <f>SUM(E381:E391)</f>
        <v>113130</v>
      </c>
      <c r="F380" s="225">
        <f>SUM(F381:F391)</f>
        <v>116823</v>
      </c>
      <c r="G380" s="225">
        <f>SUM(G381:G391)</f>
        <v>114263.15000000001</v>
      </c>
      <c r="H380" s="98">
        <f t="shared" si="12"/>
        <v>0.9780877909315804</v>
      </c>
      <c r="I380" s="98">
        <f t="shared" si="13"/>
        <v>0.006091356009917103</v>
      </c>
      <c r="J380" s="143"/>
      <c r="L380" s="147"/>
    </row>
    <row r="381" spans="1:12" ht="13.5" customHeight="1">
      <c r="A381" s="37" t="s">
        <v>341</v>
      </c>
      <c r="B381" s="24"/>
      <c r="C381" s="36"/>
      <c r="D381" s="36" t="s">
        <v>98</v>
      </c>
      <c r="E381" s="25">
        <v>360</v>
      </c>
      <c r="F381" s="224">
        <v>60</v>
      </c>
      <c r="G381" s="224">
        <v>60</v>
      </c>
      <c r="H381" s="138">
        <f t="shared" si="12"/>
        <v>1</v>
      </c>
      <c r="I381" s="138">
        <f t="shared" si="13"/>
        <v>3.19859342749632E-06</v>
      </c>
      <c r="J381" s="51"/>
      <c r="L381" s="106"/>
    </row>
    <row r="382" spans="1:12" ht="13.5" customHeight="1">
      <c r="A382" s="26" t="s">
        <v>19</v>
      </c>
      <c r="B382" s="24"/>
      <c r="C382" s="24"/>
      <c r="D382" s="24">
        <v>4010</v>
      </c>
      <c r="E382" s="171">
        <v>57760</v>
      </c>
      <c r="F382" s="224">
        <v>58760</v>
      </c>
      <c r="G382" s="224">
        <v>58696.76</v>
      </c>
      <c r="H382" s="138">
        <f t="shared" si="12"/>
        <v>0.998923757658271</v>
      </c>
      <c r="I382" s="138">
        <f t="shared" si="13"/>
        <v>0.0031291178458554814</v>
      </c>
      <c r="J382" s="51"/>
      <c r="L382" s="106"/>
    </row>
    <row r="383" spans="1:12" ht="13.5" customHeight="1">
      <c r="A383" s="26" t="s">
        <v>20</v>
      </c>
      <c r="B383" s="24"/>
      <c r="C383" s="24"/>
      <c r="D383" s="24" t="s">
        <v>171</v>
      </c>
      <c r="E383" s="25">
        <v>4068</v>
      </c>
      <c r="F383" s="224">
        <v>3985</v>
      </c>
      <c r="G383" s="224">
        <v>3984.51</v>
      </c>
      <c r="H383" s="138">
        <f t="shared" si="12"/>
        <v>0.9998770388958595</v>
      </c>
      <c r="I383" s="138">
        <f t="shared" si="13"/>
        <v>0.00021241379162988935</v>
      </c>
      <c r="J383" s="51"/>
      <c r="L383" s="106"/>
    </row>
    <row r="384" spans="1:12" ht="13.5" customHeight="1">
      <c r="A384" s="26" t="s">
        <v>21</v>
      </c>
      <c r="B384" s="24"/>
      <c r="C384" s="24"/>
      <c r="D384" s="24">
        <v>4110</v>
      </c>
      <c r="E384" s="25">
        <v>12680</v>
      </c>
      <c r="F384" s="230">
        <v>12463</v>
      </c>
      <c r="G384" s="230">
        <v>11969.66</v>
      </c>
      <c r="H384" s="138">
        <f t="shared" si="12"/>
        <v>0.9604156302655861</v>
      </c>
      <c r="I384" s="138">
        <f t="shared" si="13"/>
        <v>0.00063810126342276</v>
      </c>
      <c r="J384" s="51"/>
      <c r="L384" s="106"/>
    </row>
    <row r="385" spans="1:12" ht="13.5" customHeight="1">
      <c r="A385" s="26" t="s">
        <v>22</v>
      </c>
      <c r="B385" s="24"/>
      <c r="C385" s="24"/>
      <c r="D385" s="24">
        <v>4120</v>
      </c>
      <c r="E385" s="25">
        <v>1590</v>
      </c>
      <c r="F385" s="230">
        <v>1615</v>
      </c>
      <c r="G385" s="230">
        <v>1480.35</v>
      </c>
      <c r="H385" s="138">
        <f t="shared" si="12"/>
        <v>0.916625386996904</v>
      </c>
      <c r="I385" s="138">
        <f t="shared" si="13"/>
        <v>7.891729633990295E-05</v>
      </c>
      <c r="J385" s="51"/>
      <c r="L385" s="106"/>
    </row>
    <row r="386" spans="1:12" ht="13.5" customHeight="1">
      <c r="A386" s="37" t="s">
        <v>165</v>
      </c>
      <c r="B386" s="24"/>
      <c r="C386" s="24"/>
      <c r="D386" s="36" t="s">
        <v>166</v>
      </c>
      <c r="E386" s="25">
        <v>31500</v>
      </c>
      <c r="F386" s="224">
        <v>34385</v>
      </c>
      <c r="G386" s="224">
        <v>33184.76</v>
      </c>
      <c r="H386" s="138">
        <f t="shared" si="12"/>
        <v>0.965094081721681</v>
      </c>
      <c r="I386" s="138">
        <f t="shared" si="13"/>
        <v>0.0017690759204840464</v>
      </c>
      <c r="J386" s="51"/>
      <c r="L386" s="106"/>
    </row>
    <row r="387" spans="1:12" ht="13.5" customHeight="1">
      <c r="A387" s="26" t="s">
        <v>9</v>
      </c>
      <c r="B387" s="24"/>
      <c r="C387" s="24"/>
      <c r="D387" s="24">
        <v>4210</v>
      </c>
      <c r="E387" s="25">
        <v>300</v>
      </c>
      <c r="F387" s="224">
        <v>383</v>
      </c>
      <c r="G387" s="224">
        <v>383</v>
      </c>
      <c r="H387" s="138">
        <f t="shared" si="12"/>
        <v>1</v>
      </c>
      <c r="I387" s="138">
        <f t="shared" si="13"/>
        <v>2.0417688045518175E-05</v>
      </c>
      <c r="J387" s="51"/>
      <c r="L387" s="106"/>
    </row>
    <row r="388" spans="1:12" ht="13.5" customHeight="1">
      <c r="A388" s="37" t="s">
        <v>48</v>
      </c>
      <c r="B388" s="24"/>
      <c r="C388" s="24"/>
      <c r="D388" s="36" t="s">
        <v>138</v>
      </c>
      <c r="E388" s="25">
        <v>200</v>
      </c>
      <c r="F388" s="224">
        <v>200</v>
      </c>
      <c r="G388" s="224">
        <v>140</v>
      </c>
      <c r="H388" s="138">
        <f t="shared" si="12"/>
        <v>0.7</v>
      </c>
      <c r="I388" s="138">
        <f t="shared" si="13"/>
        <v>7.46338466415808E-06</v>
      </c>
      <c r="J388" s="51"/>
      <c r="L388" s="106"/>
    </row>
    <row r="389" spans="1:12" ht="27.75" customHeight="1">
      <c r="A389" s="37" t="s">
        <v>377</v>
      </c>
      <c r="B389" s="24"/>
      <c r="C389" s="24"/>
      <c r="D389" s="36" t="s">
        <v>201</v>
      </c>
      <c r="E389" s="25">
        <v>0</v>
      </c>
      <c r="F389" s="224">
        <v>450</v>
      </c>
      <c r="G389" s="224">
        <v>450</v>
      </c>
      <c r="H389" s="138">
        <f t="shared" si="12"/>
        <v>1</v>
      </c>
      <c r="I389" s="138">
        <f t="shared" si="13"/>
        <v>2.3989450706222398E-05</v>
      </c>
      <c r="J389" s="51"/>
      <c r="L389" s="106"/>
    </row>
    <row r="390" spans="1:12" ht="14.25" customHeight="1">
      <c r="A390" s="26" t="s">
        <v>344</v>
      </c>
      <c r="B390" s="24"/>
      <c r="C390" s="24"/>
      <c r="D390" s="24">
        <v>4440</v>
      </c>
      <c r="E390" s="25">
        <v>3472</v>
      </c>
      <c r="F390" s="224">
        <v>3472</v>
      </c>
      <c r="G390" s="224">
        <v>3464.11</v>
      </c>
      <c r="H390" s="138">
        <f aca="true" t="shared" si="14" ref="H390:H437">G390/F390</f>
        <v>0.997727534562212</v>
      </c>
      <c r="I390" s="138">
        <f t="shared" si="13"/>
        <v>0.00018467132463540463</v>
      </c>
      <c r="J390" s="51"/>
      <c r="L390" s="106"/>
    </row>
    <row r="391" spans="1:12" ht="26.25" customHeight="1">
      <c r="A391" s="26" t="s">
        <v>215</v>
      </c>
      <c r="B391" s="24"/>
      <c r="C391" s="24"/>
      <c r="D391" s="24" t="s">
        <v>200</v>
      </c>
      <c r="E391" s="25">
        <v>1200</v>
      </c>
      <c r="F391" s="224">
        <v>1050</v>
      </c>
      <c r="G391" s="224">
        <v>450</v>
      </c>
      <c r="H391" s="138">
        <f t="shared" si="14"/>
        <v>0.42857142857142855</v>
      </c>
      <c r="I391" s="138">
        <f t="shared" si="13"/>
        <v>2.3989450706222398E-05</v>
      </c>
      <c r="J391" s="51"/>
      <c r="L391" s="106"/>
    </row>
    <row r="392" spans="1:12" s="97" customFormat="1" ht="15" customHeight="1">
      <c r="A392" s="95" t="s">
        <v>15</v>
      </c>
      <c r="B392" s="140"/>
      <c r="C392" s="140" t="s">
        <v>153</v>
      </c>
      <c r="D392" s="140"/>
      <c r="E392" s="141">
        <f>SUM(E393:E398)</f>
        <v>150900</v>
      </c>
      <c r="F392" s="223">
        <f>SUM(F393:F398)</f>
        <v>250271</v>
      </c>
      <c r="G392" s="223">
        <f>SUM(G393:G398)</f>
        <v>245313.69</v>
      </c>
      <c r="H392" s="98">
        <f t="shared" si="14"/>
        <v>0.980192231620923</v>
      </c>
      <c r="I392" s="98">
        <f t="shared" si="13"/>
        <v>0.013077645941814495</v>
      </c>
      <c r="J392" s="143"/>
      <c r="L392" s="147"/>
    </row>
    <row r="393" spans="1:12" ht="13.5" customHeight="1">
      <c r="A393" s="26" t="s">
        <v>53</v>
      </c>
      <c r="B393" s="24"/>
      <c r="C393" s="24"/>
      <c r="D393" s="24">
        <v>3110</v>
      </c>
      <c r="E393" s="25">
        <v>150900</v>
      </c>
      <c r="F393" s="224">
        <v>242884</v>
      </c>
      <c r="G393" s="224">
        <v>237973.56</v>
      </c>
      <c r="H393" s="138">
        <f t="shared" si="14"/>
        <v>0.9797827769634887</v>
      </c>
      <c r="I393" s="138">
        <f t="shared" si="13"/>
        <v>0.012686344415565019</v>
      </c>
      <c r="J393" s="51"/>
      <c r="L393" s="106"/>
    </row>
    <row r="394" spans="1:12" ht="13.5" customHeight="1">
      <c r="A394" s="26" t="s">
        <v>19</v>
      </c>
      <c r="B394" s="173"/>
      <c r="C394" s="173"/>
      <c r="D394" s="174" t="s">
        <v>151</v>
      </c>
      <c r="E394" s="175">
        <v>0</v>
      </c>
      <c r="F394" s="224">
        <v>2412</v>
      </c>
      <c r="G394" s="224">
        <v>2400</v>
      </c>
      <c r="H394" s="176">
        <f t="shared" si="14"/>
        <v>0.9950248756218906</v>
      </c>
      <c r="I394" s="138">
        <f t="shared" si="13"/>
        <v>0.0001279437370998528</v>
      </c>
      <c r="J394" s="51"/>
      <c r="L394" s="106"/>
    </row>
    <row r="395" spans="1:12" ht="13.5" customHeight="1">
      <c r="A395" s="26" t="s">
        <v>21</v>
      </c>
      <c r="B395" s="173"/>
      <c r="C395" s="173"/>
      <c r="D395" s="174" t="s">
        <v>81</v>
      </c>
      <c r="E395" s="175">
        <v>0</v>
      </c>
      <c r="F395" s="224">
        <v>416</v>
      </c>
      <c r="G395" s="224">
        <v>413.28</v>
      </c>
      <c r="H395" s="176">
        <f t="shared" si="14"/>
        <v>0.9934615384615384</v>
      </c>
      <c r="I395" s="138">
        <f t="shared" si="13"/>
        <v>2.203191152859465E-05</v>
      </c>
      <c r="J395" s="51"/>
      <c r="L395" s="106"/>
    </row>
    <row r="396" spans="1:12" ht="13.5" customHeight="1">
      <c r="A396" s="26" t="s">
        <v>22</v>
      </c>
      <c r="B396" s="173"/>
      <c r="C396" s="173"/>
      <c r="D396" s="174" t="s">
        <v>82</v>
      </c>
      <c r="E396" s="175">
        <v>0</v>
      </c>
      <c r="F396" s="224">
        <v>58</v>
      </c>
      <c r="G396" s="224">
        <v>28.41</v>
      </c>
      <c r="H396" s="176">
        <f t="shared" si="14"/>
        <v>0.48982758620689654</v>
      </c>
      <c r="I396" s="138">
        <f t="shared" si="13"/>
        <v>1.5145339879195074E-06</v>
      </c>
      <c r="J396" s="51"/>
      <c r="L396" s="106"/>
    </row>
    <row r="397" spans="1:12" ht="13.5" customHeight="1">
      <c r="A397" s="26" t="s">
        <v>9</v>
      </c>
      <c r="B397" s="24"/>
      <c r="C397" s="24"/>
      <c r="D397" s="24" t="s">
        <v>83</v>
      </c>
      <c r="E397" s="25">
        <v>0</v>
      </c>
      <c r="F397" s="224">
        <v>2289</v>
      </c>
      <c r="G397" s="224">
        <v>2287.8</v>
      </c>
      <c r="H397" s="138">
        <f t="shared" si="14"/>
        <v>0.999475753604194</v>
      </c>
      <c r="I397" s="138">
        <f t="shared" si="13"/>
        <v>0.00012196236739043468</v>
      </c>
      <c r="J397" s="51"/>
      <c r="L397" s="106"/>
    </row>
    <row r="398" spans="1:12" ht="13.5" customHeight="1">
      <c r="A398" s="26" t="s">
        <v>12</v>
      </c>
      <c r="B398" s="24"/>
      <c r="C398" s="24"/>
      <c r="D398" s="24" t="s">
        <v>79</v>
      </c>
      <c r="E398" s="25">
        <v>0</v>
      </c>
      <c r="F398" s="224">
        <v>2212</v>
      </c>
      <c r="G398" s="224">
        <v>2210.64</v>
      </c>
      <c r="H398" s="138">
        <f t="shared" si="14"/>
        <v>0.999385171790235</v>
      </c>
      <c r="I398" s="138">
        <f t="shared" si="13"/>
        <v>0.0001178489762426744</v>
      </c>
      <c r="J398" s="51"/>
      <c r="L398" s="106"/>
    </row>
    <row r="399" spans="1:12" ht="30" customHeight="1">
      <c r="A399" s="72" t="s">
        <v>243</v>
      </c>
      <c r="B399" s="52" t="s">
        <v>244</v>
      </c>
      <c r="C399" s="52"/>
      <c r="D399" s="52"/>
      <c r="E399" s="53">
        <f>SUM(E400)</f>
        <v>190553</v>
      </c>
      <c r="F399" s="237">
        <f>SUM(F400)</f>
        <v>191192</v>
      </c>
      <c r="G399" s="237">
        <f>SUM(G400)</f>
        <v>170386.95</v>
      </c>
      <c r="H399" s="39">
        <f t="shared" si="14"/>
        <v>0.891182423950793</v>
      </c>
      <c r="I399" s="39">
        <f t="shared" si="13"/>
        <v>0.009083309640019068</v>
      </c>
      <c r="J399" s="92">
        <v>0</v>
      </c>
      <c r="L399" s="102"/>
    </row>
    <row r="400" spans="1:12" s="97" customFormat="1" ht="15" customHeight="1">
      <c r="A400" s="95" t="s">
        <v>15</v>
      </c>
      <c r="B400" s="140"/>
      <c r="C400" s="140" t="s">
        <v>245</v>
      </c>
      <c r="D400" s="140"/>
      <c r="E400" s="141">
        <f>SUM(E401:E429)</f>
        <v>190553</v>
      </c>
      <c r="F400" s="225">
        <f>SUM(F401:F429)</f>
        <v>191192</v>
      </c>
      <c r="G400" s="225">
        <f>SUM(G401:G429)</f>
        <v>170386.95</v>
      </c>
      <c r="H400" s="98">
        <f t="shared" si="14"/>
        <v>0.891182423950793</v>
      </c>
      <c r="I400" s="98">
        <f t="shared" si="13"/>
        <v>0.009083309640019068</v>
      </c>
      <c r="J400" s="143"/>
      <c r="L400" s="147"/>
    </row>
    <row r="401" spans="1:12" ht="13.5" customHeight="1">
      <c r="A401" s="40" t="s">
        <v>53</v>
      </c>
      <c r="B401" s="24"/>
      <c r="C401" s="36"/>
      <c r="D401" s="41" t="s">
        <v>263</v>
      </c>
      <c r="E401" s="25">
        <v>17179</v>
      </c>
      <c r="F401" s="230">
        <v>17179</v>
      </c>
      <c r="G401" s="230">
        <v>13704.71</v>
      </c>
      <c r="H401" s="138">
        <f t="shared" si="14"/>
        <v>0.797759473776122</v>
      </c>
      <c r="I401" s="138">
        <f aca="true" t="shared" si="15" ref="I401:I463">G401/18758245.26</f>
        <v>0.0007305965888623848</v>
      </c>
      <c r="J401" s="51"/>
      <c r="L401" s="102"/>
    </row>
    <row r="402" spans="1:12" ht="13.5" customHeight="1">
      <c r="A402" s="40" t="s">
        <v>189</v>
      </c>
      <c r="B402" s="24"/>
      <c r="C402" s="36"/>
      <c r="D402" s="41" t="s">
        <v>151</v>
      </c>
      <c r="E402" s="25">
        <v>5</v>
      </c>
      <c r="F402" s="230">
        <v>5</v>
      </c>
      <c r="G402" s="230">
        <v>0</v>
      </c>
      <c r="H402" s="138">
        <f t="shared" si="14"/>
        <v>0</v>
      </c>
      <c r="I402" s="138">
        <f t="shared" si="15"/>
        <v>0</v>
      </c>
      <c r="J402" s="51"/>
      <c r="L402" s="102"/>
    </row>
    <row r="403" spans="1:12" ht="13.5" customHeight="1">
      <c r="A403" s="40" t="s">
        <v>19</v>
      </c>
      <c r="B403" s="24"/>
      <c r="C403" s="36"/>
      <c r="D403" s="41" t="s">
        <v>295</v>
      </c>
      <c r="E403" s="25">
        <v>46502</v>
      </c>
      <c r="F403" s="230">
        <v>47544</v>
      </c>
      <c r="G403" s="230">
        <v>46672.45</v>
      </c>
      <c r="H403" s="138">
        <f t="shared" si="14"/>
        <v>0.9816685596500083</v>
      </c>
      <c r="I403" s="138">
        <f t="shared" si="15"/>
        <v>0.002488103196919177</v>
      </c>
      <c r="J403" s="51"/>
      <c r="L403" s="102"/>
    </row>
    <row r="404" spans="1:12" ht="13.5" customHeight="1">
      <c r="A404" s="40" t="s">
        <v>19</v>
      </c>
      <c r="B404" s="24"/>
      <c r="C404" s="36"/>
      <c r="D404" s="41" t="s">
        <v>264</v>
      </c>
      <c r="E404" s="25">
        <v>2725</v>
      </c>
      <c r="F404" s="230">
        <v>2779</v>
      </c>
      <c r="G404" s="230">
        <v>2733.89</v>
      </c>
      <c r="H404" s="138">
        <f t="shared" si="14"/>
        <v>0.9837675422813962</v>
      </c>
      <c r="I404" s="138">
        <f t="shared" si="15"/>
        <v>0.00014574337642496522</v>
      </c>
      <c r="J404" s="51"/>
      <c r="L404" s="102"/>
    </row>
    <row r="405" spans="1:12" ht="13.5" customHeight="1">
      <c r="A405" s="37" t="s">
        <v>20</v>
      </c>
      <c r="B405" s="24"/>
      <c r="C405" s="36"/>
      <c r="D405" s="36" t="s">
        <v>395</v>
      </c>
      <c r="E405" s="25">
        <v>3838</v>
      </c>
      <c r="F405" s="230">
        <v>3838</v>
      </c>
      <c r="G405" s="230">
        <v>3825.51</v>
      </c>
      <c r="H405" s="138">
        <f t="shared" si="14"/>
        <v>0.9967457008858781</v>
      </c>
      <c r="I405" s="138">
        <f t="shared" si="15"/>
        <v>0.00020393751904702412</v>
      </c>
      <c r="J405" s="51"/>
      <c r="L405" s="102"/>
    </row>
    <row r="406" spans="1:12" ht="13.5" customHeight="1">
      <c r="A406" s="37" t="s">
        <v>20</v>
      </c>
      <c r="B406" s="24"/>
      <c r="C406" s="36"/>
      <c r="D406" s="36" t="s">
        <v>396</v>
      </c>
      <c r="E406" s="25">
        <v>204</v>
      </c>
      <c r="F406" s="230">
        <v>204</v>
      </c>
      <c r="G406" s="230">
        <v>202.53</v>
      </c>
      <c r="H406" s="138">
        <f t="shared" si="14"/>
        <v>0.9927941176470588</v>
      </c>
      <c r="I406" s="138">
        <f t="shared" si="15"/>
        <v>1.0796852114513827E-05</v>
      </c>
      <c r="J406" s="51"/>
      <c r="L406" s="102"/>
    </row>
    <row r="407" spans="1:12" ht="13.5" customHeight="1">
      <c r="A407" s="40" t="s">
        <v>21</v>
      </c>
      <c r="B407" s="24"/>
      <c r="C407" s="36"/>
      <c r="D407" s="41" t="s">
        <v>296</v>
      </c>
      <c r="E407" s="25">
        <v>8406</v>
      </c>
      <c r="F407" s="230">
        <v>9159</v>
      </c>
      <c r="G407" s="230">
        <v>8981.57</v>
      </c>
      <c r="H407" s="138">
        <f t="shared" si="14"/>
        <v>0.980627797794519</v>
      </c>
      <c r="I407" s="138">
        <f t="shared" si="15"/>
        <v>0.00047880651284330203</v>
      </c>
      <c r="J407" s="51"/>
      <c r="L407" s="102"/>
    </row>
    <row r="408" spans="1:12" ht="13.5" customHeight="1">
      <c r="A408" s="37" t="s">
        <v>21</v>
      </c>
      <c r="B408" s="24"/>
      <c r="C408" s="24"/>
      <c r="D408" s="36" t="s">
        <v>249</v>
      </c>
      <c r="E408" s="25">
        <v>491</v>
      </c>
      <c r="F408" s="230">
        <v>532</v>
      </c>
      <c r="G408" s="230">
        <v>520.74</v>
      </c>
      <c r="H408" s="138">
        <f t="shared" si="14"/>
        <v>0.9788345864661654</v>
      </c>
      <c r="I408" s="138">
        <f t="shared" si="15"/>
        <v>2.776059235724056E-05</v>
      </c>
      <c r="J408" s="51"/>
      <c r="L408" s="102"/>
    </row>
    <row r="409" spans="1:12" ht="13.5" customHeight="1">
      <c r="A409" s="37" t="s">
        <v>22</v>
      </c>
      <c r="B409" s="24"/>
      <c r="C409" s="24"/>
      <c r="D409" s="36" t="s">
        <v>297</v>
      </c>
      <c r="E409" s="25">
        <v>1330</v>
      </c>
      <c r="F409" s="230">
        <v>1300</v>
      </c>
      <c r="G409" s="230">
        <v>1271.08</v>
      </c>
      <c r="H409" s="138">
        <f t="shared" si="14"/>
        <v>0.9777538461538461</v>
      </c>
      <c r="I409" s="138">
        <f t="shared" si="15"/>
        <v>6.776113556370037E-05</v>
      </c>
      <c r="J409" s="51"/>
      <c r="L409" s="102"/>
    </row>
    <row r="410" spans="1:12" ht="13.5" customHeight="1">
      <c r="A410" s="37" t="s">
        <v>22</v>
      </c>
      <c r="B410" s="24"/>
      <c r="C410" s="24"/>
      <c r="D410" s="36" t="s">
        <v>250</v>
      </c>
      <c r="E410" s="25">
        <v>78</v>
      </c>
      <c r="F410" s="230">
        <v>77</v>
      </c>
      <c r="G410" s="230">
        <v>73.83</v>
      </c>
      <c r="H410" s="138">
        <f t="shared" si="14"/>
        <v>0.9588311688311688</v>
      </c>
      <c r="I410" s="138">
        <f t="shared" si="15"/>
        <v>3.9358692125342216E-06</v>
      </c>
      <c r="J410" s="51"/>
      <c r="L410" s="102"/>
    </row>
    <row r="411" spans="1:12" ht="13.5" customHeight="1">
      <c r="A411" s="37" t="s">
        <v>165</v>
      </c>
      <c r="B411" s="24"/>
      <c r="C411" s="24"/>
      <c r="D411" s="36" t="s">
        <v>166</v>
      </c>
      <c r="E411" s="25">
        <v>5</v>
      </c>
      <c r="F411" s="230">
        <v>5</v>
      </c>
      <c r="G411" s="230">
        <v>0</v>
      </c>
      <c r="H411" s="138">
        <f t="shared" si="14"/>
        <v>0</v>
      </c>
      <c r="I411" s="138">
        <f t="shared" si="15"/>
        <v>0</v>
      </c>
      <c r="J411" s="51"/>
      <c r="L411" s="102"/>
    </row>
    <row r="412" spans="1:12" ht="13.5" customHeight="1">
      <c r="A412" s="37" t="s">
        <v>165</v>
      </c>
      <c r="B412" s="24"/>
      <c r="C412" s="24"/>
      <c r="D412" s="36" t="s">
        <v>298</v>
      </c>
      <c r="E412" s="25">
        <v>24668</v>
      </c>
      <c r="F412" s="230">
        <v>21479</v>
      </c>
      <c r="G412" s="230">
        <v>19595.36</v>
      </c>
      <c r="H412" s="138">
        <f t="shared" si="14"/>
        <v>0.9123031798500861</v>
      </c>
      <c r="I412" s="138">
        <f t="shared" si="15"/>
        <v>0.0010446264950904048</v>
      </c>
      <c r="J412" s="51"/>
      <c r="L412" s="102"/>
    </row>
    <row r="413" spans="1:12" ht="13.5" customHeight="1">
      <c r="A413" s="37" t="s">
        <v>165</v>
      </c>
      <c r="B413" s="24"/>
      <c r="C413" s="24"/>
      <c r="D413" s="36" t="s">
        <v>251</v>
      </c>
      <c r="E413" s="25">
        <v>3053</v>
      </c>
      <c r="F413" s="230">
        <v>2885</v>
      </c>
      <c r="G413" s="230">
        <v>2784.64</v>
      </c>
      <c r="H413" s="138">
        <f t="shared" si="14"/>
        <v>0.965213171577123</v>
      </c>
      <c r="I413" s="138">
        <f t="shared" si="15"/>
        <v>0.0001484488533657225</v>
      </c>
      <c r="J413" s="51"/>
      <c r="L413" s="102"/>
    </row>
    <row r="414" spans="1:12" ht="13.5" customHeight="1">
      <c r="A414" s="40" t="s">
        <v>9</v>
      </c>
      <c r="B414" s="24"/>
      <c r="C414" s="24"/>
      <c r="D414" s="41" t="s">
        <v>299</v>
      </c>
      <c r="E414" s="25">
        <v>10736</v>
      </c>
      <c r="F414" s="230">
        <v>12114</v>
      </c>
      <c r="G414" s="230">
        <v>7499.2</v>
      </c>
      <c r="H414" s="138">
        <f t="shared" si="14"/>
        <v>0.6190523361400033</v>
      </c>
      <c r="I414" s="138">
        <f t="shared" si="15"/>
        <v>0.00039978153052467333</v>
      </c>
      <c r="J414" s="51"/>
      <c r="L414" s="102"/>
    </row>
    <row r="415" spans="1:12" ht="13.5" customHeight="1">
      <c r="A415" s="37" t="s">
        <v>205</v>
      </c>
      <c r="B415" s="24"/>
      <c r="C415" s="24"/>
      <c r="D415" s="36" t="s">
        <v>252</v>
      </c>
      <c r="E415" s="25">
        <v>726</v>
      </c>
      <c r="F415" s="230">
        <v>805</v>
      </c>
      <c r="G415" s="230">
        <v>553.82</v>
      </c>
      <c r="H415" s="138">
        <f t="shared" si="14"/>
        <v>0.6879751552795031</v>
      </c>
      <c r="I415" s="138">
        <f t="shared" si="15"/>
        <v>2.95240835336002E-05</v>
      </c>
      <c r="J415" s="51"/>
      <c r="L415" s="102"/>
    </row>
    <row r="416" spans="1:12" ht="13.5" customHeight="1">
      <c r="A416" s="37" t="s">
        <v>60</v>
      </c>
      <c r="B416" s="24"/>
      <c r="C416" s="24"/>
      <c r="D416" s="36" t="s">
        <v>272</v>
      </c>
      <c r="E416" s="25">
        <v>1825</v>
      </c>
      <c r="F416" s="230">
        <v>2491</v>
      </c>
      <c r="G416" s="230">
        <v>654.26</v>
      </c>
      <c r="H416" s="138">
        <f t="shared" si="14"/>
        <v>0.26264953833801685</v>
      </c>
      <c r="I416" s="138">
        <f t="shared" si="15"/>
        <v>3.487852893122904E-05</v>
      </c>
      <c r="J416" s="51"/>
      <c r="L416" s="102"/>
    </row>
    <row r="417" spans="1:12" ht="13.5" customHeight="1">
      <c r="A417" s="40" t="s">
        <v>60</v>
      </c>
      <c r="B417" s="24"/>
      <c r="C417" s="24"/>
      <c r="D417" s="41" t="s">
        <v>265</v>
      </c>
      <c r="E417" s="25">
        <v>121</v>
      </c>
      <c r="F417" s="230">
        <v>155</v>
      </c>
      <c r="G417" s="230">
        <v>59.83</v>
      </c>
      <c r="H417" s="138">
        <f t="shared" si="14"/>
        <v>0.386</v>
      </c>
      <c r="I417" s="138">
        <f t="shared" si="15"/>
        <v>3.1895307461184136E-06</v>
      </c>
      <c r="J417" s="51"/>
      <c r="L417" s="102"/>
    </row>
    <row r="418" spans="1:12" ht="13.5" customHeight="1">
      <c r="A418" s="37" t="s">
        <v>353</v>
      </c>
      <c r="B418" s="24"/>
      <c r="C418" s="24"/>
      <c r="D418" s="36" t="s">
        <v>428</v>
      </c>
      <c r="E418" s="25">
        <v>0</v>
      </c>
      <c r="F418" s="230">
        <v>17</v>
      </c>
      <c r="G418" s="230">
        <v>0</v>
      </c>
      <c r="H418" s="138">
        <f t="shared" si="14"/>
        <v>0</v>
      </c>
      <c r="I418" s="138">
        <f t="shared" si="15"/>
        <v>0</v>
      </c>
      <c r="J418" s="51"/>
      <c r="L418" s="102"/>
    </row>
    <row r="419" spans="1:12" ht="13.5" customHeight="1">
      <c r="A419" s="37" t="s">
        <v>353</v>
      </c>
      <c r="B419" s="24"/>
      <c r="C419" s="24"/>
      <c r="D419" s="36" t="s">
        <v>429</v>
      </c>
      <c r="E419" s="25">
        <v>0</v>
      </c>
      <c r="F419" s="230">
        <v>3</v>
      </c>
      <c r="G419" s="230">
        <v>0</v>
      </c>
      <c r="H419" s="138">
        <f t="shared" si="14"/>
        <v>0</v>
      </c>
      <c r="I419" s="138">
        <f t="shared" si="15"/>
        <v>0</v>
      </c>
      <c r="J419" s="51"/>
      <c r="L419" s="102"/>
    </row>
    <row r="420" spans="1:12" ht="13.5" customHeight="1">
      <c r="A420" s="40" t="s">
        <v>12</v>
      </c>
      <c r="B420" s="24"/>
      <c r="C420" s="24"/>
      <c r="D420" s="41" t="s">
        <v>273</v>
      </c>
      <c r="E420" s="25">
        <v>60229</v>
      </c>
      <c r="F420" s="230">
        <v>61130</v>
      </c>
      <c r="G420" s="230">
        <v>55453.26</v>
      </c>
      <c r="H420" s="138">
        <f t="shared" si="14"/>
        <v>0.9071365941436283</v>
      </c>
      <c r="I420" s="138">
        <f t="shared" si="15"/>
        <v>0.002956207216154076</v>
      </c>
      <c r="J420" s="51"/>
      <c r="L420" s="102"/>
    </row>
    <row r="421" spans="1:12" ht="13.5" customHeight="1">
      <c r="A421" s="37" t="s">
        <v>12</v>
      </c>
      <c r="B421" s="24"/>
      <c r="C421" s="24"/>
      <c r="D421" s="36" t="s">
        <v>253</v>
      </c>
      <c r="E421" s="25">
        <v>3710</v>
      </c>
      <c r="F421" s="230">
        <v>3779</v>
      </c>
      <c r="G421" s="230">
        <v>3401.84</v>
      </c>
      <c r="H421" s="138">
        <f t="shared" si="14"/>
        <v>0.9001958189997354</v>
      </c>
      <c r="I421" s="138">
        <f t="shared" si="15"/>
        <v>0.00018135171775656803</v>
      </c>
      <c r="J421" s="51"/>
      <c r="L421" s="102"/>
    </row>
    <row r="422" spans="1:12" ht="25.5" customHeight="1">
      <c r="A422" s="152" t="s">
        <v>338</v>
      </c>
      <c r="B422" s="24"/>
      <c r="C422" s="24"/>
      <c r="D422" s="36" t="s">
        <v>368</v>
      </c>
      <c r="E422" s="25">
        <v>912</v>
      </c>
      <c r="F422" s="230">
        <v>783</v>
      </c>
      <c r="G422" s="230">
        <v>782.08</v>
      </c>
      <c r="H422" s="138">
        <f t="shared" si="14"/>
        <v>0.9988250319284803</v>
      </c>
      <c r="I422" s="138">
        <f t="shared" si="15"/>
        <v>4.1692599129605364E-05</v>
      </c>
      <c r="J422" s="51"/>
      <c r="L422" s="102"/>
    </row>
    <row r="423" spans="1:12" ht="37.5" customHeight="1">
      <c r="A423" s="152" t="s">
        <v>343</v>
      </c>
      <c r="B423" s="24"/>
      <c r="C423" s="24"/>
      <c r="D423" s="36" t="s">
        <v>369</v>
      </c>
      <c r="E423" s="25">
        <v>48</v>
      </c>
      <c r="F423" s="230">
        <v>42</v>
      </c>
      <c r="G423" s="230">
        <v>41.39</v>
      </c>
      <c r="H423" s="138">
        <f t="shared" si="14"/>
        <v>0.9854761904761905</v>
      </c>
      <c r="I423" s="138">
        <f t="shared" si="15"/>
        <v>2.206496366067878E-06</v>
      </c>
      <c r="J423" s="51"/>
      <c r="L423" s="102"/>
    </row>
    <row r="424" spans="1:12" ht="13.5" customHeight="1">
      <c r="A424" s="37" t="s">
        <v>25</v>
      </c>
      <c r="B424" s="24"/>
      <c r="C424" s="24"/>
      <c r="D424" s="36" t="s">
        <v>274</v>
      </c>
      <c r="E424" s="25">
        <v>2248</v>
      </c>
      <c r="F424" s="230">
        <v>1382</v>
      </c>
      <c r="G424" s="230">
        <v>298.38</v>
      </c>
      <c r="H424" s="138">
        <f t="shared" si="14"/>
        <v>0.21590448625180897</v>
      </c>
      <c r="I424" s="138">
        <f t="shared" si="15"/>
        <v>1.5906605114939198E-05</v>
      </c>
      <c r="J424" s="51"/>
      <c r="L424" s="102"/>
    </row>
    <row r="425" spans="1:12" ht="13.5" customHeight="1">
      <c r="A425" s="37" t="s">
        <v>25</v>
      </c>
      <c r="B425" s="24"/>
      <c r="C425" s="24"/>
      <c r="D425" s="36" t="s">
        <v>254</v>
      </c>
      <c r="E425" s="25">
        <v>180</v>
      </c>
      <c r="F425" s="230">
        <v>171</v>
      </c>
      <c r="G425" s="230">
        <v>52.65</v>
      </c>
      <c r="H425" s="138">
        <f t="shared" si="14"/>
        <v>0.3078947368421053</v>
      </c>
      <c r="I425" s="138">
        <f t="shared" si="15"/>
        <v>2.8067657326280205E-06</v>
      </c>
      <c r="J425" s="51"/>
      <c r="L425" s="102"/>
    </row>
    <row r="426" spans="1:12" ht="13.5" customHeight="1">
      <c r="A426" s="37" t="s">
        <v>26</v>
      </c>
      <c r="B426" s="24"/>
      <c r="C426" s="24"/>
      <c r="D426" s="36" t="s">
        <v>300</v>
      </c>
      <c r="E426" s="25">
        <v>228</v>
      </c>
      <c r="F426" s="230">
        <v>228</v>
      </c>
      <c r="G426" s="230">
        <v>123.47</v>
      </c>
      <c r="H426" s="138">
        <f t="shared" si="14"/>
        <v>0.5415350877192983</v>
      </c>
      <c r="I426" s="138">
        <f t="shared" si="15"/>
        <v>6.582172174882843E-06</v>
      </c>
      <c r="J426" s="51"/>
      <c r="L426" s="102"/>
    </row>
    <row r="427" spans="1:12" ht="13.5" customHeight="1">
      <c r="A427" s="37" t="s">
        <v>26</v>
      </c>
      <c r="B427" s="24"/>
      <c r="C427" s="24"/>
      <c r="D427" s="36" t="s">
        <v>301</v>
      </c>
      <c r="E427" s="25">
        <v>12</v>
      </c>
      <c r="F427" s="230">
        <v>12</v>
      </c>
      <c r="G427" s="230">
        <v>6.53</v>
      </c>
      <c r="H427" s="138">
        <f t="shared" si="14"/>
        <v>0.5441666666666667</v>
      </c>
      <c r="I427" s="138">
        <f t="shared" si="15"/>
        <v>3.4811358469251613E-07</v>
      </c>
      <c r="J427" s="51"/>
      <c r="L427" s="102"/>
    </row>
    <row r="428" spans="1:12" ht="14.25" customHeight="1">
      <c r="A428" s="37" t="s">
        <v>344</v>
      </c>
      <c r="B428" s="24"/>
      <c r="C428" s="24"/>
      <c r="D428" s="36" t="s">
        <v>370</v>
      </c>
      <c r="E428" s="25">
        <v>1039</v>
      </c>
      <c r="F428" s="230">
        <v>1039</v>
      </c>
      <c r="G428" s="230">
        <v>1038.93</v>
      </c>
      <c r="H428" s="138">
        <f t="shared" si="14"/>
        <v>0.9999326275264678</v>
      </c>
      <c r="I428" s="138">
        <f t="shared" si="15"/>
        <v>5.538524449381253E-05</v>
      </c>
      <c r="J428" s="51"/>
      <c r="L428" s="102"/>
    </row>
    <row r="429" spans="1:12" ht="14.25" customHeight="1">
      <c r="A429" s="37" t="s">
        <v>344</v>
      </c>
      <c r="B429" s="24"/>
      <c r="C429" s="24"/>
      <c r="D429" s="36" t="s">
        <v>371</v>
      </c>
      <c r="E429" s="25">
        <v>55</v>
      </c>
      <c r="F429" s="230">
        <v>55</v>
      </c>
      <c r="G429" s="230">
        <v>55</v>
      </c>
      <c r="H429" s="138">
        <f t="shared" si="14"/>
        <v>1</v>
      </c>
      <c r="I429" s="138">
        <f t="shared" si="15"/>
        <v>2.93204397520496E-06</v>
      </c>
      <c r="J429" s="51"/>
      <c r="L429" s="102"/>
    </row>
    <row r="430" spans="1:14" ht="21" customHeight="1">
      <c r="A430" s="27" t="s">
        <v>57</v>
      </c>
      <c r="B430" s="21">
        <v>854</v>
      </c>
      <c r="C430" s="21"/>
      <c r="D430" s="21"/>
      <c r="E430" s="22">
        <f>SUM(E431,E450,E453,E443)</f>
        <v>155096</v>
      </c>
      <c r="F430" s="227">
        <f>SUM(F431,F450,F453,F443)</f>
        <v>275798</v>
      </c>
      <c r="G430" s="227">
        <f>SUM(G431,G450,G453,G443)</f>
        <v>249271.09</v>
      </c>
      <c r="H430" s="39">
        <f t="shared" si="14"/>
        <v>0.9038176128905938</v>
      </c>
      <c r="I430" s="39">
        <f t="shared" si="15"/>
        <v>0.01328861450231406</v>
      </c>
      <c r="J430" s="91">
        <v>0</v>
      </c>
      <c r="L430" s="106"/>
      <c r="M430" s="103"/>
      <c r="N430" s="103"/>
    </row>
    <row r="431" spans="1:12" s="97" customFormat="1" ht="12.75">
      <c r="A431" s="95" t="s">
        <v>58</v>
      </c>
      <c r="B431" s="140"/>
      <c r="C431" s="140">
        <v>85401</v>
      </c>
      <c r="D431" s="140"/>
      <c r="E431" s="141">
        <f>SUM(E432:E442)</f>
        <v>104165</v>
      </c>
      <c r="F431" s="225">
        <f>SUM(F432:F442)</f>
        <v>109595</v>
      </c>
      <c r="G431" s="225">
        <f>SUM(G432:G442)</f>
        <v>105951.24</v>
      </c>
      <c r="H431" s="98">
        <f t="shared" si="14"/>
        <v>0.9667524978329304</v>
      </c>
      <c r="I431" s="98">
        <f t="shared" si="15"/>
        <v>0.005648248998318087</v>
      </c>
      <c r="J431" s="143"/>
      <c r="L431" s="147"/>
    </row>
    <row r="432" spans="1:14" ht="13.5" customHeight="1">
      <c r="A432" s="26" t="s">
        <v>341</v>
      </c>
      <c r="B432" s="24"/>
      <c r="C432" s="24"/>
      <c r="D432" s="24">
        <v>3020</v>
      </c>
      <c r="E432" s="25">
        <v>100</v>
      </c>
      <c r="F432" s="230">
        <v>100</v>
      </c>
      <c r="G432" s="230">
        <v>0</v>
      </c>
      <c r="H432" s="138">
        <f t="shared" si="14"/>
        <v>0</v>
      </c>
      <c r="I432" s="138">
        <f t="shared" si="15"/>
        <v>0</v>
      </c>
      <c r="J432" s="51"/>
      <c r="L432" s="106"/>
      <c r="M432" s="103"/>
      <c r="N432" s="103"/>
    </row>
    <row r="433" spans="1:14" ht="13.5" customHeight="1">
      <c r="A433" s="26" t="s">
        <v>19</v>
      </c>
      <c r="B433" s="24"/>
      <c r="C433" s="24"/>
      <c r="D433" s="24">
        <v>4010</v>
      </c>
      <c r="E433" s="25">
        <v>71254</v>
      </c>
      <c r="F433" s="230">
        <v>79254</v>
      </c>
      <c r="G433" s="230">
        <v>77588.56</v>
      </c>
      <c r="H433" s="138">
        <f t="shared" si="14"/>
        <v>0.9789860448683978</v>
      </c>
      <c r="I433" s="138">
        <f t="shared" si="15"/>
        <v>0.004136237634415064</v>
      </c>
      <c r="J433" s="51"/>
      <c r="L433" s="106"/>
      <c r="M433" s="103"/>
      <c r="N433" s="103"/>
    </row>
    <row r="434" spans="1:14" ht="13.5" customHeight="1">
      <c r="A434" s="26" t="s">
        <v>20</v>
      </c>
      <c r="B434" s="24"/>
      <c r="C434" s="24"/>
      <c r="D434" s="24">
        <v>4040</v>
      </c>
      <c r="E434" s="25">
        <v>6200</v>
      </c>
      <c r="F434" s="230">
        <v>4507</v>
      </c>
      <c r="G434" s="230">
        <v>4506.16</v>
      </c>
      <c r="H434" s="138">
        <f t="shared" si="14"/>
        <v>0.9998136232527179</v>
      </c>
      <c r="I434" s="138">
        <f t="shared" si="15"/>
        <v>0.00024022289598744692</v>
      </c>
      <c r="J434" s="51"/>
      <c r="L434" s="106"/>
      <c r="M434" s="103"/>
      <c r="N434" s="103"/>
    </row>
    <row r="435" spans="1:14" ht="13.5" customHeight="1">
      <c r="A435" s="26" t="s">
        <v>21</v>
      </c>
      <c r="B435" s="24"/>
      <c r="C435" s="24"/>
      <c r="D435" s="24">
        <v>4110</v>
      </c>
      <c r="E435" s="25">
        <v>13315</v>
      </c>
      <c r="F435" s="230">
        <v>13315</v>
      </c>
      <c r="G435" s="230">
        <v>13042.68</v>
      </c>
      <c r="H435" s="138">
        <f t="shared" si="14"/>
        <v>0.9795478783327075</v>
      </c>
      <c r="I435" s="138">
        <f t="shared" si="15"/>
        <v>0.000695303842082295</v>
      </c>
      <c r="J435" s="51"/>
      <c r="L435" s="106"/>
      <c r="M435" s="103"/>
      <c r="N435" s="103"/>
    </row>
    <row r="436" spans="1:14" ht="13.5" customHeight="1">
      <c r="A436" s="26" t="s">
        <v>22</v>
      </c>
      <c r="B436" s="24"/>
      <c r="C436" s="24"/>
      <c r="D436" s="24">
        <v>4120</v>
      </c>
      <c r="E436" s="25">
        <v>1898</v>
      </c>
      <c r="F436" s="230">
        <v>1898</v>
      </c>
      <c r="G436" s="230">
        <v>1823.61</v>
      </c>
      <c r="H436" s="138">
        <f t="shared" si="14"/>
        <v>0.9608061116965226</v>
      </c>
      <c r="I436" s="138">
        <f t="shared" si="15"/>
        <v>9.72164493386094E-05</v>
      </c>
      <c r="J436" s="51"/>
      <c r="L436" s="106"/>
      <c r="M436" s="103"/>
      <c r="N436" s="103"/>
    </row>
    <row r="437" spans="1:14" ht="13.5" customHeight="1">
      <c r="A437" s="26" t="s">
        <v>9</v>
      </c>
      <c r="B437" s="24"/>
      <c r="C437" s="24"/>
      <c r="D437" s="24">
        <v>4210</v>
      </c>
      <c r="E437" s="25">
        <v>1900</v>
      </c>
      <c r="F437" s="230">
        <v>1010</v>
      </c>
      <c r="G437" s="230">
        <v>671.69</v>
      </c>
      <c r="H437" s="138">
        <f t="shared" si="14"/>
        <v>0.6650396039603961</v>
      </c>
      <c r="I437" s="138">
        <f t="shared" si="15"/>
        <v>3.580772032191672E-05</v>
      </c>
      <c r="J437" s="51"/>
      <c r="L437" s="106"/>
      <c r="M437" s="103"/>
      <c r="N437" s="103"/>
    </row>
    <row r="438" spans="1:14" ht="14.25" customHeight="1">
      <c r="A438" s="37" t="s">
        <v>146</v>
      </c>
      <c r="B438" s="24"/>
      <c r="C438" s="24"/>
      <c r="D438" s="24">
        <v>4240</v>
      </c>
      <c r="E438" s="25">
        <v>1674</v>
      </c>
      <c r="F438" s="230">
        <v>2174</v>
      </c>
      <c r="G438" s="230">
        <v>1101.71</v>
      </c>
      <c r="H438" s="138">
        <f aca="true" t="shared" si="16" ref="H438:H503">G438/F438</f>
        <v>0.5067663293468262</v>
      </c>
      <c r="I438" s="138">
        <f t="shared" si="15"/>
        <v>5.8732039416782846E-05</v>
      </c>
      <c r="J438" s="51"/>
      <c r="L438" s="106"/>
      <c r="M438" s="103"/>
      <c r="N438" s="103"/>
    </row>
    <row r="439" spans="1:14" ht="15" customHeight="1">
      <c r="A439" s="37" t="s">
        <v>11</v>
      </c>
      <c r="B439" s="24"/>
      <c r="C439" s="24"/>
      <c r="D439" s="36" t="s">
        <v>136</v>
      </c>
      <c r="E439" s="25">
        <v>300</v>
      </c>
      <c r="F439" s="230">
        <v>100</v>
      </c>
      <c r="G439" s="230">
        <v>0</v>
      </c>
      <c r="H439" s="138">
        <f t="shared" si="16"/>
        <v>0</v>
      </c>
      <c r="I439" s="138">
        <f t="shared" si="15"/>
        <v>0</v>
      </c>
      <c r="J439" s="51"/>
      <c r="L439" s="106"/>
      <c r="M439" s="103"/>
      <c r="N439" s="103"/>
    </row>
    <row r="440" spans="1:14" s="102" customFormat="1" ht="15" customHeight="1">
      <c r="A440" s="178" t="s">
        <v>48</v>
      </c>
      <c r="B440" s="173"/>
      <c r="C440" s="173"/>
      <c r="D440" s="174" t="s">
        <v>138</v>
      </c>
      <c r="E440" s="175">
        <v>0</v>
      </c>
      <c r="F440" s="230">
        <v>40</v>
      </c>
      <c r="G440" s="230">
        <v>40</v>
      </c>
      <c r="H440" s="176">
        <f t="shared" si="16"/>
        <v>1</v>
      </c>
      <c r="I440" s="138">
        <f t="shared" si="15"/>
        <v>2.13239561833088E-06</v>
      </c>
      <c r="J440" s="177"/>
      <c r="L440" s="106"/>
      <c r="M440" s="106"/>
      <c r="N440" s="106"/>
    </row>
    <row r="441" spans="1:14" ht="15" customHeight="1">
      <c r="A441" s="26" t="s">
        <v>344</v>
      </c>
      <c r="B441" s="24"/>
      <c r="C441" s="24"/>
      <c r="D441" s="24">
        <v>4440</v>
      </c>
      <c r="E441" s="25">
        <v>7444</v>
      </c>
      <c r="F441" s="230">
        <v>7197</v>
      </c>
      <c r="G441" s="230">
        <v>7176.83</v>
      </c>
      <c r="H441" s="138">
        <f t="shared" si="16"/>
        <v>0.9971974433791858</v>
      </c>
      <c r="I441" s="138">
        <f t="shared" si="15"/>
        <v>0.0003825960211376402</v>
      </c>
      <c r="J441" s="51"/>
      <c r="L441" s="106"/>
      <c r="M441" s="103"/>
      <c r="N441" s="103"/>
    </row>
    <row r="442" spans="1:14" ht="26.25" customHeight="1">
      <c r="A442" s="26" t="s">
        <v>204</v>
      </c>
      <c r="B442" s="24"/>
      <c r="C442" s="24"/>
      <c r="D442" s="24" t="s">
        <v>200</v>
      </c>
      <c r="E442" s="25">
        <v>80</v>
      </c>
      <c r="F442" s="230">
        <v>0</v>
      </c>
      <c r="G442" s="230">
        <v>0</v>
      </c>
      <c r="H442" s="138"/>
      <c r="I442" s="138">
        <f t="shared" si="15"/>
        <v>0</v>
      </c>
      <c r="J442" s="51"/>
      <c r="L442" s="106"/>
      <c r="M442" s="103"/>
      <c r="N442" s="103"/>
    </row>
    <row r="443" spans="1:12" s="97" customFormat="1" ht="15" customHeight="1">
      <c r="A443" s="151" t="s">
        <v>218</v>
      </c>
      <c r="B443" s="140"/>
      <c r="C443" s="140" t="s">
        <v>219</v>
      </c>
      <c r="D443" s="140"/>
      <c r="E443" s="141">
        <f>SUM(E444:E449)</f>
        <v>19931</v>
      </c>
      <c r="F443" s="225">
        <f>SUM(F444:F449)</f>
        <v>11015</v>
      </c>
      <c r="G443" s="225">
        <f>SUM(G444:G449)</f>
        <v>9684.120000000003</v>
      </c>
      <c r="H443" s="98">
        <f t="shared" si="16"/>
        <v>0.8791756695415345</v>
      </c>
      <c r="I443" s="98">
        <f t="shared" si="15"/>
        <v>0.0005162593763847612</v>
      </c>
      <c r="J443" s="143"/>
      <c r="L443" s="147"/>
    </row>
    <row r="444" spans="1:14" ht="15" customHeight="1">
      <c r="A444" s="55" t="s">
        <v>19</v>
      </c>
      <c r="B444" s="24"/>
      <c r="C444" s="24"/>
      <c r="D444" s="36" t="s">
        <v>151</v>
      </c>
      <c r="E444" s="25">
        <v>15574</v>
      </c>
      <c r="F444" s="230">
        <v>7156</v>
      </c>
      <c r="G444" s="230">
        <v>7029.09</v>
      </c>
      <c r="H444" s="138">
        <f t="shared" si="16"/>
        <v>0.9822652319731694</v>
      </c>
      <c r="I444" s="138">
        <f t="shared" si="15"/>
        <v>0.00037472001792133514</v>
      </c>
      <c r="J444" s="51"/>
      <c r="L444" s="106"/>
      <c r="M444" s="103"/>
      <c r="N444" s="103"/>
    </row>
    <row r="445" spans="1:14" ht="15" customHeight="1">
      <c r="A445" s="55" t="s">
        <v>20</v>
      </c>
      <c r="B445" s="24"/>
      <c r="C445" s="24"/>
      <c r="D445" s="36" t="s">
        <v>171</v>
      </c>
      <c r="E445" s="25">
        <v>400</v>
      </c>
      <c r="F445" s="230">
        <v>400</v>
      </c>
      <c r="G445" s="230">
        <v>398.78</v>
      </c>
      <c r="H445" s="138">
        <f t="shared" si="16"/>
        <v>0.9969499999999999</v>
      </c>
      <c r="I445" s="138">
        <f t="shared" si="15"/>
        <v>2.1258918116949707E-05</v>
      </c>
      <c r="J445" s="51"/>
      <c r="L445" s="106"/>
      <c r="M445" s="103"/>
      <c r="N445" s="103"/>
    </row>
    <row r="446" spans="1:14" ht="15" customHeight="1">
      <c r="A446" s="55" t="s">
        <v>21</v>
      </c>
      <c r="B446" s="24"/>
      <c r="C446" s="24"/>
      <c r="D446" s="36" t="s">
        <v>81</v>
      </c>
      <c r="E446" s="25">
        <v>2746</v>
      </c>
      <c r="F446" s="230">
        <v>2114</v>
      </c>
      <c r="G446" s="230">
        <v>1165.57</v>
      </c>
      <c r="H446" s="138">
        <f t="shared" si="16"/>
        <v>0.5513576158940398</v>
      </c>
      <c r="I446" s="138">
        <f t="shared" si="15"/>
        <v>6.213640902144809E-05</v>
      </c>
      <c r="J446" s="51"/>
      <c r="L446" s="106"/>
      <c r="M446" s="103"/>
      <c r="N446" s="103"/>
    </row>
    <row r="447" spans="1:14" ht="15" customHeight="1">
      <c r="A447" s="55" t="s">
        <v>22</v>
      </c>
      <c r="B447" s="24"/>
      <c r="C447" s="24"/>
      <c r="D447" s="36" t="s">
        <v>82</v>
      </c>
      <c r="E447" s="25">
        <v>392</v>
      </c>
      <c r="F447" s="230">
        <v>374</v>
      </c>
      <c r="G447" s="230">
        <v>162.6</v>
      </c>
      <c r="H447" s="138">
        <f t="shared" si="16"/>
        <v>0.43475935828877005</v>
      </c>
      <c r="I447" s="138">
        <f t="shared" si="15"/>
        <v>8.668188188515026E-06</v>
      </c>
      <c r="J447" s="51"/>
      <c r="L447" s="106"/>
      <c r="M447" s="103"/>
      <c r="N447" s="103"/>
    </row>
    <row r="448" spans="1:14" ht="15" customHeight="1">
      <c r="A448" s="55" t="s">
        <v>146</v>
      </c>
      <c r="B448" s="24"/>
      <c r="C448" s="24"/>
      <c r="D448" s="36" t="s">
        <v>147</v>
      </c>
      <c r="E448" s="25">
        <v>490</v>
      </c>
      <c r="F448" s="230">
        <v>654</v>
      </c>
      <c r="G448" s="230">
        <v>611.29</v>
      </c>
      <c r="H448" s="138">
        <f t="shared" si="16"/>
        <v>0.9346941896024464</v>
      </c>
      <c r="I448" s="138">
        <f t="shared" si="15"/>
        <v>3.258780293823709E-05</v>
      </c>
      <c r="J448" s="51"/>
      <c r="L448" s="106"/>
      <c r="M448" s="103"/>
      <c r="N448" s="103"/>
    </row>
    <row r="449" spans="1:14" ht="15" customHeight="1">
      <c r="A449" s="26" t="s">
        <v>344</v>
      </c>
      <c r="B449" s="24"/>
      <c r="C449" s="24"/>
      <c r="D449" s="36" t="s">
        <v>143</v>
      </c>
      <c r="E449" s="25">
        <v>329</v>
      </c>
      <c r="F449" s="230">
        <v>317</v>
      </c>
      <c r="G449" s="230">
        <v>316.79</v>
      </c>
      <c r="H449" s="138">
        <f t="shared" si="16"/>
        <v>0.9993375394321767</v>
      </c>
      <c r="I449" s="138">
        <f t="shared" si="15"/>
        <v>1.6888040198275987E-05</v>
      </c>
      <c r="J449" s="51"/>
      <c r="L449" s="106"/>
      <c r="M449" s="103"/>
      <c r="N449" s="103"/>
    </row>
    <row r="450" spans="1:12" s="97" customFormat="1" ht="15" customHeight="1">
      <c r="A450" s="95" t="s">
        <v>163</v>
      </c>
      <c r="B450" s="140"/>
      <c r="C450" s="140" t="s">
        <v>164</v>
      </c>
      <c r="D450" s="140"/>
      <c r="E450" s="141">
        <f>SUM(E451:E452)</f>
        <v>27800</v>
      </c>
      <c r="F450" s="225">
        <f>SUM(F451:F452)</f>
        <v>152952</v>
      </c>
      <c r="G450" s="225">
        <f>SUM(G451:G452)</f>
        <v>131403.38</v>
      </c>
      <c r="H450" s="98">
        <f t="shared" si="16"/>
        <v>0.8591151472357341</v>
      </c>
      <c r="I450" s="98">
        <f t="shared" si="15"/>
        <v>0.00700509979364669</v>
      </c>
      <c r="J450" s="143"/>
      <c r="L450" s="147"/>
    </row>
    <row r="451" spans="1:14" ht="15" customHeight="1">
      <c r="A451" s="37" t="s">
        <v>173</v>
      </c>
      <c r="B451" s="24"/>
      <c r="C451" s="36"/>
      <c r="D451" s="36" t="s">
        <v>174</v>
      </c>
      <c r="E451" s="25">
        <v>12800</v>
      </c>
      <c r="F451" s="230">
        <v>12694</v>
      </c>
      <c r="G451" s="230">
        <v>12694</v>
      </c>
      <c r="H451" s="138">
        <f t="shared" si="16"/>
        <v>1</v>
      </c>
      <c r="I451" s="138">
        <f t="shared" si="15"/>
        <v>0.0006767157494773047</v>
      </c>
      <c r="J451" s="51"/>
      <c r="L451" s="106"/>
      <c r="M451" s="103"/>
      <c r="N451" s="103"/>
    </row>
    <row r="452" spans="1:14" ht="12.75">
      <c r="A452" s="37" t="s">
        <v>175</v>
      </c>
      <c r="B452" s="24"/>
      <c r="C452" s="24"/>
      <c r="D452" s="36" t="s">
        <v>176</v>
      </c>
      <c r="E452" s="25">
        <v>15000</v>
      </c>
      <c r="F452" s="230">
        <v>140258</v>
      </c>
      <c r="G452" s="230">
        <v>118709.38</v>
      </c>
      <c r="H452" s="138">
        <f t="shared" si="16"/>
        <v>0.8463644141510644</v>
      </c>
      <c r="I452" s="138">
        <f t="shared" si="15"/>
        <v>0.0063283840441693846</v>
      </c>
      <c r="J452" s="51"/>
      <c r="L452" s="106"/>
      <c r="M452" s="103"/>
      <c r="N452" s="103"/>
    </row>
    <row r="453" spans="1:12" s="97" customFormat="1" ht="15" customHeight="1">
      <c r="A453" s="95" t="s">
        <v>15</v>
      </c>
      <c r="B453" s="140"/>
      <c r="C453" s="140" t="s">
        <v>191</v>
      </c>
      <c r="D453" s="140"/>
      <c r="E453" s="141">
        <f>SUM(E454:E456)</f>
        <v>3200</v>
      </c>
      <c r="F453" s="225">
        <f>SUM(F454:F456)</f>
        <v>2236</v>
      </c>
      <c r="G453" s="225">
        <f>SUM(G454:G456)</f>
        <v>2232.35</v>
      </c>
      <c r="H453" s="98">
        <f t="shared" si="16"/>
        <v>0.9983676207513417</v>
      </c>
      <c r="I453" s="98">
        <f t="shared" si="15"/>
        <v>0.00011900633396452348</v>
      </c>
      <c r="J453" s="143"/>
      <c r="L453" s="147"/>
    </row>
    <row r="454" spans="1:14" ht="14.25" customHeight="1">
      <c r="A454" s="37" t="s">
        <v>9</v>
      </c>
      <c r="B454" s="24"/>
      <c r="C454" s="36"/>
      <c r="D454" s="36" t="s">
        <v>83</v>
      </c>
      <c r="E454" s="25">
        <v>500</v>
      </c>
      <c r="F454" s="230">
        <v>0</v>
      </c>
      <c r="G454" s="230">
        <v>0</v>
      </c>
      <c r="H454" s="138"/>
      <c r="I454" s="138">
        <f t="shared" si="15"/>
        <v>0</v>
      </c>
      <c r="J454" s="51"/>
      <c r="L454" s="106"/>
      <c r="M454" s="103"/>
      <c r="N454" s="103"/>
    </row>
    <row r="455" spans="1:14" ht="15" customHeight="1">
      <c r="A455" s="37" t="s">
        <v>12</v>
      </c>
      <c r="B455" s="24"/>
      <c r="C455" s="36"/>
      <c r="D455" s="36" t="s">
        <v>79</v>
      </c>
      <c r="E455" s="25">
        <v>2500</v>
      </c>
      <c r="F455" s="230">
        <v>2190</v>
      </c>
      <c r="G455" s="230">
        <v>2190</v>
      </c>
      <c r="H455" s="138">
        <f t="shared" si="16"/>
        <v>1</v>
      </c>
      <c r="I455" s="138">
        <f t="shared" si="15"/>
        <v>0.00011674866010361568</v>
      </c>
      <c r="J455" s="51"/>
      <c r="L455" s="106"/>
      <c r="M455" s="103"/>
      <c r="N455" s="103"/>
    </row>
    <row r="456" spans="1:14" ht="15" customHeight="1">
      <c r="A456" s="37" t="s">
        <v>26</v>
      </c>
      <c r="B456" s="24"/>
      <c r="C456" s="36"/>
      <c r="D456" s="36" t="s">
        <v>92</v>
      </c>
      <c r="E456" s="25">
        <v>200</v>
      </c>
      <c r="F456" s="230">
        <v>46</v>
      </c>
      <c r="G456" s="230">
        <v>42.35</v>
      </c>
      <c r="H456" s="138">
        <f t="shared" si="16"/>
        <v>0.9206521739130435</v>
      </c>
      <c r="I456" s="138">
        <f t="shared" si="15"/>
        <v>2.257673860907819E-06</v>
      </c>
      <c r="J456" s="51"/>
      <c r="L456" s="106"/>
      <c r="M456" s="103"/>
      <c r="N456" s="103"/>
    </row>
    <row r="457" spans="1:14" ht="21" customHeight="1">
      <c r="A457" s="27" t="s">
        <v>61</v>
      </c>
      <c r="B457" s="21">
        <v>900</v>
      </c>
      <c r="C457" s="21"/>
      <c r="D457" s="21"/>
      <c r="E457" s="22">
        <f>SUM(E458,E474,E481,E487,E495,E493,E466)</f>
        <v>3348920</v>
      </c>
      <c r="F457" s="249">
        <f>SUM(F458,F474,F481,F487,F495,F493,F466)</f>
        <v>3436525</v>
      </c>
      <c r="G457" s="249">
        <f>SUM(G458,G474,G481,G487,G495,G493,G466)</f>
        <v>3278465.3900000006</v>
      </c>
      <c r="H457" s="39">
        <f t="shared" si="16"/>
        <v>0.9540059769680129</v>
      </c>
      <c r="I457" s="39">
        <f t="shared" si="15"/>
        <v>0.174774630812136</v>
      </c>
      <c r="J457" s="91">
        <v>0</v>
      </c>
      <c r="L457" s="103"/>
      <c r="M457" s="103"/>
      <c r="N457" s="103"/>
    </row>
    <row r="458" spans="1:10" s="97" customFormat="1" ht="15" customHeight="1">
      <c r="A458" s="150" t="s">
        <v>87</v>
      </c>
      <c r="B458" s="145"/>
      <c r="C458" s="145" t="s">
        <v>88</v>
      </c>
      <c r="D458" s="145"/>
      <c r="E458" s="146">
        <f>SUM(E459:E465)</f>
        <v>2097088</v>
      </c>
      <c r="F458" s="228">
        <f>SUM(F459:F465)</f>
        <v>2126005</v>
      </c>
      <c r="G458" s="228">
        <f>SUM(G459:G465)</f>
        <v>2109862.45</v>
      </c>
      <c r="H458" s="98">
        <f t="shared" si="16"/>
        <v>0.992407096878888</v>
      </c>
      <c r="I458" s="98">
        <f t="shared" si="15"/>
        <v>0.11247653609152139</v>
      </c>
      <c r="J458" s="143"/>
    </row>
    <row r="459" spans="1:14" s="102" customFormat="1" ht="15" customHeight="1">
      <c r="A459" s="178" t="s">
        <v>165</v>
      </c>
      <c r="B459" s="194"/>
      <c r="C459" s="194"/>
      <c r="D459" s="194" t="s">
        <v>166</v>
      </c>
      <c r="E459" s="195">
        <v>0</v>
      </c>
      <c r="F459" s="229">
        <v>4000</v>
      </c>
      <c r="G459" s="229">
        <v>3160</v>
      </c>
      <c r="H459" s="138">
        <f t="shared" si="16"/>
        <v>0.79</v>
      </c>
      <c r="I459" s="138">
        <f t="shared" si="15"/>
        <v>0.0001684592538481395</v>
      </c>
      <c r="J459" s="177"/>
      <c r="L459" s="106"/>
      <c r="M459" s="106"/>
      <c r="N459" s="106"/>
    </row>
    <row r="460" spans="1:14" ht="15" customHeight="1">
      <c r="A460" s="31" t="s">
        <v>9</v>
      </c>
      <c r="B460" s="28"/>
      <c r="C460" s="28"/>
      <c r="D460" s="28" t="s">
        <v>83</v>
      </c>
      <c r="E460" s="29">
        <v>10000</v>
      </c>
      <c r="F460" s="229">
        <v>1500</v>
      </c>
      <c r="G460" s="229">
        <v>680.7</v>
      </c>
      <c r="H460" s="138">
        <f t="shared" si="16"/>
        <v>0.45380000000000004</v>
      </c>
      <c r="I460" s="138">
        <f t="shared" si="15"/>
        <v>3.628804243494575E-05</v>
      </c>
      <c r="J460" s="51"/>
      <c r="L460" s="103"/>
      <c r="M460" s="103"/>
      <c r="N460" s="103"/>
    </row>
    <row r="461" spans="1:14" ht="15" customHeight="1">
      <c r="A461" s="31" t="s">
        <v>11</v>
      </c>
      <c r="B461" s="28"/>
      <c r="C461" s="28"/>
      <c r="D461" s="28" t="s">
        <v>136</v>
      </c>
      <c r="E461" s="29">
        <v>0</v>
      </c>
      <c r="F461" s="229">
        <v>19598</v>
      </c>
      <c r="G461" s="229">
        <v>15890</v>
      </c>
      <c r="H461" s="138">
        <f t="shared" si="16"/>
        <v>0.8107970201040923</v>
      </c>
      <c r="I461" s="138">
        <f t="shared" si="15"/>
        <v>0.0008470941593819421</v>
      </c>
      <c r="J461" s="51"/>
      <c r="L461" s="103"/>
      <c r="M461" s="103"/>
      <c r="N461" s="103"/>
    </row>
    <row r="462" spans="1:14" ht="15" customHeight="1">
      <c r="A462" s="31" t="s">
        <v>12</v>
      </c>
      <c r="B462" s="28"/>
      <c r="C462" s="28"/>
      <c r="D462" s="28" t="s">
        <v>79</v>
      </c>
      <c r="E462" s="29">
        <v>10000</v>
      </c>
      <c r="F462" s="229">
        <v>12000</v>
      </c>
      <c r="G462" s="229">
        <v>8395.87</v>
      </c>
      <c r="H462" s="138">
        <f t="shared" si="16"/>
        <v>0.6996558333333334</v>
      </c>
      <c r="I462" s="138">
        <f t="shared" si="15"/>
        <v>0.00044758291000189217</v>
      </c>
      <c r="J462" s="51"/>
      <c r="L462" s="103"/>
      <c r="M462" s="103"/>
      <c r="N462" s="103"/>
    </row>
    <row r="463" spans="1:14" ht="15" customHeight="1">
      <c r="A463" s="31" t="s">
        <v>90</v>
      </c>
      <c r="B463" s="28"/>
      <c r="C463" s="28"/>
      <c r="D463" s="28" t="s">
        <v>89</v>
      </c>
      <c r="E463" s="29">
        <v>134040</v>
      </c>
      <c r="F463" s="229">
        <v>209756</v>
      </c>
      <c r="G463" s="229">
        <v>202585.37</v>
      </c>
      <c r="H463" s="138">
        <f t="shared" si="16"/>
        <v>0.9658144224718244</v>
      </c>
      <c r="I463" s="138">
        <f t="shared" si="15"/>
        <v>0.010799803883148502</v>
      </c>
      <c r="J463" s="51"/>
      <c r="L463" s="103"/>
      <c r="M463" s="103"/>
      <c r="N463" s="103"/>
    </row>
    <row r="464" spans="1:14" ht="15" customHeight="1">
      <c r="A464" s="31" t="s">
        <v>90</v>
      </c>
      <c r="B464" s="28"/>
      <c r="C464" s="28"/>
      <c r="D464" s="28" t="s">
        <v>276</v>
      </c>
      <c r="E464" s="29">
        <v>1262981</v>
      </c>
      <c r="F464" s="229">
        <v>1362884</v>
      </c>
      <c r="G464" s="229">
        <v>1362883.59</v>
      </c>
      <c r="H464" s="138">
        <f t="shared" si="16"/>
        <v>0.999999699167354</v>
      </c>
      <c r="I464" s="138">
        <f aca="true" t="shared" si="17" ref="I464:I521">G464/18758245.26</f>
        <v>0.0726551748902765</v>
      </c>
      <c r="J464" s="51"/>
      <c r="L464" s="103"/>
      <c r="M464" s="103"/>
      <c r="N464" s="103"/>
    </row>
    <row r="465" spans="1:14" ht="15" customHeight="1">
      <c r="A465" s="31" t="s">
        <v>90</v>
      </c>
      <c r="B465" s="28"/>
      <c r="C465" s="28"/>
      <c r="D465" s="28" t="s">
        <v>255</v>
      </c>
      <c r="E465" s="29">
        <v>680067</v>
      </c>
      <c r="F465" s="229">
        <v>516267</v>
      </c>
      <c r="G465" s="229">
        <v>516266.92</v>
      </c>
      <c r="H465" s="138">
        <f t="shared" si="16"/>
        <v>0.9999998450414224</v>
      </c>
      <c r="I465" s="138">
        <f t="shared" si="17"/>
        <v>0.02752213295242947</v>
      </c>
      <c r="J465" s="51"/>
      <c r="L465" s="103"/>
      <c r="M465" s="103"/>
      <c r="N465" s="103"/>
    </row>
    <row r="466" spans="1:10" s="97" customFormat="1" ht="15" customHeight="1">
      <c r="A466" s="150" t="s">
        <v>397</v>
      </c>
      <c r="B466" s="145"/>
      <c r="C466" s="145" t="s">
        <v>398</v>
      </c>
      <c r="D466" s="145"/>
      <c r="E466" s="146">
        <f>E467+E470+E473</f>
        <v>377500</v>
      </c>
      <c r="F466" s="228">
        <f>F467+F470+F473+F468+F469+F471+F472</f>
        <v>405600</v>
      </c>
      <c r="G466" s="228">
        <f>G467+G470+G473+G468+G469+G471+G472</f>
        <v>342455.92</v>
      </c>
      <c r="H466" s="98">
        <f t="shared" si="16"/>
        <v>0.8443193293885601</v>
      </c>
      <c r="I466" s="98">
        <f t="shared" si="17"/>
        <v>0.018256287581986757</v>
      </c>
      <c r="J466" s="146"/>
    </row>
    <row r="467" spans="1:14" ht="27.75" customHeight="1">
      <c r="A467" s="30" t="s">
        <v>387</v>
      </c>
      <c r="B467" s="28"/>
      <c r="C467" s="28"/>
      <c r="D467" s="28" t="s">
        <v>97</v>
      </c>
      <c r="E467" s="29">
        <v>17500</v>
      </c>
      <c r="F467" s="229">
        <v>14000</v>
      </c>
      <c r="G467" s="229">
        <v>13913</v>
      </c>
      <c r="H467" s="138">
        <f t="shared" si="16"/>
        <v>0.9937857142857143</v>
      </c>
      <c r="I467" s="138">
        <f t="shared" si="17"/>
        <v>0.0007417005059459383</v>
      </c>
      <c r="J467" s="51"/>
      <c r="L467" s="103"/>
      <c r="M467" s="103"/>
      <c r="N467" s="103"/>
    </row>
    <row r="468" spans="1:14" ht="13.5" customHeight="1">
      <c r="A468" s="178" t="s">
        <v>165</v>
      </c>
      <c r="B468" s="194"/>
      <c r="C468" s="194"/>
      <c r="D468" s="194" t="s">
        <v>166</v>
      </c>
      <c r="E468" s="195">
        <v>0</v>
      </c>
      <c r="F468" s="229">
        <v>1600</v>
      </c>
      <c r="G468" s="229">
        <v>1600</v>
      </c>
      <c r="H468" s="176">
        <f t="shared" si="16"/>
        <v>1</v>
      </c>
      <c r="I468" s="138">
        <f t="shared" si="17"/>
        <v>8.52958247332352E-05</v>
      </c>
      <c r="J468" s="177"/>
      <c r="L468" s="103"/>
      <c r="M468" s="103"/>
      <c r="N468" s="103"/>
    </row>
    <row r="469" spans="1:14" ht="13.5" customHeight="1">
      <c r="A469" s="37" t="s">
        <v>9</v>
      </c>
      <c r="B469" s="194"/>
      <c r="C469" s="194"/>
      <c r="D469" s="194" t="s">
        <v>83</v>
      </c>
      <c r="E469" s="195">
        <v>0</v>
      </c>
      <c r="F469" s="229">
        <v>2000</v>
      </c>
      <c r="G469" s="229">
        <v>1213.88</v>
      </c>
      <c r="H469" s="176">
        <f t="shared" si="16"/>
        <v>0.60694</v>
      </c>
      <c r="I469" s="138">
        <f t="shared" si="17"/>
        <v>6.471180982948721E-05</v>
      </c>
      <c r="J469" s="177"/>
      <c r="L469" s="103"/>
      <c r="M469" s="103"/>
      <c r="N469" s="103"/>
    </row>
    <row r="470" spans="1:14" ht="13.5" customHeight="1">
      <c r="A470" s="31" t="s">
        <v>12</v>
      </c>
      <c r="B470" s="28"/>
      <c r="C470" s="28"/>
      <c r="D470" s="28" t="s">
        <v>79</v>
      </c>
      <c r="E470" s="29">
        <v>280000</v>
      </c>
      <c r="F470" s="229">
        <v>277640</v>
      </c>
      <c r="G470" s="229">
        <v>224347.8</v>
      </c>
      <c r="H470" s="138">
        <f t="shared" si="16"/>
        <v>0.8080528742256159</v>
      </c>
      <c r="I470" s="138">
        <f t="shared" si="17"/>
        <v>0.011959956642554314</v>
      </c>
      <c r="J470" s="51"/>
      <c r="L470" s="103"/>
      <c r="M470" s="103"/>
      <c r="N470" s="103"/>
    </row>
    <row r="471" spans="1:14" ht="27.75" customHeight="1">
      <c r="A471" s="152" t="s">
        <v>360</v>
      </c>
      <c r="B471" s="194"/>
      <c r="C471" s="194"/>
      <c r="D471" s="194" t="s">
        <v>179</v>
      </c>
      <c r="E471" s="195">
        <v>0</v>
      </c>
      <c r="F471" s="229">
        <v>160</v>
      </c>
      <c r="G471" s="229">
        <v>160</v>
      </c>
      <c r="H471" s="176">
        <f>G471/F471</f>
        <v>1</v>
      </c>
      <c r="I471" s="138">
        <f t="shared" si="17"/>
        <v>8.52958247332352E-06</v>
      </c>
      <c r="J471" s="177"/>
      <c r="L471" s="103"/>
      <c r="M471" s="103"/>
      <c r="N471" s="103"/>
    </row>
    <row r="472" spans="1:14" ht="29.25" customHeight="1">
      <c r="A472" s="37" t="s">
        <v>377</v>
      </c>
      <c r="B472" s="194"/>
      <c r="C472" s="194"/>
      <c r="D472" s="194" t="s">
        <v>201</v>
      </c>
      <c r="E472" s="195">
        <v>0</v>
      </c>
      <c r="F472" s="229">
        <v>200</v>
      </c>
      <c r="G472" s="229">
        <v>40</v>
      </c>
      <c r="H472" s="176">
        <f>G472/F472</f>
        <v>0.2</v>
      </c>
      <c r="I472" s="138">
        <f t="shared" si="17"/>
        <v>2.13239561833088E-06</v>
      </c>
      <c r="J472" s="177"/>
      <c r="L472" s="103"/>
      <c r="M472" s="103"/>
      <c r="N472" s="103"/>
    </row>
    <row r="473" spans="1:14" ht="13.5" customHeight="1">
      <c r="A473" s="31" t="s">
        <v>90</v>
      </c>
      <c r="B473" s="28"/>
      <c r="C473" s="28"/>
      <c r="D473" s="28" t="s">
        <v>89</v>
      </c>
      <c r="E473" s="29">
        <v>80000</v>
      </c>
      <c r="F473" s="229">
        <v>110000</v>
      </c>
      <c r="G473" s="229">
        <v>101181.24</v>
      </c>
      <c r="H473" s="138">
        <f t="shared" si="16"/>
        <v>0.9198294545454546</v>
      </c>
      <c r="I473" s="138">
        <f t="shared" si="17"/>
        <v>0.005393960820832129</v>
      </c>
      <c r="J473" s="51"/>
      <c r="L473" s="103"/>
      <c r="M473" s="103"/>
      <c r="N473" s="103"/>
    </row>
    <row r="474" spans="1:10" s="97" customFormat="1" ht="15" customHeight="1">
      <c r="A474" s="95" t="s">
        <v>62</v>
      </c>
      <c r="B474" s="140"/>
      <c r="C474" s="140">
        <v>90003</v>
      </c>
      <c r="D474" s="140"/>
      <c r="E474" s="141">
        <f>SUM(E475:E480)</f>
        <v>147000</v>
      </c>
      <c r="F474" s="225">
        <f>SUM(F475:F480)</f>
        <v>117400</v>
      </c>
      <c r="G474" s="225">
        <f>SUM(G475:G480)</f>
        <v>95643.81</v>
      </c>
      <c r="H474" s="98">
        <f t="shared" si="16"/>
        <v>0.8146832197614992</v>
      </c>
      <c r="I474" s="98">
        <f t="shared" si="17"/>
        <v>0.00509876103411178</v>
      </c>
      <c r="J474" s="143"/>
    </row>
    <row r="475" spans="1:14" ht="13.5" customHeight="1">
      <c r="A475" s="37" t="s">
        <v>165</v>
      </c>
      <c r="B475" s="24"/>
      <c r="C475" s="24"/>
      <c r="D475" s="36" t="s">
        <v>166</v>
      </c>
      <c r="E475" s="38">
        <v>1000</v>
      </c>
      <c r="F475" s="230">
        <v>400</v>
      </c>
      <c r="G475" s="230">
        <v>0</v>
      </c>
      <c r="H475" s="138">
        <f t="shared" si="16"/>
        <v>0</v>
      </c>
      <c r="I475" s="138">
        <f t="shared" si="17"/>
        <v>0</v>
      </c>
      <c r="J475" s="51"/>
      <c r="L475" s="103"/>
      <c r="M475" s="103"/>
      <c r="N475" s="103"/>
    </row>
    <row r="476" spans="1:14" ht="13.5" customHeight="1">
      <c r="A476" s="26" t="s">
        <v>9</v>
      </c>
      <c r="B476" s="24"/>
      <c r="C476" s="24"/>
      <c r="D476" s="24">
        <v>4210</v>
      </c>
      <c r="E476" s="25">
        <v>80000</v>
      </c>
      <c r="F476" s="230">
        <v>58000</v>
      </c>
      <c r="G476" s="230">
        <v>45356.46</v>
      </c>
      <c r="H476" s="138">
        <f t="shared" si="16"/>
        <v>0.7820079310344827</v>
      </c>
      <c r="I476" s="138">
        <f t="shared" si="17"/>
        <v>0.0024179479141749954</v>
      </c>
      <c r="J476" s="51"/>
      <c r="L476" s="103"/>
      <c r="M476" s="103"/>
      <c r="N476" s="103"/>
    </row>
    <row r="477" spans="1:14" ht="13.5" customHeight="1">
      <c r="A477" s="26" t="s">
        <v>10</v>
      </c>
      <c r="B477" s="24"/>
      <c r="C477" s="24"/>
      <c r="D477" s="24">
        <v>4260</v>
      </c>
      <c r="E477" s="25">
        <v>2000</v>
      </c>
      <c r="F477" s="230">
        <v>2000</v>
      </c>
      <c r="G477" s="230">
        <v>1078.3</v>
      </c>
      <c r="H477" s="138">
        <f t="shared" si="16"/>
        <v>0.53915</v>
      </c>
      <c r="I477" s="138">
        <f t="shared" si="17"/>
        <v>5.748405488115469E-05</v>
      </c>
      <c r="J477" s="51"/>
      <c r="L477" s="103"/>
      <c r="M477" s="103"/>
      <c r="N477" s="103"/>
    </row>
    <row r="478" spans="1:14" ht="13.5" customHeight="1">
      <c r="A478" s="37" t="s">
        <v>11</v>
      </c>
      <c r="B478" s="24"/>
      <c r="C478" s="24"/>
      <c r="D478" s="36" t="s">
        <v>136</v>
      </c>
      <c r="E478" s="25">
        <v>3000</v>
      </c>
      <c r="F478" s="230">
        <v>5000</v>
      </c>
      <c r="G478" s="230">
        <v>3230.6</v>
      </c>
      <c r="H478" s="138">
        <f t="shared" si="16"/>
        <v>0.64612</v>
      </c>
      <c r="I478" s="138">
        <f t="shared" si="17"/>
        <v>0.0001722229321144935</v>
      </c>
      <c r="J478" s="51"/>
      <c r="L478" s="106"/>
      <c r="M478" s="103"/>
      <c r="N478" s="103"/>
    </row>
    <row r="479" spans="1:14" ht="13.5" customHeight="1">
      <c r="A479" s="26" t="s">
        <v>12</v>
      </c>
      <c r="B479" s="24"/>
      <c r="C479" s="24"/>
      <c r="D479" s="24">
        <v>4300</v>
      </c>
      <c r="E479" s="25">
        <v>60000</v>
      </c>
      <c r="F479" s="230">
        <v>51000</v>
      </c>
      <c r="G479" s="230">
        <v>45322.45</v>
      </c>
      <c r="H479" s="138">
        <f t="shared" si="16"/>
        <v>0.8886754901960784</v>
      </c>
      <c r="I479" s="138">
        <f t="shared" si="17"/>
        <v>0.0024161348448005094</v>
      </c>
      <c r="J479" s="51"/>
      <c r="L479" s="106"/>
      <c r="M479" s="103"/>
      <c r="N479" s="103"/>
    </row>
    <row r="480" spans="1:14" ht="13.5" customHeight="1">
      <c r="A480" s="37" t="s">
        <v>26</v>
      </c>
      <c r="B480" s="24"/>
      <c r="C480" s="24"/>
      <c r="D480" s="36" t="s">
        <v>92</v>
      </c>
      <c r="E480" s="25">
        <v>1000</v>
      </c>
      <c r="F480" s="230">
        <v>1000</v>
      </c>
      <c r="G480" s="230">
        <v>656</v>
      </c>
      <c r="H480" s="138">
        <f t="shared" si="16"/>
        <v>0.656</v>
      </c>
      <c r="I480" s="138">
        <f t="shared" si="17"/>
        <v>3.497128814062643E-05</v>
      </c>
      <c r="J480" s="51"/>
      <c r="L480" s="106"/>
      <c r="M480" s="103"/>
      <c r="N480" s="103"/>
    </row>
    <row r="481" spans="1:10" s="97" customFormat="1" ht="15" customHeight="1">
      <c r="A481" s="95" t="s">
        <v>240</v>
      </c>
      <c r="B481" s="140"/>
      <c r="C481" s="140">
        <v>90004</v>
      </c>
      <c r="D481" s="140"/>
      <c r="E481" s="141">
        <f>SUM(E482:E486)</f>
        <v>64500</v>
      </c>
      <c r="F481" s="225">
        <f>SUM(F482:F486)</f>
        <v>89000</v>
      </c>
      <c r="G481" s="225">
        <f>SUM(G482:G486)</f>
        <v>75717.2</v>
      </c>
      <c r="H481" s="98">
        <f t="shared" si="16"/>
        <v>0.8507550561797752</v>
      </c>
      <c r="I481" s="98">
        <f t="shared" si="17"/>
        <v>0.004036475637807072</v>
      </c>
      <c r="J481" s="143"/>
    </row>
    <row r="482" spans="1:14" ht="15" customHeight="1">
      <c r="A482" s="37" t="s">
        <v>165</v>
      </c>
      <c r="B482" s="24"/>
      <c r="C482" s="24"/>
      <c r="D482" s="36" t="s">
        <v>166</v>
      </c>
      <c r="E482" s="25">
        <v>1500</v>
      </c>
      <c r="F482" s="230">
        <v>500</v>
      </c>
      <c r="G482" s="230">
        <v>0</v>
      </c>
      <c r="H482" s="138">
        <f t="shared" si="16"/>
        <v>0</v>
      </c>
      <c r="I482" s="138">
        <f t="shared" si="17"/>
        <v>0</v>
      </c>
      <c r="J482" s="51"/>
      <c r="L482" s="103"/>
      <c r="M482" s="103"/>
      <c r="N482" s="103"/>
    </row>
    <row r="483" spans="1:14" ht="15" customHeight="1">
      <c r="A483" s="26" t="s">
        <v>9</v>
      </c>
      <c r="B483" s="24"/>
      <c r="C483" s="24"/>
      <c r="D483" s="24">
        <v>4210</v>
      </c>
      <c r="E483" s="25">
        <v>40000</v>
      </c>
      <c r="F483" s="230">
        <v>56000</v>
      </c>
      <c r="G483" s="230">
        <v>51998.68</v>
      </c>
      <c r="H483" s="138">
        <f t="shared" si="16"/>
        <v>0.9285478571428571</v>
      </c>
      <c r="I483" s="138">
        <f t="shared" si="17"/>
        <v>0.002772043934774739</v>
      </c>
      <c r="J483" s="51"/>
      <c r="L483" s="103"/>
      <c r="M483" s="103"/>
      <c r="N483" s="103"/>
    </row>
    <row r="484" spans="1:14" ht="15" customHeight="1">
      <c r="A484" s="26" t="s">
        <v>10</v>
      </c>
      <c r="B484" s="24"/>
      <c r="C484" s="24"/>
      <c r="D484" s="24" t="s">
        <v>154</v>
      </c>
      <c r="E484" s="25">
        <v>2000</v>
      </c>
      <c r="F484" s="230">
        <v>2000</v>
      </c>
      <c r="G484" s="230">
        <v>303.28</v>
      </c>
      <c r="H484" s="138">
        <f t="shared" si="16"/>
        <v>0.15164</v>
      </c>
      <c r="I484" s="138">
        <f t="shared" si="17"/>
        <v>1.616782357818473E-05</v>
      </c>
      <c r="J484" s="51"/>
      <c r="L484" s="103"/>
      <c r="M484" s="103"/>
      <c r="N484" s="103"/>
    </row>
    <row r="485" spans="1:14" ht="15" customHeight="1">
      <c r="A485" s="37" t="s">
        <v>11</v>
      </c>
      <c r="B485" s="24"/>
      <c r="C485" s="24"/>
      <c r="D485" s="36" t="s">
        <v>136</v>
      </c>
      <c r="E485" s="25">
        <v>1000</v>
      </c>
      <c r="F485" s="230">
        <v>7500</v>
      </c>
      <c r="G485" s="230">
        <v>5739.67</v>
      </c>
      <c r="H485" s="138">
        <f t="shared" si="16"/>
        <v>0.7652893333333334</v>
      </c>
      <c r="I485" s="138">
        <f t="shared" si="17"/>
        <v>0.00030598117896663</v>
      </c>
      <c r="J485" s="51"/>
      <c r="L485" s="103"/>
      <c r="M485" s="103"/>
      <c r="N485" s="103"/>
    </row>
    <row r="486" spans="1:10" ht="15" customHeight="1">
      <c r="A486" s="26" t="s">
        <v>12</v>
      </c>
      <c r="B486" s="24"/>
      <c r="C486" s="24"/>
      <c r="D486" s="24">
        <v>4300</v>
      </c>
      <c r="E486" s="25">
        <v>20000</v>
      </c>
      <c r="F486" s="230">
        <v>23000</v>
      </c>
      <c r="G486" s="230">
        <v>17675.57</v>
      </c>
      <c r="H486" s="138">
        <f t="shared" si="16"/>
        <v>0.7685030434782608</v>
      </c>
      <c r="I486" s="138">
        <f t="shared" si="17"/>
        <v>0.0009422827004875187</v>
      </c>
      <c r="J486" s="51"/>
    </row>
    <row r="487" spans="1:10" s="97" customFormat="1" ht="15" customHeight="1">
      <c r="A487" s="95" t="s">
        <v>63</v>
      </c>
      <c r="B487" s="140"/>
      <c r="C487" s="140">
        <v>90015</v>
      </c>
      <c r="D487" s="140"/>
      <c r="E487" s="141">
        <f>SUM(E488:E492)</f>
        <v>311300</v>
      </c>
      <c r="F487" s="225">
        <f>SUM(F488:F492)</f>
        <v>356659</v>
      </c>
      <c r="G487" s="225">
        <f>SUM(G488:G492)</f>
        <v>329385.93</v>
      </c>
      <c r="H487" s="98">
        <f t="shared" si="16"/>
        <v>0.923531804889264</v>
      </c>
      <c r="I487" s="98">
        <f t="shared" si="17"/>
        <v>0.01755952784679605</v>
      </c>
      <c r="J487" s="143"/>
    </row>
    <row r="488" spans="1:10" ht="15" customHeight="1">
      <c r="A488" s="37" t="s">
        <v>9</v>
      </c>
      <c r="B488" s="24"/>
      <c r="C488" s="24"/>
      <c r="D488" s="36" t="s">
        <v>83</v>
      </c>
      <c r="E488" s="25">
        <v>12000</v>
      </c>
      <c r="F488" s="230">
        <v>14500</v>
      </c>
      <c r="G488" s="230">
        <v>14422.19</v>
      </c>
      <c r="H488" s="138">
        <f t="shared" si="16"/>
        <v>0.9946337931034483</v>
      </c>
      <c r="I488" s="138">
        <f t="shared" si="17"/>
        <v>0.0007688453690683859</v>
      </c>
      <c r="J488" s="51"/>
    </row>
    <row r="489" spans="1:10" ht="15" customHeight="1">
      <c r="A489" s="26" t="s">
        <v>10</v>
      </c>
      <c r="B489" s="24"/>
      <c r="C489" s="24"/>
      <c r="D489" s="24">
        <v>4260</v>
      </c>
      <c r="E489" s="25">
        <v>100000</v>
      </c>
      <c r="F489" s="230">
        <v>125230</v>
      </c>
      <c r="G489" s="236">
        <v>112645.07</v>
      </c>
      <c r="H489" s="138">
        <f t="shared" si="16"/>
        <v>0.8995054699353191</v>
      </c>
      <c r="I489" s="138">
        <f t="shared" si="17"/>
        <v>0.006005096342364381</v>
      </c>
      <c r="J489" s="51"/>
    </row>
    <row r="490" spans="1:10" ht="15" customHeight="1">
      <c r="A490" s="26" t="s">
        <v>11</v>
      </c>
      <c r="B490" s="24"/>
      <c r="C490" s="24"/>
      <c r="D490" s="24">
        <v>4270</v>
      </c>
      <c r="E490" s="25">
        <v>85000</v>
      </c>
      <c r="F490" s="230">
        <v>84500</v>
      </c>
      <c r="G490" s="230">
        <v>82817.13</v>
      </c>
      <c r="H490" s="138">
        <f t="shared" si="16"/>
        <v>0.980084378698225</v>
      </c>
      <c r="I490" s="138">
        <f t="shared" si="17"/>
        <v>0.004414972128368472</v>
      </c>
      <c r="J490" s="51"/>
    </row>
    <row r="491" spans="1:10" ht="15" customHeight="1">
      <c r="A491" s="26" t="s">
        <v>12</v>
      </c>
      <c r="B491" s="24"/>
      <c r="C491" s="24"/>
      <c r="D491" s="24">
        <v>4300</v>
      </c>
      <c r="E491" s="25">
        <v>114300</v>
      </c>
      <c r="F491" s="230">
        <v>90000</v>
      </c>
      <c r="G491" s="230">
        <v>79677.99</v>
      </c>
      <c r="H491" s="138">
        <f t="shared" si="16"/>
        <v>0.8853110000000001</v>
      </c>
      <c r="I491" s="138">
        <f t="shared" si="17"/>
        <v>0.004247624918835292</v>
      </c>
      <c r="J491" s="51"/>
    </row>
    <row r="492" spans="1:10" ht="15" customHeight="1">
      <c r="A492" s="26" t="s">
        <v>90</v>
      </c>
      <c r="B492" s="24"/>
      <c r="C492" s="24"/>
      <c r="D492" s="24" t="s">
        <v>89</v>
      </c>
      <c r="E492" s="25">
        <v>0</v>
      </c>
      <c r="F492" s="230">
        <v>42429</v>
      </c>
      <c r="G492" s="230">
        <v>39823.55</v>
      </c>
      <c r="H492" s="138">
        <f t="shared" si="16"/>
        <v>0.9385927078177663</v>
      </c>
      <c r="I492" s="138">
        <f t="shared" si="17"/>
        <v>0.002122989088159518</v>
      </c>
      <c r="J492" s="51"/>
    </row>
    <row r="493" spans="1:10" s="97" customFormat="1" ht="25.5" customHeight="1">
      <c r="A493" s="95" t="s">
        <v>226</v>
      </c>
      <c r="B493" s="140"/>
      <c r="C493" s="140" t="s">
        <v>227</v>
      </c>
      <c r="D493" s="140"/>
      <c r="E493" s="141">
        <f>E494</f>
        <v>500</v>
      </c>
      <c r="F493" s="313">
        <f>F494</f>
        <v>500</v>
      </c>
      <c r="G493" s="313">
        <f>G494</f>
        <v>0</v>
      </c>
      <c r="H493" s="98">
        <f t="shared" si="16"/>
        <v>0</v>
      </c>
      <c r="I493" s="98">
        <f t="shared" si="17"/>
        <v>0</v>
      </c>
      <c r="J493" s="143"/>
    </row>
    <row r="494" spans="1:10" ht="15" customHeight="1">
      <c r="A494" s="26" t="s">
        <v>9</v>
      </c>
      <c r="B494" s="24"/>
      <c r="C494" s="24"/>
      <c r="D494" s="24" t="s">
        <v>83</v>
      </c>
      <c r="E494" s="25">
        <v>500</v>
      </c>
      <c r="F494" s="230">
        <v>500</v>
      </c>
      <c r="G494" s="230">
        <v>0</v>
      </c>
      <c r="H494" s="138">
        <f t="shared" si="16"/>
        <v>0</v>
      </c>
      <c r="I494" s="138">
        <f t="shared" si="17"/>
        <v>0</v>
      </c>
      <c r="J494" s="51"/>
    </row>
    <row r="495" spans="1:10" s="97" customFormat="1" ht="15" customHeight="1">
      <c r="A495" s="95" t="s">
        <v>15</v>
      </c>
      <c r="B495" s="140"/>
      <c r="C495" s="140" t="s">
        <v>91</v>
      </c>
      <c r="D495" s="140"/>
      <c r="E495" s="141">
        <f>SUM(E496:E508)</f>
        <v>351032</v>
      </c>
      <c r="F495" s="225">
        <f>SUM(F496:F508)</f>
        <v>341361</v>
      </c>
      <c r="G495" s="225">
        <f>SUM(G496:G508)</f>
        <v>325400.07999999996</v>
      </c>
      <c r="H495" s="98">
        <f t="shared" si="16"/>
        <v>0.9532432820386627</v>
      </c>
      <c r="I495" s="98">
        <f t="shared" si="17"/>
        <v>0.017347042619912944</v>
      </c>
      <c r="J495" s="143"/>
    </row>
    <row r="496" spans="1:10" ht="15" customHeight="1">
      <c r="A496" s="37" t="s">
        <v>341</v>
      </c>
      <c r="B496" s="24"/>
      <c r="C496" s="24"/>
      <c r="D496" s="36" t="s">
        <v>98</v>
      </c>
      <c r="E496" s="25">
        <v>10000</v>
      </c>
      <c r="F496" s="230">
        <v>13600</v>
      </c>
      <c r="G496" s="230">
        <v>13595.02</v>
      </c>
      <c r="H496" s="138">
        <f t="shared" si="16"/>
        <v>0.9996338235294118</v>
      </c>
      <c r="I496" s="138">
        <f t="shared" si="17"/>
        <v>0.0007247490269780169</v>
      </c>
      <c r="J496" s="51"/>
    </row>
    <row r="497" spans="1:10" ht="15" customHeight="1">
      <c r="A497" s="37" t="s">
        <v>19</v>
      </c>
      <c r="B497" s="24"/>
      <c r="C497" s="24"/>
      <c r="D497" s="36" t="s">
        <v>151</v>
      </c>
      <c r="E497" s="25">
        <v>246010</v>
      </c>
      <c r="F497" s="230">
        <v>226410</v>
      </c>
      <c r="G497" s="230">
        <v>221697.73</v>
      </c>
      <c r="H497" s="138">
        <f t="shared" si="16"/>
        <v>0.9791870058742989</v>
      </c>
      <c r="I497" s="138">
        <f t="shared" si="17"/>
        <v>0.011818681701147561</v>
      </c>
      <c r="J497" s="51"/>
    </row>
    <row r="498" spans="1:10" ht="14.25" customHeight="1">
      <c r="A498" s="37" t="s">
        <v>20</v>
      </c>
      <c r="B498" s="24"/>
      <c r="C498" s="24"/>
      <c r="D498" s="36" t="s">
        <v>171</v>
      </c>
      <c r="E498" s="25">
        <v>11735</v>
      </c>
      <c r="F498" s="230">
        <v>11688</v>
      </c>
      <c r="G498" s="230">
        <v>11687.42</v>
      </c>
      <c r="H498" s="138">
        <f t="shared" si="16"/>
        <v>0.9999503764544833</v>
      </c>
      <c r="I498" s="138">
        <f t="shared" si="17"/>
        <v>0.0006230550799398173</v>
      </c>
      <c r="J498" s="51"/>
    </row>
    <row r="499" spans="1:10" ht="15" customHeight="1">
      <c r="A499" s="37" t="s">
        <v>21</v>
      </c>
      <c r="B499" s="24"/>
      <c r="C499" s="24"/>
      <c r="D499" s="36" t="s">
        <v>81</v>
      </c>
      <c r="E499" s="25">
        <v>44306</v>
      </c>
      <c r="F499" s="230">
        <v>39906</v>
      </c>
      <c r="G499" s="230">
        <v>37322.56</v>
      </c>
      <c r="H499" s="138">
        <f t="shared" si="16"/>
        <v>0.9352618653836515</v>
      </c>
      <c r="I499" s="138">
        <f t="shared" si="17"/>
        <v>0.001989661585222284</v>
      </c>
      <c r="J499" s="51"/>
    </row>
    <row r="500" spans="1:10" ht="15" customHeight="1">
      <c r="A500" s="37" t="s">
        <v>22</v>
      </c>
      <c r="B500" s="24"/>
      <c r="C500" s="24"/>
      <c r="D500" s="36" t="s">
        <v>82</v>
      </c>
      <c r="E500" s="25">
        <v>6171</v>
      </c>
      <c r="F500" s="230">
        <v>4377</v>
      </c>
      <c r="G500" s="230">
        <v>3589.43</v>
      </c>
      <c r="H500" s="138">
        <f t="shared" si="16"/>
        <v>0.8200662554260909</v>
      </c>
      <c r="I500" s="138">
        <f t="shared" si="17"/>
        <v>0.00019135212010763526</v>
      </c>
      <c r="J500" s="51"/>
    </row>
    <row r="501" spans="1:10" ht="15" customHeight="1">
      <c r="A501" s="37" t="s">
        <v>165</v>
      </c>
      <c r="B501" s="24"/>
      <c r="C501" s="24"/>
      <c r="D501" s="36" t="s">
        <v>166</v>
      </c>
      <c r="E501" s="25">
        <v>650</v>
      </c>
      <c r="F501" s="230">
        <v>650</v>
      </c>
      <c r="G501" s="230">
        <v>0</v>
      </c>
      <c r="H501" s="138">
        <f t="shared" si="16"/>
        <v>0</v>
      </c>
      <c r="I501" s="138">
        <f t="shared" si="17"/>
        <v>0</v>
      </c>
      <c r="J501" s="51"/>
    </row>
    <row r="502" spans="1:10" ht="12.75">
      <c r="A502" s="37" t="s">
        <v>9</v>
      </c>
      <c r="B502" s="24"/>
      <c r="C502" s="24"/>
      <c r="D502" s="36" t="s">
        <v>83</v>
      </c>
      <c r="E502" s="25">
        <v>5000</v>
      </c>
      <c r="F502" s="230">
        <v>10000</v>
      </c>
      <c r="G502" s="230">
        <v>9013.62</v>
      </c>
      <c r="H502" s="138">
        <f t="shared" si="16"/>
        <v>0.9013620000000001</v>
      </c>
      <c r="I502" s="138">
        <f t="shared" si="17"/>
        <v>0.00048051509483248967</v>
      </c>
      <c r="J502" s="51"/>
    </row>
    <row r="503" spans="1:10" ht="15" customHeight="1">
      <c r="A503" s="37" t="s">
        <v>11</v>
      </c>
      <c r="B503" s="24"/>
      <c r="C503" s="24"/>
      <c r="D503" s="36" t="s">
        <v>136</v>
      </c>
      <c r="E503" s="25">
        <v>500</v>
      </c>
      <c r="F503" s="230">
        <v>500</v>
      </c>
      <c r="G503" s="230">
        <v>0</v>
      </c>
      <c r="H503" s="138">
        <f t="shared" si="16"/>
        <v>0</v>
      </c>
      <c r="I503" s="138">
        <f t="shared" si="17"/>
        <v>0</v>
      </c>
      <c r="J503" s="51"/>
    </row>
    <row r="504" spans="1:10" ht="15" customHeight="1">
      <c r="A504" s="37" t="s">
        <v>48</v>
      </c>
      <c r="B504" s="24"/>
      <c r="C504" s="24"/>
      <c r="D504" s="36" t="s">
        <v>138</v>
      </c>
      <c r="E504" s="25">
        <v>1800</v>
      </c>
      <c r="F504" s="230">
        <v>1300</v>
      </c>
      <c r="G504" s="230">
        <v>480</v>
      </c>
      <c r="H504" s="138">
        <f aca="true" t="shared" si="18" ref="H504:H560">G504/F504</f>
        <v>0.36923076923076925</v>
      </c>
      <c r="I504" s="138">
        <f t="shared" si="17"/>
        <v>2.558874741997056E-05</v>
      </c>
      <c r="J504" s="51"/>
    </row>
    <row r="505" spans="1:10" ht="12.75">
      <c r="A505" s="26" t="s">
        <v>12</v>
      </c>
      <c r="B505" s="24"/>
      <c r="C505" s="24"/>
      <c r="D505" s="24" t="s">
        <v>79</v>
      </c>
      <c r="E505" s="25">
        <v>7000</v>
      </c>
      <c r="F505" s="230">
        <v>12000</v>
      </c>
      <c r="G505" s="235">
        <v>8311.54</v>
      </c>
      <c r="H505" s="138">
        <f t="shared" si="18"/>
        <v>0.6926283333333334</v>
      </c>
      <c r="I505" s="138">
        <f t="shared" si="17"/>
        <v>0.00044308728693954607</v>
      </c>
      <c r="J505" s="51"/>
    </row>
    <row r="506" spans="1:10" ht="25.5" customHeight="1">
      <c r="A506" s="37" t="s">
        <v>377</v>
      </c>
      <c r="B506" s="24"/>
      <c r="C506" s="24"/>
      <c r="D506" s="36" t="s">
        <v>201</v>
      </c>
      <c r="E506" s="25">
        <v>500</v>
      </c>
      <c r="F506" s="230">
        <v>500</v>
      </c>
      <c r="G506" s="230">
        <v>461.25</v>
      </c>
      <c r="H506" s="138">
        <f t="shared" si="18"/>
        <v>0.9225</v>
      </c>
      <c r="I506" s="138">
        <f t="shared" si="17"/>
        <v>2.4589186973877957E-05</v>
      </c>
      <c r="J506" s="51"/>
    </row>
    <row r="507" spans="1:10" ht="15" customHeight="1">
      <c r="A507" s="37" t="s">
        <v>357</v>
      </c>
      <c r="B507" s="24"/>
      <c r="C507" s="24"/>
      <c r="D507" s="36" t="s">
        <v>143</v>
      </c>
      <c r="E507" s="25">
        <v>17360</v>
      </c>
      <c r="F507" s="230">
        <v>15430</v>
      </c>
      <c r="G507" s="230">
        <v>15428.51</v>
      </c>
      <c r="H507" s="138">
        <f t="shared" si="18"/>
        <v>0.999903434867142</v>
      </c>
      <c r="I507" s="138">
        <f t="shared" si="17"/>
        <v>0.000822492178034354</v>
      </c>
      <c r="J507" s="51"/>
    </row>
    <row r="508" spans="1:10" ht="15" customHeight="1">
      <c r="A508" s="37" t="s">
        <v>90</v>
      </c>
      <c r="B508" s="24"/>
      <c r="C508" s="24"/>
      <c r="D508" s="36" t="s">
        <v>89</v>
      </c>
      <c r="E508" s="25">
        <v>0</v>
      </c>
      <c r="F508" s="230">
        <v>5000</v>
      </c>
      <c r="G508" s="235">
        <v>3813</v>
      </c>
      <c r="H508" s="138">
        <f t="shared" si="18"/>
        <v>0.7626</v>
      </c>
      <c r="I508" s="138">
        <f t="shared" si="17"/>
        <v>0.00020327061231739112</v>
      </c>
      <c r="J508" s="51"/>
    </row>
    <row r="509" spans="1:10" ht="21" customHeight="1">
      <c r="A509" s="27" t="s">
        <v>64</v>
      </c>
      <c r="B509" s="21">
        <v>921</v>
      </c>
      <c r="C509" s="21"/>
      <c r="D509" s="21"/>
      <c r="E509" s="22">
        <f>SUM(E510,E516,E518,E520)</f>
        <v>598000</v>
      </c>
      <c r="F509" s="249">
        <f>SUM(F510,F516,F518,F520)</f>
        <v>618900</v>
      </c>
      <c r="G509" s="249">
        <f>SUM(G510,G516,G518,G520)</f>
        <v>609625.49</v>
      </c>
      <c r="H509" s="39">
        <f t="shared" si="18"/>
        <v>0.9850145257715301</v>
      </c>
      <c r="I509" s="39">
        <f t="shared" si="17"/>
        <v>0.03249906809247039</v>
      </c>
      <c r="J509" s="249">
        <v>0</v>
      </c>
    </row>
    <row r="510" spans="1:10" s="97" customFormat="1" ht="17.25" customHeight="1">
      <c r="A510" s="95" t="s">
        <v>65</v>
      </c>
      <c r="B510" s="140"/>
      <c r="C510" s="140">
        <v>92105</v>
      </c>
      <c r="D510" s="140"/>
      <c r="E510" s="141">
        <f>SUM(E511:E515)</f>
        <v>32000</v>
      </c>
      <c r="F510" s="225">
        <f>SUM(F511:F515)</f>
        <v>39000</v>
      </c>
      <c r="G510" s="225">
        <f>SUM(G511:G515)</f>
        <v>29820.489999999998</v>
      </c>
      <c r="H510" s="98">
        <f t="shared" si="18"/>
        <v>0.7646279487179487</v>
      </c>
      <c r="I510" s="98">
        <f t="shared" si="17"/>
        <v>0.0015897270553119954</v>
      </c>
      <c r="J510" s="143"/>
    </row>
    <row r="511" spans="1:10" ht="13.5" customHeight="1">
      <c r="A511" s="37" t="s">
        <v>165</v>
      </c>
      <c r="B511" s="24"/>
      <c r="C511" s="24"/>
      <c r="D511" s="36" t="s">
        <v>166</v>
      </c>
      <c r="E511" s="25">
        <v>8000</v>
      </c>
      <c r="F511" s="230">
        <v>6000</v>
      </c>
      <c r="G511" s="230">
        <v>1760</v>
      </c>
      <c r="H511" s="138">
        <f t="shared" si="18"/>
        <v>0.29333333333333333</v>
      </c>
      <c r="I511" s="138">
        <f t="shared" si="17"/>
        <v>9.382540720655872E-05</v>
      </c>
      <c r="J511" s="51"/>
    </row>
    <row r="512" spans="1:10" ht="13.5" customHeight="1">
      <c r="A512" s="26" t="s">
        <v>9</v>
      </c>
      <c r="B512" s="24"/>
      <c r="C512" s="24"/>
      <c r="D512" s="24" t="s">
        <v>83</v>
      </c>
      <c r="E512" s="25">
        <v>11000</v>
      </c>
      <c r="F512" s="230">
        <v>13000</v>
      </c>
      <c r="G512" s="235">
        <v>11926.21</v>
      </c>
      <c r="H512" s="138">
        <f t="shared" si="18"/>
        <v>0.9174007692307692</v>
      </c>
      <c r="I512" s="138">
        <f t="shared" si="17"/>
        <v>0.000635784948682348</v>
      </c>
      <c r="J512" s="51"/>
    </row>
    <row r="513" spans="1:10" ht="13.5" customHeight="1">
      <c r="A513" s="37" t="s">
        <v>10</v>
      </c>
      <c r="B513" s="24"/>
      <c r="C513" s="24"/>
      <c r="D513" s="36" t="s">
        <v>154</v>
      </c>
      <c r="E513" s="25">
        <v>500</v>
      </c>
      <c r="F513" s="230">
        <v>500</v>
      </c>
      <c r="G513" s="230">
        <v>0</v>
      </c>
      <c r="H513" s="138">
        <f t="shared" si="18"/>
        <v>0</v>
      </c>
      <c r="I513" s="138">
        <f t="shared" si="17"/>
        <v>0</v>
      </c>
      <c r="J513" s="51"/>
    </row>
    <row r="514" spans="1:10" ht="13.5" customHeight="1">
      <c r="A514" s="26" t="s">
        <v>12</v>
      </c>
      <c r="B514" s="24"/>
      <c r="C514" s="24"/>
      <c r="D514" s="24">
        <v>4300</v>
      </c>
      <c r="E514" s="25">
        <v>12000</v>
      </c>
      <c r="F514" s="230">
        <v>19000</v>
      </c>
      <c r="G514" s="230">
        <v>16134.28</v>
      </c>
      <c r="H514" s="138">
        <f t="shared" si="18"/>
        <v>0.8491726315789474</v>
      </c>
      <c r="I514" s="138">
        <f t="shared" si="17"/>
        <v>0.0008601166994230887</v>
      </c>
      <c r="J514" s="51"/>
    </row>
    <row r="515" spans="1:10" ht="13.5" customHeight="1">
      <c r="A515" s="37" t="s">
        <v>26</v>
      </c>
      <c r="B515" s="24"/>
      <c r="C515" s="24"/>
      <c r="D515" s="24" t="s">
        <v>92</v>
      </c>
      <c r="E515" s="25">
        <v>500</v>
      </c>
      <c r="F515" s="230">
        <v>500</v>
      </c>
      <c r="G515" s="230">
        <v>0</v>
      </c>
      <c r="H515" s="138">
        <f t="shared" si="18"/>
        <v>0</v>
      </c>
      <c r="I515" s="138">
        <f t="shared" si="17"/>
        <v>0</v>
      </c>
      <c r="J515" s="51"/>
    </row>
    <row r="516" spans="1:10" s="97" customFormat="1" ht="15" customHeight="1">
      <c r="A516" s="95" t="s">
        <v>66</v>
      </c>
      <c r="B516" s="140"/>
      <c r="C516" s="140">
        <v>92109</v>
      </c>
      <c r="D516" s="140"/>
      <c r="E516" s="141">
        <f>SUM(E517:E517)</f>
        <v>276000</v>
      </c>
      <c r="F516" s="225">
        <f>SUM(F517:F517)</f>
        <v>283500</v>
      </c>
      <c r="G516" s="225">
        <f>SUM(G517:G517)</f>
        <v>283500</v>
      </c>
      <c r="H516" s="98">
        <f t="shared" si="18"/>
        <v>1</v>
      </c>
      <c r="I516" s="98">
        <f t="shared" si="17"/>
        <v>0.01511335394492011</v>
      </c>
      <c r="J516" s="143"/>
    </row>
    <row r="517" spans="1:10" ht="27.75" customHeight="1">
      <c r="A517" s="37" t="s">
        <v>192</v>
      </c>
      <c r="B517" s="24"/>
      <c r="C517" s="24"/>
      <c r="D517" s="36" t="s">
        <v>172</v>
      </c>
      <c r="E517" s="25">
        <v>276000</v>
      </c>
      <c r="F517" s="230">
        <v>283500</v>
      </c>
      <c r="G517" s="230">
        <v>283500</v>
      </c>
      <c r="H517" s="138">
        <f t="shared" si="18"/>
        <v>1</v>
      </c>
      <c r="I517" s="138">
        <f t="shared" si="17"/>
        <v>0.01511335394492011</v>
      </c>
      <c r="J517" s="51"/>
    </row>
    <row r="518" spans="1:10" s="97" customFormat="1" ht="15.75" customHeight="1">
      <c r="A518" s="95" t="s">
        <v>67</v>
      </c>
      <c r="B518" s="140"/>
      <c r="C518" s="140">
        <v>92116</v>
      </c>
      <c r="D518" s="140"/>
      <c r="E518" s="141">
        <f>SUM(E519:E519)</f>
        <v>290000</v>
      </c>
      <c r="F518" s="225">
        <f>SUM(F519:F519)</f>
        <v>292000</v>
      </c>
      <c r="G518" s="225">
        <f>SUM(G519:G519)</f>
        <v>292000</v>
      </c>
      <c r="H518" s="98">
        <f t="shared" si="18"/>
        <v>1</v>
      </c>
      <c r="I518" s="98">
        <f t="shared" si="17"/>
        <v>0.015566488013815423</v>
      </c>
      <c r="J518" s="143"/>
    </row>
    <row r="519" spans="1:10" ht="25.5" customHeight="1">
      <c r="A519" s="37" t="s">
        <v>192</v>
      </c>
      <c r="B519" s="24"/>
      <c r="C519" s="24"/>
      <c r="D519" s="36" t="s">
        <v>172</v>
      </c>
      <c r="E519" s="25">
        <v>290000</v>
      </c>
      <c r="F519" s="230">
        <v>292000</v>
      </c>
      <c r="G519" s="230">
        <v>292000</v>
      </c>
      <c r="H519" s="138">
        <f t="shared" si="18"/>
        <v>1</v>
      </c>
      <c r="I519" s="138">
        <f t="shared" si="17"/>
        <v>0.015566488013815423</v>
      </c>
      <c r="J519" s="51"/>
    </row>
    <row r="520" spans="1:10" s="97" customFormat="1" ht="15" customHeight="1">
      <c r="A520" s="95" t="s">
        <v>430</v>
      </c>
      <c r="B520" s="140"/>
      <c r="C520" s="140" t="s">
        <v>431</v>
      </c>
      <c r="D520" s="140"/>
      <c r="E520" s="141">
        <v>0</v>
      </c>
      <c r="F520" s="225">
        <v>4400</v>
      </c>
      <c r="G520" s="225">
        <v>4305</v>
      </c>
      <c r="H520" s="98">
        <f t="shared" si="18"/>
        <v>0.9784090909090909</v>
      </c>
      <c r="I520" s="98">
        <f t="shared" si="17"/>
        <v>0.00022949907842286096</v>
      </c>
      <c r="J520" s="143"/>
    </row>
    <row r="521" spans="1:10" ht="51" customHeight="1">
      <c r="A521" s="152" t="s">
        <v>432</v>
      </c>
      <c r="B521" s="24"/>
      <c r="C521" s="24"/>
      <c r="D521" s="36" t="s">
        <v>433</v>
      </c>
      <c r="E521" s="25">
        <v>0</v>
      </c>
      <c r="F521" s="230">
        <v>4400</v>
      </c>
      <c r="G521" s="230">
        <v>4305</v>
      </c>
      <c r="H521" s="138">
        <f t="shared" si="18"/>
        <v>0.9784090909090909</v>
      </c>
      <c r="I521" s="138">
        <f t="shared" si="17"/>
        <v>0.00022949907842286096</v>
      </c>
      <c r="J521" s="51"/>
    </row>
    <row r="522" spans="1:10" ht="21" customHeight="1">
      <c r="A522" s="27" t="s">
        <v>372</v>
      </c>
      <c r="B522" s="21">
        <v>926</v>
      </c>
      <c r="C522" s="21"/>
      <c r="D522" s="21"/>
      <c r="E522" s="22">
        <f>SUM(E523,E539,E541)</f>
        <v>251115</v>
      </c>
      <c r="F522" s="227">
        <f>SUM(F523,F539,F541)</f>
        <v>300115</v>
      </c>
      <c r="G522" s="227">
        <f>SUM(G523,G539,G541)</f>
        <v>267378.32</v>
      </c>
      <c r="H522" s="39">
        <f t="shared" si="18"/>
        <v>0.890919547506789</v>
      </c>
      <c r="I522" s="39">
        <f aca="true" t="shared" si="19" ref="I522:I555">G522/18758245.26</f>
        <v>0.014253908950116797</v>
      </c>
      <c r="J522" s="91">
        <v>0</v>
      </c>
    </row>
    <row r="523" spans="1:10" s="97" customFormat="1" ht="15" customHeight="1">
      <c r="A523" s="150" t="s">
        <v>256</v>
      </c>
      <c r="B523" s="145"/>
      <c r="C523" s="145" t="s">
        <v>257</v>
      </c>
      <c r="D523" s="145"/>
      <c r="E523" s="146">
        <f>SUM(E524:E538)</f>
        <v>134615</v>
      </c>
      <c r="F523" s="228">
        <f>SUM(F524:F538)</f>
        <v>181815</v>
      </c>
      <c r="G523" s="228">
        <f>SUM(G524:G538)</f>
        <v>149654.27</v>
      </c>
      <c r="H523" s="98">
        <f t="shared" si="18"/>
        <v>0.8231128894755657</v>
      </c>
      <c r="I523" s="98">
        <f t="shared" si="19"/>
        <v>0.007978052740312661</v>
      </c>
      <c r="J523" s="143"/>
    </row>
    <row r="524" spans="1:10" ht="15" customHeight="1">
      <c r="A524" s="31" t="s">
        <v>341</v>
      </c>
      <c r="B524" s="28"/>
      <c r="C524" s="28"/>
      <c r="D524" s="28" t="s">
        <v>98</v>
      </c>
      <c r="E524" s="29">
        <v>800</v>
      </c>
      <c r="F524" s="229">
        <v>800</v>
      </c>
      <c r="G524" s="229">
        <v>729</v>
      </c>
      <c r="H524" s="138">
        <f t="shared" si="18"/>
        <v>0.91125</v>
      </c>
      <c r="I524" s="138">
        <f t="shared" si="19"/>
        <v>3.886291014408029E-05</v>
      </c>
      <c r="J524" s="51"/>
    </row>
    <row r="525" spans="1:10" ht="15" customHeight="1">
      <c r="A525" s="31" t="s">
        <v>19</v>
      </c>
      <c r="B525" s="28"/>
      <c r="C525" s="28"/>
      <c r="D525" s="28" t="s">
        <v>151</v>
      </c>
      <c r="E525" s="29">
        <v>45780</v>
      </c>
      <c r="F525" s="229">
        <v>50290</v>
      </c>
      <c r="G525" s="229">
        <v>49619.02</v>
      </c>
      <c r="H525" s="138">
        <f t="shared" si="18"/>
        <v>0.9866577848478822</v>
      </c>
      <c r="I525" s="138">
        <f t="shared" si="19"/>
        <v>0.002645184520846807</v>
      </c>
      <c r="J525" s="51"/>
    </row>
    <row r="526" spans="1:10" ht="12.75">
      <c r="A526" s="31" t="s">
        <v>20</v>
      </c>
      <c r="B526" s="28"/>
      <c r="C526" s="28"/>
      <c r="D526" s="28" t="s">
        <v>171</v>
      </c>
      <c r="E526" s="29">
        <v>3790</v>
      </c>
      <c r="F526" s="229">
        <v>3790</v>
      </c>
      <c r="G526" s="229">
        <v>3789.28</v>
      </c>
      <c r="H526" s="138">
        <f t="shared" si="18"/>
        <v>0.9998100263852243</v>
      </c>
      <c r="I526" s="138">
        <f t="shared" si="19"/>
        <v>0.00020200610171572093</v>
      </c>
      <c r="J526" s="51"/>
    </row>
    <row r="527" spans="1:10" ht="14.25" customHeight="1">
      <c r="A527" s="31" t="s">
        <v>21</v>
      </c>
      <c r="B527" s="28"/>
      <c r="C527" s="28"/>
      <c r="D527" s="28" t="s">
        <v>81</v>
      </c>
      <c r="E527" s="29">
        <v>8522</v>
      </c>
      <c r="F527" s="229">
        <v>9185</v>
      </c>
      <c r="G527" s="229">
        <v>9180.93</v>
      </c>
      <c r="H527" s="138">
        <f t="shared" si="18"/>
        <v>0.9995568862275449</v>
      </c>
      <c r="I527" s="138">
        <f t="shared" si="19"/>
        <v>0.0004894343726050631</v>
      </c>
      <c r="J527" s="51"/>
    </row>
    <row r="528" spans="1:10" ht="15" customHeight="1">
      <c r="A528" s="31" t="s">
        <v>22</v>
      </c>
      <c r="B528" s="28"/>
      <c r="C528" s="28"/>
      <c r="D528" s="28" t="s">
        <v>82</v>
      </c>
      <c r="E528" s="29">
        <v>1215</v>
      </c>
      <c r="F528" s="229">
        <v>1270</v>
      </c>
      <c r="G528" s="229">
        <v>1228.94</v>
      </c>
      <c r="H528" s="138">
        <f t="shared" si="18"/>
        <v>0.9676692913385827</v>
      </c>
      <c r="I528" s="138">
        <f t="shared" si="19"/>
        <v>6.55146567797888E-05</v>
      </c>
      <c r="J528" s="51"/>
    </row>
    <row r="529" spans="1:10" ht="15" customHeight="1">
      <c r="A529" s="31" t="s">
        <v>165</v>
      </c>
      <c r="B529" s="28"/>
      <c r="C529" s="28"/>
      <c r="D529" s="28" t="s">
        <v>166</v>
      </c>
      <c r="E529" s="29">
        <v>5000</v>
      </c>
      <c r="F529" s="229">
        <v>470</v>
      </c>
      <c r="G529" s="229">
        <v>470</v>
      </c>
      <c r="H529" s="138">
        <f t="shared" si="18"/>
        <v>1</v>
      </c>
      <c r="I529" s="138">
        <f t="shared" si="19"/>
        <v>2.5055648515387838E-05</v>
      </c>
      <c r="J529" s="51"/>
    </row>
    <row r="530" spans="1:10" ht="15" customHeight="1">
      <c r="A530" s="31" t="s">
        <v>9</v>
      </c>
      <c r="B530" s="28"/>
      <c r="C530" s="28"/>
      <c r="D530" s="28" t="s">
        <v>83</v>
      </c>
      <c r="E530" s="29">
        <v>32000</v>
      </c>
      <c r="F530" s="229">
        <v>57395</v>
      </c>
      <c r="G530" s="229">
        <v>46772.67</v>
      </c>
      <c r="H530" s="138">
        <f t="shared" si="18"/>
        <v>0.8149258646223538</v>
      </c>
      <c r="I530" s="138">
        <f t="shared" si="19"/>
        <v>0.002493445914140905</v>
      </c>
      <c r="J530" s="51"/>
    </row>
    <row r="531" spans="1:10" s="34" customFormat="1" ht="15" customHeight="1">
      <c r="A531" s="31" t="s">
        <v>10</v>
      </c>
      <c r="B531" s="28"/>
      <c r="C531" s="28"/>
      <c r="D531" s="28" t="s">
        <v>154</v>
      </c>
      <c r="E531" s="29">
        <v>20000</v>
      </c>
      <c r="F531" s="229">
        <v>19000</v>
      </c>
      <c r="G531" s="229">
        <v>8472.44</v>
      </c>
      <c r="H531" s="138">
        <f t="shared" si="18"/>
        <v>0.4459178947368421</v>
      </c>
      <c r="I531" s="138">
        <f t="shared" si="19"/>
        <v>0.000451664848314282</v>
      </c>
      <c r="J531" s="51"/>
    </row>
    <row r="532" spans="1:10" s="34" customFormat="1" ht="15" customHeight="1">
      <c r="A532" s="31" t="s">
        <v>11</v>
      </c>
      <c r="B532" s="28"/>
      <c r="C532" s="28"/>
      <c r="D532" s="28" t="s">
        <v>136</v>
      </c>
      <c r="E532" s="29">
        <v>1500</v>
      </c>
      <c r="F532" s="229">
        <v>4615</v>
      </c>
      <c r="G532" s="229">
        <v>0</v>
      </c>
      <c r="H532" s="138">
        <f t="shared" si="18"/>
        <v>0</v>
      </c>
      <c r="I532" s="138">
        <f t="shared" si="19"/>
        <v>0</v>
      </c>
      <c r="J532" s="51"/>
    </row>
    <row r="533" spans="1:10" s="34" customFormat="1" ht="15" customHeight="1">
      <c r="A533" s="31" t="s">
        <v>48</v>
      </c>
      <c r="B533" s="28"/>
      <c r="C533" s="28"/>
      <c r="D533" s="28" t="s">
        <v>138</v>
      </c>
      <c r="E533" s="29">
        <v>100</v>
      </c>
      <c r="F533" s="229">
        <v>100</v>
      </c>
      <c r="G533" s="229">
        <v>40</v>
      </c>
      <c r="H533" s="138">
        <f t="shared" si="18"/>
        <v>0.4</v>
      </c>
      <c r="I533" s="138">
        <f t="shared" si="19"/>
        <v>2.13239561833088E-06</v>
      </c>
      <c r="J533" s="51"/>
    </row>
    <row r="534" spans="1:10" s="34" customFormat="1" ht="15" customHeight="1">
      <c r="A534" s="31" t="s">
        <v>12</v>
      </c>
      <c r="B534" s="28"/>
      <c r="C534" s="28"/>
      <c r="D534" s="28" t="s">
        <v>79</v>
      </c>
      <c r="E534" s="29">
        <v>12000</v>
      </c>
      <c r="F534" s="229">
        <v>16300</v>
      </c>
      <c r="G534" s="229">
        <v>14562.98</v>
      </c>
      <c r="H534" s="138">
        <f t="shared" si="18"/>
        <v>0.8934343558282208</v>
      </c>
      <c r="I534" s="138">
        <f t="shared" si="19"/>
        <v>0.0007763508685460059</v>
      </c>
      <c r="J534" s="51"/>
    </row>
    <row r="535" spans="1:10" s="34" customFormat="1" ht="27.75" customHeight="1">
      <c r="A535" s="31" t="s">
        <v>377</v>
      </c>
      <c r="B535" s="28"/>
      <c r="C535" s="28"/>
      <c r="D535" s="28" t="s">
        <v>201</v>
      </c>
      <c r="E535" s="29">
        <v>720</v>
      </c>
      <c r="F535" s="229">
        <v>600</v>
      </c>
      <c r="G535" s="229">
        <v>461.25</v>
      </c>
      <c r="H535" s="138">
        <f t="shared" si="18"/>
        <v>0.76875</v>
      </c>
      <c r="I535" s="138">
        <f t="shared" si="19"/>
        <v>2.4589186973877957E-05</v>
      </c>
      <c r="J535" s="51"/>
    </row>
    <row r="536" spans="1:10" s="34" customFormat="1" ht="15" customHeight="1">
      <c r="A536" s="31" t="s">
        <v>26</v>
      </c>
      <c r="B536" s="28"/>
      <c r="C536" s="28"/>
      <c r="D536" s="28" t="s">
        <v>92</v>
      </c>
      <c r="E536" s="29">
        <v>1000</v>
      </c>
      <c r="F536" s="229">
        <v>640</v>
      </c>
      <c r="G536" s="229">
        <v>498.52</v>
      </c>
      <c r="H536" s="138">
        <f t="shared" si="18"/>
        <v>0.7789375</v>
      </c>
      <c r="I536" s="138">
        <f t="shared" si="19"/>
        <v>2.6576046591257756E-05</v>
      </c>
      <c r="J536" s="51"/>
    </row>
    <row r="537" spans="1:10" s="34" customFormat="1" ht="15" customHeight="1">
      <c r="A537" s="31" t="s">
        <v>357</v>
      </c>
      <c r="B537" s="28"/>
      <c r="C537" s="28"/>
      <c r="D537" s="28" t="s">
        <v>143</v>
      </c>
      <c r="E537" s="29">
        <v>2188</v>
      </c>
      <c r="F537" s="229">
        <v>2360</v>
      </c>
      <c r="G537" s="229">
        <v>2359.24</v>
      </c>
      <c r="H537" s="138">
        <f t="shared" si="18"/>
        <v>0.9996779661016948</v>
      </c>
      <c r="I537" s="138">
        <f t="shared" si="19"/>
        <v>0.0001257708259647736</v>
      </c>
      <c r="J537" s="51"/>
    </row>
    <row r="538" spans="1:10" s="34" customFormat="1" ht="15" customHeight="1">
      <c r="A538" s="31" t="s">
        <v>90</v>
      </c>
      <c r="B538" s="28"/>
      <c r="C538" s="28"/>
      <c r="D538" s="28" t="s">
        <v>89</v>
      </c>
      <c r="E538" s="29">
        <v>0</v>
      </c>
      <c r="F538" s="229">
        <v>15000</v>
      </c>
      <c r="G538" s="229">
        <v>11470</v>
      </c>
      <c r="H538" s="138">
        <f t="shared" si="18"/>
        <v>0.7646666666666667</v>
      </c>
      <c r="I538" s="138">
        <f t="shared" si="19"/>
        <v>0.0006114644435563798</v>
      </c>
      <c r="J538" s="51"/>
    </row>
    <row r="539" spans="1:10" s="97" customFormat="1" ht="15" customHeight="1">
      <c r="A539" s="95" t="s">
        <v>363</v>
      </c>
      <c r="B539" s="140"/>
      <c r="C539" s="140" t="s">
        <v>193</v>
      </c>
      <c r="D539" s="140"/>
      <c r="E539" s="141">
        <f>SUM(E540)</f>
        <v>115000</v>
      </c>
      <c r="F539" s="225">
        <f>SUM(F540)</f>
        <v>115000</v>
      </c>
      <c r="G539" s="225">
        <f>SUM(G540)</f>
        <v>115000</v>
      </c>
      <c r="H539" s="98">
        <f t="shared" si="18"/>
        <v>1</v>
      </c>
      <c r="I539" s="98">
        <f t="shared" si="19"/>
        <v>0.00613063740270128</v>
      </c>
      <c r="J539" s="143"/>
    </row>
    <row r="540" spans="1:10" s="34" customFormat="1" ht="15" customHeight="1">
      <c r="A540" s="37" t="s">
        <v>190</v>
      </c>
      <c r="B540" s="24"/>
      <c r="C540" s="24"/>
      <c r="D540" s="24">
        <v>2820</v>
      </c>
      <c r="E540" s="25">
        <v>115000</v>
      </c>
      <c r="F540" s="230">
        <v>115000</v>
      </c>
      <c r="G540" s="230">
        <v>115000</v>
      </c>
      <c r="H540" s="138">
        <f t="shared" si="18"/>
        <v>1</v>
      </c>
      <c r="I540" s="138">
        <f t="shared" si="19"/>
        <v>0.00613063740270128</v>
      </c>
      <c r="J540" s="51"/>
    </row>
    <row r="541" spans="1:10" s="97" customFormat="1" ht="15" customHeight="1">
      <c r="A541" s="95" t="s">
        <v>15</v>
      </c>
      <c r="B541" s="140"/>
      <c r="C541" s="140">
        <v>92695</v>
      </c>
      <c r="D541" s="140"/>
      <c r="E541" s="141">
        <f>SUM(E542:E544)</f>
        <v>1500</v>
      </c>
      <c r="F541" s="225">
        <f>SUM(F542:F544)</f>
        <v>3300</v>
      </c>
      <c r="G541" s="225">
        <f>SUM(G542:G544)</f>
        <v>2724.0499999999997</v>
      </c>
      <c r="H541" s="98">
        <f t="shared" si="18"/>
        <v>0.8254696969696969</v>
      </c>
      <c r="I541" s="98">
        <f t="shared" si="19"/>
        <v>0.0001452188071028558</v>
      </c>
      <c r="J541" s="143"/>
    </row>
    <row r="542" spans="1:10" s="103" customFormat="1" ht="15" customHeight="1">
      <c r="A542" s="37" t="s">
        <v>205</v>
      </c>
      <c r="B542" s="36"/>
      <c r="C542" s="36"/>
      <c r="D542" s="36" t="s">
        <v>83</v>
      </c>
      <c r="E542" s="38">
        <v>1000</v>
      </c>
      <c r="F542" s="235">
        <v>3150</v>
      </c>
      <c r="G542" s="235">
        <v>2586.85</v>
      </c>
      <c r="H542" s="138">
        <f t="shared" si="18"/>
        <v>0.8212222222222222</v>
      </c>
      <c r="I542" s="138">
        <f t="shared" si="19"/>
        <v>0.0001379046901319809</v>
      </c>
      <c r="J542" s="51"/>
    </row>
    <row r="543" spans="1:10" s="103" customFormat="1" ht="15" customHeight="1">
      <c r="A543" s="37" t="s">
        <v>12</v>
      </c>
      <c r="B543" s="36"/>
      <c r="C543" s="36"/>
      <c r="D543" s="36" t="s">
        <v>79</v>
      </c>
      <c r="E543" s="38">
        <v>300</v>
      </c>
      <c r="F543" s="235">
        <v>100</v>
      </c>
      <c r="G543" s="235">
        <v>100</v>
      </c>
      <c r="H543" s="138">
        <f t="shared" si="18"/>
        <v>1</v>
      </c>
      <c r="I543" s="138">
        <f t="shared" si="19"/>
        <v>5.3309890458272E-06</v>
      </c>
      <c r="J543" s="51"/>
    </row>
    <row r="544" spans="1:10" s="103" customFormat="1" ht="15" customHeight="1">
      <c r="A544" s="37" t="s">
        <v>26</v>
      </c>
      <c r="B544" s="36"/>
      <c r="C544" s="36"/>
      <c r="D544" s="36" t="s">
        <v>92</v>
      </c>
      <c r="E544" s="38">
        <v>200</v>
      </c>
      <c r="F544" s="235">
        <v>50</v>
      </c>
      <c r="G544" s="235">
        <v>37.2</v>
      </c>
      <c r="H544" s="138">
        <f t="shared" si="18"/>
        <v>0.7440000000000001</v>
      </c>
      <c r="I544" s="138">
        <f t="shared" si="19"/>
        <v>1.9831279250477185E-06</v>
      </c>
      <c r="J544" s="51"/>
    </row>
    <row r="545" spans="1:10" s="34" customFormat="1" ht="24" customHeight="1">
      <c r="A545" s="32" t="s">
        <v>68</v>
      </c>
      <c r="B545" s="33"/>
      <c r="C545" s="33"/>
      <c r="D545" s="33"/>
      <c r="E545" s="57">
        <f>SUM(E3,E14,E32,E57,E120,E125,E160,E165,E168,E282,E310,E430,E457,E509,E522,E48,E399,E10,E53)</f>
        <v>20183000</v>
      </c>
      <c r="F545" s="238">
        <f>SUM(F3,F14,F32,F57,F120,F125,F160,F165,F168,F282,F310,F430,F457,F509,F522,F48,F399,F10,F53)</f>
        <v>19665184.82</v>
      </c>
      <c r="G545" s="238">
        <f>SUM(G3,G14,G32,G57,G120,G125,G160,G165,G168,G282,G310,G430,G457,G509,G522,G48,G399,G10,G53)</f>
        <v>18758245.259999998</v>
      </c>
      <c r="H545" s="39">
        <f t="shared" si="18"/>
        <v>0.9538809541684236</v>
      </c>
      <c r="I545" s="39">
        <f t="shared" si="19"/>
        <v>0.9999999999999998</v>
      </c>
      <c r="J545" s="91">
        <v>273.72</v>
      </c>
    </row>
    <row r="546" spans="1:10" s="34" customFormat="1" ht="15" customHeight="1">
      <c r="A546" s="40" t="s">
        <v>302</v>
      </c>
      <c r="B546" s="82"/>
      <c r="C546" s="82"/>
      <c r="D546" s="82"/>
      <c r="E546" s="82"/>
      <c r="F546" s="220"/>
      <c r="G546" s="244"/>
      <c r="H546" s="39"/>
      <c r="I546" s="39"/>
      <c r="J546" s="94"/>
    </row>
    <row r="547" spans="1:10" s="34" customFormat="1" ht="24" customHeight="1">
      <c r="A547" s="95" t="s">
        <v>303</v>
      </c>
      <c r="B547" s="96"/>
      <c r="C547" s="96"/>
      <c r="D547" s="96"/>
      <c r="E547" s="101">
        <v>15578557</v>
      </c>
      <c r="F547" s="239">
        <v>16502030.82</v>
      </c>
      <c r="G547" s="239">
        <f>G549+G550+G551+G552+G553+G554+G555</f>
        <v>15655877.16</v>
      </c>
      <c r="H547" s="39">
        <f>G547/F547</f>
        <v>0.9487242710167233</v>
      </c>
      <c r="I547" s="39">
        <f t="shared" si="19"/>
        <v>0.8346130964277625</v>
      </c>
      <c r="J547" s="311" t="s">
        <v>315</v>
      </c>
    </row>
    <row r="548" spans="1:10" s="34" customFormat="1" ht="15" customHeight="1">
      <c r="A548" s="40" t="s">
        <v>305</v>
      </c>
      <c r="B548" s="82"/>
      <c r="C548" s="82"/>
      <c r="D548" s="82"/>
      <c r="E548" s="84"/>
      <c r="F548" s="241"/>
      <c r="G548" s="241"/>
      <c r="H548" s="39"/>
      <c r="I548" s="39"/>
      <c r="J548" s="312"/>
    </row>
    <row r="549" spans="1:10" s="34" customFormat="1" ht="15" customHeight="1">
      <c r="A549" s="40" t="s">
        <v>306</v>
      </c>
      <c r="B549" s="82"/>
      <c r="C549" s="82"/>
      <c r="D549" s="82"/>
      <c r="E549" s="99">
        <v>7236973</v>
      </c>
      <c r="F549" s="240">
        <v>7488964</v>
      </c>
      <c r="G549" s="240">
        <v>7339591.29</v>
      </c>
      <c r="H549" s="138">
        <f>G549/F549</f>
        <v>0.9800542892181081</v>
      </c>
      <c r="I549" s="138">
        <f t="shared" si="19"/>
        <v>0.39127280767838724</v>
      </c>
      <c r="J549" s="100">
        <f>G549/15655877.16</f>
        <v>0.4688074143014035</v>
      </c>
    </row>
    <row r="550" spans="1:10" ht="25.5" customHeight="1">
      <c r="A550" s="40" t="s">
        <v>307</v>
      </c>
      <c r="B550" s="82"/>
      <c r="C550" s="82"/>
      <c r="D550" s="82"/>
      <c r="E550" s="99">
        <v>3527215</v>
      </c>
      <c r="F550" s="240">
        <v>3913660.82</v>
      </c>
      <c r="G550" s="240">
        <v>3328862.28</v>
      </c>
      <c r="H550" s="138">
        <f t="shared" si="18"/>
        <v>0.8505750582647579</v>
      </c>
      <c r="I550" s="138">
        <f t="shared" si="19"/>
        <v>0.17746128349747356</v>
      </c>
      <c r="J550" s="100">
        <f aca="true" t="shared" si="20" ref="J550:J555">G550/15655877.16</f>
        <v>0.21262700556344935</v>
      </c>
    </row>
    <row r="551" spans="1:10" ht="12.75">
      <c r="A551" s="40" t="s">
        <v>308</v>
      </c>
      <c r="B551" s="82"/>
      <c r="C551" s="82"/>
      <c r="D551" s="82"/>
      <c r="E551" s="99">
        <v>700500</v>
      </c>
      <c r="F551" s="240">
        <v>708900</v>
      </c>
      <c r="G551" s="240">
        <v>708718</v>
      </c>
      <c r="H551" s="138">
        <f t="shared" si="18"/>
        <v>0.9997432642121596</v>
      </c>
      <c r="I551" s="138">
        <f t="shared" si="19"/>
        <v>0.037781678945805613</v>
      </c>
      <c r="J551" s="100">
        <f t="shared" si="20"/>
        <v>0.04526849519557676</v>
      </c>
    </row>
    <row r="552" spans="1:10" ht="15" customHeight="1">
      <c r="A552" s="40" t="s">
        <v>309</v>
      </c>
      <c r="B552" s="82"/>
      <c r="C552" s="82"/>
      <c r="D552" s="82"/>
      <c r="E552" s="99">
        <v>3652308</v>
      </c>
      <c r="F552" s="240">
        <v>4015399</v>
      </c>
      <c r="G552" s="240">
        <v>3934198.26</v>
      </c>
      <c r="H552" s="138">
        <f t="shared" si="18"/>
        <v>0.9797776659305837</v>
      </c>
      <c r="I552" s="138">
        <f t="shared" si="19"/>
        <v>0.2097316782817243</v>
      </c>
      <c r="J552" s="100">
        <f t="shared" si="20"/>
        <v>0.2512921007103763</v>
      </c>
    </row>
    <row r="553" spans="1:10" ht="25.5" customHeight="1">
      <c r="A553" s="37" t="s">
        <v>375</v>
      </c>
      <c r="B553" s="82"/>
      <c r="C553" s="82"/>
      <c r="D553" s="82"/>
      <c r="E553" s="99">
        <v>218543</v>
      </c>
      <c r="F553" s="240">
        <v>263223</v>
      </c>
      <c r="G553" s="240">
        <v>237301.77</v>
      </c>
      <c r="H553" s="138">
        <f t="shared" si="18"/>
        <v>0.9015236890393317</v>
      </c>
      <c r="I553" s="138">
        <f t="shared" si="19"/>
        <v>0.012650531364254055</v>
      </c>
      <c r="J553" s="100">
        <f t="shared" si="20"/>
        <v>0.015157360240810677</v>
      </c>
    </row>
    <row r="554" spans="1:10" ht="15" customHeight="1">
      <c r="A554" s="40" t="s">
        <v>311</v>
      </c>
      <c r="B554" s="82"/>
      <c r="C554" s="82"/>
      <c r="D554" s="82"/>
      <c r="E554" s="99">
        <v>95965</v>
      </c>
      <c r="F554" s="240">
        <v>0</v>
      </c>
      <c r="G554" s="240">
        <v>0</v>
      </c>
      <c r="H554" s="138"/>
      <c r="I554" s="138">
        <f t="shared" si="19"/>
        <v>0</v>
      </c>
      <c r="J554" s="100">
        <f t="shared" si="20"/>
        <v>0</v>
      </c>
    </row>
    <row r="555" spans="1:10" ht="12.75">
      <c r="A555" s="40" t="s">
        <v>312</v>
      </c>
      <c r="B555" s="82"/>
      <c r="C555" s="82"/>
      <c r="D555" s="82"/>
      <c r="E555" s="99">
        <v>147053</v>
      </c>
      <c r="F555" s="240">
        <v>111884</v>
      </c>
      <c r="G555" s="240">
        <v>107205.56</v>
      </c>
      <c r="H555" s="138">
        <f t="shared" si="18"/>
        <v>0.9581849057952879</v>
      </c>
      <c r="I555" s="138">
        <f t="shared" si="19"/>
        <v>0.005715116660117706</v>
      </c>
      <c r="J555" s="100">
        <f t="shared" si="20"/>
        <v>0.006847623988383414</v>
      </c>
    </row>
    <row r="556" spans="1:10" s="97" customFormat="1" ht="24" customHeight="1">
      <c r="A556" s="95" t="s">
        <v>304</v>
      </c>
      <c r="B556" s="96"/>
      <c r="C556" s="96"/>
      <c r="D556" s="96"/>
      <c r="E556" s="101">
        <v>4604443</v>
      </c>
      <c r="F556" s="239">
        <v>3163154</v>
      </c>
      <c r="G556" s="239">
        <v>3102368.1</v>
      </c>
      <c r="H556" s="39">
        <f>G556/F556</f>
        <v>0.9807831360724139</v>
      </c>
      <c r="I556" s="39">
        <f>G556/18758245.26</f>
        <v>0.16538690357223743</v>
      </c>
      <c r="J556" s="303" t="s">
        <v>443</v>
      </c>
    </row>
    <row r="557" spans="1:10" ht="17.25" customHeight="1">
      <c r="A557" s="40" t="s">
        <v>305</v>
      </c>
      <c r="B557" s="82"/>
      <c r="C557" s="82"/>
      <c r="D557" s="82"/>
      <c r="E557" s="99"/>
      <c r="F557" s="242"/>
      <c r="G557" s="242"/>
      <c r="H557" s="39"/>
      <c r="I557" s="39"/>
      <c r="J557" s="304"/>
    </row>
    <row r="558" spans="1:10" ht="18" customHeight="1">
      <c r="A558" s="40" t="s">
        <v>313</v>
      </c>
      <c r="B558" s="82"/>
      <c r="C558" s="82"/>
      <c r="D558" s="82"/>
      <c r="E558" s="99">
        <v>4604443</v>
      </c>
      <c r="F558" s="240">
        <v>3163154</v>
      </c>
      <c r="G558" s="240">
        <v>3102368.1</v>
      </c>
      <c r="H558" s="138">
        <f t="shared" si="18"/>
        <v>0.9807831360724139</v>
      </c>
      <c r="I558" s="138">
        <f>G558/18758245.26</f>
        <v>0.16538690357223743</v>
      </c>
      <c r="J558" s="100">
        <f>G558/G556</f>
        <v>1</v>
      </c>
    </row>
    <row r="559" spans="1:10" ht="12.75">
      <c r="A559" s="40" t="s">
        <v>302</v>
      </c>
      <c r="B559" s="82"/>
      <c r="C559" s="82"/>
      <c r="D559" s="82"/>
      <c r="E559" s="99"/>
      <c r="F559" s="240"/>
      <c r="G559" s="240"/>
      <c r="H559" s="138"/>
      <c r="I559" s="138"/>
      <c r="J559" s="100"/>
    </row>
    <row r="560" spans="1:10" ht="25.5" customHeight="1">
      <c r="A560" s="40" t="s">
        <v>310</v>
      </c>
      <c r="B560" s="82"/>
      <c r="C560" s="82"/>
      <c r="D560" s="82"/>
      <c r="E560" s="99">
        <v>3721802</v>
      </c>
      <c r="F560" s="240">
        <v>2226386</v>
      </c>
      <c r="G560" s="240">
        <v>2198294.38</v>
      </c>
      <c r="H560" s="138">
        <f t="shared" si="18"/>
        <v>0.9873824125735609</v>
      </c>
      <c r="I560" s="138">
        <f>G560/18758245.26</f>
        <v>0.11719083259283494</v>
      </c>
      <c r="J560" s="100">
        <f>G560/G558</f>
        <v>0.7085859282784657</v>
      </c>
    </row>
    <row r="562" ht="18" customHeight="1"/>
    <row r="563" ht="18" customHeight="1"/>
    <row r="564" spans="1:10" s="97" customFormat="1" ht="21.75" customHeight="1">
      <c r="A564"/>
      <c r="B564"/>
      <c r="C564"/>
      <c r="D564"/>
      <c r="E564"/>
      <c r="F564" s="102"/>
      <c r="G564" s="245"/>
      <c r="H564" s="34"/>
      <c r="I564" s="80"/>
      <c r="J564" s="93"/>
    </row>
    <row r="566" ht="18" customHeight="1"/>
  </sheetData>
  <sheetProtection/>
  <autoFilter ref="D1:D586"/>
  <mergeCells count="10">
    <mergeCell ref="G1:G2"/>
    <mergeCell ref="A1:A2"/>
    <mergeCell ref="B1:D1"/>
    <mergeCell ref="F1:F2"/>
    <mergeCell ref="E1:E2"/>
    <mergeCell ref="J556:J557"/>
    <mergeCell ref="J1:J2"/>
    <mergeCell ref="H1:H2"/>
    <mergeCell ref="I1:I2"/>
    <mergeCell ref="J547:J548"/>
  </mergeCells>
  <printOptions/>
  <pageMargins left="0.5118110236220472" right="0.5511811023622047" top="1.16" bottom="0.7480314960629921" header="0.5118110236220472" footer="0.3937007874015748"/>
  <pageSetup horizontalDpi="600" verticalDpi="600" orientation="landscape" paperSize="9" r:id="rId1"/>
  <headerFooter alignWithMargins="0">
    <oddHeader>&amp;R&amp;"Arial CE,Pogrubiony"Załącznik Nr 2&amp;"Arial CE,Standardowy"
do Zarządzenia Nr 263/2014 Burmistrza MiastaRradziejów
w sprawie sprawozdania rocznego z wykonania  budżetu  Miasta Radziejów za 2013 rok</oddHeader>
    <oddFooter>&amp;C&amp;P&amp;R&amp;"Arial CE,Pogrubiony"&amp;12WYDATKI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MRPC</cp:lastModifiedBy>
  <cp:lastPrinted>2014-03-25T11:23:02Z</cp:lastPrinted>
  <dcterms:created xsi:type="dcterms:W3CDTF">2004-07-25T15:20:29Z</dcterms:created>
  <dcterms:modified xsi:type="dcterms:W3CDTF">2014-03-25T11:25:21Z</dcterms:modified>
  <cp:category/>
  <cp:version/>
  <cp:contentType/>
  <cp:contentStatus/>
</cp:coreProperties>
</file>