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Zał.2" sheetId="1" r:id="rId1"/>
    <sheet name="Zał. 3" sheetId="2" r:id="rId2"/>
  </sheets>
  <definedNames/>
  <calcPr fullCalcOnLoad="1"/>
</workbook>
</file>

<file path=xl/sharedStrings.xml><?xml version="1.0" encoding="utf-8"?>
<sst xmlns="http://schemas.openxmlformats.org/spreadsheetml/2006/main" count="216" uniqueCount="139">
  <si>
    <t>Dział</t>
  </si>
  <si>
    <t>w złotych</t>
  </si>
  <si>
    <t>1.</t>
  </si>
  <si>
    <t>2.</t>
  </si>
  <si>
    <t>3.</t>
  </si>
  <si>
    <t>4.</t>
  </si>
  <si>
    <t>5.</t>
  </si>
  <si>
    <t>Ogółem</t>
  </si>
  <si>
    <t>w tym:</t>
  </si>
  <si>
    <t>Dochody i wydatki związane z realizacją zadań z zakresu administracji rządowej i innych zadań zleconych odrębnymi ustawami w 2018 r.</t>
  </si>
  <si>
    <t>Rozdział</t>
  </si>
  <si>
    <t>§</t>
  </si>
  <si>
    <t>Dotacje
ogółem</t>
  </si>
  <si>
    <t>Wydatki
ogółem
(6+10)</t>
  </si>
  <si>
    <t>z tego:</t>
  </si>
  <si>
    <t>Wydatki
bieżące</t>
  </si>
  <si>
    <t>Wydatki
majątkowe</t>
  </si>
  <si>
    <t xml:space="preserve">wynagrodzenia i pochodne od wynagrodzeń </t>
  </si>
  <si>
    <t>010</t>
  </si>
  <si>
    <t>01095</t>
  </si>
  <si>
    <t>4010</t>
  </si>
  <si>
    <t>85215</t>
  </si>
  <si>
    <t>4040</t>
  </si>
  <si>
    <t>4110</t>
  </si>
  <si>
    <t>4120</t>
  </si>
  <si>
    <t>4210</t>
  </si>
  <si>
    <t>4300</t>
  </si>
  <si>
    <t>85503</t>
  </si>
  <si>
    <t>85504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</si>
  <si>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</si>
  <si>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</si>
  <si>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</si>
  <si>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</si>
  <si>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</si>
  <si>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</si>
  <si>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</si>
  <si>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0920</t>
  </si>
  <si>
    <t>0980</t>
  </si>
  <si>
    <t xml:space="preserve">Kwota wykazana w kolumnie 4 została ustalona przez Wojewodę Kujawsko-Pomorskiego decyzją z dnia 9 lutego 2018r Nr WFB.I.3120.1.12018. </t>
  </si>
  <si>
    <t xml:space="preserve">Kwota wykazana w kolumnie 5 należna gminie w związku z realizacją zadań w rozdziale 85502 przyjęto na podstawie przewidywanego wykonania z ostatnich 3 lat.  </t>
  </si>
  <si>
    <t xml:space="preserve"> </t>
  </si>
  <si>
    <t>Zadania inwestycyjne i inne wydatki majątkowe realizowane w 2018 r.</t>
  </si>
  <si>
    <t>Lp.</t>
  </si>
  <si>
    <t>Rozdz.</t>
  </si>
  <si>
    <t>§**</t>
  </si>
  <si>
    <t>Nazwa zadania inwestycyjnego</t>
  </si>
  <si>
    <t>Łączne koszty finansowe</t>
  </si>
  <si>
    <t>Planowane wydatki</t>
  </si>
  <si>
    <t>Nakłady do poniesienia w następnych latach</t>
  </si>
  <si>
    <t>Jednostka organizacyjna realizująca program lub koordynująca wykonanie programu</t>
  </si>
  <si>
    <t>Nakłady poniesione w minionych latach</t>
  </si>
  <si>
    <t>rok budżetowy 2018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</si>
  <si>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</si>
  <si>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</si>
  <si>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</si>
  <si>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</si>
  <si>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</si>
  <si>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600</t>
  </si>
  <si>
    <t>60014</t>
  </si>
  <si>
    <t>Rozbudowa drogi powiatowej Nr 2817C Radziejów-Bytoń, ul.Armii Krajowej w Radziejowie wraz z budową ciągu pieszo-rowerowego i oświetlenia ulicznego</t>
  </si>
  <si>
    <t>A.      
B.
C.
…</t>
  </si>
  <si>
    <t>Urząd Miasta Radziejów</t>
  </si>
  <si>
    <t>60016</t>
  </si>
  <si>
    <t xml:space="preserve">Przebudowa i budowa chodników w drogach gminnych </t>
  </si>
  <si>
    <t>Przebudowa schodów w ul.Miodowej</t>
  </si>
  <si>
    <t xml:space="preserve">Przebudowa chodników                     w ul. Żwirnej i ul. Średniej </t>
  </si>
  <si>
    <t>Przebudowa drogi gminnej położonej na działkach o nr ewid. 457/2 i nr 457/3 (ul.Wysoka)</t>
  </si>
  <si>
    <t>6.</t>
  </si>
  <si>
    <t>Przebudowa parkingów położonych przy ul. Działkowej</t>
  </si>
  <si>
    <t>7.</t>
  </si>
  <si>
    <t>Budowa drogi gminnej w ul. Sportowej w Radziejowie</t>
  </si>
  <si>
    <t>8.</t>
  </si>
  <si>
    <t>Zakup i montaż wiaty przystankowej wraz utwardzeniem terenu</t>
  </si>
  <si>
    <t>9.</t>
  </si>
  <si>
    <t xml:space="preserve">Przebudowa budynku przy ul. Rynek 14 w Radziejowie </t>
  </si>
  <si>
    <t>10.</t>
  </si>
  <si>
    <t>Rozbudowa, przebudowa oraz zmiana sposobu użytkowania budynku biurowego na cele mieszkalne wraz z jego termomodernizacją położonego przy ul. Rolniczej w Radziejowie</t>
  </si>
  <si>
    <t>11.</t>
  </si>
  <si>
    <t>Zagospodarowanie terenu wokół budynków mieszkalnych wielorodzinnych przy ul. Szkolnej</t>
  </si>
  <si>
    <t>12.</t>
  </si>
  <si>
    <t xml:space="preserve">Wniesienie wkładów do spółek prawa handlowego tj. RTBS Sp. z o.o. w Radziejowie </t>
  </si>
  <si>
    <t>13.</t>
  </si>
  <si>
    <t>Wpłata na Fundusz Wsparcia Policji na zakup pojazdu dla Komendy Powiatowej Policji w Radziejowie</t>
  </si>
  <si>
    <t>14.</t>
  </si>
  <si>
    <t xml:space="preserve">Przebudowa budynku przy ul. Kościuszki 1 </t>
  </si>
  <si>
    <t>15.</t>
  </si>
  <si>
    <t>Dotacja celowa dla Miejskiej Ochotniczej Straży Pożarnej na zakup samochodu do ratownictwa chemiczno-ekologicznego</t>
  </si>
  <si>
    <t>16.</t>
  </si>
  <si>
    <t xml:space="preserve">Modernizacja kuchni w Publicznym Przedszkolu Nr 1 przy ul. Polnej </t>
  </si>
  <si>
    <t>Miejski Zespół Szkół</t>
  </si>
  <si>
    <t>17.</t>
  </si>
  <si>
    <t>Zakup zmywarko-wyparzarki kapturowej</t>
  </si>
  <si>
    <t>18.</t>
  </si>
  <si>
    <t>Budowa systemu oczyszczania ścieków deszczowych i roztopowych na terenie Miasta Radziejów I etap</t>
  </si>
  <si>
    <t>19.</t>
  </si>
  <si>
    <t>6057    6059</t>
  </si>
  <si>
    <t>Budowa sieci kanalizacji sanitarnej i sieci wodociągowej w Radziejowie III etap wraz z budową stacji uzdatniania wody</t>
  </si>
  <si>
    <t>20.</t>
  </si>
  <si>
    <t>Budowa infrastruktury technicznej do stacji uzdatniania wody w Radziejowie</t>
  </si>
  <si>
    <t>21.</t>
  </si>
  <si>
    <t>Budowa dwóch przyłączy sieci kanalizacji sanitarnej do posesji przy ul. Wyzwolenia nr 11 i nr 13</t>
  </si>
  <si>
    <t>22.</t>
  </si>
  <si>
    <t>Budowa sieci kanalizacji sanitarnej w ul.Kościuszki w Radziejowie</t>
  </si>
  <si>
    <t>23.</t>
  </si>
  <si>
    <t>Rewitalizacja Rynku Miejskiego w Radziejowie</t>
  </si>
  <si>
    <t>24.</t>
  </si>
  <si>
    <t>Zakup działki gruntu o nr ewid. 314/9 położonej w Czołowie pod budowę separatorów</t>
  </si>
  <si>
    <t>25.</t>
  </si>
  <si>
    <t>Zagospodarowanie terenu miejskiego wypoczynku i rekreacji wraz z sensoryczną odnową (ogród)</t>
  </si>
  <si>
    <t>Budżet obywatelski Urząd Miasta Radziejów</t>
  </si>
  <si>
    <t>26.</t>
  </si>
  <si>
    <t>Nabycie działek gruntu o nr ewid. 1519 (tzw. radziejowskie błota)</t>
  </si>
  <si>
    <t>27.</t>
  </si>
  <si>
    <t>Dotacja celowa z budżetu na dofinansowanie do wymiany kotłów centralnego ogrzewania Program "EKO-PIEC"</t>
  </si>
  <si>
    <t>A. 20 000     
B.
C.
…</t>
  </si>
  <si>
    <t>28.</t>
  </si>
  <si>
    <t>Dotacja celowa z budżetu na dofinansowanie do wymiany kotłów centralnego ogrzewania Program Miasta</t>
  </si>
  <si>
    <t>29.</t>
  </si>
  <si>
    <t>Budowa przyłącza energetycznego oraz linii oświetleniowej na tzw. radziejowskich błotach</t>
  </si>
  <si>
    <t>30.</t>
  </si>
  <si>
    <t>Dotacja celowa dla Radziejowskiego Domu Kultury na dofinansowanie zadania pn. Przebudowa sceny oraz modernizacja sali widowiskowo-konferencyjnej</t>
  </si>
  <si>
    <t>A.   
B.
C.
…</t>
  </si>
  <si>
    <t>31.</t>
  </si>
  <si>
    <t xml:space="preserve">Dotacja celowa dla Radzie- jowskiego Domu Kultury na dofinansowanie zadania pn. Kultura w zasięgu 2,0 </t>
  </si>
  <si>
    <t>32.</t>
  </si>
  <si>
    <t>Dotacja celowa dla Miejskiej i Powiatowej Bibioteki Publicznej w Radziejowie na przedsięwzięcie pn. "Radziejowska Biblioteka OdNowa"</t>
  </si>
  <si>
    <t>33.</t>
  </si>
  <si>
    <t>Przebudowa stadionu Miejskiego Ośrodka Sportu i Rekreacji w Radziejowie II etap</t>
  </si>
  <si>
    <t>34.</t>
  </si>
  <si>
    <t>Zakup ciągnika (kosiarki)  dla MOSiR</t>
  </si>
  <si>
    <t>35.</t>
  </si>
  <si>
    <t>Budowa parku do ćwiczeń kalistenki/street workout</t>
  </si>
  <si>
    <t>36.</t>
  </si>
  <si>
    <t>Zakup i montaż urządzenia na plac zabaw przy ul. Wyzwolenia</t>
  </si>
  <si>
    <t>x</t>
  </si>
  <si>
    <t>* Wybrać odpowiednie oznaczenie źródła finansowania:</t>
  </si>
  <si>
    <t>A. Dotacje i środki z budżetu państwa (np. od wojewody, MEN, FRKF, …)</t>
  </si>
  <si>
    <t>B. Środki i dotacje otrzymane od innych jst oraz innych jednostek zaliczanych do sektora finansów publicznych</t>
  </si>
  <si>
    <t xml:space="preserve">C. Inne źródła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</si>
</sst>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0">
    <font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6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6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4" fontId="8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4" fontId="4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3" fontId="12" fillId="0" borderId="14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4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3.28125" style="0" customWidth="1"/>
    <col min="2" max="2" width="5.28125" style="0" customWidth="1"/>
    <col min="3" max="3" width="6.57421875" style="0" customWidth="1"/>
    <col min="4" max="4" width="5.8515625" style="0" customWidth="1"/>
    <col min="5" max="5" width="22.28125" style="0" customWidth="1"/>
    <col min="6" max="7" width="10.140625" style="0" customWidth="1"/>
    <col min="8" max="8" width="10.421875" style="0" customWidth="1"/>
    <col min="10" max="10" width="8.8515625" style="0" customWidth="1"/>
    <col min="11" max="11" width="10.7109375" style="0" customWidth="1"/>
    <col min="12" max="12" width="11.421875" style="0" customWidth="1"/>
    <col min="13" max="13" width="11.00390625" style="0" customWidth="1"/>
    <col min="14" max="14" width="11.57421875" style="0" customWidth="1"/>
    <col min="15" max="15" width="13.00390625" style="0" customWidth="1"/>
  </cols>
  <sheetData>
    <row r="1" spans="1:14" ht="17.25" customHeight="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3.5" customHeight="1">
      <c r="A2" s="53"/>
      <c r="B2" s="53"/>
      <c r="C2" s="53"/>
      <c r="D2" s="53"/>
      <c r="E2" s="54"/>
      <c r="F2" s="53"/>
      <c r="G2" s="53"/>
      <c r="H2" s="53"/>
      <c r="I2" s="53"/>
      <c r="J2" s="53"/>
      <c r="K2" s="53"/>
      <c r="L2" s="53"/>
      <c r="M2" s="53"/>
      <c r="N2" s="1" t="s">
        <v>1</v>
      </c>
    </row>
    <row r="3" spans="1:14" s="68" customFormat="1" ht="12.75" customHeight="1">
      <c r="A3" s="80" t="s">
        <v>42</v>
      </c>
      <c r="B3" s="80" t="s">
        <v>0</v>
      </c>
      <c r="C3" s="80" t="s">
        <v>43</v>
      </c>
      <c r="D3" s="80" t="s">
        <v>44</v>
      </c>
      <c r="E3" s="78" t="s">
        <v>45</v>
      </c>
      <c r="F3" s="78" t="s">
        <v>46</v>
      </c>
      <c r="G3" s="2"/>
      <c r="H3" s="78" t="s">
        <v>47</v>
      </c>
      <c r="I3" s="78"/>
      <c r="J3" s="78"/>
      <c r="K3" s="78"/>
      <c r="L3" s="78"/>
      <c r="M3" s="78" t="s">
        <v>48</v>
      </c>
      <c r="N3" s="78" t="s">
        <v>49</v>
      </c>
    </row>
    <row r="4" spans="1:14" s="68" customFormat="1" ht="11.25" customHeight="1">
      <c r="A4" s="80"/>
      <c r="B4" s="80"/>
      <c r="C4" s="80"/>
      <c r="D4" s="80"/>
      <c r="E4" s="78"/>
      <c r="F4" s="78"/>
      <c r="G4" s="78" t="s">
        <v>50</v>
      </c>
      <c r="H4" s="78" t="s">
        <v>51</v>
      </c>
      <c r="I4" s="78" t="s">
        <v>52</v>
      </c>
      <c r="J4" s="78"/>
      <c r="K4" s="78"/>
      <c r="L4" s="78"/>
      <c r="M4" s="78"/>
      <c r="N4" s="78"/>
    </row>
    <row r="5" spans="1:14" s="68" customFormat="1" ht="22.5" customHeight="1">
      <c r="A5" s="80"/>
      <c r="B5" s="80"/>
      <c r="C5" s="80"/>
      <c r="D5" s="80"/>
      <c r="E5" s="78"/>
      <c r="F5" s="78"/>
      <c r="G5" s="78"/>
      <c r="H5" s="78"/>
      <c r="I5" s="78" t="s">
        <v>53</v>
      </c>
      <c r="J5" s="78" t="s">
        <v>54</v>
      </c>
      <c r="K5" s="78" t="s">
        <v>55</v>
      </c>
      <c r="L5" s="78" t="s">
        <v>56</v>
      </c>
      <c r="M5" s="78"/>
      <c r="N5" s="78"/>
    </row>
    <row r="6" spans="1:14" s="68" customFormat="1" ht="12.75">
      <c r="A6" s="80"/>
      <c r="B6" s="80"/>
      <c r="C6" s="80"/>
      <c r="D6" s="80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s="68" customFormat="1" ht="27" customHeight="1">
      <c r="A7" s="80"/>
      <c r="B7" s="80"/>
      <c r="C7" s="80"/>
      <c r="D7" s="80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s="69" customFormat="1" ht="11.25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/>
      <c r="H8" s="55">
        <v>7</v>
      </c>
      <c r="I8" s="55">
        <v>8</v>
      </c>
      <c r="J8" s="55">
        <v>9</v>
      </c>
      <c r="K8" s="55">
        <v>10</v>
      </c>
      <c r="L8" s="55">
        <v>11</v>
      </c>
      <c r="M8" s="55"/>
      <c r="N8" s="55">
        <v>12</v>
      </c>
    </row>
    <row r="9" spans="1:14" s="69" customFormat="1" ht="68.25" customHeight="1">
      <c r="A9" s="56" t="s">
        <v>2</v>
      </c>
      <c r="B9" s="57" t="s">
        <v>57</v>
      </c>
      <c r="C9" s="57" t="s">
        <v>58</v>
      </c>
      <c r="D9" s="58">
        <v>6300</v>
      </c>
      <c r="E9" s="59" t="s">
        <v>59</v>
      </c>
      <c r="F9" s="60">
        <v>519655</v>
      </c>
      <c r="G9" s="60">
        <v>59655</v>
      </c>
      <c r="H9" s="60">
        <v>460000</v>
      </c>
      <c r="I9" s="60">
        <v>460000</v>
      </c>
      <c r="J9" s="60">
        <v>0</v>
      </c>
      <c r="K9" s="61" t="s">
        <v>60</v>
      </c>
      <c r="L9" s="60">
        <v>0</v>
      </c>
      <c r="M9" s="60">
        <v>0</v>
      </c>
      <c r="N9" s="62" t="s">
        <v>61</v>
      </c>
    </row>
    <row r="10" spans="1:14" s="69" customFormat="1" ht="40.5" customHeight="1">
      <c r="A10" s="56" t="s">
        <v>3</v>
      </c>
      <c r="B10" s="57" t="s">
        <v>57</v>
      </c>
      <c r="C10" s="57" t="s">
        <v>62</v>
      </c>
      <c r="D10" s="58">
        <v>6050</v>
      </c>
      <c r="E10" s="59" t="s">
        <v>63</v>
      </c>
      <c r="F10" s="60">
        <v>410361</v>
      </c>
      <c r="G10" s="60">
        <v>219563</v>
      </c>
      <c r="H10" s="60">
        <v>190798</v>
      </c>
      <c r="I10" s="60">
        <v>190798</v>
      </c>
      <c r="J10" s="60">
        <v>0</v>
      </c>
      <c r="K10" s="61" t="s">
        <v>60</v>
      </c>
      <c r="L10" s="60">
        <v>0</v>
      </c>
      <c r="M10" s="60">
        <v>0</v>
      </c>
      <c r="N10" s="62" t="s">
        <v>61</v>
      </c>
    </row>
    <row r="11" spans="1:15" s="71" customFormat="1" ht="41.25" customHeight="1">
      <c r="A11" s="56" t="s">
        <v>4</v>
      </c>
      <c r="B11" s="63">
        <v>600</v>
      </c>
      <c r="C11" s="63">
        <v>60016</v>
      </c>
      <c r="D11" s="58">
        <v>6050</v>
      </c>
      <c r="E11" s="59" t="s">
        <v>64</v>
      </c>
      <c r="F11" s="60">
        <v>140001</v>
      </c>
      <c r="G11" s="60">
        <v>0</v>
      </c>
      <c r="H11" s="60">
        <v>140001</v>
      </c>
      <c r="I11" s="60">
        <v>140001</v>
      </c>
      <c r="J11" s="60">
        <v>0</v>
      </c>
      <c r="K11" s="61" t="s">
        <v>60</v>
      </c>
      <c r="L11" s="60">
        <v>0</v>
      </c>
      <c r="M11" s="60">
        <v>0</v>
      </c>
      <c r="N11" s="62" t="s">
        <v>61</v>
      </c>
      <c r="O11" s="70"/>
    </row>
    <row r="12" spans="1:15" s="71" customFormat="1" ht="44.25" customHeight="1">
      <c r="A12" s="56" t="s">
        <v>5</v>
      </c>
      <c r="B12" s="63">
        <v>600</v>
      </c>
      <c r="C12" s="63">
        <v>60016</v>
      </c>
      <c r="D12" s="58">
        <v>6050</v>
      </c>
      <c r="E12" s="59" t="s">
        <v>65</v>
      </c>
      <c r="F12" s="60">
        <v>75000</v>
      </c>
      <c r="G12" s="60">
        <v>0</v>
      </c>
      <c r="H12" s="60">
        <v>75000</v>
      </c>
      <c r="I12" s="60">
        <v>75000</v>
      </c>
      <c r="J12" s="60">
        <v>0</v>
      </c>
      <c r="K12" s="61" t="s">
        <v>60</v>
      </c>
      <c r="L12" s="60">
        <v>0</v>
      </c>
      <c r="M12" s="60"/>
      <c r="N12" s="62" t="s">
        <v>61</v>
      </c>
      <c r="O12" s="70"/>
    </row>
    <row r="13" spans="1:15" s="71" customFormat="1" ht="45" customHeight="1">
      <c r="A13" s="56" t="s">
        <v>6</v>
      </c>
      <c r="B13" s="63">
        <v>600</v>
      </c>
      <c r="C13" s="63">
        <v>60016</v>
      </c>
      <c r="D13" s="58">
        <v>6050</v>
      </c>
      <c r="E13" s="59" t="s">
        <v>66</v>
      </c>
      <c r="F13" s="60">
        <v>10000</v>
      </c>
      <c r="G13" s="60">
        <v>0</v>
      </c>
      <c r="H13" s="60">
        <v>10000</v>
      </c>
      <c r="I13" s="60">
        <v>10000</v>
      </c>
      <c r="J13" s="60">
        <v>0</v>
      </c>
      <c r="K13" s="61" t="s">
        <v>60</v>
      </c>
      <c r="L13" s="60">
        <v>0</v>
      </c>
      <c r="M13" s="60">
        <v>0</v>
      </c>
      <c r="N13" s="62" t="s">
        <v>61</v>
      </c>
      <c r="O13" s="70"/>
    </row>
    <row r="14" spans="1:15" s="71" customFormat="1" ht="41.25" customHeight="1">
      <c r="A14" s="56" t="s">
        <v>67</v>
      </c>
      <c r="B14" s="63">
        <v>600</v>
      </c>
      <c r="C14" s="63">
        <v>60016</v>
      </c>
      <c r="D14" s="58">
        <v>6050</v>
      </c>
      <c r="E14" s="59" t="s">
        <v>68</v>
      </c>
      <c r="F14" s="60">
        <v>115000</v>
      </c>
      <c r="G14" s="60">
        <v>0</v>
      </c>
      <c r="H14" s="60">
        <v>115000</v>
      </c>
      <c r="I14" s="60">
        <v>115000</v>
      </c>
      <c r="J14" s="60">
        <v>0</v>
      </c>
      <c r="K14" s="61" t="s">
        <v>60</v>
      </c>
      <c r="L14" s="60">
        <v>0</v>
      </c>
      <c r="M14" s="60">
        <v>0</v>
      </c>
      <c r="N14" s="62" t="s">
        <v>61</v>
      </c>
      <c r="O14" s="70"/>
    </row>
    <row r="15" spans="1:15" s="71" customFormat="1" ht="45" customHeight="1">
      <c r="A15" s="56" t="s">
        <v>69</v>
      </c>
      <c r="B15" s="63">
        <v>600</v>
      </c>
      <c r="C15" s="63">
        <v>60016</v>
      </c>
      <c r="D15" s="58">
        <v>6050</v>
      </c>
      <c r="E15" s="59" t="s">
        <v>70</v>
      </c>
      <c r="F15" s="60">
        <v>218952</v>
      </c>
      <c r="G15" s="60">
        <v>8952</v>
      </c>
      <c r="H15" s="60">
        <v>210000</v>
      </c>
      <c r="I15" s="60">
        <v>210000</v>
      </c>
      <c r="J15" s="60">
        <v>0</v>
      </c>
      <c r="K15" s="61" t="s">
        <v>60</v>
      </c>
      <c r="L15" s="60">
        <v>0</v>
      </c>
      <c r="M15" s="60">
        <v>0</v>
      </c>
      <c r="N15" s="62" t="s">
        <v>61</v>
      </c>
      <c r="O15" s="70"/>
    </row>
    <row r="16" spans="1:15" s="71" customFormat="1" ht="42.75" customHeight="1">
      <c r="A16" s="56" t="s">
        <v>71</v>
      </c>
      <c r="B16" s="63">
        <v>600</v>
      </c>
      <c r="C16" s="63">
        <v>60095</v>
      </c>
      <c r="D16" s="58">
        <v>6050</v>
      </c>
      <c r="E16" s="59" t="s">
        <v>72</v>
      </c>
      <c r="F16" s="60">
        <v>35783</v>
      </c>
      <c r="G16" s="60">
        <v>0</v>
      </c>
      <c r="H16" s="60">
        <v>35783</v>
      </c>
      <c r="I16" s="60">
        <v>35783</v>
      </c>
      <c r="J16" s="60">
        <v>0</v>
      </c>
      <c r="K16" s="61" t="s">
        <v>60</v>
      </c>
      <c r="L16" s="60">
        <v>0</v>
      </c>
      <c r="M16" s="60">
        <v>0</v>
      </c>
      <c r="N16" s="62" t="s">
        <v>61</v>
      </c>
      <c r="O16" s="70"/>
    </row>
    <row r="17" spans="1:15" s="71" customFormat="1" ht="42.75" customHeight="1">
      <c r="A17" s="56" t="s">
        <v>73</v>
      </c>
      <c r="B17" s="63">
        <v>700</v>
      </c>
      <c r="C17" s="63">
        <v>70005</v>
      </c>
      <c r="D17" s="58">
        <v>6050</v>
      </c>
      <c r="E17" s="59" t="s">
        <v>74</v>
      </c>
      <c r="F17" s="60">
        <v>46010</v>
      </c>
      <c r="G17" s="60">
        <v>6010</v>
      </c>
      <c r="H17" s="60">
        <v>40000</v>
      </c>
      <c r="I17" s="60">
        <v>40000</v>
      </c>
      <c r="J17" s="60">
        <v>0</v>
      </c>
      <c r="K17" s="61" t="s">
        <v>60</v>
      </c>
      <c r="L17" s="60">
        <v>0</v>
      </c>
      <c r="M17" s="60">
        <v>0</v>
      </c>
      <c r="N17" s="62" t="s">
        <v>61</v>
      </c>
      <c r="O17" s="70"/>
    </row>
    <row r="18" spans="1:15" s="71" customFormat="1" ht="70.5" customHeight="1">
      <c r="A18" s="56" t="s">
        <v>75</v>
      </c>
      <c r="B18" s="63">
        <v>700</v>
      </c>
      <c r="C18" s="63">
        <v>70005</v>
      </c>
      <c r="D18" s="58">
        <v>6050</v>
      </c>
      <c r="E18" s="59" t="s">
        <v>76</v>
      </c>
      <c r="F18" s="60">
        <v>34228</v>
      </c>
      <c r="G18" s="60">
        <v>29228</v>
      </c>
      <c r="H18" s="60">
        <v>5000</v>
      </c>
      <c r="I18" s="60">
        <v>5000</v>
      </c>
      <c r="J18" s="60">
        <v>0</v>
      </c>
      <c r="K18" s="61" t="s">
        <v>60</v>
      </c>
      <c r="L18" s="60">
        <v>0</v>
      </c>
      <c r="M18" s="60">
        <v>0</v>
      </c>
      <c r="N18" s="62" t="s">
        <v>61</v>
      </c>
      <c r="O18" s="70"/>
    </row>
    <row r="19" spans="1:15" s="71" customFormat="1" ht="51" customHeight="1">
      <c r="A19" s="56" t="s">
        <v>77</v>
      </c>
      <c r="B19" s="63">
        <v>700</v>
      </c>
      <c r="C19" s="63">
        <v>70005</v>
      </c>
      <c r="D19" s="58">
        <v>6050</v>
      </c>
      <c r="E19" s="59" t="s">
        <v>78</v>
      </c>
      <c r="F19" s="60">
        <v>10000</v>
      </c>
      <c r="G19" s="60">
        <v>0</v>
      </c>
      <c r="H19" s="60">
        <v>10000</v>
      </c>
      <c r="I19" s="60">
        <v>10000</v>
      </c>
      <c r="J19" s="60">
        <v>0</v>
      </c>
      <c r="K19" s="61" t="s">
        <v>60</v>
      </c>
      <c r="L19" s="60">
        <v>0</v>
      </c>
      <c r="M19" s="60">
        <v>0</v>
      </c>
      <c r="N19" s="62" t="s">
        <v>61</v>
      </c>
      <c r="O19" s="70"/>
    </row>
    <row r="20" spans="1:15" s="71" customFormat="1" ht="51" customHeight="1">
      <c r="A20" s="56" t="s">
        <v>79</v>
      </c>
      <c r="B20" s="63">
        <v>700</v>
      </c>
      <c r="C20" s="63">
        <v>70021</v>
      </c>
      <c r="D20" s="58">
        <v>6030</v>
      </c>
      <c r="E20" s="59" t="s">
        <v>80</v>
      </c>
      <c r="F20" s="60">
        <v>50000</v>
      </c>
      <c r="G20" s="60">
        <v>0</v>
      </c>
      <c r="H20" s="60">
        <v>50000</v>
      </c>
      <c r="I20" s="60">
        <v>50000</v>
      </c>
      <c r="J20" s="60">
        <v>0</v>
      </c>
      <c r="K20" s="61" t="s">
        <v>60</v>
      </c>
      <c r="L20" s="60">
        <v>0</v>
      </c>
      <c r="M20" s="60">
        <v>0</v>
      </c>
      <c r="N20" s="62" t="s">
        <v>61</v>
      </c>
      <c r="O20" s="70"/>
    </row>
    <row r="21" spans="1:15" s="71" customFormat="1" ht="51" customHeight="1">
      <c r="A21" s="56" t="s">
        <v>81</v>
      </c>
      <c r="B21" s="63">
        <v>754</v>
      </c>
      <c r="C21" s="63">
        <v>75405</v>
      </c>
      <c r="D21" s="58">
        <v>6170</v>
      </c>
      <c r="E21" s="59" t="s">
        <v>82</v>
      </c>
      <c r="F21" s="60">
        <v>5000</v>
      </c>
      <c r="G21" s="60">
        <v>0</v>
      </c>
      <c r="H21" s="60">
        <v>5000</v>
      </c>
      <c r="I21" s="60">
        <v>5000</v>
      </c>
      <c r="J21" s="60">
        <v>0</v>
      </c>
      <c r="K21" s="61" t="s">
        <v>60</v>
      </c>
      <c r="L21" s="60">
        <v>0</v>
      </c>
      <c r="M21" s="60">
        <v>0</v>
      </c>
      <c r="N21" s="62" t="s">
        <v>61</v>
      </c>
      <c r="O21" s="70"/>
    </row>
    <row r="22" spans="1:15" s="71" customFormat="1" ht="45.75" customHeight="1">
      <c r="A22" s="56" t="s">
        <v>83</v>
      </c>
      <c r="B22" s="63">
        <v>754</v>
      </c>
      <c r="C22" s="63">
        <v>75412</v>
      </c>
      <c r="D22" s="58">
        <v>6050</v>
      </c>
      <c r="E22" s="64" t="s">
        <v>84</v>
      </c>
      <c r="F22" s="60">
        <v>76745</v>
      </c>
      <c r="G22" s="60">
        <v>26745</v>
      </c>
      <c r="H22" s="60">
        <v>50000</v>
      </c>
      <c r="I22" s="60">
        <v>50000</v>
      </c>
      <c r="J22" s="60">
        <v>0</v>
      </c>
      <c r="K22" s="61" t="s">
        <v>60</v>
      </c>
      <c r="L22" s="60">
        <v>0</v>
      </c>
      <c r="M22" s="60">
        <v>0</v>
      </c>
      <c r="N22" s="62" t="s">
        <v>61</v>
      </c>
      <c r="O22" s="70"/>
    </row>
    <row r="23" spans="1:15" s="71" customFormat="1" ht="58.5" customHeight="1">
      <c r="A23" s="56" t="s">
        <v>85</v>
      </c>
      <c r="B23" s="63">
        <v>754</v>
      </c>
      <c r="C23" s="63">
        <v>75412</v>
      </c>
      <c r="D23" s="58">
        <v>6230</v>
      </c>
      <c r="E23" s="59" t="s">
        <v>86</v>
      </c>
      <c r="F23" s="60">
        <v>425000</v>
      </c>
      <c r="G23" s="60">
        <v>0</v>
      </c>
      <c r="H23" s="60">
        <v>425000</v>
      </c>
      <c r="I23" s="60">
        <v>89400</v>
      </c>
      <c r="J23" s="60">
        <v>335600</v>
      </c>
      <c r="K23" s="61" t="s">
        <v>60</v>
      </c>
      <c r="L23" s="60">
        <v>0</v>
      </c>
      <c r="M23" s="60">
        <v>0</v>
      </c>
      <c r="N23" s="62" t="s">
        <v>61</v>
      </c>
      <c r="O23" s="70"/>
    </row>
    <row r="24" spans="1:15" s="71" customFormat="1" ht="44.25" customHeight="1">
      <c r="A24" s="56" t="s">
        <v>87</v>
      </c>
      <c r="B24" s="63">
        <v>801</v>
      </c>
      <c r="C24" s="63">
        <v>80104</v>
      </c>
      <c r="D24" s="58">
        <v>6050</v>
      </c>
      <c r="E24" s="59" t="s">
        <v>88</v>
      </c>
      <c r="F24" s="60">
        <v>189293</v>
      </c>
      <c r="G24" s="60">
        <v>0</v>
      </c>
      <c r="H24" s="60">
        <v>189293</v>
      </c>
      <c r="I24" s="60">
        <v>189293</v>
      </c>
      <c r="J24" s="60">
        <v>0</v>
      </c>
      <c r="K24" s="61" t="s">
        <v>60</v>
      </c>
      <c r="L24" s="60">
        <v>0</v>
      </c>
      <c r="M24" s="60">
        <v>0</v>
      </c>
      <c r="N24" s="62" t="s">
        <v>89</v>
      </c>
      <c r="O24" s="70"/>
    </row>
    <row r="25" spans="1:15" s="71" customFormat="1" ht="44.25" customHeight="1">
      <c r="A25" s="56" t="s">
        <v>90</v>
      </c>
      <c r="B25" s="63">
        <v>801</v>
      </c>
      <c r="C25" s="63">
        <v>80104</v>
      </c>
      <c r="D25" s="58">
        <v>6060</v>
      </c>
      <c r="E25" s="59" t="s">
        <v>91</v>
      </c>
      <c r="F25" s="60">
        <v>12015</v>
      </c>
      <c r="G25" s="60">
        <v>0</v>
      </c>
      <c r="H25" s="60">
        <v>12015</v>
      </c>
      <c r="I25" s="60">
        <v>12015</v>
      </c>
      <c r="J25" s="60">
        <v>0</v>
      </c>
      <c r="K25" s="61" t="s">
        <v>60</v>
      </c>
      <c r="L25" s="60">
        <v>0</v>
      </c>
      <c r="M25" s="60">
        <v>0</v>
      </c>
      <c r="N25" s="62" t="s">
        <v>89</v>
      </c>
      <c r="O25" s="70"/>
    </row>
    <row r="26" spans="1:15" s="71" customFormat="1" ht="57.75" customHeight="1">
      <c r="A26" s="56" t="s">
        <v>92</v>
      </c>
      <c r="B26" s="63">
        <v>900</v>
      </c>
      <c r="C26" s="63">
        <v>90001</v>
      </c>
      <c r="D26" s="58">
        <v>6050</v>
      </c>
      <c r="E26" s="59" t="s">
        <v>93</v>
      </c>
      <c r="F26" s="60">
        <v>235362</v>
      </c>
      <c r="G26" s="60">
        <v>45528</v>
      </c>
      <c r="H26" s="60">
        <v>10250</v>
      </c>
      <c r="I26" s="60">
        <v>10250</v>
      </c>
      <c r="J26" s="60">
        <v>0</v>
      </c>
      <c r="K26" s="61" t="s">
        <v>60</v>
      </c>
      <c r="L26" s="60">
        <v>0</v>
      </c>
      <c r="M26" s="60">
        <v>179584</v>
      </c>
      <c r="N26" s="62" t="s">
        <v>61</v>
      </c>
      <c r="O26" s="70"/>
    </row>
    <row r="27" spans="1:14" ht="60.75" customHeight="1">
      <c r="A27" s="56" t="s">
        <v>94</v>
      </c>
      <c r="B27" s="63">
        <v>900</v>
      </c>
      <c r="C27" s="63">
        <v>90001</v>
      </c>
      <c r="D27" s="58" t="s">
        <v>95</v>
      </c>
      <c r="E27" s="64" t="s">
        <v>96</v>
      </c>
      <c r="F27" s="60">
        <v>9822158</v>
      </c>
      <c r="G27" s="60">
        <v>1444047</v>
      </c>
      <c r="H27" s="60">
        <f>I27+L27</f>
        <v>5264911</v>
      </c>
      <c r="I27" s="60">
        <v>1420503</v>
      </c>
      <c r="J27" s="60">
        <v>0</v>
      </c>
      <c r="K27" s="61" t="s">
        <v>60</v>
      </c>
      <c r="L27" s="60">
        <v>3844408</v>
      </c>
      <c r="M27" s="60">
        <v>3113200</v>
      </c>
      <c r="N27" s="62" t="s">
        <v>61</v>
      </c>
    </row>
    <row r="28" spans="1:14" s="3" customFormat="1" ht="57.75" customHeight="1">
      <c r="A28" s="56" t="s">
        <v>97</v>
      </c>
      <c r="B28" s="63">
        <v>900</v>
      </c>
      <c r="C28" s="63">
        <v>90001</v>
      </c>
      <c r="D28" s="58">
        <v>6050</v>
      </c>
      <c r="E28" s="64" t="s">
        <v>98</v>
      </c>
      <c r="F28" s="60">
        <v>122130</v>
      </c>
      <c r="G28" s="60">
        <v>0</v>
      </c>
      <c r="H28" s="60">
        <v>122130</v>
      </c>
      <c r="I28" s="60">
        <v>122130</v>
      </c>
      <c r="J28" s="60">
        <v>0</v>
      </c>
      <c r="K28" s="61" t="s">
        <v>60</v>
      </c>
      <c r="L28" s="60">
        <v>0</v>
      </c>
      <c r="M28" s="60">
        <v>0</v>
      </c>
      <c r="N28" s="62" t="s">
        <v>61</v>
      </c>
    </row>
    <row r="29" spans="1:14" s="3" customFormat="1" ht="51" customHeight="1">
      <c r="A29" s="56" t="s">
        <v>99</v>
      </c>
      <c r="B29" s="63">
        <v>900</v>
      </c>
      <c r="C29" s="63">
        <v>90001</v>
      </c>
      <c r="D29" s="58">
        <v>6050</v>
      </c>
      <c r="E29" s="64" t="s">
        <v>100</v>
      </c>
      <c r="F29" s="60">
        <v>10596</v>
      </c>
      <c r="G29" s="60">
        <v>0</v>
      </c>
      <c r="H29" s="60">
        <v>10596</v>
      </c>
      <c r="I29" s="60">
        <v>10596</v>
      </c>
      <c r="J29" s="60">
        <v>0</v>
      </c>
      <c r="K29" s="61" t="s">
        <v>60</v>
      </c>
      <c r="L29" s="60">
        <v>0</v>
      </c>
      <c r="M29" s="60">
        <v>0</v>
      </c>
      <c r="N29" s="62" t="s">
        <v>61</v>
      </c>
    </row>
    <row r="30" spans="1:14" s="3" customFormat="1" ht="51" customHeight="1">
      <c r="A30" s="56" t="s">
        <v>101</v>
      </c>
      <c r="B30" s="63">
        <v>900</v>
      </c>
      <c r="C30" s="63">
        <v>90001</v>
      </c>
      <c r="D30" s="58">
        <v>6050</v>
      </c>
      <c r="E30" s="64" t="s">
        <v>102</v>
      </c>
      <c r="F30" s="60">
        <v>10000</v>
      </c>
      <c r="G30" s="60">
        <v>0</v>
      </c>
      <c r="H30" s="60">
        <v>10000</v>
      </c>
      <c r="I30" s="60">
        <v>10000</v>
      </c>
      <c r="J30" s="60">
        <v>0</v>
      </c>
      <c r="K30" s="61" t="s">
        <v>60</v>
      </c>
      <c r="L30" s="60">
        <v>0</v>
      </c>
      <c r="M30" s="60">
        <v>0</v>
      </c>
      <c r="N30" s="62" t="s">
        <v>61</v>
      </c>
    </row>
    <row r="31" spans="1:14" s="3" customFormat="1" ht="51" customHeight="1">
      <c r="A31" s="56" t="s">
        <v>103</v>
      </c>
      <c r="B31" s="63">
        <v>900</v>
      </c>
      <c r="C31" s="63">
        <v>90001</v>
      </c>
      <c r="D31" s="58">
        <v>6050</v>
      </c>
      <c r="E31" s="64" t="s">
        <v>104</v>
      </c>
      <c r="F31" s="60">
        <v>74941</v>
      </c>
      <c r="G31" s="60">
        <v>62941</v>
      </c>
      <c r="H31" s="60">
        <v>12000</v>
      </c>
      <c r="I31" s="60">
        <v>12000</v>
      </c>
      <c r="J31" s="60">
        <v>0</v>
      </c>
      <c r="K31" s="61" t="s">
        <v>60</v>
      </c>
      <c r="L31" s="60">
        <v>0</v>
      </c>
      <c r="M31" s="60">
        <v>0</v>
      </c>
      <c r="N31" s="62" t="s">
        <v>61</v>
      </c>
    </row>
    <row r="32" spans="1:14" ht="51.75" customHeight="1">
      <c r="A32" s="56" t="s">
        <v>105</v>
      </c>
      <c r="B32" s="63">
        <v>900</v>
      </c>
      <c r="C32" s="63">
        <v>90001</v>
      </c>
      <c r="D32" s="58">
        <v>6060</v>
      </c>
      <c r="E32" s="64" t="s">
        <v>106</v>
      </c>
      <c r="F32" s="60">
        <v>72235</v>
      </c>
      <c r="G32" s="60">
        <v>0</v>
      </c>
      <c r="H32" s="60">
        <v>72235</v>
      </c>
      <c r="I32" s="60">
        <v>72235</v>
      </c>
      <c r="J32" s="60">
        <v>0</v>
      </c>
      <c r="K32" s="61" t="s">
        <v>60</v>
      </c>
      <c r="L32" s="60">
        <v>0</v>
      </c>
      <c r="M32" s="60">
        <v>0</v>
      </c>
      <c r="N32" s="62" t="s">
        <v>61</v>
      </c>
    </row>
    <row r="33" spans="1:14" ht="51.75" customHeight="1">
      <c r="A33" s="56" t="s">
        <v>107</v>
      </c>
      <c r="B33" s="63">
        <v>900</v>
      </c>
      <c r="C33" s="63">
        <v>90004</v>
      </c>
      <c r="D33" s="58">
        <v>6050</v>
      </c>
      <c r="E33" s="64" t="s">
        <v>108</v>
      </c>
      <c r="F33" s="60">
        <v>75000</v>
      </c>
      <c r="G33" s="60">
        <v>0</v>
      </c>
      <c r="H33" s="60">
        <v>75000</v>
      </c>
      <c r="I33" s="60">
        <v>75000</v>
      </c>
      <c r="J33" s="60">
        <v>0</v>
      </c>
      <c r="K33" s="61" t="s">
        <v>60</v>
      </c>
      <c r="L33" s="60">
        <v>0</v>
      </c>
      <c r="M33" s="60">
        <v>0</v>
      </c>
      <c r="N33" s="62" t="s">
        <v>109</v>
      </c>
    </row>
    <row r="34" spans="1:14" ht="46.5" customHeight="1">
      <c r="A34" s="56" t="s">
        <v>110</v>
      </c>
      <c r="B34" s="63">
        <v>900</v>
      </c>
      <c r="C34" s="63">
        <v>90004</v>
      </c>
      <c r="D34" s="58">
        <v>6060</v>
      </c>
      <c r="E34" s="64" t="s">
        <v>111</v>
      </c>
      <c r="F34" s="60">
        <v>12000</v>
      </c>
      <c r="G34" s="60">
        <v>0</v>
      </c>
      <c r="H34" s="60">
        <v>12000</v>
      </c>
      <c r="I34" s="60">
        <v>12000</v>
      </c>
      <c r="J34" s="60">
        <v>0</v>
      </c>
      <c r="K34" s="61" t="s">
        <v>60</v>
      </c>
      <c r="L34" s="60">
        <v>0</v>
      </c>
      <c r="M34" s="60">
        <v>0</v>
      </c>
      <c r="N34" s="62" t="s">
        <v>61</v>
      </c>
    </row>
    <row r="35" spans="1:14" ht="53.25" customHeight="1">
      <c r="A35" s="56" t="s">
        <v>112</v>
      </c>
      <c r="B35" s="63">
        <v>900</v>
      </c>
      <c r="C35" s="63">
        <v>90005</v>
      </c>
      <c r="D35" s="58">
        <v>6230</v>
      </c>
      <c r="E35" s="64" t="s">
        <v>113</v>
      </c>
      <c r="F35" s="60">
        <v>40000</v>
      </c>
      <c r="G35" s="60">
        <v>0</v>
      </c>
      <c r="H35" s="60">
        <v>40000</v>
      </c>
      <c r="I35" s="60">
        <v>20000</v>
      </c>
      <c r="J35" s="60">
        <v>0</v>
      </c>
      <c r="K35" s="61" t="s">
        <v>114</v>
      </c>
      <c r="L35" s="60">
        <v>0</v>
      </c>
      <c r="M35" s="60">
        <v>0</v>
      </c>
      <c r="N35" s="62" t="s">
        <v>61</v>
      </c>
    </row>
    <row r="36" spans="1:14" ht="53.25" customHeight="1">
      <c r="A36" s="56" t="s">
        <v>115</v>
      </c>
      <c r="B36" s="63">
        <v>900</v>
      </c>
      <c r="C36" s="63">
        <v>90005</v>
      </c>
      <c r="D36" s="58">
        <v>6230</v>
      </c>
      <c r="E36" s="64" t="s">
        <v>116</v>
      </c>
      <c r="F36" s="60">
        <v>12000</v>
      </c>
      <c r="G36" s="60">
        <v>0</v>
      </c>
      <c r="H36" s="60">
        <v>12000</v>
      </c>
      <c r="I36" s="60">
        <v>12000</v>
      </c>
      <c r="J36" s="60">
        <v>0</v>
      </c>
      <c r="K36" s="61" t="s">
        <v>60</v>
      </c>
      <c r="L36" s="60">
        <v>0</v>
      </c>
      <c r="M36" s="60">
        <v>0</v>
      </c>
      <c r="N36" s="62" t="s">
        <v>61</v>
      </c>
    </row>
    <row r="37" spans="1:14" ht="53.25" customHeight="1">
      <c r="A37" s="56" t="s">
        <v>117</v>
      </c>
      <c r="B37" s="63">
        <v>900</v>
      </c>
      <c r="C37" s="63">
        <v>90015</v>
      </c>
      <c r="D37" s="58">
        <v>6050</v>
      </c>
      <c r="E37" s="64" t="s">
        <v>118</v>
      </c>
      <c r="F37" s="60">
        <v>16000</v>
      </c>
      <c r="G37" s="60">
        <v>0</v>
      </c>
      <c r="H37" s="60">
        <v>16000</v>
      </c>
      <c r="I37" s="60">
        <v>16000</v>
      </c>
      <c r="J37" s="60">
        <v>0</v>
      </c>
      <c r="K37" s="61" t="s">
        <v>60</v>
      </c>
      <c r="L37" s="60">
        <v>0</v>
      </c>
      <c r="M37" s="60">
        <v>0</v>
      </c>
      <c r="N37" s="62" t="s">
        <v>61</v>
      </c>
    </row>
    <row r="38" spans="1:14" ht="71.25" customHeight="1">
      <c r="A38" s="56" t="s">
        <v>119</v>
      </c>
      <c r="B38" s="63">
        <v>921</v>
      </c>
      <c r="C38" s="63">
        <v>92109</v>
      </c>
      <c r="D38" s="58">
        <v>6220</v>
      </c>
      <c r="E38" s="64" t="s">
        <v>120</v>
      </c>
      <c r="F38" s="60">
        <v>260000</v>
      </c>
      <c r="G38" s="60">
        <v>0</v>
      </c>
      <c r="H38" s="60">
        <v>10000</v>
      </c>
      <c r="I38" s="60">
        <v>10000</v>
      </c>
      <c r="J38" s="60">
        <v>0</v>
      </c>
      <c r="K38" s="61" t="s">
        <v>121</v>
      </c>
      <c r="L38" s="60">
        <v>0</v>
      </c>
      <c r="M38" s="60">
        <v>250000</v>
      </c>
      <c r="N38" s="62" t="s">
        <v>61</v>
      </c>
    </row>
    <row r="39" spans="1:14" ht="53.25" customHeight="1">
      <c r="A39" s="56" t="s">
        <v>122</v>
      </c>
      <c r="B39" s="63">
        <v>921</v>
      </c>
      <c r="C39" s="63">
        <v>92109</v>
      </c>
      <c r="D39" s="58">
        <v>6220</v>
      </c>
      <c r="E39" s="64" t="s">
        <v>123</v>
      </c>
      <c r="F39" s="60">
        <v>18412</v>
      </c>
      <c r="G39" s="60">
        <v>0</v>
      </c>
      <c r="H39" s="60">
        <v>10920</v>
      </c>
      <c r="I39" s="60">
        <v>10920</v>
      </c>
      <c r="J39" s="60">
        <v>0</v>
      </c>
      <c r="K39" s="61" t="s">
        <v>121</v>
      </c>
      <c r="L39" s="60">
        <v>0</v>
      </c>
      <c r="M39" s="60">
        <v>7492</v>
      </c>
      <c r="N39" s="62" t="s">
        <v>61</v>
      </c>
    </row>
    <row r="40" spans="1:14" ht="68.25" customHeight="1">
      <c r="A40" s="56" t="s">
        <v>124</v>
      </c>
      <c r="B40" s="63">
        <v>921</v>
      </c>
      <c r="C40" s="63">
        <v>92116</v>
      </c>
      <c r="D40" s="58">
        <v>6220</v>
      </c>
      <c r="E40" s="64" t="s">
        <v>125</v>
      </c>
      <c r="F40" s="60">
        <v>440285</v>
      </c>
      <c r="G40" s="60">
        <v>307295</v>
      </c>
      <c r="H40" s="60">
        <v>132990</v>
      </c>
      <c r="I40" s="60">
        <v>132990</v>
      </c>
      <c r="J40" s="60">
        <v>0</v>
      </c>
      <c r="K40" s="61" t="s">
        <v>121</v>
      </c>
      <c r="L40" s="60">
        <v>0</v>
      </c>
      <c r="M40" s="60">
        <v>0</v>
      </c>
      <c r="N40" s="62" t="s">
        <v>61</v>
      </c>
    </row>
    <row r="41" spans="1:14" ht="45.75" customHeight="1">
      <c r="A41" s="56" t="s">
        <v>126</v>
      </c>
      <c r="B41" s="63">
        <v>926</v>
      </c>
      <c r="C41" s="63">
        <v>92601</v>
      </c>
      <c r="D41" s="58">
        <v>6050</v>
      </c>
      <c r="E41" s="64" t="s">
        <v>127</v>
      </c>
      <c r="F41" s="60">
        <v>4228460</v>
      </c>
      <c r="G41" s="60">
        <v>54637</v>
      </c>
      <c r="H41" s="60">
        <v>20000</v>
      </c>
      <c r="I41" s="60">
        <v>20000</v>
      </c>
      <c r="J41" s="60">
        <v>0</v>
      </c>
      <c r="K41" s="61" t="s">
        <v>121</v>
      </c>
      <c r="L41" s="60">
        <v>0</v>
      </c>
      <c r="M41" s="60">
        <v>4153823</v>
      </c>
      <c r="N41" s="62" t="s">
        <v>61</v>
      </c>
    </row>
    <row r="42" spans="1:14" ht="45.75" customHeight="1">
      <c r="A42" s="56" t="s">
        <v>128</v>
      </c>
      <c r="B42" s="63">
        <v>926</v>
      </c>
      <c r="C42" s="63">
        <v>92601</v>
      </c>
      <c r="D42" s="58">
        <v>6060</v>
      </c>
      <c r="E42" s="64" t="s">
        <v>129</v>
      </c>
      <c r="F42" s="60">
        <v>19990</v>
      </c>
      <c r="G42" s="60">
        <v>0</v>
      </c>
      <c r="H42" s="60">
        <v>19990</v>
      </c>
      <c r="I42" s="60">
        <v>19990</v>
      </c>
      <c r="J42" s="60">
        <v>0</v>
      </c>
      <c r="K42" s="61" t="s">
        <v>121</v>
      </c>
      <c r="L42" s="60">
        <v>0</v>
      </c>
      <c r="M42" s="60">
        <v>0</v>
      </c>
      <c r="N42" s="62" t="s">
        <v>61</v>
      </c>
    </row>
    <row r="43" spans="1:14" ht="50.25" customHeight="1">
      <c r="A43" s="56" t="s">
        <v>130</v>
      </c>
      <c r="B43" s="63">
        <v>926</v>
      </c>
      <c r="C43" s="63">
        <v>92695</v>
      </c>
      <c r="D43" s="58">
        <v>6050</v>
      </c>
      <c r="E43" s="64" t="s">
        <v>131</v>
      </c>
      <c r="F43" s="60">
        <v>60656</v>
      </c>
      <c r="G43" s="60">
        <v>0</v>
      </c>
      <c r="H43" s="60">
        <v>60656</v>
      </c>
      <c r="I43" s="60">
        <v>60656</v>
      </c>
      <c r="J43" s="60">
        <v>0</v>
      </c>
      <c r="K43" s="61" t="s">
        <v>121</v>
      </c>
      <c r="L43" s="60">
        <v>0</v>
      </c>
      <c r="M43" s="60">
        <v>0</v>
      </c>
      <c r="N43" s="62" t="s">
        <v>109</v>
      </c>
    </row>
    <row r="44" spans="1:14" ht="50.25" customHeight="1">
      <c r="A44" s="56" t="s">
        <v>132</v>
      </c>
      <c r="B44" s="63">
        <v>926</v>
      </c>
      <c r="C44" s="63">
        <v>92695</v>
      </c>
      <c r="D44" s="58">
        <v>6050</v>
      </c>
      <c r="E44" s="64" t="s">
        <v>133</v>
      </c>
      <c r="F44" s="60">
        <v>12608</v>
      </c>
      <c r="G44" s="60">
        <v>0</v>
      </c>
      <c r="H44" s="60">
        <v>12608</v>
      </c>
      <c r="I44" s="60">
        <v>12608</v>
      </c>
      <c r="J44" s="60">
        <v>0</v>
      </c>
      <c r="K44" s="61" t="s">
        <v>121</v>
      </c>
      <c r="L44" s="60">
        <v>0</v>
      </c>
      <c r="M44" s="60">
        <v>0</v>
      </c>
      <c r="N44" s="62" t="s">
        <v>61</v>
      </c>
    </row>
    <row r="45" spans="1:14" s="3" customFormat="1" ht="24" customHeight="1">
      <c r="A45" s="76" t="s">
        <v>7</v>
      </c>
      <c r="B45" s="76"/>
      <c r="C45" s="76"/>
      <c r="D45" s="76"/>
      <c r="E45" s="76"/>
      <c r="F45" s="65">
        <f>SUM(F9:F44)</f>
        <v>17915876</v>
      </c>
      <c r="G45" s="65">
        <f aca="true" t="shared" si="0" ref="G45:M45">SUM(G9:G44)</f>
        <v>2264601</v>
      </c>
      <c r="H45" s="65">
        <f t="shared" si="0"/>
        <v>7947176</v>
      </c>
      <c r="I45" s="65">
        <f t="shared" si="0"/>
        <v>3747168</v>
      </c>
      <c r="J45" s="65">
        <f t="shared" si="0"/>
        <v>335600</v>
      </c>
      <c r="K45" s="65">
        <v>20000</v>
      </c>
      <c r="L45" s="65">
        <f t="shared" si="0"/>
        <v>3844408</v>
      </c>
      <c r="M45" s="65">
        <f t="shared" si="0"/>
        <v>7704099</v>
      </c>
      <c r="N45" s="66" t="s">
        <v>134</v>
      </c>
    </row>
    <row r="46" spans="1:14" ht="12.75">
      <c r="A46" s="67" t="s">
        <v>135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</row>
    <row r="47" spans="1:14" ht="12.75">
      <c r="A47" s="67" t="s">
        <v>136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</row>
    <row r="48" spans="1:14" ht="12.75">
      <c r="A48" s="67" t="s">
        <v>137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</row>
    <row r="49" spans="1:14" ht="12.75">
      <c r="A49" s="67" t="s">
        <v>138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</row>
    <row r="50" spans="1:14" ht="12.75">
      <c r="A50" s="72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</row>
    <row r="51" spans="1:14" s="3" customFormat="1" ht="12.75">
      <c r="A51" s="73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74"/>
      <c r="N51" s="67"/>
    </row>
    <row r="52" spans="1:14" ht="12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ht="12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1:14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ht="18">
      <c r="A55" s="75"/>
      <c r="B55" s="75"/>
      <c r="C55" s="75"/>
      <c r="D55" s="75"/>
      <c r="E55" s="75"/>
      <c r="F55" s="74"/>
      <c r="G55" s="74"/>
      <c r="H55" s="74"/>
      <c r="I55" s="74"/>
      <c r="J55" s="74"/>
      <c r="K55" s="74"/>
      <c r="L55" s="74"/>
      <c r="M55" s="74"/>
      <c r="N55" s="74"/>
    </row>
    <row r="56" spans="1:14" ht="18">
      <c r="A56" s="75"/>
      <c r="B56" s="75"/>
      <c r="C56" s="75"/>
      <c r="D56" s="75"/>
      <c r="E56" s="75"/>
      <c r="F56" s="74"/>
      <c r="G56" s="74"/>
      <c r="H56" s="74"/>
      <c r="I56" s="74"/>
      <c r="J56" s="74"/>
      <c r="K56" s="74"/>
      <c r="L56" s="74"/>
      <c r="M56" s="74"/>
      <c r="N56" s="74"/>
    </row>
    <row r="57" spans="2:14" ht="12.7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2:14" ht="80.25" customHeight="1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</row>
  </sheetData>
  <sheetProtection/>
  <mergeCells count="20">
    <mergeCell ref="A1:N1"/>
    <mergeCell ref="A3:A7"/>
    <mergeCell ref="B3:B7"/>
    <mergeCell ref="C3:C7"/>
    <mergeCell ref="D3:D7"/>
    <mergeCell ref="E3:E7"/>
    <mergeCell ref="F3:F7"/>
    <mergeCell ref="H3:L3"/>
    <mergeCell ref="M3:M7"/>
    <mergeCell ref="N3:N7"/>
    <mergeCell ref="A45:E45"/>
    <mergeCell ref="B57:N57"/>
    <mergeCell ref="B58:N58"/>
    <mergeCell ref="G4:G7"/>
    <mergeCell ref="H4:H7"/>
    <mergeCell ref="I4:L4"/>
    <mergeCell ref="I5:I7"/>
    <mergeCell ref="J5:J7"/>
    <mergeCell ref="K5:K7"/>
    <mergeCell ref="L5:L7"/>
  </mergeCells>
  <printOptions/>
  <pageMargins left="0.7086614173228347" right="0.7086614173228347" top="1" bottom="0.7480314960629921" header="0.41" footer="0.31496062992125984"/>
  <pageSetup horizontalDpi="600" verticalDpi="600" orientation="landscape" paperSize="9" scale="97" r:id="rId1"/>
  <headerFooter>
    <oddHeader>&amp;RZałącznik Nr 2 do Zarządzenia Nr 296/2018 
Burmistrza Miasta Radziejów z dnia 20 listopada 2018 roku
w sprawie zmian w budżecie Miasta Radziejów na 2018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4"/>
  <sheetViews>
    <sheetView tabSelected="1" zoomScalePageLayoutView="0" workbookViewId="0" topLeftCell="A1">
      <selection activeCell="G98" sqref="G98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8" width="12.7109375" style="0" customWidth="1"/>
    <col min="9" max="24" width="9.140625" style="5" customWidth="1"/>
  </cols>
  <sheetData>
    <row r="1" spans="1:8" ht="44.25" customHeight="1">
      <c r="A1" s="81" t="s">
        <v>9</v>
      </c>
      <c r="B1" s="81"/>
      <c r="C1" s="81"/>
      <c r="D1" s="81"/>
      <c r="E1" s="81"/>
      <c r="F1" s="81"/>
      <c r="G1" s="81"/>
      <c r="H1" s="81"/>
    </row>
    <row r="2" spans="1:8" ht="10.5" customHeight="1">
      <c r="A2" s="4"/>
      <c r="B2" s="4"/>
      <c r="C2" s="4"/>
      <c r="D2" s="4"/>
      <c r="E2" s="4"/>
      <c r="F2" s="4"/>
      <c r="H2" s="1" t="s">
        <v>1</v>
      </c>
    </row>
    <row r="3" spans="1:8" ht="12.75" customHeight="1">
      <c r="A3" s="82" t="s">
        <v>0</v>
      </c>
      <c r="B3" s="82" t="s">
        <v>10</v>
      </c>
      <c r="C3" s="82" t="s">
        <v>11</v>
      </c>
      <c r="D3" s="83" t="s">
        <v>12</v>
      </c>
      <c r="E3" s="83" t="s">
        <v>13</v>
      </c>
      <c r="F3" s="83" t="s">
        <v>14</v>
      </c>
      <c r="G3" s="83"/>
      <c r="H3" s="83"/>
    </row>
    <row r="4" spans="1:8" ht="12.75" customHeight="1">
      <c r="A4" s="82"/>
      <c r="B4" s="82"/>
      <c r="C4" s="82"/>
      <c r="D4" s="83"/>
      <c r="E4" s="83"/>
      <c r="F4" s="83" t="s">
        <v>15</v>
      </c>
      <c r="G4" s="6" t="s">
        <v>8</v>
      </c>
      <c r="H4" s="83" t="s">
        <v>16</v>
      </c>
    </row>
    <row r="5" spans="1:8" ht="45">
      <c r="A5" s="82"/>
      <c r="B5" s="82"/>
      <c r="C5" s="82"/>
      <c r="D5" s="83"/>
      <c r="E5" s="83"/>
      <c r="F5" s="83"/>
      <c r="G5" s="2" t="s">
        <v>17</v>
      </c>
      <c r="H5" s="83"/>
    </row>
    <row r="6" spans="1:8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10</v>
      </c>
    </row>
    <row r="7" spans="1:8" ht="18" customHeight="1">
      <c r="A7" s="8" t="s">
        <v>18</v>
      </c>
      <c r="B7" s="8" t="s">
        <v>19</v>
      </c>
      <c r="C7" s="9"/>
      <c r="D7" s="10">
        <f>SUM(D8:D14)</f>
        <v>15802.58</v>
      </c>
      <c r="E7" s="10">
        <f>SUM(E8:E14)</f>
        <v>15802.580000000002</v>
      </c>
      <c r="F7" s="10">
        <f>SUM(F8:F14)</f>
        <v>15802.580000000002</v>
      </c>
      <c r="G7" s="10">
        <f>SUM(G8:G14)</f>
        <v>119.64</v>
      </c>
      <c r="H7" s="10">
        <f>SUM(H8:H14)</f>
        <v>0</v>
      </c>
    </row>
    <row r="8" spans="1:24" s="3" customFormat="1" ht="18" customHeight="1">
      <c r="A8" s="11"/>
      <c r="B8" s="12"/>
      <c r="C8" s="12">
        <v>2010</v>
      </c>
      <c r="D8" s="13">
        <f>12291.89+3510.69</f>
        <v>15802.58</v>
      </c>
      <c r="E8" s="13"/>
      <c r="F8" s="13"/>
      <c r="G8" s="13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3" customFormat="1" ht="18" customHeight="1">
      <c r="A9" s="11"/>
      <c r="B9" s="12"/>
      <c r="C9" s="12">
        <v>4010</v>
      </c>
      <c r="D9" s="13"/>
      <c r="E9" s="13">
        <v>100</v>
      </c>
      <c r="F9" s="13">
        <v>100</v>
      </c>
      <c r="G9" s="13">
        <v>100</v>
      </c>
      <c r="H9" s="13">
        <v>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s="3" customFormat="1" ht="18" customHeight="1">
      <c r="A10" s="11"/>
      <c r="B10" s="12"/>
      <c r="C10" s="12">
        <v>4110</v>
      </c>
      <c r="D10" s="13"/>
      <c r="E10" s="13">
        <v>17.19</v>
      </c>
      <c r="F10" s="13">
        <v>17.19</v>
      </c>
      <c r="G10" s="13">
        <v>17.19</v>
      </c>
      <c r="H10" s="13">
        <v>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3" customFormat="1" ht="18" customHeight="1">
      <c r="A11" s="11"/>
      <c r="B11" s="12"/>
      <c r="C11" s="12">
        <v>4120</v>
      </c>
      <c r="D11" s="13"/>
      <c r="E11" s="13">
        <v>2.45</v>
      </c>
      <c r="F11" s="13">
        <v>2.45</v>
      </c>
      <c r="G11" s="13">
        <v>2.45</v>
      </c>
      <c r="H11" s="13">
        <v>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s="3" customFormat="1" ht="18" customHeight="1">
      <c r="A12" s="11"/>
      <c r="B12" s="12"/>
      <c r="C12" s="12">
        <v>4210</v>
      </c>
      <c r="D12" s="13"/>
      <c r="E12" s="13">
        <f>19.98+6.44</f>
        <v>26.42</v>
      </c>
      <c r="F12" s="13">
        <f>19.98+6.44</f>
        <v>26.42</v>
      </c>
      <c r="G12" s="13">
        <v>0</v>
      </c>
      <c r="H12" s="13">
        <v>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s="3" customFormat="1" ht="18" customHeight="1">
      <c r="A13" s="11"/>
      <c r="B13" s="12"/>
      <c r="C13" s="12">
        <v>4300</v>
      </c>
      <c r="D13" s="13"/>
      <c r="E13" s="13">
        <f>101.4+62.4</f>
        <v>163.8</v>
      </c>
      <c r="F13" s="13">
        <f>101.4+62.4</f>
        <v>163.8</v>
      </c>
      <c r="G13" s="13">
        <v>0</v>
      </c>
      <c r="H13" s="13">
        <v>0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s="3" customFormat="1" ht="18" customHeight="1">
      <c r="A14" s="11"/>
      <c r="B14" s="12"/>
      <c r="C14" s="12">
        <v>4430</v>
      </c>
      <c r="D14" s="13"/>
      <c r="E14" s="13">
        <f>12050.87+3441.85</f>
        <v>15492.720000000001</v>
      </c>
      <c r="F14" s="13">
        <f>12050.87+3441.85</f>
        <v>15492.720000000001</v>
      </c>
      <c r="G14" s="13">
        <v>0</v>
      </c>
      <c r="H14" s="13">
        <v>0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8" ht="18" customHeight="1">
      <c r="A15" s="15">
        <v>750</v>
      </c>
      <c r="B15" s="9"/>
      <c r="C15" s="9"/>
      <c r="D15" s="10">
        <f>SUM(D16)</f>
        <v>143808</v>
      </c>
      <c r="E15" s="10">
        <f>SUM(E16)</f>
        <v>143808</v>
      </c>
      <c r="F15" s="10">
        <f>SUM(F16)</f>
        <v>143808</v>
      </c>
      <c r="G15" s="10">
        <f>SUM(G16)</f>
        <v>141100</v>
      </c>
      <c r="H15" s="10">
        <f>SUM(H16)</f>
        <v>0</v>
      </c>
    </row>
    <row r="16" spans="1:24" s="19" customFormat="1" ht="18" customHeight="1">
      <c r="A16" s="16"/>
      <c r="B16" s="17">
        <v>75011</v>
      </c>
      <c r="C16" s="17"/>
      <c r="D16" s="18">
        <f>SUM(D17:D21)</f>
        <v>143808</v>
      </c>
      <c r="E16" s="18">
        <f>SUM(E17:E25)</f>
        <v>143808</v>
      </c>
      <c r="F16" s="18">
        <f>SUM(F17:F25)</f>
        <v>143808</v>
      </c>
      <c r="G16" s="18">
        <f>SUM(G17:G25)</f>
        <v>141100</v>
      </c>
      <c r="H16" s="18">
        <f>SUM(H17:H21)</f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19" customFormat="1" ht="18" customHeight="1">
      <c r="A17" s="16"/>
      <c r="B17" s="17"/>
      <c r="C17" s="17">
        <v>2010</v>
      </c>
      <c r="D17" s="18">
        <f>141100+700+2008</f>
        <v>143808</v>
      </c>
      <c r="E17" s="18"/>
      <c r="F17" s="18"/>
      <c r="G17" s="18"/>
      <c r="H17" s="18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19" customFormat="1" ht="18" customHeight="1">
      <c r="A18" s="16"/>
      <c r="B18" s="17"/>
      <c r="C18" s="17">
        <v>4010</v>
      </c>
      <c r="D18" s="18"/>
      <c r="E18" s="18">
        <f>109032+0.26</f>
        <v>109032.26</v>
      </c>
      <c r="F18" s="18">
        <f>109032+0.26</f>
        <v>109032.26</v>
      </c>
      <c r="G18" s="18">
        <f>109032+0.26</f>
        <v>109032.26</v>
      </c>
      <c r="H18" s="18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19" customFormat="1" ht="18" customHeight="1">
      <c r="A19" s="16"/>
      <c r="B19" s="17"/>
      <c r="C19" s="17">
        <v>4040</v>
      </c>
      <c r="D19" s="18"/>
      <c r="E19" s="20">
        <f>8955-0.26</f>
        <v>8954.74</v>
      </c>
      <c r="F19" s="20">
        <f>8955-0.26</f>
        <v>8954.74</v>
      </c>
      <c r="G19" s="20">
        <f>8955-0.26</f>
        <v>8954.74</v>
      </c>
      <c r="H19" s="18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19" customFormat="1" ht="18" customHeight="1">
      <c r="A20" s="16"/>
      <c r="B20" s="17"/>
      <c r="C20" s="17">
        <v>4110</v>
      </c>
      <c r="D20" s="18"/>
      <c r="E20" s="18">
        <v>20261</v>
      </c>
      <c r="F20" s="18">
        <v>20261</v>
      </c>
      <c r="G20" s="18">
        <v>20261</v>
      </c>
      <c r="H20" s="18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19" customFormat="1" ht="18" customHeight="1">
      <c r="A21" s="16"/>
      <c r="B21" s="17"/>
      <c r="C21" s="17">
        <v>4120</v>
      </c>
      <c r="D21" s="18"/>
      <c r="E21" s="18">
        <v>2852</v>
      </c>
      <c r="F21" s="18">
        <v>2852</v>
      </c>
      <c r="G21" s="18">
        <v>2852</v>
      </c>
      <c r="H21" s="18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19" customFormat="1" ht="18" customHeight="1">
      <c r="A22" s="16"/>
      <c r="B22" s="17"/>
      <c r="C22" s="17">
        <v>4210</v>
      </c>
      <c r="D22" s="18"/>
      <c r="E22" s="18">
        <v>2008</v>
      </c>
      <c r="F22" s="18">
        <v>2008</v>
      </c>
      <c r="G22" s="18">
        <v>0</v>
      </c>
      <c r="H22" s="18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19" customFormat="1" ht="18" customHeight="1" hidden="1">
      <c r="A23" s="16"/>
      <c r="B23" s="17"/>
      <c r="C23" s="17">
        <v>4300</v>
      </c>
      <c r="D23" s="18"/>
      <c r="E23" s="18">
        <v>0</v>
      </c>
      <c r="F23" s="18">
        <v>0</v>
      </c>
      <c r="G23" s="18">
        <v>0</v>
      </c>
      <c r="H23" s="18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19" customFormat="1" ht="18" customHeight="1" hidden="1">
      <c r="A24" s="16"/>
      <c r="B24" s="17"/>
      <c r="C24" s="17">
        <v>4380</v>
      </c>
      <c r="D24" s="18"/>
      <c r="E24" s="18">
        <v>0</v>
      </c>
      <c r="F24" s="18">
        <v>0</v>
      </c>
      <c r="G24" s="18">
        <v>0</v>
      </c>
      <c r="H24" s="18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19" customFormat="1" ht="18" customHeight="1">
      <c r="A25" s="16"/>
      <c r="B25" s="17"/>
      <c r="C25" s="17">
        <v>4440</v>
      </c>
      <c r="D25" s="18"/>
      <c r="E25" s="18">
        <v>700</v>
      </c>
      <c r="F25" s="18">
        <v>700</v>
      </c>
      <c r="G25" s="18">
        <v>0</v>
      </c>
      <c r="H25" s="18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19" customFormat="1" ht="18" customHeight="1">
      <c r="A26" s="21">
        <v>751</v>
      </c>
      <c r="B26" s="22"/>
      <c r="C26" s="22"/>
      <c r="D26" s="23">
        <f>D27+D33</f>
        <v>71361</v>
      </c>
      <c r="E26" s="23">
        <f>E27+E33</f>
        <v>71361</v>
      </c>
      <c r="F26" s="23">
        <f>F27+F33</f>
        <v>71361</v>
      </c>
      <c r="G26" s="23">
        <f>G27+G33</f>
        <v>21099</v>
      </c>
      <c r="H26" s="23">
        <f>H27+H33</f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19" customFormat="1" ht="18" customHeight="1">
      <c r="A27" s="16"/>
      <c r="B27" s="17">
        <v>75101</v>
      </c>
      <c r="C27" s="17"/>
      <c r="D27" s="18">
        <v>1350</v>
      </c>
      <c r="E27" s="18">
        <f>SUM(E29:E32)</f>
        <v>1350</v>
      </c>
      <c r="F27" s="18">
        <f>SUM(F29:F32)</f>
        <v>1350</v>
      </c>
      <c r="G27" s="18">
        <f>SUM(G29:G32)</f>
        <v>1293</v>
      </c>
      <c r="H27" s="18">
        <f>SUM(H29:H32)</f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19" customFormat="1" ht="18" customHeight="1">
      <c r="A28" s="16"/>
      <c r="B28" s="17"/>
      <c r="C28" s="17">
        <v>2010</v>
      </c>
      <c r="D28" s="18">
        <v>1350</v>
      </c>
      <c r="E28" s="18"/>
      <c r="F28" s="18"/>
      <c r="G28" s="18"/>
      <c r="H28" s="1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19" customFormat="1" ht="18" customHeight="1">
      <c r="A29" s="16"/>
      <c r="B29" s="17"/>
      <c r="C29" s="17" t="s">
        <v>20</v>
      </c>
      <c r="D29" s="18"/>
      <c r="E29" s="18">
        <v>1080</v>
      </c>
      <c r="F29" s="18">
        <v>1080</v>
      </c>
      <c r="G29" s="18">
        <v>1080</v>
      </c>
      <c r="H29" s="18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19" customFormat="1" ht="18" customHeight="1">
      <c r="A30" s="16"/>
      <c r="B30" s="17"/>
      <c r="C30" s="17">
        <v>4110</v>
      </c>
      <c r="D30" s="18"/>
      <c r="E30" s="18">
        <v>186</v>
      </c>
      <c r="F30" s="18">
        <v>186</v>
      </c>
      <c r="G30" s="18">
        <v>186</v>
      </c>
      <c r="H30" s="18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19" customFormat="1" ht="18" customHeight="1">
      <c r="A31" s="16"/>
      <c r="B31" s="17"/>
      <c r="C31" s="17">
        <v>4120</v>
      </c>
      <c r="D31" s="18"/>
      <c r="E31" s="18">
        <v>27</v>
      </c>
      <c r="F31" s="18">
        <v>27</v>
      </c>
      <c r="G31" s="18">
        <v>27</v>
      </c>
      <c r="H31" s="18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s="19" customFormat="1" ht="18" customHeight="1">
      <c r="A32" s="16"/>
      <c r="B32" s="17"/>
      <c r="C32" s="17">
        <v>4300</v>
      </c>
      <c r="D32" s="18"/>
      <c r="E32" s="18">
        <v>57</v>
      </c>
      <c r="F32" s="18">
        <v>57</v>
      </c>
      <c r="G32" s="18">
        <v>0</v>
      </c>
      <c r="H32" s="18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19" customFormat="1" ht="18" customHeight="1">
      <c r="A33" s="16"/>
      <c r="B33" s="17">
        <v>75109</v>
      </c>
      <c r="C33" s="17"/>
      <c r="D33" s="18">
        <f>D34</f>
        <v>70011</v>
      </c>
      <c r="E33" s="18">
        <f>SUM(E35:E43)</f>
        <v>70011</v>
      </c>
      <c r="F33" s="18">
        <f>SUM(F35:F43)</f>
        <v>70011</v>
      </c>
      <c r="G33" s="18">
        <f>SUM(G35:G43)</f>
        <v>19806</v>
      </c>
      <c r="H33" s="18">
        <f>SUM(H36:H43)</f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19" customFormat="1" ht="18" customHeight="1">
      <c r="A34" s="16"/>
      <c r="B34" s="17"/>
      <c r="C34" s="17">
        <v>2010</v>
      </c>
      <c r="D34" s="18">
        <f>2687+30604+36720</f>
        <v>70011</v>
      </c>
      <c r="E34" s="18"/>
      <c r="F34" s="18"/>
      <c r="G34" s="18"/>
      <c r="H34" s="18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19" customFormat="1" ht="18" customHeight="1">
      <c r="A35" s="16"/>
      <c r="B35" s="17"/>
      <c r="C35" s="17">
        <v>3030</v>
      </c>
      <c r="D35" s="18"/>
      <c r="E35" s="18">
        <v>36720</v>
      </c>
      <c r="F35" s="18">
        <v>36720</v>
      </c>
      <c r="G35" s="18">
        <v>0</v>
      </c>
      <c r="H35" s="18"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19" customFormat="1" ht="18" customHeight="1">
      <c r="A36" s="16"/>
      <c r="B36" s="17"/>
      <c r="C36" s="17">
        <v>4010</v>
      </c>
      <c r="D36" s="18"/>
      <c r="E36" s="18">
        <v>800</v>
      </c>
      <c r="F36" s="18">
        <v>800</v>
      </c>
      <c r="G36" s="18">
        <v>800</v>
      </c>
      <c r="H36" s="18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19" customFormat="1" ht="18" customHeight="1">
      <c r="A37" s="16"/>
      <c r="B37" s="17"/>
      <c r="C37" s="17">
        <v>4110</v>
      </c>
      <c r="D37" s="18"/>
      <c r="E37" s="18">
        <f>752+20</f>
        <v>772</v>
      </c>
      <c r="F37" s="18">
        <f>752+20</f>
        <v>772</v>
      </c>
      <c r="G37" s="18">
        <f>752+20</f>
        <v>772</v>
      </c>
      <c r="H37" s="18"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s="19" customFormat="1" ht="18" customHeight="1">
      <c r="A38" s="16"/>
      <c r="B38" s="17"/>
      <c r="C38" s="17">
        <v>4120</v>
      </c>
      <c r="D38" s="18"/>
      <c r="E38" s="18">
        <f>108+4</f>
        <v>112</v>
      </c>
      <c r="F38" s="18">
        <f>108+4</f>
        <v>112</v>
      </c>
      <c r="G38" s="18">
        <f>108+4</f>
        <v>112</v>
      </c>
      <c r="H38" s="18"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19" customFormat="1" ht="18" customHeight="1">
      <c r="A39" s="16"/>
      <c r="B39" s="17"/>
      <c r="C39" s="17">
        <v>4170</v>
      </c>
      <c r="D39" s="18"/>
      <c r="E39" s="18">
        <f>2687+14905+350+180</f>
        <v>18122</v>
      </c>
      <c r="F39" s="18">
        <f>2687+14905+350+180</f>
        <v>18122</v>
      </c>
      <c r="G39" s="18">
        <f>2687+14905+350+180</f>
        <v>18122</v>
      </c>
      <c r="H39" s="18"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19" customFormat="1" ht="18" customHeight="1">
      <c r="A40" s="16"/>
      <c r="B40" s="17"/>
      <c r="C40" s="17">
        <v>4210</v>
      </c>
      <c r="D40" s="18"/>
      <c r="E40" s="18">
        <f>8490-550-182</f>
        <v>7758</v>
      </c>
      <c r="F40" s="18">
        <f>8490-550-182</f>
        <v>7758</v>
      </c>
      <c r="G40" s="18">
        <v>0</v>
      </c>
      <c r="H40" s="18"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19" customFormat="1" ht="18" customHeight="1">
      <c r="A41" s="16"/>
      <c r="B41" s="17"/>
      <c r="C41" s="17">
        <v>4300</v>
      </c>
      <c r="D41" s="18"/>
      <c r="E41" s="18">
        <f>4424+900+40</f>
        <v>5364</v>
      </c>
      <c r="F41" s="18">
        <f>4424+900+40</f>
        <v>5364</v>
      </c>
      <c r="G41" s="18">
        <v>0</v>
      </c>
      <c r="H41" s="18"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19" customFormat="1" ht="18" customHeight="1">
      <c r="A42" s="16"/>
      <c r="B42" s="17"/>
      <c r="C42" s="17">
        <v>4400</v>
      </c>
      <c r="D42" s="18"/>
      <c r="E42" s="18">
        <v>0</v>
      </c>
      <c r="F42" s="18">
        <v>0</v>
      </c>
      <c r="G42" s="18">
        <v>0</v>
      </c>
      <c r="H42" s="18"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19" customFormat="1" ht="18" customHeight="1">
      <c r="A43" s="16"/>
      <c r="B43" s="17"/>
      <c r="C43" s="17">
        <v>4410</v>
      </c>
      <c r="D43" s="18"/>
      <c r="E43" s="18">
        <f>225+200-62</f>
        <v>363</v>
      </c>
      <c r="F43" s="18">
        <f>225+200-62</f>
        <v>363</v>
      </c>
      <c r="G43" s="18">
        <v>0</v>
      </c>
      <c r="H43" s="18"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25" customFormat="1" ht="18" customHeight="1">
      <c r="A44" s="21">
        <v>801</v>
      </c>
      <c r="B44" s="22"/>
      <c r="C44" s="22"/>
      <c r="D44" s="23">
        <f>D46+D47+D48</f>
        <v>74664.45</v>
      </c>
      <c r="E44" s="23">
        <f>E45</f>
        <v>74664.45</v>
      </c>
      <c r="F44" s="23">
        <f>F45</f>
        <v>74664.45</v>
      </c>
      <c r="G44" s="23">
        <f>G45</f>
        <v>0</v>
      </c>
      <c r="H44" s="23">
        <f>H45</f>
        <v>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s="25" customFormat="1" ht="18" customHeight="1">
      <c r="A45" s="21"/>
      <c r="B45" s="17">
        <v>80153</v>
      </c>
      <c r="C45" s="22"/>
      <c r="D45" s="52">
        <f>D46</f>
        <v>74664.45</v>
      </c>
      <c r="E45" s="52">
        <f>E47+E48</f>
        <v>74664.45</v>
      </c>
      <c r="F45" s="52">
        <f>F47+F48</f>
        <v>74664.45</v>
      </c>
      <c r="G45" s="52">
        <f>G47+G48</f>
        <v>0</v>
      </c>
      <c r="H45" s="52">
        <f>H47+H48</f>
        <v>0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s="19" customFormat="1" ht="18" customHeight="1">
      <c r="A46" s="16"/>
      <c r="B46" s="17"/>
      <c r="C46" s="17">
        <v>2010</v>
      </c>
      <c r="D46" s="18">
        <f>52410.54+23546.76-1292.85</f>
        <v>74664.45</v>
      </c>
      <c r="E46" s="18"/>
      <c r="F46" s="18"/>
      <c r="G46" s="18"/>
      <c r="H46" s="18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19" customFormat="1" ht="18" customHeight="1">
      <c r="A47" s="16"/>
      <c r="B47" s="17"/>
      <c r="C47" s="17">
        <v>4210</v>
      </c>
      <c r="D47" s="18"/>
      <c r="E47" s="18">
        <f>518.91+232.99-12.79</f>
        <v>739.11</v>
      </c>
      <c r="F47" s="18">
        <f>518.91+232.99-12.79</f>
        <v>739.11</v>
      </c>
      <c r="G47" s="18">
        <v>0</v>
      </c>
      <c r="H47" s="18">
        <v>0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19" customFormat="1" ht="18" customHeight="1">
      <c r="A48" s="16"/>
      <c r="B48" s="17"/>
      <c r="C48" s="17">
        <v>4240</v>
      </c>
      <c r="D48" s="18"/>
      <c r="E48" s="18">
        <f>51891.63+23313.77-1280.06</f>
        <v>73925.34</v>
      </c>
      <c r="F48" s="18">
        <f>51891.63+23313.77-1280.06</f>
        <v>73925.34</v>
      </c>
      <c r="G48" s="18">
        <v>0</v>
      </c>
      <c r="H48" s="18">
        <v>0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25" customFormat="1" ht="18" customHeight="1">
      <c r="A49" s="26">
        <v>852</v>
      </c>
      <c r="B49" s="27"/>
      <c r="C49" s="27"/>
      <c r="D49" s="23">
        <f>SUM(D50,D53,D57)</f>
        <v>71930.18</v>
      </c>
      <c r="E49" s="23">
        <f>SUM(E50,E53,E57)</f>
        <v>71930.18</v>
      </c>
      <c r="F49" s="23">
        <f>SUM(F50,F53,F57)</f>
        <v>71930.18</v>
      </c>
      <c r="G49" s="23">
        <f>SUM(G50,G53,G57)</f>
        <v>37702</v>
      </c>
      <c r="H49" s="23">
        <f>SUM(H62,H84,H79,H88)</f>
        <v>0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s="31" customFormat="1" ht="18" customHeight="1">
      <c r="A50" s="28"/>
      <c r="B50" s="29">
        <v>85213</v>
      </c>
      <c r="C50" s="17"/>
      <c r="D50" s="18">
        <f>D51+D52</f>
        <v>33000</v>
      </c>
      <c r="E50" s="18">
        <f>E51+E52</f>
        <v>33000</v>
      </c>
      <c r="F50" s="18">
        <f>F51+F52</f>
        <v>33000</v>
      </c>
      <c r="G50" s="18">
        <f>G51+G52</f>
        <v>0</v>
      </c>
      <c r="H50" s="18">
        <f>H51+H52</f>
        <v>0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1:24" s="31" customFormat="1" ht="18" customHeight="1">
      <c r="A51" s="28"/>
      <c r="B51" s="16"/>
      <c r="C51" s="17">
        <v>2010</v>
      </c>
      <c r="D51" s="18">
        <v>33000</v>
      </c>
      <c r="E51" s="18"/>
      <c r="F51" s="18"/>
      <c r="G51" s="18"/>
      <c r="H51" s="18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s="31" customFormat="1" ht="18" customHeight="1">
      <c r="A52" s="28"/>
      <c r="B52" s="16"/>
      <c r="C52" s="17">
        <v>4130</v>
      </c>
      <c r="D52" s="18"/>
      <c r="E52" s="18">
        <v>33000</v>
      </c>
      <c r="F52" s="18">
        <v>33000</v>
      </c>
      <c r="G52" s="18">
        <v>0</v>
      </c>
      <c r="H52" s="18">
        <v>0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s="31" customFormat="1" ht="18" customHeight="1">
      <c r="A53" s="28"/>
      <c r="B53" s="29" t="s">
        <v>21</v>
      </c>
      <c r="C53" s="17"/>
      <c r="D53" s="18">
        <f>D54+D55+D56</f>
        <v>1228.18</v>
      </c>
      <c r="E53" s="18">
        <f>E54+E55+E56</f>
        <v>1228.1799999999998</v>
      </c>
      <c r="F53" s="18">
        <f>F54+F55+F56</f>
        <v>1228.1799999999998</v>
      </c>
      <c r="G53" s="18">
        <f>G54+G55+G56</f>
        <v>0</v>
      </c>
      <c r="H53" s="18">
        <f>H54+H55+H56</f>
        <v>0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s="31" customFormat="1" ht="18" customHeight="1">
      <c r="A54" s="28"/>
      <c r="B54" s="16"/>
      <c r="C54" s="17">
        <v>2010</v>
      </c>
      <c r="D54" s="18">
        <f>452.02+240.34+279.15+256.67</f>
        <v>1228.18</v>
      </c>
      <c r="E54" s="18"/>
      <c r="F54" s="18"/>
      <c r="G54" s="18"/>
      <c r="H54" s="18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24" s="31" customFormat="1" ht="18" customHeight="1">
      <c r="A55" s="28"/>
      <c r="B55" s="16"/>
      <c r="C55" s="17">
        <v>3110</v>
      </c>
      <c r="D55" s="18"/>
      <c r="E55" s="18">
        <f>443.16+235.62+273.68+251.64</f>
        <v>1204.1</v>
      </c>
      <c r="F55" s="18">
        <f>443.16+235.62+273.68+251.64</f>
        <v>1204.1</v>
      </c>
      <c r="G55" s="18">
        <v>0</v>
      </c>
      <c r="H55" s="18">
        <v>0</v>
      </c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1:24" s="31" customFormat="1" ht="18" customHeight="1">
      <c r="A56" s="28"/>
      <c r="B56" s="16"/>
      <c r="C56" s="17">
        <v>4210</v>
      </c>
      <c r="D56" s="18"/>
      <c r="E56" s="18">
        <f>8.86+4.72+5.47+5.03</f>
        <v>24.08</v>
      </c>
      <c r="F56" s="18">
        <f>8.86+4.72+5.47+5.03</f>
        <v>24.08</v>
      </c>
      <c r="G56" s="18">
        <v>0</v>
      </c>
      <c r="H56" s="18">
        <v>0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24" s="31" customFormat="1" ht="18" customHeight="1">
      <c r="A57" s="28"/>
      <c r="B57" s="29">
        <v>85228</v>
      </c>
      <c r="C57" s="17"/>
      <c r="D57" s="18">
        <f>D58+D59+D60</f>
        <v>37702</v>
      </c>
      <c r="E57" s="18">
        <f>E58+E59+E60</f>
        <v>37702</v>
      </c>
      <c r="F57" s="18">
        <f>F58+F59+F60</f>
        <v>37702</v>
      </c>
      <c r="G57" s="18">
        <f>G58+G59+G60</f>
        <v>37702</v>
      </c>
      <c r="H57" s="18">
        <f>H58+H59+H60</f>
        <v>0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s="31" customFormat="1" ht="18" customHeight="1">
      <c r="A58" s="28"/>
      <c r="B58" s="16"/>
      <c r="C58" s="17">
        <v>2010</v>
      </c>
      <c r="D58" s="18">
        <f>7000+5660+7581+9733+7728</f>
        <v>37702</v>
      </c>
      <c r="E58" s="18"/>
      <c r="F58" s="18"/>
      <c r="G58" s="18"/>
      <c r="H58" s="18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s="31" customFormat="1" ht="18" customHeight="1">
      <c r="A59" s="28"/>
      <c r="B59" s="16"/>
      <c r="C59" s="17">
        <v>4110</v>
      </c>
      <c r="D59" s="18"/>
      <c r="E59" s="18">
        <f>500+260+250</f>
        <v>1010</v>
      </c>
      <c r="F59" s="18">
        <f>500+260+250</f>
        <v>1010</v>
      </c>
      <c r="G59" s="18">
        <f>500+260+250</f>
        <v>1010</v>
      </c>
      <c r="H59" s="18">
        <v>0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s="31" customFormat="1" ht="18" customHeight="1">
      <c r="A60" s="28"/>
      <c r="B60" s="16"/>
      <c r="C60" s="17">
        <v>4170</v>
      </c>
      <c r="D60" s="18"/>
      <c r="E60" s="18">
        <f>6500+5400+7581+9483+7728</f>
        <v>36692</v>
      </c>
      <c r="F60" s="18">
        <f>6500+5400+7581+9483+7728</f>
        <v>36692</v>
      </c>
      <c r="G60" s="18">
        <f>6500+5400+7581+9483+7728</f>
        <v>36692</v>
      </c>
      <c r="H60" s="18">
        <v>0</v>
      </c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s="25" customFormat="1" ht="18" customHeight="1">
      <c r="A61" s="26">
        <v>855</v>
      </c>
      <c r="B61" s="27"/>
      <c r="C61" s="27"/>
      <c r="D61" s="23">
        <f>D62+D75+D89+D92</f>
        <v>6388741.46</v>
      </c>
      <c r="E61" s="23">
        <f>E62+E75+E89+E92</f>
        <v>6388741.46</v>
      </c>
      <c r="F61" s="23">
        <f>F62+F75+F89+F92</f>
        <v>6388741.46</v>
      </c>
      <c r="G61" s="23">
        <f>G62+G75+G89+G92</f>
        <v>307539</v>
      </c>
      <c r="H61" s="23">
        <f>H62+H75+H89+H92</f>
        <v>0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s="19" customFormat="1" ht="18" customHeight="1">
      <c r="A62" s="32"/>
      <c r="B62" s="17">
        <v>85501</v>
      </c>
      <c r="C62" s="17"/>
      <c r="D62" s="18">
        <f>SUM(D63:D74)</f>
        <v>3178500</v>
      </c>
      <c r="E62" s="18">
        <f>SUM(E63:E74)</f>
        <v>3178500</v>
      </c>
      <c r="F62" s="18">
        <f>SUM(F63:F74)</f>
        <v>3178500</v>
      </c>
      <c r="G62" s="18">
        <f>SUM(G63:G74)</f>
        <v>41247</v>
      </c>
      <c r="H62" s="18">
        <f>SUM(H63:H74)</f>
        <v>0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31" customFormat="1" ht="18" customHeight="1">
      <c r="A63" s="28"/>
      <c r="B63" s="16"/>
      <c r="C63" s="17">
        <v>2060</v>
      </c>
      <c r="D63" s="18">
        <f>2880000+298500</f>
        <v>3178500</v>
      </c>
      <c r="E63" s="18"/>
      <c r="F63" s="18"/>
      <c r="G63" s="18"/>
      <c r="H63" s="18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s="31" customFormat="1" ht="18" customHeight="1">
      <c r="A64" s="28"/>
      <c r="B64" s="16"/>
      <c r="C64" s="17">
        <v>3110</v>
      </c>
      <c r="D64" s="18"/>
      <c r="E64" s="18">
        <f>2837438+294089</f>
        <v>3131527</v>
      </c>
      <c r="F64" s="18">
        <f>2837438+294089</f>
        <v>3131527</v>
      </c>
      <c r="G64" s="18">
        <v>0</v>
      </c>
      <c r="H64" s="18">
        <v>0</v>
      </c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s="31" customFormat="1" ht="18" customHeight="1">
      <c r="A65" s="28"/>
      <c r="B65" s="16"/>
      <c r="C65" s="17" t="s">
        <v>20</v>
      </c>
      <c r="D65" s="18"/>
      <c r="E65" s="18">
        <f>29986+1900</f>
        <v>31886</v>
      </c>
      <c r="F65" s="18">
        <f>29986+1900</f>
        <v>31886</v>
      </c>
      <c r="G65" s="18">
        <f>29986+1900</f>
        <v>31886</v>
      </c>
      <c r="H65" s="18">
        <v>0</v>
      </c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s="31" customFormat="1" ht="18" customHeight="1">
      <c r="A66" s="28"/>
      <c r="B66" s="16"/>
      <c r="C66" s="17" t="s">
        <v>22</v>
      </c>
      <c r="D66" s="18"/>
      <c r="E66" s="18">
        <v>2894</v>
      </c>
      <c r="F66" s="18">
        <v>2894</v>
      </c>
      <c r="G66" s="18">
        <v>2894</v>
      </c>
      <c r="H66" s="18">
        <v>0</v>
      </c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s="31" customFormat="1" ht="18" customHeight="1">
      <c r="A67" s="28"/>
      <c r="B67" s="16"/>
      <c r="C67" s="17" t="s">
        <v>23</v>
      </c>
      <c r="D67" s="18"/>
      <c r="E67" s="18">
        <f>5663+280</f>
        <v>5943</v>
      </c>
      <c r="F67" s="18">
        <f>5663+280</f>
        <v>5943</v>
      </c>
      <c r="G67" s="18">
        <f>5663+280</f>
        <v>5943</v>
      </c>
      <c r="H67" s="18">
        <v>0</v>
      </c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1:24" s="31" customFormat="1" ht="18" customHeight="1">
      <c r="A68" s="28"/>
      <c r="B68" s="16"/>
      <c r="C68" s="17" t="s">
        <v>24</v>
      </c>
      <c r="D68" s="18"/>
      <c r="E68" s="18">
        <v>524</v>
      </c>
      <c r="F68" s="18">
        <v>524</v>
      </c>
      <c r="G68" s="18">
        <v>524</v>
      </c>
      <c r="H68" s="18">
        <v>0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s="31" customFormat="1" ht="18" customHeight="1">
      <c r="A69" s="28"/>
      <c r="B69" s="16"/>
      <c r="C69" s="17" t="s">
        <v>25</v>
      </c>
      <c r="D69" s="18"/>
      <c r="E69" s="18">
        <f>866+2231</f>
        <v>3097</v>
      </c>
      <c r="F69" s="18">
        <f>866+2231</f>
        <v>3097</v>
      </c>
      <c r="G69" s="18">
        <v>0</v>
      </c>
      <c r="H69" s="18">
        <v>0</v>
      </c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s="31" customFormat="1" ht="18" customHeight="1">
      <c r="A70" s="28"/>
      <c r="B70" s="16"/>
      <c r="C70" s="17" t="s">
        <v>26</v>
      </c>
      <c r="D70" s="18"/>
      <c r="E70" s="18">
        <v>1603</v>
      </c>
      <c r="F70" s="18">
        <v>1603</v>
      </c>
      <c r="G70" s="18">
        <v>0</v>
      </c>
      <c r="H70" s="18">
        <v>0</v>
      </c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s="31" customFormat="1" ht="18" customHeight="1">
      <c r="A71" s="28"/>
      <c r="B71" s="16"/>
      <c r="C71" s="17">
        <v>4360</v>
      </c>
      <c r="D71" s="18"/>
      <c r="E71" s="18">
        <v>333</v>
      </c>
      <c r="F71" s="18">
        <v>333</v>
      </c>
      <c r="G71" s="18">
        <v>0</v>
      </c>
      <c r="H71" s="18">
        <v>0</v>
      </c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s="31" customFormat="1" ht="18" customHeight="1">
      <c r="A72" s="28"/>
      <c r="B72" s="16"/>
      <c r="C72" s="17">
        <v>4410</v>
      </c>
      <c r="D72" s="18"/>
      <c r="E72" s="18">
        <v>0</v>
      </c>
      <c r="F72" s="18">
        <v>0</v>
      </c>
      <c r="G72" s="18">
        <v>0</v>
      </c>
      <c r="H72" s="18">
        <v>0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s="31" customFormat="1" ht="18" customHeight="1">
      <c r="A73" s="28"/>
      <c r="B73" s="16"/>
      <c r="C73" s="17">
        <v>4440</v>
      </c>
      <c r="D73" s="18"/>
      <c r="E73" s="18">
        <v>693</v>
      </c>
      <c r="F73" s="18">
        <v>693</v>
      </c>
      <c r="G73" s="18">
        <v>0</v>
      </c>
      <c r="H73" s="18">
        <v>0</v>
      </c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1:24" s="31" customFormat="1" ht="18" customHeight="1">
      <c r="A74" s="28"/>
      <c r="B74" s="16"/>
      <c r="C74" s="17">
        <v>4700</v>
      </c>
      <c r="D74" s="18"/>
      <c r="E74" s="18">
        <v>0</v>
      </c>
      <c r="F74" s="18">
        <v>0</v>
      </c>
      <c r="G74" s="18">
        <v>0</v>
      </c>
      <c r="H74" s="18">
        <v>0</v>
      </c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s="31" customFormat="1" ht="18" customHeight="1">
      <c r="A75" s="28"/>
      <c r="B75" s="29">
        <v>85502</v>
      </c>
      <c r="C75" s="17"/>
      <c r="D75" s="18">
        <f>SUM(D76:D88)</f>
        <v>3024400</v>
      </c>
      <c r="E75" s="18">
        <f>SUM(E76:E88)</f>
        <v>3024400</v>
      </c>
      <c r="F75" s="18">
        <f>SUM(F76:F88)</f>
        <v>3024400</v>
      </c>
      <c r="G75" s="18">
        <f>SUM(G76:G88)</f>
        <v>260946</v>
      </c>
      <c r="H75" s="18">
        <f>SUM(H76:H88)</f>
        <v>0</v>
      </c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s="31" customFormat="1" ht="18" customHeight="1">
      <c r="A76" s="28"/>
      <c r="B76" s="16"/>
      <c r="C76" s="17">
        <v>2010</v>
      </c>
      <c r="D76" s="18">
        <v>3024400</v>
      </c>
      <c r="E76" s="18">
        <v>0</v>
      </c>
      <c r="F76" s="18">
        <v>0</v>
      </c>
      <c r="G76" s="18">
        <v>0</v>
      </c>
      <c r="H76" s="18">
        <v>0</v>
      </c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s="31" customFormat="1" ht="18" customHeight="1">
      <c r="A77" s="28"/>
      <c r="B77" s="16"/>
      <c r="C77" s="17">
        <v>3110</v>
      </c>
      <c r="D77" s="18"/>
      <c r="E77" s="18">
        <v>2756311</v>
      </c>
      <c r="F77" s="18">
        <v>2756311</v>
      </c>
      <c r="G77" s="18">
        <v>0</v>
      </c>
      <c r="H77" s="18">
        <v>0</v>
      </c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s="31" customFormat="1" ht="18" customHeight="1">
      <c r="A78" s="28"/>
      <c r="B78" s="16"/>
      <c r="C78" s="17">
        <v>4010</v>
      </c>
      <c r="D78" s="18"/>
      <c r="E78" s="18">
        <v>64160</v>
      </c>
      <c r="F78" s="18">
        <v>64160</v>
      </c>
      <c r="G78" s="18">
        <v>64160</v>
      </c>
      <c r="H78" s="18">
        <v>0</v>
      </c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s="31" customFormat="1" ht="18" customHeight="1">
      <c r="A79" s="28"/>
      <c r="B79" s="29"/>
      <c r="C79" s="17">
        <v>4040</v>
      </c>
      <c r="D79" s="18"/>
      <c r="E79" s="18">
        <v>4748</v>
      </c>
      <c r="F79" s="18">
        <v>4748</v>
      </c>
      <c r="G79" s="18">
        <v>4748</v>
      </c>
      <c r="H79" s="18">
        <f>H80+H83</f>
        <v>0</v>
      </c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1:24" s="31" customFormat="1" ht="18" customHeight="1">
      <c r="A80" s="28"/>
      <c r="B80" s="16"/>
      <c r="C80" s="17">
        <v>4110</v>
      </c>
      <c r="D80" s="18"/>
      <c r="E80" s="18">
        <v>191866</v>
      </c>
      <c r="F80" s="18">
        <v>191866</v>
      </c>
      <c r="G80" s="18">
        <v>191866</v>
      </c>
      <c r="H80" s="18">
        <v>0</v>
      </c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s="31" customFormat="1" ht="18" customHeight="1">
      <c r="A81" s="28"/>
      <c r="B81" s="16"/>
      <c r="C81" s="17">
        <v>4120</v>
      </c>
      <c r="D81" s="18"/>
      <c r="E81" s="18">
        <v>172</v>
      </c>
      <c r="F81" s="18">
        <v>172</v>
      </c>
      <c r="G81" s="18">
        <v>172</v>
      </c>
      <c r="H81" s="18">
        <v>0</v>
      </c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s="31" customFormat="1" ht="18" customHeight="1">
      <c r="A82" s="28"/>
      <c r="B82" s="16"/>
      <c r="C82" s="17">
        <v>4170</v>
      </c>
      <c r="D82" s="18"/>
      <c r="E82" s="18">
        <v>0</v>
      </c>
      <c r="F82" s="18">
        <v>0</v>
      </c>
      <c r="G82" s="18">
        <v>0</v>
      </c>
      <c r="H82" s="18">
        <v>0</v>
      </c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s="31" customFormat="1" ht="18" customHeight="1">
      <c r="A83" s="28"/>
      <c r="B83" s="16"/>
      <c r="C83" s="17">
        <v>4210</v>
      </c>
      <c r="D83" s="18"/>
      <c r="E83" s="18">
        <f>1221+300</f>
        <v>1521</v>
      </c>
      <c r="F83" s="18">
        <f>1221+300</f>
        <v>1521</v>
      </c>
      <c r="G83" s="18">
        <v>0</v>
      </c>
      <c r="H83" s="18">
        <v>0</v>
      </c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s="31" customFormat="1" ht="18" customHeight="1">
      <c r="A84" s="28"/>
      <c r="B84" s="29"/>
      <c r="C84" s="17">
        <v>4280</v>
      </c>
      <c r="D84" s="18"/>
      <c r="E84" s="18">
        <v>240</v>
      </c>
      <c r="F84" s="18">
        <v>240</v>
      </c>
      <c r="G84" s="18">
        <v>0</v>
      </c>
      <c r="H84" s="18">
        <f>H85+H86+H87</f>
        <v>0</v>
      </c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24" s="31" customFormat="1" ht="18" customHeight="1">
      <c r="A85" s="28"/>
      <c r="B85" s="16"/>
      <c r="C85" s="17">
        <v>4300</v>
      </c>
      <c r="D85" s="18"/>
      <c r="E85" s="18">
        <f>2487+200</f>
        <v>2687</v>
      </c>
      <c r="F85" s="18">
        <f>2487+200</f>
        <v>2687</v>
      </c>
      <c r="G85" s="18">
        <v>0</v>
      </c>
      <c r="H85" s="18">
        <v>0</v>
      </c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1:24" s="31" customFormat="1" ht="18" customHeight="1">
      <c r="A86" s="28"/>
      <c r="B86" s="16"/>
      <c r="C86" s="17">
        <v>4360</v>
      </c>
      <c r="D86" s="18"/>
      <c r="E86" s="18">
        <v>620</v>
      </c>
      <c r="F86" s="18">
        <v>620</v>
      </c>
      <c r="G86" s="18">
        <v>0</v>
      </c>
      <c r="H86" s="18">
        <v>0</v>
      </c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 s="31" customFormat="1" ht="18" customHeight="1" hidden="1">
      <c r="A87" s="28"/>
      <c r="B87" s="16"/>
      <c r="C87" s="17">
        <v>4410</v>
      </c>
      <c r="D87" s="18"/>
      <c r="E87" s="18">
        <v>0</v>
      </c>
      <c r="F87" s="18">
        <v>0</v>
      </c>
      <c r="G87" s="18">
        <v>0</v>
      </c>
      <c r="H87" s="18">
        <v>0</v>
      </c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8" s="30" customFormat="1" ht="18" customHeight="1">
      <c r="A88" s="28"/>
      <c r="B88" s="29"/>
      <c r="C88" s="17">
        <v>4440</v>
      </c>
      <c r="D88" s="33"/>
      <c r="E88" s="33">
        <v>2075</v>
      </c>
      <c r="F88" s="33">
        <v>2075</v>
      </c>
      <c r="G88" s="33">
        <v>0</v>
      </c>
      <c r="H88" s="33">
        <v>0</v>
      </c>
    </row>
    <row r="89" spans="1:8" s="30" customFormat="1" ht="18" customHeight="1">
      <c r="A89" s="28"/>
      <c r="B89" s="29" t="s">
        <v>27</v>
      </c>
      <c r="C89" s="17"/>
      <c r="D89" s="33">
        <f>D90+D91</f>
        <v>151.46</v>
      </c>
      <c r="E89" s="33">
        <f>E90+E91</f>
        <v>151.46</v>
      </c>
      <c r="F89" s="33">
        <f>F90+F91</f>
        <v>151.46</v>
      </c>
      <c r="G89" s="33">
        <f>G90+G91</f>
        <v>0</v>
      </c>
      <c r="H89" s="33">
        <f>H90+H91</f>
        <v>0</v>
      </c>
    </row>
    <row r="90" spans="1:8" s="30" customFormat="1" ht="18" customHeight="1">
      <c r="A90" s="28"/>
      <c r="B90" s="29"/>
      <c r="C90" s="17">
        <v>2010</v>
      </c>
      <c r="D90" s="33">
        <v>151.46</v>
      </c>
      <c r="E90" s="33"/>
      <c r="F90" s="33"/>
      <c r="G90" s="33"/>
      <c r="H90" s="33"/>
    </row>
    <row r="91" spans="1:8" s="30" customFormat="1" ht="18" customHeight="1">
      <c r="A91" s="34"/>
      <c r="B91" s="35"/>
      <c r="C91" s="12">
        <v>4210</v>
      </c>
      <c r="D91" s="36"/>
      <c r="E91" s="36">
        <v>151.46</v>
      </c>
      <c r="F91" s="36">
        <v>151.46</v>
      </c>
      <c r="G91" s="36">
        <v>0</v>
      </c>
      <c r="H91" s="36">
        <v>0</v>
      </c>
    </row>
    <row r="92" spans="1:8" s="30" customFormat="1" ht="18" customHeight="1">
      <c r="A92" s="37"/>
      <c r="B92" s="38" t="s">
        <v>28</v>
      </c>
      <c r="C92" s="39"/>
      <c r="D92" s="40">
        <f>D93</f>
        <v>185690</v>
      </c>
      <c r="E92" s="40">
        <f>E95+E96+E97+E98+E99+E94</f>
        <v>185690</v>
      </c>
      <c r="F92" s="40">
        <f>F95+F96+F97+F98+F99+F94</f>
        <v>185690</v>
      </c>
      <c r="G92" s="40">
        <f>G95+G96+G97+G98+G99+G94</f>
        <v>5346</v>
      </c>
      <c r="H92" s="40">
        <f>H95+H96+H97+H98+H99</f>
        <v>0</v>
      </c>
    </row>
    <row r="93" spans="1:8" s="30" customFormat="1" ht="18" customHeight="1">
      <c r="A93" s="37"/>
      <c r="B93" s="38"/>
      <c r="C93" s="39">
        <v>2010</v>
      </c>
      <c r="D93" s="40">
        <f>6820+122760+17940+17400+15190+1240+1550+1240+620+310+620</f>
        <v>185690</v>
      </c>
      <c r="E93" s="40"/>
      <c r="F93" s="40"/>
      <c r="G93" s="40"/>
      <c r="H93" s="40"/>
    </row>
    <row r="94" spans="1:8" s="30" customFormat="1" ht="18" customHeight="1">
      <c r="A94" s="37"/>
      <c r="B94" s="38"/>
      <c r="C94" s="39">
        <v>3110</v>
      </c>
      <c r="D94" s="40"/>
      <c r="E94" s="40">
        <v>179660</v>
      </c>
      <c r="F94" s="40">
        <v>179660</v>
      </c>
      <c r="G94" s="40">
        <v>0</v>
      </c>
      <c r="H94" s="40">
        <v>0</v>
      </c>
    </row>
    <row r="95" spans="1:8" s="30" customFormat="1" ht="18" customHeight="1">
      <c r="A95" s="37"/>
      <c r="B95" s="38"/>
      <c r="C95" s="39">
        <v>4010</v>
      </c>
      <c r="D95" s="40"/>
      <c r="E95" s="40">
        <v>4560</v>
      </c>
      <c r="F95" s="40">
        <v>4560</v>
      </c>
      <c r="G95" s="40">
        <v>4560</v>
      </c>
      <c r="H95" s="40">
        <v>0</v>
      </c>
    </row>
    <row r="96" spans="1:8" s="30" customFormat="1" ht="18" customHeight="1">
      <c r="A96" s="37"/>
      <c r="B96" s="38"/>
      <c r="C96" s="39">
        <v>4110</v>
      </c>
      <c r="D96" s="40"/>
      <c r="E96" s="40">
        <v>786</v>
      </c>
      <c r="F96" s="40">
        <v>786</v>
      </c>
      <c r="G96" s="40">
        <v>786</v>
      </c>
      <c r="H96" s="40">
        <v>0</v>
      </c>
    </row>
    <row r="97" spans="1:8" s="30" customFormat="1" ht="18" customHeight="1">
      <c r="A97" s="37"/>
      <c r="B97" s="38"/>
      <c r="C97" s="39">
        <v>4120</v>
      </c>
      <c r="D97" s="40"/>
      <c r="E97" s="40">
        <v>0</v>
      </c>
      <c r="F97" s="40">
        <v>0</v>
      </c>
      <c r="G97" s="40">
        <v>0</v>
      </c>
      <c r="H97" s="40">
        <v>0</v>
      </c>
    </row>
    <row r="98" spans="1:8" s="30" customFormat="1" ht="18" customHeight="1">
      <c r="A98" s="37"/>
      <c r="B98" s="38"/>
      <c r="C98" s="39">
        <v>4210</v>
      </c>
      <c r="D98" s="40"/>
      <c r="E98" s="40">
        <v>246</v>
      </c>
      <c r="F98" s="40">
        <v>246</v>
      </c>
      <c r="G98" s="40">
        <v>0</v>
      </c>
      <c r="H98" s="40">
        <v>0</v>
      </c>
    </row>
    <row r="99" spans="1:8" s="30" customFormat="1" ht="18" customHeight="1">
      <c r="A99" s="37"/>
      <c r="B99" s="38"/>
      <c r="C99" s="39">
        <v>4300</v>
      </c>
      <c r="D99" s="40"/>
      <c r="E99" s="40">
        <v>438</v>
      </c>
      <c r="F99" s="40">
        <v>438</v>
      </c>
      <c r="G99" s="40">
        <v>0</v>
      </c>
      <c r="H99" s="40">
        <v>0</v>
      </c>
    </row>
    <row r="100" spans="1:8" ht="25.5" customHeight="1">
      <c r="A100" s="85" t="s">
        <v>7</v>
      </c>
      <c r="B100" s="85"/>
      <c r="C100" s="85"/>
      <c r="D100" s="41">
        <f>SUM(D7,D15,D26,D49,D61,D44)</f>
        <v>6766307.67</v>
      </c>
      <c r="E100" s="41">
        <f>SUM(E7,E15,E26,E49,E61,E44)</f>
        <v>6766307.67</v>
      </c>
      <c r="F100" s="41">
        <f>SUM(F7,F15,F26,F49,F61,F44)</f>
        <v>6766307.67</v>
      </c>
      <c r="G100" s="41">
        <f>SUM(G7,G15,G26,G49,G61,G44)</f>
        <v>507559.64</v>
      </c>
      <c r="H100" s="41">
        <f>SUM(H7,H15,H26,H49,H61,H44)</f>
        <v>0</v>
      </c>
    </row>
    <row r="101" spans="1:6" ht="18.75" customHeight="1">
      <c r="A101" s="4"/>
      <c r="B101" s="4"/>
      <c r="C101" s="4"/>
      <c r="D101" s="4"/>
      <c r="E101" s="4"/>
      <c r="F101" s="4"/>
    </row>
    <row r="102" spans="1:8" ht="15.75">
      <c r="A102" s="42" t="s">
        <v>29</v>
      </c>
      <c r="B102" s="43"/>
      <c r="C102" s="43"/>
      <c r="D102" s="43"/>
      <c r="E102" s="43"/>
      <c r="F102" s="43"/>
      <c r="G102" s="3"/>
      <c r="H102" s="3"/>
    </row>
    <row r="103" spans="1:8" ht="15.75">
      <c r="A103" s="44"/>
      <c r="B103" s="45"/>
      <c r="C103" s="45"/>
      <c r="D103" s="45"/>
      <c r="E103" s="45"/>
      <c r="F103" s="45"/>
      <c r="G103" s="46"/>
      <c r="H103" s="46"/>
    </row>
    <row r="104" spans="1:6" ht="27.75" customHeight="1">
      <c r="A104" s="47" t="s">
        <v>0</v>
      </c>
      <c r="B104" s="47" t="s">
        <v>30</v>
      </c>
      <c r="C104" s="47" t="s">
        <v>31</v>
      </c>
      <c r="D104" s="47" t="s">
        <v>32</v>
      </c>
      <c r="E104" s="86" t="s">
        <v>33</v>
      </c>
      <c r="F104" s="86"/>
    </row>
    <row r="105" spans="1:24" s="3" customFormat="1" ht="11.25" customHeight="1">
      <c r="A105" s="48" t="s">
        <v>2</v>
      </c>
      <c r="B105" s="48" t="s">
        <v>3</v>
      </c>
      <c r="C105" s="48" t="s">
        <v>4</v>
      </c>
      <c r="D105" s="48" t="s">
        <v>5</v>
      </c>
      <c r="E105" s="87" t="s">
        <v>6</v>
      </c>
      <c r="F105" s="88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6" ht="18" customHeight="1">
      <c r="A106" s="49">
        <v>750</v>
      </c>
      <c r="B106" s="49">
        <v>75011</v>
      </c>
      <c r="C106" s="50" t="s">
        <v>34</v>
      </c>
      <c r="D106" s="51">
        <v>300</v>
      </c>
      <c r="E106" s="89">
        <v>15</v>
      </c>
      <c r="F106" s="89"/>
    </row>
    <row r="107" spans="1:6" ht="18" customHeight="1">
      <c r="A107" s="49">
        <v>852</v>
      </c>
      <c r="B107" s="49">
        <v>85228</v>
      </c>
      <c r="C107" s="50" t="s">
        <v>35</v>
      </c>
      <c r="D107" s="51">
        <v>1000</v>
      </c>
      <c r="E107" s="90">
        <v>50</v>
      </c>
      <c r="F107" s="91"/>
    </row>
    <row r="108" spans="1:6" ht="18" customHeight="1">
      <c r="A108" s="49">
        <v>855</v>
      </c>
      <c r="B108" s="49">
        <v>85502</v>
      </c>
      <c r="C108" s="50" t="s">
        <v>36</v>
      </c>
      <c r="D108" s="51">
        <v>2000</v>
      </c>
      <c r="E108" s="90">
        <v>0</v>
      </c>
      <c r="F108" s="92"/>
    </row>
    <row r="109" spans="1:6" ht="20.25" customHeight="1">
      <c r="A109" s="49">
        <v>855</v>
      </c>
      <c r="B109" s="49">
        <v>85502</v>
      </c>
      <c r="C109" s="50" t="s">
        <v>37</v>
      </c>
      <c r="D109" s="51">
        <v>15000</v>
      </c>
      <c r="E109" s="84">
        <v>10000</v>
      </c>
      <c r="F109" s="84"/>
    </row>
    <row r="110" ht="10.5" customHeight="1"/>
    <row r="111" spans="1:8" ht="28.5" customHeight="1">
      <c r="A111" s="77" t="s">
        <v>38</v>
      </c>
      <c r="B111" s="77"/>
      <c r="C111" s="77"/>
      <c r="D111" s="77"/>
      <c r="E111" s="77"/>
      <c r="F111" s="77"/>
      <c r="G111" s="77"/>
      <c r="H111" s="77"/>
    </row>
    <row r="112" spans="1:8" ht="33" customHeight="1">
      <c r="A112" s="77" t="s">
        <v>39</v>
      </c>
      <c r="B112" s="77"/>
      <c r="C112" s="77"/>
      <c r="D112" s="77"/>
      <c r="E112" s="77"/>
      <c r="F112" s="77"/>
      <c r="G112" s="77"/>
      <c r="H112" s="77"/>
    </row>
    <row r="114" ht="12.75">
      <c r="G114" t="s">
        <v>40</v>
      </c>
    </row>
  </sheetData>
  <sheetProtection/>
  <mergeCells count="18">
    <mergeCell ref="E109:F109"/>
    <mergeCell ref="A111:H111"/>
    <mergeCell ref="A112:H112"/>
    <mergeCell ref="A100:C100"/>
    <mergeCell ref="E104:F104"/>
    <mergeCell ref="E105:F105"/>
    <mergeCell ref="E106:F106"/>
    <mergeCell ref="E107:F107"/>
    <mergeCell ref="E108:F108"/>
    <mergeCell ref="A1:H1"/>
    <mergeCell ref="A3:A5"/>
    <mergeCell ref="B3:B5"/>
    <mergeCell ref="C3:C5"/>
    <mergeCell ref="D3:D5"/>
    <mergeCell ref="E3:E5"/>
    <mergeCell ref="F3:H3"/>
    <mergeCell ref="F4:F5"/>
    <mergeCell ref="H4:H5"/>
  </mergeCells>
  <printOptions/>
  <pageMargins left="0.7086614173228347" right="0.7086614173228347" top="1.1811023622047245" bottom="0.7480314960629921" header="0.4724409448818898" footer="0.31496062992125984"/>
  <pageSetup horizontalDpi="600" verticalDpi="600" orientation="portrait" paperSize="9" r:id="rId1"/>
  <headerFooter>
    <oddHeader>&amp;R&amp;"Arial,Pogrubiony"Załącznik Nr 3&amp;"Arial,Normalny" do Zarządzenia Nr 296/2018
Burmistrza Miasta Radziejów z dnia 20 listopada 2018 roku
w sprawie zmian w budżecie Miasta Radziejów na 2018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2018-11-21T10:50:07Z</cp:lastPrinted>
  <dcterms:created xsi:type="dcterms:W3CDTF">2011-11-10T14:00:20Z</dcterms:created>
  <dcterms:modified xsi:type="dcterms:W3CDTF">2018-11-21T13:48:24Z</dcterms:modified>
  <cp:category/>
  <cp:version/>
  <cp:contentType/>
  <cp:contentStatus/>
</cp:coreProperties>
</file>