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. 3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<sst xmlns="http://schemas.openxmlformats.org/spreadsheetml/2006/main" count="43" uniqueCount="41">
  <si>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Dział</t>
  </si>
  <si>
    <t>w złotych</t>
  </si>
  <si>
    <t>1.</t>
  </si>
  <si>
    <t>2.</t>
  </si>
  <si>
    <t>3.</t>
  </si>
  <si>
    <t>4.</t>
  </si>
  <si>
    <t>5.</t>
  </si>
  <si>
    <t>Ogółem</t>
  </si>
  <si>
    <t>w tym:</t>
  </si>
  <si>
    <t>Dochody i wydatki związane z realizacją zadań z zakresu administracji rządowej i innych zadań zleconych odrębnymi ustawami w 2018 r.</t>
  </si>
  <si>
    <t>Rozdział</t>
  </si>
  <si>
    <t>§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</si>
  <si>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</si>
  <si>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</si>
  <si>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</si>
  <si>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</si>
  <si>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</si>
  <si>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</si>
  <si>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</si>
  <si>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</si>
  <si>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</si>
  <si>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85215</t>
  </si>
  <si>
    <t>4040</t>
  </si>
  <si>
    <t>4110</t>
  </si>
  <si>
    <t>4120</t>
  </si>
  <si>
    <t>4210</t>
  </si>
  <si>
    <t>4300</t>
  </si>
  <si>
    <t>85503</t>
  </si>
  <si>
    <t>85504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</si>
  <si>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</si>
  <si>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</si>
  <si>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</si>
  <si>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</si>
  <si>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</si>
  <si>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</si>
  <si>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</si>
  <si>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0920</t>
  </si>
  <si>
    <t>0980</t>
  </si>
  <si>
    <t xml:space="preserve">Kwota wykazana w kolumnie 4 została ustalona przez Wojewodę Kujawsko-Pomorskiego decyzją z dnia 9 lutego 2018r Nr WFB.I.3120.1.12018. </t>
  </si>
  <si>
    <t xml:space="preserve">Kwota wykazana w kolumnie 5 należna gminie w związku z realizacją zadań w rozdziale 85502 przyjęto na podstawie przewidywanego wykonania z ostatnich 3 lat. 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</si>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</sst>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6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8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abSelected="1" zoomScalePageLayoutView="0" workbookViewId="0" topLeftCell="A1">
      <selection activeCell="F95" sqref="F95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5" customWidth="1"/>
  </cols>
  <sheetData>
    <row r="1" spans="1:8" ht="44.25" customHeight="1">
      <c r="A1" s="54" t="s">
        <v>9</v>
      </c>
      <c r="B1" s="54"/>
      <c r="C1" s="54"/>
      <c r="D1" s="54"/>
      <c r="E1" s="54"/>
      <c r="F1" s="54"/>
      <c r="G1" s="54"/>
      <c r="H1" s="54"/>
    </row>
    <row r="2" spans="1:8" ht="10.5" customHeight="1">
      <c r="A2" s="4"/>
      <c r="B2" s="4"/>
      <c r="C2" s="4"/>
      <c r="D2" s="4"/>
      <c r="E2" s="4"/>
      <c r="F2" s="4"/>
      <c r="H2" s="1" t="s">
        <v>1</v>
      </c>
    </row>
    <row r="3" spans="1:8" ht="12.75" customHeight="1">
      <c r="A3" s="55" t="s">
        <v>0</v>
      </c>
      <c r="B3" s="55" t="s">
        <v>10</v>
      </c>
      <c r="C3" s="55" t="s">
        <v>11</v>
      </c>
      <c r="D3" s="56" t="s">
        <v>12</v>
      </c>
      <c r="E3" s="56" t="s">
        <v>13</v>
      </c>
      <c r="F3" s="56" t="s">
        <v>14</v>
      </c>
      <c r="G3" s="56"/>
      <c r="H3" s="56"/>
    </row>
    <row r="4" spans="1:8" ht="12.75" customHeight="1">
      <c r="A4" s="55"/>
      <c r="B4" s="55"/>
      <c r="C4" s="55"/>
      <c r="D4" s="56"/>
      <c r="E4" s="56"/>
      <c r="F4" s="56" t="s">
        <v>15</v>
      </c>
      <c r="G4" s="6" t="s">
        <v>8</v>
      </c>
      <c r="H4" s="56" t="s">
        <v>16</v>
      </c>
    </row>
    <row r="5" spans="1:8" ht="45">
      <c r="A5" s="55"/>
      <c r="B5" s="55"/>
      <c r="C5" s="55"/>
      <c r="D5" s="56"/>
      <c r="E5" s="56"/>
      <c r="F5" s="56"/>
      <c r="G5" s="2" t="s">
        <v>17</v>
      </c>
      <c r="H5" s="56"/>
    </row>
    <row r="6" spans="1:8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10</v>
      </c>
    </row>
    <row r="7" spans="1:8" ht="18" customHeight="1">
      <c r="A7" s="8" t="s">
        <v>18</v>
      </c>
      <c r="B7" s="8" t="s">
        <v>19</v>
      </c>
      <c r="C7" s="9"/>
      <c r="D7" s="10">
        <f>SUM(D8:D14)</f>
        <v>15802.58</v>
      </c>
      <c r="E7" s="10">
        <f>SUM(E8:E14)</f>
        <v>15802.580000000002</v>
      </c>
      <c r="F7" s="10">
        <f>SUM(F8:F14)</f>
        <v>15802.580000000002</v>
      </c>
      <c r="G7" s="10">
        <f>SUM(G8:G14)</f>
        <v>119.64</v>
      </c>
      <c r="H7" s="10">
        <f>SUM(H8:H14)</f>
        <v>0</v>
      </c>
    </row>
    <row r="8" spans="1:24" s="3" customFormat="1" ht="18" customHeight="1">
      <c r="A8" s="11"/>
      <c r="B8" s="12"/>
      <c r="C8" s="12">
        <v>2010</v>
      </c>
      <c r="D8" s="13">
        <f>12291.89+3510.69</f>
        <v>15802.58</v>
      </c>
      <c r="E8" s="13"/>
      <c r="F8" s="13"/>
      <c r="G8" s="13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3" customFormat="1" ht="18" customHeight="1">
      <c r="A9" s="11"/>
      <c r="B9" s="12"/>
      <c r="C9" s="12">
        <v>4010</v>
      </c>
      <c r="D9" s="13"/>
      <c r="E9" s="13">
        <v>100</v>
      </c>
      <c r="F9" s="13">
        <v>100</v>
      </c>
      <c r="G9" s="13">
        <v>100</v>
      </c>
      <c r="H9" s="13">
        <v>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3" customFormat="1" ht="18" customHeight="1">
      <c r="A10" s="11"/>
      <c r="B10" s="12"/>
      <c r="C10" s="12">
        <v>4110</v>
      </c>
      <c r="D10" s="13"/>
      <c r="E10" s="13">
        <v>17.19</v>
      </c>
      <c r="F10" s="13">
        <v>17.19</v>
      </c>
      <c r="G10" s="13">
        <v>17.19</v>
      </c>
      <c r="H10" s="13"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3" customFormat="1" ht="18" customHeight="1">
      <c r="A11" s="11"/>
      <c r="B11" s="12"/>
      <c r="C11" s="12">
        <v>4120</v>
      </c>
      <c r="D11" s="13"/>
      <c r="E11" s="13">
        <v>2.45</v>
      </c>
      <c r="F11" s="13">
        <v>2.45</v>
      </c>
      <c r="G11" s="13">
        <v>2.45</v>
      </c>
      <c r="H11" s="13"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3" customFormat="1" ht="18" customHeight="1">
      <c r="A12" s="11"/>
      <c r="B12" s="12"/>
      <c r="C12" s="12">
        <v>4210</v>
      </c>
      <c r="D12" s="13"/>
      <c r="E12" s="13">
        <f>19.98+6.44</f>
        <v>26.42</v>
      </c>
      <c r="F12" s="13">
        <f>19.98+6.44</f>
        <v>26.42</v>
      </c>
      <c r="G12" s="13">
        <v>0</v>
      </c>
      <c r="H12" s="13">
        <v>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3" customFormat="1" ht="18" customHeight="1">
      <c r="A13" s="11"/>
      <c r="B13" s="12"/>
      <c r="C13" s="12">
        <v>4300</v>
      </c>
      <c r="D13" s="13"/>
      <c r="E13" s="13">
        <f>101.4+62.4</f>
        <v>163.8</v>
      </c>
      <c r="F13" s="13">
        <f>101.4+62.4</f>
        <v>163.8</v>
      </c>
      <c r="G13" s="13">
        <v>0</v>
      </c>
      <c r="H13" s="13">
        <v>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3" customFormat="1" ht="18" customHeight="1">
      <c r="A14" s="11"/>
      <c r="B14" s="12"/>
      <c r="C14" s="12">
        <v>4430</v>
      </c>
      <c r="D14" s="13"/>
      <c r="E14" s="13">
        <f>12050.87+3441.85</f>
        <v>15492.720000000001</v>
      </c>
      <c r="F14" s="13">
        <f>12050.87+3441.85</f>
        <v>15492.720000000001</v>
      </c>
      <c r="G14" s="13">
        <v>0</v>
      </c>
      <c r="H14" s="13">
        <v>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8" ht="18" customHeight="1">
      <c r="A15" s="15">
        <v>750</v>
      </c>
      <c r="B15" s="9"/>
      <c r="C15" s="9"/>
      <c r="D15" s="10">
        <f>SUM(D16)</f>
        <v>141920</v>
      </c>
      <c r="E15" s="10">
        <f>SUM(E16)</f>
        <v>141920</v>
      </c>
      <c r="F15" s="10">
        <f>SUM(F16)</f>
        <v>141920</v>
      </c>
      <c r="G15" s="10">
        <f>SUM(G16)</f>
        <v>139212</v>
      </c>
      <c r="H15" s="10">
        <f>SUM(H16)</f>
        <v>0</v>
      </c>
    </row>
    <row r="16" spans="1:24" s="19" customFormat="1" ht="18" customHeight="1">
      <c r="A16" s="16"/>
      <c r="B16" s="17">
        <v>75011</v>
      </c>
      <c r="C16" s="17"/>
      <c r="D16" s="18">
        <f>SUM(D17:D21)</f>
        <v>141920</v>
      </c>
      <c r="E16" s="18">
        <f>SUM(E17:E25)</f>
        <v>141920</v>
      </c>
      <c r="F16" s="18">
        <f>SUM(F17:F25)</f>
        <v>141920</v>
      </c>
      <c r="G16" s="18">
        <f>SUM(G17:G25)</f>
        <v>139212</v>
      </c>
      <c r="H16" s="18">
        <f>SUM(H17:H21)</f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19" customFormat="1" ht="18" customHeight="1">
      <c r="A17" s="16"/>
      <c r="B17" s="17"/>
      <c r="C17" s="17">
        <v>2010</v>
      </c>
      <c r="D17" s="18">
        <f>141100+700+2008-1888</f>
        <v>141920</v>
      </c>
      <c r="E17" s="18"/>
      <c r="F17" s="18"/>
      <c r="G17" s="18"/>
      <c r="H17" s="18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19" customFormat="1" ht="18" customHeight="1">
      <c r="A18" s="16"/>
      <c r="B18" s="17"/>
      <c r="C18" s="17">
        <v>4010</v>
      </c>
      <c r="D18" s="18"/>
      <c r="E18" s="18">
        <f>109032+0.26-1577</f>
        <v>107455.26</v>
      </c>
      <c r="F18" s="18">
        <f>109032+0.26-1577</f>
        <v>107455.26</v>
      </c>
      <c r="G18" s="18">
        <f>109032+0.26-1577</f>
        <v>107455.26</v>
      </c>
      <c r="H18" s="18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19" customFormat="1" ht="18" customHeight="1">
      <c r="A19" s="16"/>
      <c r="B19" s="17"/>
      <c r="C19" s="17">
        <v>4040</v>
      </c>
      <c r="D19" s="18"/>
      <c r="E19" s="20">
        <f>8955-0.26</f>
        <v>8954.74</v>
      </c>
      <c r="F19" s="20">
        <f>8955-0.26</f>
        <v>8954.74</v>
      </c>
      <c r="G19" s="20">
        <f>8955-0.26</f>
        <v>8954.74</v>
      </c>
      <c r="H19" s="18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19" customFormat="1" ht="18" customHeight="1">
      <c r="A20" s="16"/>
      <c r="B20" s="17"/>
      <c r="C20" s="17">
        <v>4110</v>
      </c>
      <c r="D20" s="18"/>
      <c r="E20" s="18">
        <f>20261-272</f>
        <v>19989</v>
      </c>
      <c r="F20" s="18">
        <f>20261-272</f>
        <v>19989</v>
      </c>
      <c r="G20" s="18">
        <f>20261-272</f>
        <v>19989</v>
      </c>
      <c r="H20" s="18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19" customFormat="1" ht="18" customHeight="1">
      <c r="A21" s="16"/>
      <c r="B21" s="17"/>
      <c r="C21" s="17">
        <v>4120</v>
      </c>
      <c r="D21" s="18"/>
      <c r="E21" s="18">
        <f>2852-39</f>
        <v>2813</v>
      </c>
      <c r="F21" s="18">
        <f>2852-39</f>
        <v>2813</v>
      </c>
      <c r="G21" s="18">
        <f>2852-39</f>
        <v>2813</v>
      </c>
      <c r="H21" s="18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9" customFormat="1" ht="18" customHeight="1">
      <c r="A22" s="16"/>
      <c r="B22" s="17"/>
      <c r="C22" s="17">
        <v>4210</v>
      </c>
      <c r="D22" s="18"/>
      <c r="E22" s="18">
        <v>2008</v>
      </c>
      <c r="F22" s="18">
        <v>2008</v>
      </c>
      <c r="G22" s="18">
        <v>0</v>
      </c>
      <c r="H22" s="18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19" customFormat="1" ht="18" customHeight="1" hidden="1">
      <c r="A23" s="16"/>
      <c r="B23" s="17"/>
      <c r="C23" s="17">
        <v>4300</v>
      </c>
      <c r="D23" s="18"/>
      <c r="E23" s="18">
        <v>0</v>
      </c>
      <c r="F23" s="18">
        <v>0</v>
      </c>
      <c r="G23" s="18">
        <v>0</v>
      </c>
      <c r="H23" s="18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19" customFormat="1" ht="18" customHeight="1" hidden="1">
      <c r="A24" s="16"/>
      <c r="B24" s="17"/>
      <c r="C24" s="17">
        <v>4380</v>
      </c>
      <c r="D24" s="18"/>
      <c r="E24" s="18">
        <v>0</v>
      </c>
      <c r="F24" s="18">
        <v>0</v>
      </c>
      <c r="G24" s="18">
        <v>0</v>
      </c>
      <c r="H24" s="18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19" customFormat="1" ht="18" customHeight="1">
      <c r="A25" s="16"/>
      <c r="B25" s="17"/>
      <c r="C25" s="17">
        <v>4440</v>
      </c>
      <c r="D25" s="18"/>
      <c r="E25" s="18">
        <v>700</v>
      </c>
      <c r="F25" s="18">
        <v>700</v>
      </c>
      <c r="G25" s="18">
        <v>0</v>
      </c>
      <c r="H25" s="18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19" customFormat="1" ht="18" customHeight="1">
      <c r="A26" s="21">
        <v>751</v>
      </c>
      <c r="B26" s="22"/>
      <c r="C26" s="22"/>
      <c r="D26" s="23">
        <f>D27+D33</f>
        <v>71361</v>
      </c>
      <c r="E26" s="23">
        <f>E27+E33</f>
        <v>71361</v>
      </c>
      <c r="F26" s="23">
        <f>F27+F33</f>
        <v>71361</v>
      </c>
      <c r="G26" s="23">
        <f>G27+G33</f>
        <v>21099</v>
      </c>
      <c r="H26" s="23">
        <f>H27+H33</f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19" customFormat="1" ht="18" customHeight="1">
      <c r="A27" s="16"/>
      <c r="B27" s="17">
        <v>75101</v>
      </c>
      <c r="C27" s="17"/>
      <c r="D27" s="18">
        <v>1350</v>
      </c>
      <c r="E27" s="18">
        <f>SUM(E29:E32)</f>
        <v>1350</v>
      </c>
      <c r="F27" s="18">
        <f>SUM(F29:F32)</f>
        <v>1350</v>
      </c>
      <c r="G27" s="18">
        <f>SUM(G29:G32)</f>
        <v>1293</v>
      </c>
      <c r="H27" s="18">
        <f>SUM(H29:H32)</f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19" customFormat="1" ht="18" customHeight="1">
      <c r="A28" s="16"/>
      <c r="B28" s="17"/>
      <c r="C28" s="17">
        <v>2010</v>
      </c>
      <c r="D28" s="18">
        <v>1350</v>
      </c>
      <c r="E28" s="18"/>
      <c r="F28" s="18"/>
      <c r="G28" s="18"/>
      <c r="H28" s="1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19" customFormat="1" ht="18" customHeight="1">
      <c r="A29" s="16"/>
      <c r="B29" s="17"/>
      <c r="C29" s="17" t="s">
        <v>20</v>
      </c>
      <c r="D29" s="18"/>
      <c r="E29" s="18">
        <v>1080</v>
      </c>
      <c r="F29" s="18">
        <v>1080</v>
      </c>
      <c r="G29" s="18">
        <v>1080</v>
      </c>
      <c r="H29" s="18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19" customFormat="1" ht="18" customHeight="1">
      <c r="A30" s="16"/>
      <c r="B30" s="17"/>
      <c r="C30" s="17">
        <v>4110</v>
      </c>
      <c r="D30" s="18"/>
      <c r="E30" s="18">
        <v>186</v>
      </c>
      <c r="F30" s="18">
        <v>186</v>
      </c>
      <c r="G30" s="18">
        <v>186</v>
      </c>
      <c r="H30" s="18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19" customFormat="1" ht="18" customHeight="1">
      <c r="A31" s="16"/>
      <c r="B31" s="17"/>
      <c r="C31" s="17">
        <v>4120</v>
      </c>
      <c r="D31" s="18"/>
      <c r="E31" s="18">
        <v>27</v>
      </c>
      <c r="F31" s="18">
        <v>27</v>
      </c>
      <c r="G31" s="18">
        <v>27</v>
      </c>
      <c r="H31" s="18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19" customFormat="1" ht="18" customHeight="1">
      <c r="A32" s="16"/>
      <c r="B32" s="17"/>
      <c r="C32" s="17">
        <v>4300</v>
      </c>
      <c r="D32" s="18"/>
      <c r="E32" s="18">
        <v>57</v>
      </c>
      <c r="F32" s="18">
        <v>57</v>
      </c>
      <c r="G32" s="18">
        <v>0</v>
      </c>
      <c r="H32" s="18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19" customFormat="1" ht="18" customHeight="1">
      <c r="A33" s="16"/>
      <c r="B33" s="17">
        <v>75109</v>
      </c>
      <c r="C33" s="17"/>
      <c r="D33" s="18">
        <f>D34</f>
        <v>70011</v>
      </c>
      <c r="E33" s="18">
        <f>SUM(E35:E43)</f>
        <v>70011</v>
      </c>
      <c r="F33" s="18">
        <f>SUM(F35:F43)</f>
        <v>70011</v>
      </c>
      <c r="G33" s="18">
        <f>SUM(G35:G43)</f>
        <v>19806</v>
      </c>
      <c r="H33" s="18">
        <f>SUM(H36:H43)</f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19" customFormat="1" ht="18" customHeight="1">
      <c r="A34" s="16"/>
      <c r="B34" s="17"/>
      <c r="C34" s="17">
        <v>2010</v>
      </c>
      <c r="D34" s="18">
        <f>2687+30604+36720</f>
        <v>70011</v>
      </c>
      <c r="E34" s="18"/>
      <c r="F34" s="18"/>
      <c r="G34" s="18"/>
      <c r="H34" s="1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19" customFormat="1" ht="18" customHeight="1">
      <c r="A35" s="16"/>
      <c r="B35" s="17"/>
      <c r="C35" s="17">
        <v>3030</v>
      </c>
      <c r="D35" s="18"/>
      <c r="E35" s="18">
        <v>36720</v>
      </c>
      <c r="F35" s="18">
        <v>36720</v>
      </c>
      <c r="G35" s="18">
        <v>0</v>
      </c>
      <c r="H35" s="18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19" customFormat="1" ht="18" customHeight="1">
      <c r="A36" s="16"/>
      <c r="B36" s="17"/>
      <c r="C36" s="17">
        <v>4010</v>
      </c>
      <c r="D36" s="18"/>
      <c r="E36" s="18">
        <v>800</v>
      </c>
      <c r="F36" s="18">
        <v>800</v>
      </c>
      <c r="G36" s="18">
        <v>800</v>
      </c>
      <c r="H36" s="18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19" customFormat="1" ht="18" customHeight="1">
      <c r="A37" s="16"/>
      <c r="B37" s="17"/>
      <c r="C37" s="17">
        <v>4110</v>
      </c>
      <c r="D37" s="18"/>
      <c r="E37" s="18">
        <f>752+20</f>
        <v>772</v>
      </c>
      <c r="F37" s="18">
        <f>752+20</f>
        <v>772</v>
      </c>
      <c r="G37" s="18">
        <f>752+20</f>
        <v>772</v>
      </c>
      <c r="H37" s="18"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19" customFormat="1" ht="18" customHeight="1">
      <c r="A38" s="16"/>
      <c r="B38" s="17"/>
      <c r="C38" s="17">
        <v>4120</v>
      </c>
      <c r="D38" s="18"/>
      <c r="E38" s="18">
        <f>108+4</f>
        <v>112</v>
      </c>
      <c r="F38" s="18">
        <f>108+4</f>
        <v>112</v>
      </c>
      <c r="G38" s="18">
        <f>108+4</f>
        <v>112</v>
      </c>
      <c r="H38" s="18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19" customFormat="1" ht="18" customHeight="1">
      <c r="A39" s="16"/>
      <c r="B39" s="17"/>
      <c r="C39" s="17">
        <v>4170</v>
      </c>
      <c r="D39" s="18"/>
      <c r="E39" s="18">
        <f>2687+14905+350+180</f>
        <v>18122</v>
      </c>
      <c r="F39" s="18">
        <f>2687+14905+350+180</f>
        <v>18122</v>
      </c>
      <c r="G39" s="18">
        <f>2687+14905+350+180</f>
        <v>18122</v>
      </c>
      <c r="H39" s="18"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19" customFormat="1" ht="18" customHeight="1">
      <c r="A40" s="16"/>
      <c r="B40" s="17"/>
      <c r="C40" s="17">
        <v>4210</v>
      </c>
      <c r="D40" s="18"/>
      <c r="E40" s="18">
        <f>8490-550-182</f>
        <v>7758</v>
      </c>
      <c r="F40" s="18">
        <f>8490-550-182</f>
        <v>7758</v>
      </c>
      <c r="G40" s="18">
        <v>0</v>
      </c>
      <c r="H40" s="18"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19" customFormat="1" ht="18" customHeight="1">
      <c r="A41" s="16"/>
      <c r="B41" s="17"/>
      <c r="C41" s="17">
        <v>4300</v>
      </c>
      <c r="D41" s="18"/>
      <c r="E41" s="18">
        <f>4424+900+40</f>
        <v>5364</v>
      </c>
      <c r="F41" s="18">
        <f>4424+900+40</f>
        <v>5364</v>
      </c>
      <c r="G41" s="18">
        <v>0</v>
      </c>
      <c r="H41" s="18"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19" customFormat="1" ht="18" customHeight="1">
      <c r="A42" s="16"/>
      <c r="B42" s="17"/>
      <c r="C42" s="17">
        <v>4400</v>
      </c>
      <c r="D42" s="18"/>
      <c r="E42" s="18">
        <v>0</v>
      </c>
      <c r="F42" s="18">
        <v>0</v>
      </c>
      <c r="G42" s="18">
        <v>0</v>
      </c>
      <c r="H42" s="18"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19" customFormat="1" ht="18" customHeight="1">
      <c r="A43" s="16"/>
      <c r="B43" s="17"/>
      <c r="C43" s="17">
        <v>4410</v>
      </c>
      <c r="D43" s="18"/>
      <c r="E43" s="18">
        <f>225+200-62</f>
        <v>363</v>
      </c>
      <c r="F43" s="18">
        <f>225+200-62</f>
        <v>363</v>
      </c>
      <c r="G43" s="18">
        <v>0</v>
      </c>
      <c r="H43" s="18"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25" customFormat="1" ht="18" customHeight="1">
      <c r="A44" s="21">
        <v>801</v>
      </c>
      <c r="B44" s="22"/>
      <c r="C44" s="22"/>
      <c r="D44" s="23">
        <f>D46+D47+D48</f>
        <v>74664.45</v>
      </c>
      <c r="E44" s="23">
        <f>E45</f>
        <v>74664.45</v>
      </c>
      <c r="F44" s="23">
        <f>F45</f>
        <v>74664.45</v>
      </c>
      <c r="G44" s="23">
        <f>G45</f>
        <v>0</v>
      </c>
      <c r="H44" s="23">
        <f>H45</f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s="25" customFormat="1" ht="18" customHeight="1">
      <c r="A45" s="21"/>
      <c r="B45" s="17">
        <v>80153</v>
      </c>
      <c r="C45" s="22"/>
      <c r="D45" s="52">
        <f>D46</f>
        <v>74664.45</v>
      </c>
      <c r="E45" s="52">
        <f>E47+E48</f>
        <v>74664.45</v>
      </c>
      <c r="F45" s="52">
        <f>F47+F48</f>
        <v>74664.45</v>
      </c>
      <c r="G45" s="52">
        <f>G47+G48</f>
        <v>0</v>
      </c>
      <c r="H45" s="52">
        <f>H47+H48</f>
        <v>0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s="19" customFormat="1" ht="18" customHeight="1">
      <c r="A46" s="16"/>
      <c r="B46" s="17"/>
      <c r="C46" s="17">
        <v>2010</v>
      </c>
      <c r="D46" s="18">
        <f>52410.54+23546.76-1292.85</f>
        <v>74664.45</v>
      </c>
      <c r="E46" s="18"/>
      <c r="F46" s="18"/>
      <c r="G46" s="18"/>
      <c r="H46" s="18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19" customFormat="1" ht="18" customHeight="1">
      <c r="A47" s="16"/>
      <c r="B47" s="17"/>
      <c r="C47" s="17">
        <v>4210</v>
      </c>
      <c r="D47" s="18"/>
      <c r="E47" s="18">
        <f>518.91+232.99-12.79</f>
        <v>739.11</v>
      </c>
      <c r="F47" s="18">
        <f>518.91+232.99-12.79</f>
        <v>739.11</v>
      </c>
      <c r="G47" s="18">
        <v>0</v>
      </c>
      <c r="H47" s="18">
        <v>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19" customFormat="1" ht="18" customHeight="1">
      <c r="A48" s="16"/>
      <c r="B48" s="17"/>
      <c r="C48" s="17">
        <v>4240</v>
      </c>
      <c r="D48" s="18"/>
      <c r="E48" s="18">
        <f>51891.63+23313.77-1280.06</f>
        <v>73925.34</v>
      </c>
      <c r="F48" s="18">
        <f>51891.63+23313.77-1280.06</f>
        <v>73925.34</v>
      </c>
      <c r="G48" s="18">
        <v>0</v>
      </c>
      <c r="H48" s="18">
        <v>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25" customFormat="1" ht="18" customHeight="1">
      <c r="A49" s="26">
        <v>852</v>
      </c>
      <c r="B49" s="27"/>
      <c r="C49" s="27"/>
      <c r="D49" s="23">
        <f>SUM(D50,D53,D57)</f>
        <v>63594.18</v>
      </c>
      <c r="E49" s="23">
        <f>SUM(E50,E53,E57)</f>
        <v>63594.18</v>
      </c>
      <c r="F49" s="23">
        <f>SUM(F50,F53,F57)</f>
        <v>63594.18</v>
      </c>
      <c r="G49" s="23">
        <f>SUM(G50,G53,G57)</f>
        <v>33702</v>
      </c>
      <c r="H49" s="23">
        <f>SUM(H62,H84,H79,H88)</f>
        <v>0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s="31" customFormat="1" ht="18" customHeight="1">
      <c r="A50" s="28"/>
      <c r="B50" s="29">
        <v>85213</v>
      </c>
      <c r="C50" s="17"/>
      <c r="D50" s="18">
        <f>D51+D52</f>
        <v>28664</v>
      </c>
      <c r="E50" s="18">
        <f>E51+E52</f>
        <v>28664</v>
      </c>
      <c r="F50" s="18">
        <f>F51+F52</f>
        <v>28664</v>
      </c>
      <c r="G50" s="18">
        <f>G51+G52</f>
        <v>0</v>
      </c>
      <c r="H50" s="18">
        <f>H51+H52</f>
        <v>0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s="31" customFormat="1" ht="18" customHeight="1">
      <c r="A51" s="28"/>
      <c r="B51" s="16"/>
      <c r="C51" s="17">
        <v>2010</v>
      </c>
      <c r="D51" s="18">
        <f>33000-4336</f>
        <v>28664</v>
      </c>
      <c r="E51" s="18"/>
      <c r="F51" s="18"/>
      <c r="G51" s="18"/>
      <c r="H51" s="18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s="31" customFormat="1" ht="18" customHeight="1">
      <c r="A52" s="28"/>
      <c r="B52" s="16"/>
      <c r="C52" s="17">
        <v>4130</v>
      </c>
      <c r="D52" s="18"/>
      <c r="E52" s="18">
        <f>33000-4336</f>
        <v>28664</v>
      </c>
      <c r="F52" s="18">
        <f>33000-4336</f>
        <v>28664</v>
      </c>
      <c r="G52" s="18">
        <v>0</v>
      </c>
      <c r="H52" s="18">
        <v>0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s="31" customFormat="1" ht="18" customHeight="1">
      <c r="A53" s="28"/>
      <c r="B53" s="29" t="s">
        <v>21</v>
      </c>
      <c r="C53" s="17"/>
      <c r="D53" s="18">
        <f>D54+D55+D56</f>
        <v>1228.18</v>
      </c>
      <c r="E53" s="18">
        <f>E54+E55+E56</f>
        <v>1228.1799999999998</v>
      </c>
      <c r="F53" s="18">
        <f>F54+F55+F56</f>
        <v>1228.1799999999998</v>
      </c>
      <c r="G53" s="18">
        <f>G54+G55+G56</f>
        <v>0</v>
      </c>
      <c r="H53" s="18">
        <f>H54+H55+H56</f>
        <v>0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s="31" customFormat="1" ht="18" customHeight="1">
      <c r="A54" s="28"/>
      <c r="B54" s="16"/>
      <c r="C54" s="17">
        <v>2010</v>
      </c>
      <c r="D54" s="18">
        <f>452.02+240.34+279.15+256.67</f>
        <v>1228.18</v>
      </c>
      <c r="E54" s="18"/>
      <c r="F54" s="18"/>
      <c r="G54" s="18"/>
      <c r="H54" s="18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s="31" customFormat="1" ht="18" customHeight="1">
      <c r="A55" s="28"/>
      <c r="B55" s="16"/>
      <c r="C55" s="17">
        <v>3110</v>
      </c>
      <c r="D55" s="18"/>
      <c r="E55" s="18">
        <f>443.16+235.62+273.68+251.64</f>
        <v>1204.1</v>
      </c>
      <c r="F55" s="18">
        <f>443.16+235.62+273.68+251.64</f>
        <v>1204.1</v>
      </c>
      <c r="G55" s="18">
        <v>0</v>
      </c>
      <c r="H55" s="18">
        <v>0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s="31" customFormat="1" ht="18" customHeight="1">
      <c r="A56" s="28"/>
      <c r="B56" s="16"/>
      <c r="C56" s="17">
        <v>4210</v>
      </c>
      <c r="D56" s="18"/>
      <c r="E56" s="18">
        <f>8.86+4.72+5.47+5.03</f>
        <v>24.08</v>
      </c>
      <c r="F56" s="18">
        <f>8.86+4.72+5.47+5.03</f>
        <v>24.08</v>
      </c>
      <c r="G56" s="18">
        <v>0</v>
      </c>
      <c r="H56" s="18">
        <v>0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s="31" customFormat="1" ht="18" customHeight="1">
      <c r="A57" s="28"/>
      <c r="B57" s="29">
        <v>85228</v>
      </c>
      <c r="C57" s="17"/>
      <c r="D57" s="18">
        <f>D58+D59+D60</f>
        <v>33702</v>
      </c>
      <c r="E57" s="18">
        <f>E58+E59+E60</f>
        <v>33702</v>
      </c>
      <c r="F57" s="18">
        <f>F58+F59+F60</f>
        <v>33702</v>
      </c>
      <c r="G57" s="18">
        <f>G58+G59+G60</f>
        <v>33702</v>
      </c>
      <c r="H57" s="18">
        <f>H58+H59+H60</f>
        <v>0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s="31" customFormat="1" ht="18" customHeight="1">
      <c r="A58" s="28"/>
      <c r="B58" s="16"/>
      <c r="C58" s="17">
        <v>2010</v>
      </c>
      <c r="D58" s="18">
        <f>7000+5660+7581+9733+7728-4000</f>
        <v>33702</v>
      </c>
      <c r="E58" s="18"/>
      <c r="F58" s="18"/>
      <c r="G58" s="18"/>
      <c r="H58" s="18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s="31" customFormat="1" ht="18" customHeight="1">
      <c r="A59" s="28"/>
      <c r="B59" s="16"/>
      <c r="C59" s="17">
        <v>4110</v>
      </c>
      <c r="D59" s="18"/>
      <c r="E59" s="18">
        <f>500+260+250</f>
        <v>1010</v>
      </c>
      <c r="F59" s="18">
        <f>500+260+250</f>
        <v>1010</v>
      </c>
      <c r="G59" s="18">
        <f>500+260+250</f>
        <v>1010</v>
      </c>
      <c r="H59" s="18">
        <v>0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s="31" customFormat="1" ht="18" customHeight="1">
      <c r="A60" s="28"/>
      <c r="B60" s="16"/>
      <c r="C60" s="17">
        <v>4170</v>
      </c>
      <c r="D60" s="18"/>
      <c r="E60" s="18">
        <f>6500+5400+7581+9483+7728-4000</f>
        <v>32692</v>
      </c>
      <c r="F60" s="18">
        <f>6500+5400+7581+9483+7728-4000</f>
        <v>32692</v>
      </c>
      <c r="G60" s="18">
        <f>6500+5400+7581+9483+7728-4000</f>
        <v>32692</v>
      </c>
      <c r="H60" s="18">
        <v>0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s="25" customFormat="1" ht="18" customHeight="1">
      <c r="A61" s="26">
        <v>855</v>
      </c>
      <c r="B61" s="27"/>
      <c r="C61" s="27"/>
      <c r="D61" s="23">
        <f>D62+D75+D89+D92</f>
        <v>6188905.78</v>
      </c>
      <c r="E61" s="23">
        <f>E62+E75+E89+E92</f>
        <v>6188905.78</v>
      </c>
      <c r="F61" s="23">
        <f>F62+F75+F89+F92</f>
        <v>6188905.78</v>
      </c>
      <c r="G61" s="23">
        <f>G62+G75+G89+G92</f>
        <v>263427</v>
      </c>
      <c r="H61" s="23">
        <f>H62+H75+H89+H92</f>
        <v>0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s="19" customFormat="1" ht="18" customHeight="1">
      <c r="A62" s="32"/>
      <c r="B62" s="17">
        <v>85501</v>
      </c>
      <c r="C62" s="17"/>
      <c r="D62" s="18">
        <f>SUM(D63:D74)</f>
        <v>3178500</v>
      </c>
      <c r="E62" s="18">
        <f>SUM(E63:E74)</f>
        <v>3178500</v>
      </c>
      <c r="F62" s="18">
        <f>SUM(F63:F74)</f>
        <v>3178500</v>
      </c>
      <c r="G62" s="18">
        <f>SUM(G63:G74)</f>
        <v>41247</v>
      </c>
      <c r="H62" s="18">
        <f>SUM(H63:H74)</f>
        <v>0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31" customFormat="1" ht="18" customHeight="1">
      <c r="A63" s="28"/>
      <c r="B63" s="16"/>
      <c r="C63" s="17">
        <v>2060</v>
      </c>
      <c r="D63" s="18">
        <f>2880000+298500</f>
        <v>3178500</v>
      </c>
      <c r="E63" s="18"/>
      <c r="F63" s="18"/>
      <c r="G63" s="18"/>
      <c r="H63" s="18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s="31" customFormat="1" ht="18" customHeight="1">
      <c r="A64" s="28"/>
      <c r="B64" s="16"/>
      <c r="C64" s="17">
        <v>3110</v>
      </c>
      <c r="D64" s="18"/>
      <c r="E64" s="18">
        <f>2837438+294089</f>
        <v>3131527</v>
      </c>
      <c r="F64" s="18">
        <f>2837438+294089</f>
        <v>3131527</v>
      </c>
      <c r="G64" s="18">
        <v>0</v>
      </c>
      <c r="H64" s="18">
        <v>0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s="31" customFormat="1" ht="18" customHeight="1">
      <c r="A65" s="28"/>
      <c r="B65" s="16"/>
      <c r="C65" s="17" t="s">
        <v>20</v>
      </c>
      <c r="D65" s="18"/>
      <c r="E65" s="18">
        <f>29986+1900</f>
        <v>31886</v>
      </c>
      <c r="F65" s="18">
        <f>29986+1900</f>
        <v>31886</v>
      </c>
      <c r="G65" s="18">
        <f>29986+1900</f>
        <v>31886</v>
      </c>
      <c r="H65" s="18">
        <v>0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s="31" customFormat="1" ht="18" customHeight="1">
      <c r="A66" s="28"/>
      <c r="B66" s="16"/>
      <c r="C66" s="17" t="s">
        <v>22</v>
      </c>
      <c r="D66" s="18"/>
      <c r="E66" s="18">
        <v>2894</v>
      </c>
      <c r="F66" s="18">
        <v>2894</v>
      </c>
      <c r="G66" s="18">
        <v>2894</v>
      </c>
      <c r="H66" s="18">
        <v>0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s="31" customFormat="1" ht="18" customHeight="1">
      <c r="A67" s="28"/>
      <c r="B67" s="16"/>
      <c r="C67" s="17" t="s">
        <v>23</v>
      </c>
      <c r="D67" s="18"/>
      <c r="E67" s="18">
        <f>5663+280</f>
        <v>5943</v>
      </c>
      <c r="F67" s="18">
        <f>5663+280</f>
        <v>5943</v>
      </c>
      <c r="G67" s="18">
        <f>5663+280</f>
        <v>5943</v>
      </c>
      <c r="H67" s="18">
        <v>0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s="31" customFormat="1" ht="18" customHeight="1">
      <c r="A68" s="28"/>
      <c r="B68" s="16"/>
      <c r="C68" s="17" t="s">
        <v>24</v>
      </c>
      <c r="D68" s="18"/>
      <c r="E68" s="18">
        <v>524</v>
      </c>
      <c r="F68" s="18">
        <v>524</v>
      </c>
      <c r="G68" s="18">
        <v>524</v>
      </c>
      <c r="H68" s="18">
        <v>0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s="31" customFormat="1" ht="18" customHeight="1">
      <c r="A69" s="28"/>
      <c r="B69" s="16"/>
      <c r="C69" s="17" t="s">
        <v>25</v>
      </c>
      <c r="D69" s="18"/>
      <c r="E69" s="18">
        <f>866+2231</f>
        <v>3097</v>
      </c>
      <c r="F69" s="18">
        <f>866+2231</f>
        <v>3097</v>
      </c>
      <c r="G69" s="18">
        <v>0</v>
      </c>
      <c r="H69" s="18">
        <v>0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s="31" customFormat="1" ht="18" customHeight="1">
      <c r="A70" s="28"/>
      <c r="B70" s="16"/>
      <c r="C70" s="17" t="s">
        <v>26</v>
      </c>
      <c r="D70" s="18"/>
      <c r="E70" s="18">
        <v>1603</v>
      </c>
      <c r="F70" s="18">
        <v>1603</v>
      </c>
      <c r="G70" s="18">
        <v>0</v>
      </c>
      <c r="H70" s="18">
        <v>0</v>
      </c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s="31" customFormat="1" ht="18" customHeight="1">
      <c r="A71" s="28"/>
      <c r="B71" s="16"/>
      <c r="C71" s="17">
        <v>4360</v>
      </c>
      <c r="D71" s="18"/>
      <c r="E71" s="18">
        <v>333</v>
      </c>
      <c r="F71" s="18">
        <v>333</v>
      </c>
      <c r="G71" s="18">
        <v>0</v>
      </c>
      <c r="H71" s="18">
        <v>0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s="31" customFormat="1" ht="18" customHeight="1">
      <c r="A72" s="28"/>
      <c r="B72" s="16"/>
      <c r="C72" s="17">
        <v>4410</v>
      </c>
      <c r="D72" s="18"/>
      <c r="E72" s="18">
        <v>0</v>
      </c>
      <c r="F72" s="18">
        <v>0</v>
      </c>
      <c r="G72" s="18">
        <v>0</v>
      </c>
      <c r="H72" s="18">
        <v>0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s="31" customFormat="1" ht="18" customHeight="1">
      <c r="A73" s="28"/>
      <c r="B73" s="16"/>
      <c r="C73" s="17">
        <v>4440</v>
      </c>
      <c r="D73" s="18"/>
      <c r="E73" s="18">
        <v>693</v>
      </c>
      <c r="F73" s="18">
        <v>693</v>
      </c>
      <c r="G73" s="18">
        <v>0</v>
      </c>
      <c r="H73" s="18">
        <v>0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s="31" customFormat="1" ht="18" customHeight="1">
      <c r="A74" s="28"/>
      <c r="B74" s="16"/>
      <c r="C74" s="17">
        <v>4700</v>
      </c>
      <c r="D74" s="18"/>
      <c r="E74" s="18">
        <v>0</v>
      </c>
      <c r="F74" s="18">
        <v>0</v>
      </c>
      <c r="G74" s="18">
        <v>0</v>
      </c>
      <c r="H74" s="18">
        <v>0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s="31" customFormat="1" ht="18" customHeight="1">
      <c r="A75" s="28"/>
      <c r="B75" s="29">
        <v>85502</v>
      </c>
      <c r="C75" s="17"/>
      <c r="D75" s="18">
        <f>SUM(D76:D88)</f>
        <v>2824000</v>
      </c>
      <c r="E75" s="18">
        <f>SUM(E76:E88)</f>
        <v>2824000</v>
      </c>
      <c r="F75" s="18">
        <f>SUM(F76:F88)</f>
        <v>2824000</v>
      </c>
      <c r="G75" s="18">
        <f>SUM(G76:G88)</f>
        <v>216834</v>
      </c>
      <c r="H75" s="18">
        <f>SUM(H76:H88)</f>
        <v>0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s="31" customFormat="1" ht="18" customHeight="1">
      <c r="A76" s="28"/>
      <c r="B76" s="16"/>
      <c r="C76" s="17">
        <v>2010</v>
      </c>
      <c r="D76" s="18">
        <f>3024400-200400</f>
        <v>2824000</v>
      </c>
      <c r="E76" s="18">
        <v>0</v>
      </c>
      <c r="F76" s="18">
        <v>0</v>
      </c>
      <c r="G76" s="18">
        <v>0</v>
      </c>
      <c r="H76" s="18">
        <v>0</v>
      </c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s="31" customFormat="1" ht="18" customHeight="1">
      <c r="A77" s="28"/>
      <c r="B77" s="16"/>
      <c r="C77" s="17">
        <v>3110</v>
      </c>
      <c r="D77" s="18"/>
      <c r="E77" s="18">
        <f>2756311-156091</f>
        <v>2600220</v>
      </c>
      <c r="F77" s="18">
        <f>2756311-156091</f>
        <v>2600220</v>
      </c>
      <c r="G77" s="18">
        <v>0</v>
      </c>
      <c r="H77" s="18">
        <v>0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s="31" customFormat="1" ht="18" customHeight="1">
      <c r="A78" s="28"/>
      <c r="B78" s="16"/>
      <c r="C78" s="17">
        <v>4010</v>
      </c>
      <c r="D78" s="18"/>
      <c r="E78" s="18">
        <f>64160-4193</f>
        <v>59967</v>
      </c>
      <c r="F78" s="18">
        <f>64160-4193</f>
        <v>59967</v>
      </c>
      <c r="G78" s="18">
        <f>64160-4193</f>
        <v>59967</v>
      </c>
      <c r="H78" s="18">
        <v>0</v>
      </c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s="31" customFormat="1" ht="18" customHeight="1">
      <c r="A79" s="28"/>
      <c r="B79" s="29"/>
      <c r="C79" s="17">
        <v>4040</v>
      </c>
      <c r="D79" s="18"/>
      <c r="E79" s="18">
        <v>4748</v>
      </c>
      <c r="F79" s="18">
        <v>4748</v>
      </c>
      <c r="G79" s="18">
        <v>4748</v>
      </c>
      <c r="H79" s="18">
        <f>H80+H83</f>
        <v>0</v>
      </c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s="31" customFormat="1" ht="18" customHeight="1">
      <c r="A80" s="28"/>
      <c r="B80" s="16"/>
      <c r="C80" s="17">
        <v>4110</v>
      </c>
      <c r="D80" s="18"/>
      <c r="E80" s="18">
        <f>191866-39901</f>
        <v>151965</v>
      </c>
      <c r="F80" s="18">
        <f>191866-39901</f>
        <v>151965</v>
      </c>
      <c r="G80" s="18">
        <f>191866-39901</f>
        <v>151965</v>
      </c>
      <c r="H80" s="18">
        <v>0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s="31" customFormat="1" ht="18" customHeight="1">
      <c r="A81" s="28"/>
      <c r="B81" s="16"/>
      <c r="C81" s="17">
        <v>4120</v>
      </c>
      <c r="D81" s="18"/>
      <c r="E81" s="18">
        <f>172-18</f>
        <v>154</v>
      </c>
      <c r="F81" s="18">
        <f>172-18</f>
        <v>154</v>
      </c>
      <c r="G81" s="18">
        <f>172-18</f>
        <v>154</v>
      </c>
      <c r="H81" s="18">
        <v>0</v>
      </c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s="31" customFormat="1" ht="18" customHeight="1">
      <c r="A82" s="28"/>
      <c r="B82" s="16"/>
      <c r="C82" s="17">
        <v>4170</v>
      </c>
      <c r="D82" s="18"/>
      <c r="E82" s="18">
        <v>0</v>
      </c>
      <c r="F82" s="18">
        <v>0</v>
      </c>
      <c r="G82" s="18">
        <v>0</v>
      </c>
      <c r="H82" s="18">
        <v>0</v>
      </c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s="31" customFormat="1" ht="18" customHeight="1">
      <c r="A83" s="28"/>
      <c r="B83" s="16"/>
      <c r="C83" s="17">
        <v>4210</v>
      </c>
      <c r="D83" s="18"/>
      <c r="E83" s="18">
        <f>1221+300-22</f>
        <v>1499</v>
      </c>
      <c r="F83" s="18">
        <f>1221+300-22</f>
        <v>1499</v>
      </c>
      <c r="G83" s="18">
        <v>0</v>
      </c>
      <c r="H83" s="18">
        <v>0</v>
      </c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s="31" customFormat="1" ht="18" customHeight="1">
      <c r="A84" s="28"/>
      <c r="B84" s="29"/>
      <c r="C84" s="17">
        <v>4280</v>
      </c>
      <c r="D84" s="18"/>
      <c r="E84" s="18">
        <f>240-175</f>
        <v>65</v>
      </c>
      <c r="F84" s="18">
        <f>240-175</f>
        <v>65</v>
      </c>
      <c r="G84" s="18">
        <v>0</v>
      </c>
      <c r="H84" s="18">
        <f>H85+H86+H87</f>
        <v>0</v>
      </c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s="31" customFormat="1" ht="18" customHeight="1">
      <c r="A85" s="28"/>
      <c r="B85" s="16"/>
      <c r="C85" s="17">
        <v>4300</v>
      </c>
      <c r="D85" s="18"/>
      <c r="E85" s="18">
        <f>2487+200</f>
        <v>2687</v>
      </c>
      <c r="F85" s="18">
        <f>2487+200</f>
        <v>2687</v>
      </c>
      <c r="G85" s="18">
        <v>0</v>
      </c>
      <c r="H85" s="18">
        <v>0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s="31" customFormat="1" ht="18" customHeight="1">
      <c r="A86" s="28"/>
      <c r="B86" s="16"/>
      <c r="C86" s="17">
        <v>4360</v>
      </c>
      <c r="D86" s="18"/>
      <c r="E86" s="18">
        <v>620</v>
      </c>
      <c r="F86" s="18">
        <v>620</v>
      </c>
      <c r="G86" s="18">
        <v>0</v>
      </c>
      <c r="H86" s="18">
        <v>0</v>
      </c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s="31" customFormat="1" ht="18" customHeight="1" hidden="1">
      <c r="A87" s="28"/>
      <c r="B87" s="16"/>
      <c r="C87" s="17">
        <v>4410</v>
      </c>
      <c r="D87" s="18"/>
      <c r="E87" s="18">
        <v>0</v>
      </c>
      <c r="F87" s="18">
        <v>0</v>
      </c>
      <c r="G87" s="18">
        <v>0</v>
      </c>
      <c r="H87" s="18">
        <v>0</v>
      </c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8" s="30" customFormat="1" ht="18" customHeight="1">
      <c r="A88" s="28"/>
      <c r="B88" s="29"/>
      <c r="C88" s="17">
        <v>4440</v>
      </c>
      <c r="D88" s="33"/>
      <c r="E88" s="33">
        <v>2075</v>
      </c>
      <c r="F88" s="33">
        <v>2075</v>
      </c>
      <c r="G88" s="33">
        <v>0</v>
      </c>
      <c r="H88" s="33">
        <v>0</v>
      </c>
    </row>
    <row r="89" spans="1:8" s="30" customFormat="1" ht="18" customHeight="1">
      <c r="A89" s="28"/>
      <c r="B89" s="29" t="s">
        <v>27</v>
      </c>
      <c r="C89" s="17"/>
      <c r="D89" s="33">
        <f>D90+D91</f>
        <v>95.78</v>
      </c>
      <c r="E89" s="33">
        <f>E90+E91</f>
        <v>95.78</v>
      </c>
      <c r="F89" s="33">
        <f>F90+F91</f>
        <v>95.78</v>
      </c>
      <c r="G89" s="33">
        <f>G90+G91</f>
        <v>0</v>
      </c>
      <c r="H89" s="33">
        <f>H90+H91</f>
        <v>0</v>
      </c>
    </row>
    <row r="90" spans="1:8" s="30" customFormat="1" ht="18" customHeight="1">
      <c r="A90" s="28"/>
      <c r="B90" s="29"/>
      <c r="C90" s="17">
        <v>2010</v>
      </c>
      <c r="D90" s="33">
        <f>151.46-55.68</f>
        <v>95.78</v>
      </c>
      <c r="E90" s="33"/>
      <c r="F90" s="33"/>
      <c r="G90" s="33"/>
      <c r="H90" s="33"/>
    </row>
    <row r="91" spans="1:8" s="30" customFormat="1" ht="18" customHeight="1">
      <c r="A91" s="34"/>
      <c r="B91" s="35"/>
      <c r="C91" s="12">
        <v>4210</v>
      </c>
      <c r="D91" s="36"/>
      <c r="E91" s="36">
        <f>151.46-55.68</f>
        <v>95.78</v>
      </c>
      <c r="F91" s="36">
        <f>151.46-55.68</f>
        <v>95.78</v>
      </c>
      <c r="G91" s="36">
        <v>0</v>
      </c>
      <c r="H91" s="36">
        <v>0</v>
      </c>
    </row>
    <row r="92" spans="1:8" s="30" customFormat="1" ht="18" customHeight="1">
      <c r="A92" s="37"/>
      <c r="B92" s="38" t="s">
        <v>28</v>
      </c>
      <c r="C92" s="39"/>
      <c r="D92" s="40">
        <f>D93</f>
        <v>186310</v>
      </c>
      <c r="E92" s="40">
        <f>E95+E96+E97+E98+E99+E94</f>
        <v>186310</v>
      </c>
      <c r="F92" s="40">
        <f>F95+F96+F97+F98+F99+F94</f>
        <v>186310</v>
      </c>
      <c r="G92" s="40">
        <f>G95+G96+G97+G98+G99+G94</f>
        <v>5346</v>
      </c>
      <c r="H92" s="40">
        <f>H95+H96+H97+H98+H99</f>
        <v>0</v>
      </c>
    </row>
    <row r="93" spans="1:8" s="30" customFormat="1" ht="18" customHeight="1">
      <c r="A93" s="37"/>
      <c r="B93" s="38"/>
      <c r="C93" s="39">
        <v>2010</v>
      </c>
      <c r="D93" s="40">
        <f>6820+122760+17940+17400+15190+1240+1550+1240+620+310+620+620</f>
        <v>186310</v>
      </c>
      <c r="E93" s="40"/>
      <c r="F93" s="40"/>
      <c r="G93" s="40"/>
      <c r="H93" s="40"/>
    </row>
    <row r="94" spans="1:8" s="30" customFormat="1" ht="18" customHeight="1">
      <c r="A94" s="37"/>
      <c r="B94" s="38"/>
      <c r="C94" s="39">
        <v>3110</v>
      </c>
      <c r="D94" s="40"/>
      <c r="E94" s="40">
        <f>179660+620</f>
        <v>180280</v>
      </c>
      <c r="F94" s="40">
        <f>179660+620</f>
        <v>180280</v>
      </c>
      <c r="G94" s="40">
        <v>0</v>
      </c>
      <c r="H94" s="40">
        <v>0</v>
      </c>
    </row>
    <row r="95" spans="1:8" s="30" customFormat="1" ht="18" customHeight="1">
      <c r="A95" s="37"/>
      <c r="B95" s="38"/>
      <c r="C95" s="39">
        <v>4010</v>
      </c>
      <c r="D95" s="40"/>
      <c r="E95" s="40">
        <v>4560</v>
      </c>
      <c r="F95" s="40">
        <v>4560</v>
      </c>
      <c r="G95" s="40">
        <v>4560</v>
      </c>
      <c r="H95" s="40">
        <v>0</v>
      </c>
    </row>
    <row r="96" spans="1:8" s="30" customFormat="1" ht="18" customHeight="1">
      <c r="A96" s="37"/>
      <c r="B96" s="38"/>
      <c r="C96" s="39">
        <v>4110</v>
      </c>
      <c r="D96" s="40"/>
      <c r="E96" s="40">
        <v>786</v>
      </c>
      <c r="F96" s="40">
        <v>786</v>
      </c>
      <c r="G96" s="40">
        <v>786</v>
      </c>
      <c r="H96" s="40">
        <v>0</v>
      </c>
    </row>
    <row r="97" spans="1:8" s="30" customFormat="1" ht="18" customHeight="1">
      <c r="A97" s="37"/>
      <c r="B97" s="38"/>
      <c r="C97" s="39">
        <v>4120</v>
      </c>
      <c r="D97" s="40"/>
      <c r="E97" s="40">
        <v>0</v>
      </c>
      <c r="F97" s="40">
        <v>0</v>
      </c>
      <c r="G97" s="40">
        <v>0</v>
      </c>
      <c r="H97" s="40">
        <v>0</v>
      </c>
    </row>
    <row r="98" spans="1:8" s="30" customFormat="1" ht="18" customHeight="1">
      <c r="A98" s="37"/>
      <c r="B98" s="38"/>
      <c r="C98" s="39">
        <v>4210</v>
      </c>
      <c r="D98" s="40"/>
      <c r="E98" s="40">
        <v>246</v>
      </c>
      <c r="F98" s="40">
        <v>246</v>
      </c>
      <c r="G98" s="40">
        <v>0</v>
      </c>
      <c r="H98" s="40">
        <v>0</v>
      </c>
    </row>
    <row r="99" spans="1:8" s="30" customFormat="1" ht="18" customHeight="1">
      <c r="A99" s="37"/>
      <c r="B99" s="38"/>
      <c r="C99" s="39">
        <v>4300</v>
      </c>
      <c r="D99" s="40"/>
      <c r="E99" s="40">
        <v>438</v>
      </c>
      <c r="F99" s="40">
        <v>438</v>
      </c>
      <c r="G99" s="40">
        <v>0</v>
      </c>
      <c r="H99" s="40">
        <v>0</v>
      </c>
    </row>
    <row r="100" spans="1:8" ht="25.5" customHeight="1">
      <c r="A100" s="58" t="s">
        <v>7</v>
      </c>
      <c r="B100" s="58"/>
      <c r="C100" s="58"/>
      <c r="D100" s="41">
        <f>SUM(D7,D15,D26,D49,D61,D44)</f>
        <v>6556247.99</v>
      </c>
      <c r="E100" s="41">
        <f>SUM(E7,E15,E26,E49,E61,E44)</f>
        <v>6556247.99</v>
      </c>
      <c r="F100" s="41">
        <f>SUM(F7,F15,F26,F49,F61,F44)</f>
        <v>6556247.99</v>
      </c>
      <c r="G100" s="41">
        <f>SUM(G7,G15,G26,G49,G61,G44)</f>
        <v>457559.64</v>
      </c>
      <c r="H100" s="41">
        <f>SUM(H7,H15,H26,H49,H61,H44)</f>
        <v>0</v>
      </c>
    </row>
    <row r="101" spans="1:6" ht="18.75" customHeight="1">
      <c r="A101" s="4"/>
      <c r="B101" s="4"/>
      <c r="C101" s="4"/>
      <c r="D101" s="4"/>
      <c r="E101" s="4"/>
      <c r="F101" s="4"/>
    </row>
    <row r="102" spans="1:8" ht="15.75">
      <c r="A102" s="42" t="s">
        <v>29</v>
      </c>
      <c r="B102" s="43"/>
      <c r="C102" s="43"/>
      <c r="D102" s="43"/>
      <c r="E102" s="43"/>
      <c r="F102" s="43"/>
      <c r="G102" s="3"/>
      <c r="H102" s="3"/>
    </row>
    <row r="103" spans="1:8" ht="15.75">
      <c r="A103" s="44"/>
      <c r="B103" s="45"/>
      <c r="C103" s="45"/>
      <c r="D103" s="45"/>
      <c r="E103" s="45"/>
      <c r="F103" s="45"/>
      <c r="G103" s="46"/>
      <c r="H103" s="46"/>
    </row>
    <row r="104" spans="1:6" ht="27.75" customHeight="1">
      <c r="A104" s="47" t="s">
        <v>0</v>
      </c>
      <c r="B104" s="47" t="s">
        <v>30</v>
      </c>
      <c r="C104" s="47" t="s">
        <v>31</v>
      </c>
      <c r="D104" s="47" t="s">
        <v>32</v>
      </c>
      <c r="E104" s="59" t="s">
        <v>33</v>
      </c>
      <c r="F104" s="59"/>
    </row>
    <row r="105" spans="1:24" s="3" customFormat="1" ht="11.25" customHeight="1">
      <c r="A105" s="48" t="s">
        <v>2</v>
      </c>
      <c r="B105" s="48" t="s">
        <v>3</v>
      </c>
      <c r="C105" s="48" t="s">
        <v>4</v>
      </c>
      <c r="D105" s="48" t="s">
        <v>5</v>
      </c>
      <c r="E105" s="60" t="s">
        <v>6</v>
      </c>
      <c r="F105" s="61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6" ht="18" customHeight="1">
      <c r="A106" s="49">
        <v>750</v>
      </c>
      <c r="B106" s="49">
        <v>75011</v>
      </c>
      <c r="C106" s="50" t="s">
        <v>34</v>
      </c>
      <c r="D106" s="51">
        <v>300</v>
      </c>
      <c r="E106" s="62">
        <v>15</v>
      </c>
      <c r="F106" s="62"/>
    </row>
    <row r="107" spans="1:6" ht="18" customHeight="1">
      <c r="A107" s="49">
        <v>852</v>
      </c>
      <c r="B107" s="49">
        <v>85228</v>
      </c>
      <c r="C107" s="50" t="s">
        <v>35</v>
      </c>
      <c r="D107" s="51">
        <v>1000</v>
      </c>
      <c r="E107" s="63">
        <v>50</v>
      </c>
      <c r="F107" s="64"/>
    </row>
    <row r="108" spans="1:6" ht="18" customHeight="1">
      <c r="A108" s="49">
        <v>855</v>
      </c>
      <c r="B108" s="49">
        <v>85502</v>
      </c>
      <c r="C108" s="50" t="s">
        <v>36</v>
      </c>
      <c r="D108" s="51">
        <v>2000</v>
      </c>
      <c r="E108" s="63">
        <v>0</v>
      </c>
      <c r="F108" s="65"/>
    </row>
    <row r="109" spans="1:6" ht="20.25" customHeight="1">
      <c r="A109" s="49">
        <v>855</v>
      </c>
      <c r="B109" s="49">
        <v>85502</v>
      </c>
      <c r="C109" s="50" t="s">
        <v>37</v>
      </c>
      <c r="D109" s="51">
        <v>15000</v>
      </c>
      <c r="E109" s="57">
        <v>10000</v>
      </c>
      <c r="F109" s="57"/>
    </row>
    <row r="110" ht="10.5" customHeight="1"/>
    <row r="111" spans="1:8" ht="28.5" customHeight="1">
      <c r="A111" s="53" t="s">
        <v>38</v>
      </c>
      <c r="B111" s="53"/>
      <c r="C111" s="53"/>
      <c r="D111" s="53"/>
      <c r="E111" s="53"/>
      <c r="F111" s="53"/>
      <c r="G111" s="53"/>
      <c r="H111" s="53"/>
    </row>
    <row r="112" spans="1:8" ht="33" customHeight="1">
      <c r="A112" s="53" t="s">
        <v>39</v>
      </c>
      <c r="B112" s="53"/>
      <c r="C112" s="53"/>
      <c r="D112" s="53"/>
      <c r="E112" s="53"/>
      <c r="F112" s="53"/>
      <c r="G112" s="53"/>
      <c r="H112" s="53"/>
    </row>
    <row r="114" ht="12.75">
      <c r="G114" t="s">
        <v>40</v>
      </c>
    </row>
  </sheetData>
  <sheetProtection/>
  <mergeCells count="18">
    <mergeCell ref="E109:F109"/>
    <mergeCell ref="A111:H111"/>
    <mergeCell ref="A112:H112"/>
    <mergeCell ref="A100:C100"/>
    <mergeCell ref="E104:F104"/>
    <mergeCell ref="E105:F105"/>
    <mergeCell ref="E106:F106"/>
    <mergeCell ref="E107:F107"/>
    <mergeCell ref="E108:F108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086614173228347" right="0.7086614173228347" top="1.1811023622047245" bottom="0.7480314960629921" header="0.4724409448818898" footer="0.31496062992125984"/>
  <pageSetup horizontalDpi="600" verticalDpi="600" orientation="portrait" paperSize="9" r:id="rId1"/>
  <headerFooter>
    <oddHeader>&amp;R&amp;"Arial,Pogrubiony"Załącznik Nr 3&amp;"Arial,Normalny" do Zarządzenia Nr 1/2018
Burmistrza Miasta Radziejów z dnia 27 listopada 2018 roku
w sprawie zmian w budżecie Miasta Radziejów na 2018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2018-11-28T12:31:58Z</cp:lastPrinted>
  <dcterms:created xsi:type="dcterms:W3CDTF">2011-11-10T14:00:20Z</dcterms:created>
  <dcterms:modified xsi:type="dcterms:W3CDTF">2018-11-28T12:33:33Z</dcterms:modified>
  <cp:category/>
  <cp:version/>
  <cp:contentType/>
  <cp:contentStatus/>
</cp:coreProperties>
</file>