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<sst xmlns="http://schemas.openxmlformats.org/spreadsheetml/2006/main" count="33" uniqueCount="31">
  <si>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</si>
  <si>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</si>
  <si>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</si>
  <si>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</si>
  <si>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Rozdział</t>
  </si>
  <si>
    <t>§</t>
  </si>
  <si>
    <t>Dochody i wydatki związane z realizacją zadań z zakresu administracji rządowej i innych zadań zleconych odrębnymi ustawami w 2019 r.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</si>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</sst>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4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Alignment="1">
      <alignment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selection activeCell="J99" sqref="J9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6" customWidth="1"/>
  </cols>
  <sheetData>
    <row r="1" spans="1:8" ht="62.25" customHeight="1">
      <c r="A1" s="74" t="s">
        <v>6</v>
      </c>
      <c r="B1" s="74"/>
      <c r="C1" s="74"/>
      <c r="D1" s="74"/>
      <c r="E1" s="74"/>
      <c r="F1" s="74"/>
      <c r="G1" s="74"/>
      <c r="H1" s="74"/>
    </row>
    <row r="2" spans="1:8" ht="23.25" customHeight="1">
      <c r="A2" s="2"/>
      <c r="B2" s="2"/>
      <c r="C2" s="2"/>
      <c r="D2" s="7"/>
      <c r="E2" s="7"/>
      <c r="F2" s="7"/>
      <c r="H2" s="8" t="s">
        <v>1</v>
      </c>
    </row>
    <row r="3" spans="1:8" ht="12.75" customHeight="1">
      <c r="A3" s="73" t="s">
        <v>0</v>
      </c>
      <c r="B3" s="73" t="s">
        <v>4</v>
      </c>
      <c r="C3" s="73" t="s">
        <v>5</v>
      </c>
      <c r="D3" s="69" t="s">
        <v>7</v>
      </c>
      <c r="E3" s="69" t="s">
        <v>8</v>
      </c>
      <c r="F3" s="69" t="s">
        <v>9</v>
      </c>
      <c r="G3" s="69"/>
      <c r="H3" s="69"/>
    </row>
    <row r="4" spans="1:8" ht="12.75" customHeight="1">
      <c r="A4" s="73"/>
      <c r="B4" s="73"/>
      <c r="C4" s="73"/>
      <c r="D4" s="69"/>
      <c r="E4" s="69"/>
      <c r="F4" s="69" t="s">
        <v>10</v>
      </c>
      <c r="G4" s="9" t="s">
        <v>3</v>
      </c>
      <c r="H4" s="69" t="s">
        <v>11</v>
      </c>
    </row>
    <row r="5" spans="1:8" ht="45">
      <c r="A5" s="73"/>
      <c r="B5" s="73"/>
      <c r="C5" s="73"/>
      <c r="D5" s="69"/>
      <c r="E5" s="69"/>
      <c r="F5" s="69"/>
      <c r="G5" s="10" t="s">
        <v>12</v>
      </c>
      <c r="H5" s="69"/>
    </row>
    <row r="6" spans="1:8" ht="12.75">
      <c r="A6" s="11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  <c r="G6" s="12">
        <v>7</v>
      </c>
      <c r="H6" s="12">
        <v>10</v>
      </c>
    </row>
    <row r="7" spans="1:8" ht="18" customHeight="1">
      <c r="A7" s="13" t="s">
        <v>13</v>
      </c>
      <c r="B7" s="13" t="s">
        <v>14</v>
      </c>
      <c r="C7" s="14"/>
      <c r="D7" s="15">
        <f>SUM(D8:D14)</f>
        <v>17445.8</v>
      </c>
      <c r="E7" s="15">
        <f>SUM(E8:E14)</f>
        <v>17445.800000000003</v>
      </c>
      <c r="F7" s="15">
        <f>SUM(F8:F14)</f>
        <v>17445.800000000003</v>
      </c>
      <c r="G7" s="15">
        <f>SUM(G8:G14)</f>
        <v>119.64</v>
      </c>
      <c r="H7" s="15">
        <f>SUM(H8:H14)</f>
        <v>0</v>
      </c>
    </row>
    <row r="8" spans="1:24" s="1" customFormat="1" ht="18" customHeight="1">
      <c r="A8" s="16"/>
      <c r="B8" s="17"/>
      <c r="C8" s="17">
        <v>2010</v>
      </c>
      <c r="D8" s="18">
        <f>6664.99+10780.81</f>
        <v>17445.8</v>
      </c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1" customFormat="1" ht="18" customHeight="1">
      <c r="A9" s="16"/>
      <c r="B9" s="17"/>
      <c r="C9" s="17">
        <v>4010</v>
      </c>
      <c r="D9" s="18"/>
      <c r="E9" s="18">
        <v>100</v>
      </c>
      <c r="F9" s="18">
        <v>100</v>
      </c>
      <c r="G9" s="18">
        <v>100</v>
      </c>
      <c r="H9" s="18"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1" customFormat="1" ht="18" customHeight="1">
      <c r="A10" s="16"/>
      <c r="B10" s="17"/>
      <c r="C10" s="17">
        <v>4110</v>
      </c>
      <c r="D10" s="18"/>
      <c r="E10" s="18">
        <v>17.19</v>
      </c>
      <c r="F10" s="18">
        <v>17.19</v>
      </c>
      <c r="G10" s="18">
        <v>17.19</v>
      </c>
      <c r="H10" s="18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1" customFormat="1" ht="18" customHeight="1">
      <c r="A11" s="16"/>
      <c r="B11" s="17"/>
      <c r="C11" s="17">
        <v>4120</v>
      </c>
      <c r="D11" s="18"/>
      <c r="E11" s="18">
        <v>2.45</v>
      </c>
      <c r="F11" s="18">
        <v>2.45</v>
      </c>
      <c r="G11" s="18">
        <v>2.45</v>
      </c>
      <c r="H11" s="18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1" customFormat="1" ht="18" customHeight="1">
      <c r="A12" s="16"/>
      <c r="B12" s="17"/>
      <c r="C12" s="17">
        <v>4210</v>
      </c>
      <c r="D12" s="18"/>
      <c r="E12" s="18">
        <f>59.79+15.25</f>
        <v>75.03999999999999</v>
      </c>
      <c r="F12" s="18">
        <f>59.79+15.25</f>
        <v>75.03999999999999</v>
      </c>
      <c r="G12" s="18">
        <v>0</v>
      </c>
      <c r="H12" s="18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1" customFormat="1" ht="18" customHeight="1">
      <c r="A13" s="16"/>
      <c r="B13" s="17"/>
      <c r="C13" s="17">
        <v>4300</v>
      </c>
      <c r="D13" s="18"/>
      <c r="E13" s="18">
        <f>70.9+76.5</f>
        <v>147.4</v>
      </c>
      <c r="F13" s="18">
        <f>70.9+76.5</f>
        <v>147.4</v>
      </c>
      <c r="G13" s="18">
        <v>0</v>
      </c>
      <c r="H13" s="18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" customFormat="1" ht="18" customHeight="1">
      <c r="A14" s="16"/>
      <c r="B14" s="17"/>
      <c r="C14" s="17">
        <v>4430</v>
      </c>
      <c r="D14" s="18"/>
      <c r="E14" s="18">
        <f>6534.3+10569.42</f>
        <v>17103.72</v>
      </c>
      <c r="F14" s="18">
        <f>6534.3+10569.42</f>
        <v>17103.72</v>
      </c>
      <c r="G14" s="18">
        <v>0</v>
      </c>
      <c r="H14" s="18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8" ht="18" customHeight="1">
      <c r="A15" s="20">
        <v>750</v>
      </c>
      <c r="B15" s="14"/>
      <c r="C15" s="14"/>
      <c r="D15" s="15">
        <f>SUM(D16)</f>
        <v>176720</v>
      </c>
      <c r="E15" s="15">
        <f>SUM(E16)</f>
        <v>176720</v>
      </c>
      <c r="F15" s="15">
        <f>SUM(F16)</f>
        <v>176720</v>
      </c>
      <c r="G15" s="15">
        <f>SUM(G16)</f>
        <v>155821.72</v>
      </c>
      <c r="H15" s="15">
        <f>SUM(H16)</f>
        <v>0</v>
      </c>
    </row>
    <row r="16" spans="1:24" s="24" customFormat="1" ht="18" customHeight="1">
      <c r="A16" s="21"/>
      <c r="B16" s="22">
        <v>75011</v>
      </c>
      <c r="C16" s="22"/>
      <c r="D16" s="23">
        <f>SUM(D17:D21)</f>
        <v>176720</v>
      </c>
      <c r="E16" s="23">
        <f>SUM(E17:E26)</f>
        <v>176720</v>
      </c>
      <c r="F16" s="23">
        <f>SUM(F17:F26)</f>
        <v>176720</v>
      </c>
      <c r="G16" s="23">
        <f>SUM(G17:G26)</f>
        <v>155821.72</v>
      </c>
      <c r="H16" s="23">
        <f>SUM(H17:H21)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24" customFormat="1" ht="18" customHeight="1">
      <c r="A17" s="21"/>
      <c r="B17" s="22"/>
      <c r="C17" s="22">
        <v>2010</v>
      </c>
      <c r="D17" s="23">
        <f>144600+26079+6041</f>
        <v>176720</v>
      </c>
      <c r="E17" s="23"/>
      <c r="F17" s="23"/>
      <c r="G17" s="23"/>
      <c r="H17" s="2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24" customFormat="1" ht="18" customHeight="1">
      <c r="A18" s="21"/>
      <c r="B18" s="22"/>
      <c r="C18" s="22">
        <v>4010</v>
      </c>
      <c r="D18" s="23"/>
      <c r="E18" s="23">
        <f>110660+0.64-200-1135.46+8000+3850</f>
        <v>121175.18</v>
      </c>
      <c r="F18" s="23">
        <f>110660+0.64-200-1135.46+8000+3850</f>
        <v>121175.18</v>
      </c>
      <c r="G18" s="23">
        <f>110660+0.64-200-1135.46+8000+3850</f>
        <v>121175.18</v>
      </c>
      <c r="H18" s="23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24" customFormat="1" ht="18" customHeight="1">
      <c r="A19" s="21"/>
      <c r="B19" s="22"/>
      <c r="C19" s="22">
        <v>4040</v>
      </c>
      <c r="D19" s="23"/>
      <c r="E19" s="25">
        <f>9275-0.64</f>
        <v>9274.36</v>
      </c>
      <c r="F19" s="25">
        <f>9275-0.64</f>
        <v>9274.36</v>
      </c>
      <c r="G19" s="25">
        <f>9275-0.64</f>
        <v>9274.36</v>
      </c>
      <c r="H19" s="23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24" customFormat="1" ht="18" customHeight="1">
      <c r="A20" s="21"/>
      <c r="B20" s="22"/>
      <c r="C20" s="22">
        <v>4110</v>
      </c>
      <c r="D20" s="23"/>
      <c r="E20" s="23">
        <f>20619-229.6+1376+662</f>
        <v>22427.4</v>
      </c>
      <c r="F20" s="23">
        <f>20619-229.6+1376+662</f>
        <v>22427.4</v>
      </c>
      <c r="G20" s="23">
        <f>20619-229.6+1376+662</f>
        <v>22427.4</v>
      </c>
      <c r="H20" s="23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24" customFormat="1" ht="18" customHeight="1">
      <c r="A21" s="21"/>
      <c r="B21" s="22"/>
      <c r="C21" s="22">
        <v>4120</v>
      </c>
      <c r="D21" s="23"/>
      <c r="E21" s="23">
        <f>2939-468.28+200-16.94+196+95</f>
        <v>2944.78</v>
      </c>
      <c r="F21" s="23">
        <f>2939-468.28+200-16.94+196+95</f>
        <v>2944.78</v>
      </c>
      <c r="G21" s="23">
        <f>2939-468.28+200-16.94+196+95</f>
        <v>2944.78</v>
      </c>
      <c r="H21" s="23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24" customFormat="1" ht="18" customHeight="1">
      <c r="A22" s="21"/>
      <c r="B22" s="22"/>
      <c r="C22" s="22">
        <v>4210</v>
      </c>
      <c r="D22" s="23"/>
      <c r="E22" s="23">
        <f>1099+10593-8.73+129.6</f>
        <v>11812.87</v>
      </c>
      <c r="F22" s="23">
        <f>1099+10593-8.73+129.6</f>
        <v>11812.87</v>
      </c>
      <c r="G22" s="23">
        <v>0</v>
      </c>
      <c r="H22" s="23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24" customFormat="1" ht="18" customHeight="1">
      <c r="A23" s="21"/>
      <c r="B23" s="22"/>
      <c r="C23" s="22">
        <v>4300</v>
      </c>
      <c r="D23" s="23"/>
      <c r="E23" s="23">
        <f>283+3500</f>
        <v>3783</v>
      </c>
      <c r="F23" s="23">
        <f>283+3500</f>
        <v>3783</v>
      </c>
      <c r="G23" s="23">
        <v>0</v>
      </c>
      <c r="H23" s="23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24" customFormat="1" ht="18" customHeight="1" hidden="1">
      <c r="A24" s="21"/>
      <c r="B24" s="22"/>
      <c r="C24" s="22">
        <v>4380</v>
      </c>
      <c r="D24" s="23"/>
      <c r="E24" s="23">
        <v>0</v>
      </c>
      <c r="F24" s="23">
        <v>0</v>
      </c>
      <c r="G24" s="23">
        <v>0</v>
      </c>
      <c r="H24" s="23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24" customFormat="1" ht="18" customHeight="1">
      <c r="A25" s="21"/>
      <c r="B25" s="22"/>
      <c r="C25" s="22">
        <v>4440</v>
      </c>
      <c r="D25" s="23"/>
      <c r="E25" s="23">
        <f>1107+468.28+1500+8.73</f>
        <v>3084.0099999999998</v>
      </c>
      <c r="F25" s="23">
        <f>1107+468.28+1500+8.73</f>
        <v>3084.0099999999998</v>
      </c>
      <c r="G25" s="23">
        <v>0</v>
      </c>
      <c r="H25" s="23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24" customFormat="1" ht="18" customHeight="1">
      <c r="A26" s="21"/>
      <c r="B26" s="22"/>
      <c r="C26" s="22">
        <v>4700</v>
      </c>
      <c r="D26" s="23"/>
      <c r="E26" s="23">
        <f>914+1304.4</f>
        <v>2218.4</v>
      </c>
      <c r="F26" s="23">
        <f>914+1304.4</f>
        <v>2218.4</v>
      </c>
      <c r="G26" s="23">
        <v>0</v>
      </c>
      <c r="H26" s="23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24" customFormat="1" ht="18" customHeight="1">
      <c r="A27" s="26">
        <v>751</v>
      </c>
      <c r="B27" s="27"/>
      <c r="C27" s="27"/>
      <c r="D27" s="28">
        <f>D28+D44+D48+D34</f>
        <v>62748</v>
      </c>
      <c r="E27" s="28">
        <f>E28+E44+E48+E34</f>
        <v>62748</v>
      </c>
      <c r="F27" s="28">
        <f>F28+F44+F48+F34</f>
        <v>62748</v>
      </c>
      <c r="G27" s="28">
        <f>G28+G44+G48+G34</f>
        <v>13564</v>
      </c>
      <c r="H27" s="28">
        <f>H28+H44+H48+H34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24" customFormat="1" ht="18" customHeight="1">
      <c r="A28" s="21"/>
      <c r="B28" s="22">
        <v>75101</v>
      </c>
      <c r="C28" s="22"/>
      <c r="D28" s="23">
        <v>1350</v>
      </c>
      <c r="E28" s="23">
        <f>SUM(E30:E33)</f>
        <v>1350</v>
      </c>
      <c r="F28" s="23">
        <f>SUM(F30:F33)</f>
        <v>1350</v>
      </c>
      <c r="G28" s="23">
        <f>SUM(G30:G33)</f>
        <v>1293</v>
      </c>
      <c r="H28" s="23">
        <f>SUM(H30:H33)</f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24" customFormat="1" ht="18" customHeight="1">
      <c r="A29" s="21"/>
      <c r="B29" s="22"/>
      <c r="C29" s="22">
        <v>2010</v>
      </c>
      <c r="D29" s="23">
        <v>1350</v>
      </c>
      <c r="E29" s="23"/>
      <c r="F29" s="23"/>
      <c r="G29" s="23"/>
      <c r="H29" s="2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24" customFormat="1" ht="18" customHeight="1">
      <c r="A30" s="21"/>
      <c r="B30" s="22"/>
      <c r="C30" s="22" t="s">
        <v>15</v>
      </c>
      <c r="D30" s="23"/>
      <c r="E30" s="23">
        <v>1080</v>
      </c>
      <c r="F30" s="23">
        <v>1080</v>
      </c>
      <c r="G30" s="23">
        <v>1080</v>
      </c>
      <c r="H30" s="23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24" customFormat="1" ht="18" customHeight="1">
      <c r="A31" s="21"/>
      <c r="B31" s="22"/>
      <c r="C31" s="22">
        <v>4110</v>
      </c>
      <c r="D31" s="23"/>
      <c r="E31" s="23">
        <v>186</v>
      </c>
      <c r="F31" s="23">
        <v>186</v>
      </c>
      <c r="G31" s="23">
        <v>186</v>
      </c>
      <c r="H31" s="23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24" customFormat="1" ht="18" customHeight="1">
      <c r="A32" s="21"/>
      <c r="B32" s="22"/>
      <c r="C32" s="22">
        <v>4120</v>
      </c>
      <c r="D32" s="23"/>
      <c r="E32" s="23">
        <v>27</v>
      </c>
      <c r="F32" s="23">
        <v>27</v>
      </c>
      <c r="G32" s="23">
        <v>27</v>
      </c>
      <c r="H32" s="23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24" customFormat="1" ht="18" customHeight="1">
      <c r="A33" s="21"/>
      <c r="B33" s="22"/>
      <c r="C33" s="22">
        <v>4300</v>
      </c>
      <c r="D33" s="23"/>
      <c r="E33" s="23">
        <v>57</v>
      </c>
      <c r="F33" s="23">
        <v>57</v>
      </c>
      <c r="G33" s="23">
        <v>0</v>
      </c>
      <c r="H33" s="23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24" customFormat="1" ht="18" customHeight="1">
      <c r="A34" s="21"/>
      <c r="B34" s="22">
        <v>75108</v>
      </c>
      <c r="C34" s="22"/>
      <c r="D34" s="23">
        <f>SUM(D35:D43)</f>
        <v>30604</v>
      </c>
      <c r="E34" s="23">
        <f>SUM(E35:E43)</f>
        <v>30604</v>
      </c>
      <c r="F34" s="23">
        <f>SUM(F35:F43)</f>
        <v>30604</v>
      </c>
      <c r="G34" s="23">
        <f>SUM(G35:G43)</f>
        <v>6224</v>
      </c>
      <c r="H34" s="23">
        <f>SUM(H35:H43)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24" customFormat="1" ht="18" customHeight="1">
      <c r="A35" s="21"/>
      <c r="B35" s="22"/>
      <c r="C35" s="22">
        <v>2010</v>
      </c>
      <c r="D35" s="23">
        <f>11904+18700</f>
        <v>30604</v>
      </c>
      <c r="E35" s="23"/>
      <c r="F35" s="23"/>
      <c r="G35" s="23"/>
      <c r="H35" s="2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24" customFormat="1" ht="18" customHeight="1">
      <c r="A36" s="21"/>
      <c r="B36" s="22"/>
      <c r="C36" s="22">
        <v>3030</v>
      </c>
      <c r="D36" s="23"/>
      <c r="E36" s="23">
        <v>18700</v>
      </c>
      <c r="F36" s="23">
        <v>18700</v>
      </c>
      <c r="G36" s="23">
        <v>0</v>
      </c>
      <c r="H36" s="23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24" customFormat="1" ht="18" customHeight="1">
      <c r="A37" s="21"/>
      <c r="B37" s="22"/>
      <c r="C37" s="22">
        <v>4010</v>
      </c>
      <c r="D37" s="23"/>
      <c r="E37" s="23">
        <v>800</v>
      </c>
      <c r="F37" s="23">
        <v>800</v>
      </c>
      <c r="G37" s="23">
        <v>800</v>
      </c>
      <c r="H37" s="23"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24" customFormat="1" ht="18" customHeight="1">
      <c r="A38" s="21"/>
      <c r="B38" s="22"/>
      <c r="C38" s="22">
        <v>4110</v>
      </c>
      <c r="D38" s="23"/>
      <c r="E38" s="23">
        <v>808</v>
      </c>
      <c r="F38" s="23">
        <v>808</v>
      </c>
      <c r="G38" s="23">
        <v>808</v>
      </c>
      <c r="H38" s="23"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24" customFormat="1" ht="18" customHeight="1">
      <c r="A39" s="21"/>
      <c r="B39" s="22"/>
      <c r="C39" s="22">
        <v>4120</v>
      </c>
      <c r="D39" s="23"/>
      <c r="E39" s="23">
        <v>116</v>
      </c>
      <c r="F39" s="23">
        <v>116</v>
      </c>
      <c r="G39" s="23">
        <v>116</v>
      </c>
      <c r="H39" s="23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24" customFormat="1" ht="18" customHeight="1">
      <c r="A40" s="21"/>
      <c r="B40" s="22"/>
      <c r="C40" s="22">
        <v>4170</v>
      </c>
      <c r="D40" s="23"/>
      <c r="E40" s="23">
        <v>4500</v>
      </c>
      <c r="F40" s="23">
        <v>4500</v>
      </c>
      <c r="G40" s="23">
        <v>4500</v>
      </c>
      <c r="H40" s="23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24" customFormat="1" ht="18" customHeight="1">
      <c r="A41" s="21"/>
      <c r="B41" s="22"/>
      <c r="C41" s="22">
        <v>4210</v>
      </c>
      <c r="D41" s="23"/>
      <c r="E41" s="23">
        <v>3229</v>
      </c>
      <c r="F41" s="23">
        <v>3229</v>
      </c>
      <c r="G41" s="23">
        <v>0</v>
      </c>
      <c r="H41" s="23"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24" customFormat="1" ht="18" customHeight="1">
      <c r="A42" s="21"/>
      <c r="B42" s="22"/>
      <c r="C42" s="22">
        <v>4300</v>
      </c>
      <c r="D42" s="23"/>
      <c r="E42" s="23">
        <f>2350-50</f>
        <v>2300</v>
      </c>
      <c r="F42" s="23">
        <f>2350-50</f>
        <v>2300</v>
      </c>
      <c r="G42" s="23">
        <v>0</v>
      </c>
      <c r="H42" s="23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24" customFormat="1" ht="18" customHeight="1">
      <c r="A43" s="21"/>
      <c r="B43" s="22"/>
      <c r="C43" s="22">
        <v>4410</v>
      </c>
      <c r="D43" s="23"/>
      <c r="E43" s="23">
        <f>160-9</f>
        <v>151</v>
      </c>
      <c r="F43" s="23">
        <f>160-9</f>
        <v>151</v>
      </c>
      <c r="G43" s="23">
        <v>0</v>
      </c>
      <c r="H43" s="23"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24" customFormat="1" ht="18" customHeight="1">
      <c r="A44" s="21"/>
      <c r="B44" s="22">
        <v>75109</v>
      </c>
      <c r="C44" s="22"/>
      <c r="D44" s="23">
        <f>D45</f>
        <v>800</v>
      </c>
      <c r="E44" s="23">
        <f>E46+E47</f>
        <v>800</v>
      </c>
      <c r="F44" s="23">
        <f>F46+F47</f>
        <v>800</v>
      </c>
      <c r="G44" s="23">
        <f>G46+G47</f>
        <v>0</v>
      </c>
      <c r="H44" s="23">
        <f>H46+H47</f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24" customFormat="1" ht="18" customHeight="1">
      <c r="A45" s="21"/>
      <c r="B45" s="22"/>
      <c r="C45" s="22">
        <v>2010</v>
      </c>
      <c r="D45" s="23">
        <v>800</v>
      </c>
      <c r="E45" s="23"/>
      <c r="F45" s="23"/>
      <c r="G45" s="23"/>
      <c r="H45" s="2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24" customFormat="1" ht="18" customHeight="1">
      <c r="A46" s="21"/>
      <c r="B46" s="22"/>
      <c r="C46" s="22">
        <v>4300</v>
      </c>
      <c r="D46" s="23"/>
      <c r="E46" s="23">
        <v>600</v>
      </c>
      <c r="F46" s="23">
        <v>600</v>
      </c>
      <c r="G46" s="23">
        <v>0</v>
      </c>
      <c r="H46" s="23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24" customFormat="1" ht="18" customHeight="1">
      <c r="A47" s="21"/>
      <c r="B47" s="22"/>
      <c r="C47" s="22">
        <v>4410</v>
      </c>
      <c r="D47" s="23"/>
      <c r="E47" s="23">
        <v>200</v>
      </c>
      <c r="F47" s="23">
        <v>200</v>
      </c>
      <c r="G47" s="23">
        <v>0</v>
      </c>
      <c r="H47" s="23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24" customFormat="1" ht="18" customHeight="1">
      <c r="A48" s="21"/>
      <c r="B48" s="22">
        <v>75113</v>
      </c>
      <c r="C48" s="22"/>
      <c r="D48" s="23">
        <f>D49</f>
        <v>29994</v>
      </c>
      <c r="E48" s="23">
        <f>SUM(E50:E57)</f>
        <v>29994</v>
      </c>
      <c r="F48" s="23">
        <f>SUM(F50:F57)</f>
        <v>29994</v>
      </c>
      <c r="G48" s="23">
        <f>SUM(G50:G57)</f>
        <v>6047</v>
      </c>
      <c r="H48" s="23">
        <f>SUM(H50:H57)</f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24" customFormat="1" ht="18" customHeight="1">
      <c r="A49" s="21"/>
      <c r="B49" s="22"/>
      <c r="C49" s="22">
        <v>2010</v>
      </c>
      <c r="D49" s="23">
        <f>11294+18700</f>
        <v>29994</v>
      </c>
      <c r="E49" s="23"/>
      <c r="F49" s="23"/>
      <c r="G49" s="23"/>
      <c r="H49" s="2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24" customFormat="1" ht="18" customHeight="1">
      <c r="A50" s="21"/>
      <c r="B50" s="22"/>
      <c r="C50" s="22">
        <v>3030</v>
      </c>
      <c r="D50" s="23"/>
      <c r="E50" s="23">
        <v>18700</v>
      </c>
      <c r="F50" s="23">
        <v>18700</v>
      </c>
      <c r="G50" s="23">
        <v>0</v>
      </c>
      <c r="H50" s="23"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24" customFormat="1" ht="18" customHeight="1">
      <c r="A51" s="21"/>
      <c r="B51" s="22"/>
      <c r="C51" s="22">
        <v>4010</v>
      </c>
      <c r="D51" s="23"/>
      <c r="E51" s="23">
        <v>800</v>
      </c>
      <c r="F51" s="23">
        <v>800</v>
      </c>
      <c r="G51" s="23">
        <v>800</v>
      </c>
      <c r="H51" s="23">
        <v>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24" customFormat="1" ht="18" customHeight="1">
      <c r="A52" s="21"/>
      <c r="B52" s="22"/>
      <c r="C52" s="22">
        <v>4110</v>
      </c>
      <c r="D52" s="23"/>
      <c r="E52" s="23">
        <v>783</v>
      </c>
      <c r="F52" s="23">
        <v>783</v>
      </c>
      <c r="G52" s="23">
        <v>783</v>
      </c>
      <c r="H52" s="23"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24" customFormat="1" ht="18" customHeight="1">
      <c r="A53" s="21"/>
      <c r="B53" s="22"/>
      <c r="C53" s="22">
        <v>4120</v>
      </c>
      <c r="D53" s="23"/>
      <c r="E53" s="23">
        <v>112</v>
      </c>
      <c r="F53" s="23">
        <v>112</v>
      </c>
      <c r="G53" s="23">
        <v>112</v>
      </c>
      <c r="H53" s="23"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24" customFormat="1" ht="18" customHeight="1">
      <c r="A54" s="21"/>
      <c r="B54" s="22"/>
      <c r="C54" s="22">
        <v>4170</v>
      </c>
      <c r="D54" s="23"/>
      <c r="E54" s="23">
        <v>4352</v>
      </c>
      <c r="F54" s="23">
        <v>4352</v>
      </c>
      <c r="G54" s="23">
        <v>4352</v>
      </c>
      <c r="H54" s="23"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24" customFormat="1" ht="18" customHeight="1">
      <c r="A55" s="21"/>
      <c r="B55" s="22"/>
      <c r="C55" s="22">
        <v>4210</v>
      </c>
      <c r="D55" s="23"/>
      <c r="E55" s="23">
        <v>2540</v>
      </c>
      <c r="F55" s="23">
        <v>2540</v>
      </c>
      <c r="G55" s="23">
        <v>0</v>
      </c>
      <c r="H55" s="23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24" customFormat="1" ht="18" customHeight="1">
      <c r="A56" s="21"/>
      <c r="B56" s="22"/>
      <c r="C56" s="22">
        <v>4300</v>
      </c>
      <c r="D56" s="23"/>
      <c r="E56" s="23">
        <v>2556</v>
      </c>
      <c r="F56" s="23">
        <v>2556</v>
      </c>
      <c r="G56" s="23">
        <v>0</v>
      </c>
      <c r="H56" s="23"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24" customFormat="1" ht="18" customHeight="1">
      <c r="A57" s="21"/>
      <c r="B57" s="22"/>
      <c r="C57" s="22">
        <v>4410</v>
      </c>
      <c r="D57" s="23"/>
      <c r="E57" s="23">
        <v>151</v>
      </c>
      <c r="F57" s="23">
        <v>151</v>
      </c>
      <c r="G57" s="23">
        <v>0</v>
      </c>
      <c r="H57" s="23"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30" customFormat="1" ht="18" customHeight="1">
      <c r="A58" s="26">
        <v>801</v>
      </c>
      <c r="B58" s="27"/>
      <c r="C58" s="27"/>
      <c r="D58" s="28">
        <f>D59</f>
        <v>48726.619999999995</v>
      </c>
      <c r="E58" s="28">
        <f>E59</f>
        <v>48726.62</v>
      </c>
      <c r="F58" s="28">
        <f>F59</f>
        <v>48726.62</v>
      </c>
      <c r="G58" s="28">
        <f>G59</f>
        <v>0</v>
      </c>
      <c r="H58" s="28">
        <f>H59</f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24" customFormat="1" ht="18" customHeight="1">
      <c r="A59" s="21"/>
      <c r="B59" s="22">
        <v>80153</v>
      </c>
      <c r="C59" s="22"/>
      <c r="D59" s="23">
        <f>D60+D61+D62</f>
        <v>48726.619999999995</v>
      </c>
      <c r="E59" s="23">
        <f>E60+E61+E62</f>
        <v>48726.62</v>
      </c>
      <c r="F59" s="23">
        <f>F60+F61+F62</f>
        <v>48726.62</v>
      </c>
      <c r="G59" s="23">
        <f>G60+G61+G62</f>
        <v>0</v>
      </c>
      <c r="H59" s="23">
        <f>H60+H61+H62</f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24" customFormat="1" ht="18" customHeight="1">
      <c r="A60" s="21"/>
      <c r="B60" s="22"/>
      <c r="C60" s="22">
        <v>2010</v>
      </c>
      <c r="D60" s="23">
        <f>34385.48+15448.55-1107.41</f>
        <v>48726.619999999995</v>
      </c>
      <c r="E60" s="23"/>
      <c r="F60" s="23"/>
      <c r="G60" s="23"/>
      <c r="H60" s="2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24" customFormat="1" ht="18" customHeight="1">
      <c r="A61" s="21"/>
      <c r="B61" s="22"/>
      <c r="C61" s="22">
        <v>4210</v>
      </c>
      <c r="D61" s="23"/>
      <c r="E61" s="23">
        <f>340.43+152.95-10.98</f>
        <v>482.4</v>
      </c>
      <c r="F61" s="23">
        <f>340.43+152.95-10.98</f>
        <v>482.4</v>
      </c>
      <c r="G61" s="23">
        <v>0</v>
      </c>
      <c r="H61" s="23"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s="24" customFormat="1" ht="18" customHeight="1">
      <c r="A62" s="21"/>
      <c r="B62" s="22"/>
      <c r="C62" s="22">
        <v>4240</v>
      </c>
      <c r="D62" s="23"/>
      <c r="E62" s="23">
        <f>34045.05+15295.6-1096.43</f>
        <v>48244.22</v>
      </c>
      <c r="F62" s="23">
        <f>34045.05+15295.6-1096.43</f>
        <v>48244.22</v>
      </c>
      <c r="G62" s="23">
        <v>0</v>
      </c>
      <c r="H62" s="23"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30" customFormat="1" ht="18" customHeight="1">
      <c r="A63" s="31">
        <v>852</v>
      </c>
      <c r="B63" s="32"/>
      <c r="C63" s="32"/>
      <c r="D63" s="28">
        <f>D72+D64+D68</f>
        <v>41729.81</v>
      </c>
      <c r="E63" s="28">
        <f>E72+E64+E68</f>
        <v>41729.81</v>
      </c>
      <c r="F63" s="28">
        <f>F72+F64+F68</f>
        <v>41729.81</v>
      </c>
      <c r="G63" s="28">
        <f>G72+G64+G68</f>
        <v>40640</v>
      </c>
      <c r="H63" s="28">
        <f>H72+H64+H68</f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36" customFormat="1" ht="18" customHeight="1">
      <c r="A64" s="33"/>
      <c r="B64" s="34">
        <v>85215</v>
      </c>
      <c r="C64" s="22"/>
      <c r="D64" s="23">
        <f>D65</f>
        <v>1089.81</v>
      </c>
      <c r="E64" s="23">
        <f>E65+E66+E67</f>
        <v>1089.81</v>
      </c>
      <c r="F64" s="23">
        <f>F65+F66+F67</f>
        <v>1089.81</v>
      </c>
      <c r="G64" s="23">
        <f>G65+G66+G67</f>
        <v>0</v>
      </c>
      <c r="H64" s="23">
        <f>H65+H66+H67</f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s="36" customFormat="1" ht="18" customHeight="1">
      <c r="A65" s="33"/>
      <c r="B65" s="21"/>
      <c r="C65" s="22">
        <v>2010</v>
      </c>
      <c r="D65" s="23">
        <f>374.39+339.66+199.8+175.96</f>
        <v>1089.81</v>
      </c>
      <c r="E65" s="23"/>
      <c r="F65" s="23"/>
      <c r="G65" s="23"/>
      <c r="H65" s="2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s="36" customFormat="1" ht="18" customHeight="1">
      <c r="A66" s="33"/>
      <c r="B66" s="21"/>
      <c r="C66" s="22">
        <v>3110</v>
      </c>
      <c r="D66" s="23"/>
      <c r="E66" s="23">
        <f>367.05+333+195.88+172.51</f>
        <v>1068.44</v>
      </c>
      <c r="F66" s="23">
        <f>367.05+333+195.88+172.51</f>
        <v>1068.44</v>
      </c>
      <c r="G66" s="23">
        <v>0</v>
      </c>
      <c r="H66" s="23"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s="36" customFormat="1" ht="18" customHeight="1">
      <c r="A67" s="33"/>
      <c r="B67" s="21"/>
      <c r="C67" s="22">
        <v>4210</v>
      </c>
      <c r="D67" s="23"/>
      <c r="E67" s="23">
        <f>7.34+6.66+3.92+3.45</f>
        <v>21.37</v>
      </c>
      <c r="F67" s="23">
        <f>7.34+6.66+3.92+3.45</f>
        <v>21.37</v>
      </c>
      <c r="G67" s="23">
        <v>0</v>
      </c>
      <c r="H67" s="23"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s="36" customFormat="1" ht="18" customHeight="1">
      <c r="A68" s="33"/>
      <c r="B68" s="34">
        <v>85219</v>
      </c>
      <c r="C68" s="22"/>
      <c r="D68" s="23">
        <f>D69+D70+D71</f>
        <v>0</v>
      </c>
      <c r="E68" s="23">
        <f>E69+E70+E71</f>
        <v>0</v>
      </c>
      <c r="F68" s="23">
        <f>F69+F70+F71</f>
        <v>0</v>
      </c>
      <c r="G68" s="23">
        <f>G69+G70+G71</f>
        <v>0</v>
      </c>
      <c r="H68" s="23">
        <f>H69+H70+H71</f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s="36" customFormat="1" ht="18" customHeight="1">
      <c r="A69" s="33"/>
      <c r="B69" s="21"/>
      <c r="C69" s="22">
        <v>2010</v>
      </c>
      <c r="D69" s="23">
        <v>0</v>
      </c>
      <c r="E69" s="23"/>
      <c r="F69" s="23"/>
      <c r="G69" s="23"/>
      <c r="H69" s="23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s="36" customFormat="1" ht="18" customHeight="1">
      <c r="A70" s="33"/>
      <c r="B70" s="21"/>
      <c r="C70" s="22">
        <v>3110</v>
      </c>
      <c r="D70" s="23"/>
      <c r="E70" s="23">
        <v>0</v>
      </c>
      <c r="F70" s="23">
        <v>0</v>
      </c>
      <c r="G70" s="23">
        <v>0</v>
      </c>
      <c r="H70" s="23"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 s="36" customFormat="1" ht="18" customHeight="1">
      <c r="A71" s="33"/>
      <c r="B71" s="21"/>
      <c r="C71" s="22">
        <v>4210</v>
      </c>
      <c r="D71" s="23"/>
      <c r="E71" s="23">
        <v>0</v>
      </c>
      <c r="F71" s="23">
        <v>0</v>
      </c>
      <c r="G71" s="23">
        <v>0</v>
      </c>
      <c r="H71" s="23"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s="36" customFormat="1" ht="18" customHeight="1">
      <c r="A72" s="33"/>
      <c r="B72" s="34">
        <v>85228</v>
      </c>
      <c r="C72" s="22"/>
      <c r="D72" s="23">
        <f>D73+D74+D75</f>
        <v>40640</v>
      </c>
      <c r="E72" s="23">
        <f>E74+E75</f>
        <v>40640</v>
      </c>
      <c r="F72" s="23">
        <f>F73+F74+F75</f>
        <v>40640</v>
      </c>
      <c r="G72" s="23">
        <f>G73+G74+G75</f>
        <v>40640</v>
      </c>
      <c r="H72" s="23">
        <f>H73+H74+H75</f>
        <v>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s="36" customFormat="1" ht="18" customHeight="1">
      <c r="A73" s="33"/>
      <c r="B73" s="21"/>
      <c r="C73" s="22">
        <v>2010</v>
      </c>
      <c r="D73" s="23">
        <f>12680+580+13520-580+6450+6660+932+398</f>
        <v>40640</v>
      </c>
      <c r="E73" s="23"/>
      <c r="F73" s="23"/>
      <c r="G73" s="23"/>
      <c r="H73" s="23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s="36" customFormat="1" ht="18" customHeight="1">
      <c r="A74" s="33"/>
      <c r="B74" s="21"/>
      <c r="C74" s="22">
        <v>4110</v>
      </c>
      <c r="D74" s="23"/>
      <c r="E74" s="23">
        <f>380+440+20-40</f>
        <v>800</v>
      </c>
      <c r="F74" s="23">
        <f>380+440+20-40</f>
        <v>800</v>
      </c>
      <c r="G74" s="23">
        <f>380+440+20-40</f>
        <v>800</v>
      </c>
      <c r="H74" s="23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s="36" customFormat="1" ht="18" customHeight="1">
      <c r="A75" s="33"/>
      <c r="B75" s="21"/>
      <c r="C75" s="22">
        <v>4170</v>
      </c>
      <c r="D75" s="23"/>
      <c r="E75" s="23">
        <f>12300+580+12500+6450+6640+40+932+398</f>
        <v>39840</v>
      </c>
      <c r="F75" s="23">
        <f>12300+580+12500+6450+6640+40+932+398</f>
        <v>39840</v>
      </c>
      <c r="G75" s="23">
        <f>12300+580+12500+6450+6640+40+932+398</f>
        <v>39840</v>
      </c>
      <c r="H75" s="23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s="30" customFormat="1" ht="18" customHeight="1">
      <c r="A76" s="31">
        <v>855</v>
      </c>
      <c r="B76" s="32"/>
      <c r="C76" s="32"/>
      <c r="D76" s="28">
        <f>D77+D90+D107+D116+D104</f>
        <v>6433306.92</v>
      </c>
      <c r="E76" s="28">
        <f>E77+E90+E107+E116+E104</f>
        <v>6433306.92</v>
      </c>
      <c r="F76" s="28">
        <f>F77+F90+F107+F116+F104</f>
        <v>6433306.92</v>
      </c>
      <c r="G76" s="28">
        <f>G77+G90+G107+G116+G104</f>
        <v>242280</v>
      </c>
      <c r="H76" s="28">
        <f>H77+H90+H107+H116+H104</f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24" customFormat="1" ht="18" customHeight="1">
      <c r="A77" s="37"/>
      <c r="B77" s="22">
        <v>85501</v>
      </c>
      <c r="C77" s="22"/>
      <c r="D77" s="23">
        <f>SUM(D78:D89)</f>
        <v>3428181</v>
      </c>
      <c r="E77" s="23">
        <f>SUM(E78:E89)</f>
        <v>3428181</v>
      </c>
      <c r="F77" s="23">
        <f>SUM(F78:F89)</f>
        <v>3428181</v>
      </c>
      <c r="G77" s="23">
        <f>SUM(G78:G89)</f>
        <v>39263</v>
      </c>
      <c r="H77" s="23">
        <f>SUM(H78:H89)</f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36" customFormat="1" ht="18" customHeight="1">
      <c r="A78" s="33"/>
      <c r="B78" s="21"/>
      <c r="C78" s="22">
        <v>2060</v>
      </c>
      <c r="D78" s="23">
        <f>2526500+145964+380000+375717</f>
        <v>3428181</v>
      </c>
      <c r="E78" s="23"/>
      <c r="F78" s="23"/>
      <c r="G78" s="23"/>
      <c r="H78" s="23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s="36" customFormat="1" ht="18" customHeight="1">
      <c r="A79" s="33"/>
      <c r="B79" s="21"/>
      <c r="C79" s="22">
        <v>3110</v>
      </c>
      <c r="D79" s="23"/>
      <c r="E79" s="23">
        <f>2489163+144233+378000+371208</f>
        <v>3382604</v>
      </c>
      <c r="F79" s="23">
        <f>2489163+144233+378000+371208</f>
        <v>3382604</v>
      </c>
      <c r="G79" s="23">
        <v>0</v>
      </c>
      <c r="H79" s="23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s="36" customFormat="1" ht="18" customHeight="1">
      <c r="A80" s="33"/>
      <c r="B80" s="21"/>
      <c r="C80" s="22" t="s">
        <v>15</v>
      </c>
      <c r="D80" s="23"/>
      <c r="E80" s="23">
        <f>26445+700+3000</f>
        <v>30145</v>
      </c>
      <c r="F80" s="23">
        <f>26445+700+3000</f>
        <v>30145</v>
      </c>
      <c r="G80" s="23">
        <f>26445+700+3000</f>
        <v>30145</v>
      </c>
      <c r="H80" s="23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s="36" customFormat="1" ht="18" customHeight="1">
      <c r="A81" s="33"/>
      <c r="B81" s="21"/>
      <c r="C81" s="22" t="s">
        <v>16</v>
      </c>
      <c r="D81" s="23"/>
      <c r="E81" s="23">
        <v>2687</v>
      </c>
      <c r="F81" s="23">
        <v>2687</v>
      </c>
      <c r="G81" s="23">
        <v>2687</v>
      </c>
      <c r="H81" s="23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s="36" customFormat="1" ht="18" customHeight="1">
      <c r="A82" s="33"/>
      <c r="B82" s="21"/>
      <c r="C82" s="22" t="s">
        <v>17</v>
      </c>
      <c r="D82" s="23"/>
      <c r="E82" s="23">
        <f>5018+121+517</f>
        <v>5656</v>
      </c>
      <c r="F82" s="23">
        <f>5018+121+517</f>
        <v>5656</v>
      </c>
      <c r="G82" s="23">
        <f>5018+121+517</f>
        <v>5656</v>
      </c>
      <c r="H82" s="23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 s="36" customFormat="1" ht="18" customHeight="1">
      <c r="A83" s="33"/>
      <c r="B83" s="21"/>
      <c r="C83" s="22" t="s">
        <v>18</v>
      </c>
      <c r="D83" s="23"/>
      <c r="E83" s="23">
        <f>683+18+74</f>
        <v>775</v>
      </c>
      <c r="F83" s="23">
        <f>683+18+74</f>
        <v>775</v>
      </c>
      <c r="G83" s="23">
        <f>683+18+74</f>
        <v>775</v>
      </c>
      <c r="H83" s="23">
        <v>0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s="36" customFormat="1" ht="18" customHeight="1">
      <c r="A84" s="33"/>
      <c r="B84" s="21"/>
      <c r="C84" s="22" t="s">
        <v>19</v>
      </c>
      <c r="D84" s="23"/>
      <c r="E84" s="23">
        <f>756+1500+600+918</f>
        <v>3774</v>
      </c>
      <c r="F84" s="23">
        <f>756+1500+600+918</f>
        <v>3774</v>
      </c>
      <c r="G84" s="23">
        <v>0</v>
      </c>
      <c r="H84" s="23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s="36" customFormat="1" ht="18" customHeight="1">
      <c r="A85" s="33"/>
      <c r="B85" s="21"/>
      <c r="C85" s="22" t="s">
        <v>20</v>
      </c>
      <c r="D85" s="23"/>
      <c r="E85" s="23">
        <f>1235+231+553+1</f>
        <v>2020</v>
      </c>
      <c r="F85" s="23">
        <f>1235+231+553+1</f>
        <v>2020</v>
      </c>
      <c r="G85" s="23">
        <v>0</v>
      </c>
      <c r="H85" s="23"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s="36" customFormat="1" ht="18" customHeight="1" hidden="1">
      <c r="A86" s="33"/>
      <c r="B86" s="21"/>
      <c r="C86" s="22">
        <v>4360</v>
      </c>
      <c r="D86" s="23"/>
      <c r="E86" s="23">
        <v>0</v>
      </c>
      <c r="F86" s="23">
        <v>0</v>
      </c>
      <c r="G86" s="23">
        <v>0</v>
      </c>
      <c r="H86" s="23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 s="36" customFormat="1" ht="18" customHeight="1" hidden="1">
      <c r="A87" s="33"/>
      <c r="B87" s="21"/>
      <c r="C87" s="22">
        <v>4410</v>
      </c>
      <c r="D87" s="23"/>
      <c r="E87" s="23">
        <v>0</v>
      </c>
      <c r="F87" s="23">
        <v>0</v>
      </c>
      <c r="G87" s="23">
        <v>0</v>
      </c>
      <c r="H87" s="23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1:24" s="36" customFormat="1" ht="18" customHeight="1">
      <c r="A88" s="33"/>
      <c r="B88" s="21"/>
      <c r="C88" s="22">
        <v>4440</v>
      </c>
      <c r="D88" s="23"/>
      <c r="E88" s="23">
        <f>513+8-1</f>
        <v>520</v>
      </c>
      <c r="F88" s="23">
        <f>513+8-1</f>
        <v>520</v>
      </c>
      <c r="G88" s="23">
        <v>0</v>
      </c>
      <c r="H88" s="23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 s="36" customFormat="1" ht="18" customHeight="1" hidden="1">
      <c r="A89" s="33"/>
      <c r="B89" s="21"/>
      <c r="C89" s="22">
        <v>4700</v>
      </c>
      <c r="D89" s="23"/>
      <c r="E89" s="23">
        <v>0</v>
      </c>
      <c r="F89" s="23">
        <v>0</v>
      </c>
      <c r="G89" s="23">
        <v>0</v>
      </c>
      <c r="H89" s="23"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1:24" s="36" customFormat="1" ht="18" customHeight="1">
      <c r="A90" s="33"/>
      <c r="B90" s="34">
        <v>85502</v>
      </c>
      <c r="C90" s="22"/>
      <c r="D90" s="23">
        <f>D91</f>
        <v>2791300</v>
      </c>
      <c r="E90" s="23">
        <f>SUM(E91:E103)</f>
        <v>2791300</v>
      </c>
      <c r="F90" s="23">
        <f>SUM(F91:F103)</f>
        <v>2791300</v>
      </c>
      <c r="G90" s="23">
        <f>SUM(G91:G103)</f>
        <v>198257</v>
      </c>
      <c r="H90" s="23">
        <f>SUM(H91:H103)</f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 s="36" customFormat="1" ht="18" customHeight="1">
      <c r="A91" s="33"/>
      <c r="B91" s="21"/>
      <c r="C91" s="22">
        <v>2010</v>
      </c>
      <c r="D91" s="23">
        <f>2444200+122500+224600</f>
        <v>2791300</v>
      </c>
      <c r="E91" s="23">
        <v>0</v>
      </c>
      <c r="F91" s="23">
        <v>0</v>
      </c>
      <c r="G91" s="23">
        <v>0</v>
      </c>
      <c r="H91" s="23"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1:24" s="36" customFormat="1" ht="18" customHeight="1">
      <c r="A92" s="33"/>
      <c r="B92" s="21"/>
      <c r="C92" s="22">
        <v>3110</v>
      </c>
      <c r="D92" s="23"/>
      <c r="E92" s="23">
        <f>2231068+118825+14077+216300</f>
        <v>2580270</v>
      </c>
      <c r="F92" s="23">
        <f>2231068+118825+14077+216300</f>
        <v>2580270</v>
      </c>
      <c r="G92" s="23">
        <v>0</v>
      </c>
      <c r="H92" s="23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s="36" customFormat="1" ht="18" customHeight="1">
      <c r="A93" s="33"/>
      <c r="B93" s="21"/>
      <c r="C93" s="22">
        <v>4010</v>
      </c>
      <c r="D93" s="23"/>
      <c r="E93" s="23">
        <f>53676+1550-3477+1000</f>
        <v>52749</v>
      </c>
      <c r="F93" s="23">
        <f>53676+1550-3477+1000</f>
        <v>52749</v>
      </c>
      <c r="G93" s="23">
        <f>53676+1550-3477+1000</f>
        <v>52749</v>
      </c>
      <c r="H93" s="23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</row>
    <row r="94" spans="1:24" s="36" customFormat="1" ht="18" customHeight="1">
      <c r="A94" s="33"/>
      <c r="B94" s="34"/>
      <c r="C94" s="22">
        <v>4040</v>
      </c>
      <c r="D94" s="23"/>
      <c r="E94" s="23">
        <v>2968</v>
      </c>
      <c r="F94" s="23">
        <v>2968</v>
      </c>
      <c r="G94" s="23">
        <v>2968</v>
      </c>
      <c r="H94" s="23">
        <f>H95+H107</f>
        <v>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spans="1:24" s="36" customFormat="1" ht="18" customHeight="1">
      <c r="A95" s="33"/>
      <c r="B95" s="21"/>
      <c r="C95" s="22">
        <v>4110</v>
      </c>
      <c r="D95" s="23"/>
      <c r="E95" s="23">
        <f>149755+267-8683</f>
        <v>141339</v>
      </c>
      <c r="F95" s="23">
        <f>149755+267-8683</f>
        <v>141339</v>
      </c>
      <c r="G95" s="23">
        <f>149755+267-8683</f>
        <v>141339</v>
      </c>
      <c r="H95" s="23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</row>
    <row r="96" spans="1:24" s="36" customFormat="1" ht="18" customHeight="1">
      <c r="A96" s="33"/>
      <c r="B96" s="21"/>
      <c r="C96" s="22">
        <v>4120</v>
      </c>
      <c r="D96" s="23"/>
      <c r="E96" s="23">
        <f>1188+38-25</f>
        <v>1201</v>
      </c>
      <c r="F96" s="23">
        <f>1188+38-25</f>
        <v>1201</v>
      </c>
      <c r="G96" s="23">
        <f>1188+38-25</f>
        <v>1201</v>
      </c>
      <c r="H96" s="23">
        <v>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</row>
    <row r="97" spans="1:24" s="36" customFormat="1" ht="18" customHeight="1">
      <c r="A97" s="33"/>
      <c r="B97" s="21"/>
      <c r="C97" s="22">
        <v>4210</v>
      </c>
      <c r="D97" s="23"/>
      <c r="E97" s="23">
        <f>850+870-821+6005-47</f>
        <v>6857</v>
      </c>
      <c r="F97" s="23">
        <f>850+870-821+6005-47</f>
        <v>6857</v>
      </c>
      <c r="G97" s="23">
        <v>0</v>
      </c>
      <c r="H97" s="23">
        <v>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</row>
    <row r="98" spans="1:24" s="36" customFormat="1" ht="18" customHeight="1">
      <c r="A98" s="33"/>
      <c r="B98" s="21"/>
      <c r="C98" s="22">
        <v>4280</v>
      </c>
      <c r="D98" s="23"/>
      <c r="E98" s="23">
        <f>120-55</f>
        <v>65</v>
      </c>
      <c r="F98" s="23">
        <f>120-55</f>
        <v>65</v>
      </c>
      <c r="G98" s="23">
        <v>0</v>
      </c>
      <c r="H98" s="23">
        <v>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</row>
    <row r="99" spans="1:24" s="36" customFormat="1" ht="18" customHeight="1">
      <c r="A99" s="33"/>
      <c r="B99" s="21"/>
      <c r="C99" s="22">
        <v>4300</v>
      </c>
      <c r="D99" s="23"/>
      <c r="E99" s="23">
        <f>2023+540-672+600+47</f>
        <v>2538</v>
      </c>
      <c r="F99" s="23">
        <f>2023+540-672+600+47</f>
        <v>2538</v>
      </c>
      <c r="G99" s="23">
        <v>0</v>
      </c>
      <c r="H99" s="23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 s="36" customFormat="1" ht="18" customHeight="1">
      <c r="A100" s="33"/>
      <c r="B100" s="21"/>
      <c r="C100" s="22">
        <v>4360</v>
      </c>
      <c r="D100" s="23"/>
      <c r="E100" s="23">
        <f>350+400-399+800</f>
        <v>1151</v>
      </c>
      <c r="F100" s="23">
        <f>350+400-399+800</f>
        <v>1151</v>
      </c>
      <c r="G100" s="23">
        <v>0</v>
      </c>
      <c r="H100" s="23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1:24" s="36" customFormat="1" ht="18" customHeight="1">
      <c r="A101" s="33"/>
      <c r="B101" s="21"/>
      <c r="C101" s="22">
        <v>4410</v>
      </c>
      <c r="D101" s="23"/>
      <c r="E101" s="23">
        <f>50-50</f>
        <v>0</v>
      </c>
      <c r="F101" s="23">
        <f>50-50</f>
        <v>0</v>
      </c>
      <c r="G101" s="23">
        <v>0</v>
      </c>
      <c r="H101" s="23"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s="36" customFormat="1" ht="18" customHeight="1">
      <c r="A102" s="33"/>
      <c r="B102" s="21"/>
      <c r="C102" s="22">
        <v>4440</v>
      </c>
      <c r="D102" s="23"/>
      <c r="E102" s="23">
        <f>2152+10</f>
        <v>2162</v>
      </c>
      <c r="F102" s="23">
        <f>2152+10</f>
        <v>2162</v>
      </c>
      <c r="G102" s="23">
        <v>0</v>
      </c>
      <c r="H102" s="23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1:24" s="36" customFormat="1" ht="18" customHeight="1" hidden="1">
      <c r="A103" s="33"/>
      <c r="B103" s="21"/>
      <c r="C103" s="22"/>
      <c r="D103" s="23"/>
      <c r="E103" s="23">
        <v>0</v>
      </c>
      <c r="F103" s="23">
        <v>0</v>
      </c>
      <c r="G103" s="23">
        <v>0</v>
      </c>
      <c r="H103" s="23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</row>
    <row r="104" spans="1:24" s="36" customFormat="1" ht="18" customHeight="1">
      <c r="A104" s="33"/>
      <c r="B104" s="34">
        <v>85503</v>
      </c>
      <c r="C104" s="22"/>
      <c r="D104" s="23">
        <f>D105</f>
        <v>402.92</v>
      </c>
      <c r="E104" s="23">
        <f>E105+E106</f>
        <v>402.92</v>
      </c>
      <c r="F104" s="23">
        <f>F105+F106</f>
        <v>402.92</v>
      </c>
      <c r="G104" s="23">
        <f>G105+G106</f>
        <v>0</v>
      </c>
      <c r="H104" s="23">
        <f>H105+H106</f>
        <v>0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 s="36" customFormat="1" ht="18" customHeight="1">
      <c r="A105" s="33"/>
      <c r="B105" s="34"/>
      <c r="C105" s="22">
        <v>2010</v>
      </c>
      <c r="D105" s="23">
        <f>151.46+251.46+132.57-132.57</f>
        <v>402.92</v>
      </c>
      <c r="E105" s="23"/>
      <c r="F105" s="23"/>
      <c r="G105" s="23"/>
      <c r="H105" s="23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1:24" s="36" customFormat="1" ht="18" customHeight="1">
      <c r="A106" s="33"/>
      <c r="B106" s="21"/>
      <c r="C106" s="22">
        <v>4210</v>
      </c>
      <c r="D106" s="23"/>
      <c r="E106" s="23">
        <f>151.46+251.46+132.57-132.57</f>
        <v>402.92</v>
      </c>
      <c r="F106" s="23">
        <f>151.46+251.46+132.57-132.57</f>
        <v>402.92</v>
      </c>
      <c r="G106" s="23">
        <v>0</v>
      </c>
      <c r="H106" s="23">
        <v>0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</row>
    <row r="107" spans="1:24" s="36" customFormat="1" ht="18" customHeight="1">
      <c r="A107" s="33"/>
      <c r="B107" s="34">
        <v>85504</v>
      </c>
      <c r="C107" s="22"/>
      <c r="D107" s="23">
        <f>D108</f>
        <v>184450</v>
      </c>
      <c r="E107" s="23">
        <f>SUM(E109:E115)</f>
        <v>184450</v>
      </c>
      <c r="F107" s="23">
        <f>SUM(F109:F115)</f>
        <v>184450</v>
      </c>
      <c r="G107" s="23">
        <f>SUM(G109:G115)</f>
        <v>4760</v>
      </c>
      <c r="H107" s="23">
        <f>SUM(H109:H115)</f>
        <v>0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1:24" s="36" customFormat="1" ht="18" customHeight="1">
      <c r="A108" s="33"/>
      <c r="B108" s="34"/>
      <c r="C108" s="22">
        <v>2010</v>
      </c>
      <c r="D108" s="23">
        <f>132000+39740+8060+4650</f>
        <v>184450</v>
      </c>
      <c r="E108" s="23">
        <v>0</v>
      </c>
      <c r="F108" s="23">
        <v>0</v>
      </c>
      <c r="G108" s="23">
        <v>0</v>
      </c>
      <c r="H108" s="23">
        <f>H115+H116</f>
        <v>0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1:24" s="36" customFormat="1" ht="18" customHeight="1">
      <c r="A109" s="33"/>
      <c r="B109" s="34"/>
      <c r="C109" s="22">
        <v>3110</v>
      </c>
      <c r="D109" s="23"/>
      <c r="E109" s="23">
        <f>127800+38400+7800+4500</f>
        <v>178500</v>
      </c>
      <c r="F109" s="23">
        <f>127800+38400+7800+4500</f>
        <v>178500</v>
      </c>
      <c r="G109" s="23">
        <v>0</v>
      </c>
      <c r="H109" s="23">
        <v>0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 s="36" customFormat="1" ht="18" customHeight="1">
      <c r="A110" s="33"/>
      <c r="B110" s="34"/>
      <c r="C110" s="22">
        <v>4010</v>
      </c>
      <c r="D110" s="23"/>
      <c r="E110" s="23">
        <f>2810+896+172+100</f>
        <v>3978</v>
      </c>
      <c r="F110" s="23">
        <f>2810+896+172+100</f>
        <v>3978</v>
      </c>
      <c r="G110" s="23">
        <f>2810+896+172+100</f>
        <v>3978</v>
      </c>
      <c r="H110" s="23">
        <v>0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</row>
    <row r="111" spans="1:24" s="36" customFormat="1" ht="18" customHeight="1" hidden="1">
      <c r="A111" s="33"/>
      <c r="B111" s="34"/>
      <c r="C111" s="22">
        <v>4040</v>
      </c>
      <c r="D111" s="23"/>
      <c r="E111" s="23">
        <v>0</v>
      </c>
      <c r="F111" s="23">
        <v>0</v>
      </c>
      <c r="G111" s="23">
        <v>0</v>
      </c>
      <c r="H111" s="23">
        <v>0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 s="36" customFormat="1" ht="18" customHeight="1">
      <c r="A112" s="33"/>
      <c r="B112" s="34"/>
      <c r="C112" s="22">
        <v>4110</v>
      </c>
      <c r="D112" s="23"/>
      <c r="E112" s="23">
        <f>485+154+29+17</f>
        <v>685</v>
      </c>
      <c r="F112" s="23">
        <f>485+154+29+17</f>
        <v>685</v>
      </c>
      <c r="G112" s="23">
        <f>485+154+29+17</f>
        <v>685</v>
      </c>
      <c r="H112" s="23">
        <v>0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  <row r="113" spans="1:24" s="36" customFormat="1" ht="18" customHeight="1">
      <c r="A113" s="33"/>
      <c r="B113" s="34"/>
      <c r="C113" s="22">
        <v>4120</v>
      </c>
      <c r="D113" s="23"/>
      <c r="E113" s="23">
        <f>65+22+7+3</f>
        <v>97</v>
      </c>
      <c r="F113" s="23">
        <f>65+22+7+3</f>
        <v>97</v>
      </c>
      <c r="G113" s="23">
        <f>65+22+7+3</f>
        <v>97</v>
      </c>
      <c r="H113" s="23">
        <v>0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24" s="36" customFormat="1" ht="18" customHeight="1">
      <c r="A114" s="33"/>
      <c r="B114" s="34"/>
      <c r="C114" s="22">
        <v>4210</v>
      </c>
      <c r="D114" s="23"/>
      <c r="E114" s="23">
        <f>250+27</f>
        <v>277</v>
      </c>
      <c r="F114" s="23">
        <f>250+27</f>
        <v>277</v>
      </c>
      <c r="G114" s="23">
        <v>0</v>
      </c>
      <c r="H114" s="23">
        <v>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 s="36" customFormat="1" ht="18" customHeight="1">
      <c r="A115" s="33"/>
      <c r="B115" s="21"/>
      <c r="C115" s="22">
        <v>4300</v>
      </c>
      <c r="D115" s="23"/>
      <c r="E115" s="23">
        <f>590-27+268+52+30</f>
        <v>913</v>
      </c>
      <c r="F115" s="23">
        <f>590-27+268+52+30</f>
        <v>913</v>
      </c>
      <c r="G115" s="23">
        <v>0</v>
      </c>
      <c r="H115" s="23">
        <v>0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24" s="36" customFormat="1" ht="18" customHeight="1">
      <c r="A116" s="33"/>
      <c r="B116" s="34">
        <v>85513</v>
      </c>
      <c r="C116" s="22"/>
      <c r="D116" s="23">
        <f>D117</f>
        <v>28973</v>
      </c>
      <c r="E116" s="23">
        <f>E118</f>
        <v>28973</v>
      </c>
      <c r="F116" s="23">
        <f>F118</f>
        <v>28973</v>
      </c>
      <c r="G116" s="23">
        <f>G118</f>
        <v>0</v>
      </c>
      <c r="H116" s="23">
        <f>H118</f>
        <v>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8" s="35" customFormat="1" ht="18" customHeight="1">
      <c r="A117" s="33"/>
      <c r="B117" s="34"/>
      <c r="C117" s="22">
        <v>2010</v>
      </c>
      <c r="D117" s="38">
        <f>20000+1293+3834-1293+2709+2430</f>
        <v>28973</v>
      </c>
      <c r="E117" s="38">
        <v>0</v>
      </c>
      <c r="F117" s="38">
        <v>0</v>
      </c>
      <c r="G117" s="38">
        <v>0</v>
      </c>
      <c r="H117" s="38">
        <v>0</v>
      </c>
    </row>
    <row r="118" spans="1:8" s="35" customFormat="1" ht="18" customHeight="1">
      <c r="A118" s="33"/>
      <c r="B118" s="34"/>
      <c r="C118" s="22">
        <v>4130</v>
      </c>
      <c r="D118" s="38"/>
      <c r="E118" s="38">
        <f>20000+1293+3834-1293+2709+2430</f>
        <v>28973</v>
      </c>
      <c r="F118" s="38">
        <f>20000+1293+3834-1293+2709+2430</f>
        <v>28973</v>
      </c>
      <c r="G118" s="38">
        <v>0</v>
      </c>
      <c r="H118" s="38">
        <v>0</v>
      </c>
    </row>
    <row r="119" spans="1:8" ht="26.25" customHeight="1">
      <c r="A119" s="70" t="s">
        <v>2</v>
      </c>
      <c r="B119" s="70"/>
      <c r="C119" s="70"/>
      <c r="D119" s="39">
        <f>SUM(D7,D15,D27,D63,D76,D58)</f>
        <v>6780677.15</v>
      </c>
      <c r="E119" s="39">
        <f>SUM(E7,E15,E27,E63,E76,E58)</f>
        <v>6780677.15</v>
      </c>
      <c r="F119" s="39">
        <f>SUM(F7,F15,F27,F63,F76,F58)</f>
        <v>6780677.15</v>
      </c>
      <c r="G119" s="39">
        <f>SUM(G7,G15,G27,G63,G76,G58)</f>
        <v>452425.36</v>
      </c>
      <c r="H119" s="39">
        <f>SUM(H7,H15,H27,H63,H76,H58)</f>
        <v>0</v>
      </c>
    </row>
    <row r="120" spans="1:8" ht="18" customHeight="1" hidden="1">
      <c r="A120" s="40"/>
      <c r="B120" s="40"/>
      <c r="C120" s="40"/>
      <c r="D120" s="41"/>
      <c r="E120" s="41"/>
      <c r="F120" s="41"/>
      <c r="G120" s="41"/>
      <c r="H120" s="41"/>
    </row>
    <row r="121" spans="1:8" ht="15" hidden="1">
      <c r="A121" s="40"/>
      <c r="B121" s="40"/>
      <c r="C121" s="40"/>
      <c r="D121" s="41"/>
      <c r="E121" s="41"/>
      <c r="F121" s="41"/>
      <c r="G121" s="41"/>
      <c r="H121" s="41"/>
    </row>
    <row r="122" spans="1:6" ht="33" customHeight="1">
      <c r="A122" s="2"/>
      <c r="B122" s="2"/>
      <c r="C122" s="2"/>
      <c r="D122" s="7"/>
      <c r="E122" s="7"/>
      <c r="F122" s="7"/>
    </row>
    <row r="123" spans="1:8" ht="15.75">
      <c r="A123" s="42" t="s">
        <v>21</v>
      </c>
      <c r="B123" s="43"/>
      <c r="C123" s="43"/>
      <c r="D123" s="44"/>
      <c r="E123" s="44"/>
      <c r="F123" s="44"/>
      <c r="G123" s="3"/>
      <c r="H123" s="3"/>
    </row>
    <row r="124" spans="1:8" ht="15.75" hidden="1">
      <c r="A124" s="45"/>
      <c r="B124" s="46"/>
      <c r="C124" s="46"/>
      <c r="D124" s="47"/>
      <c r="E124" s="47"/>
      <c r="F124" s="47"/>
      <c r="G124" s="48"/>
      <c r="H124" s="48"/>
    </row>
    <row r="125" spans="1:6" ht="27.75" customHeight="1">
      <c r="A125" s="49" t="s">
        <v>0</v>
      </c>
      <c r="B125" s="49" t="s">
        <v>22</v>
      </c>
      <c r="C125" s="49" t="s">
        <v>23</v>
      </c>
      <c r="D125" s="50" t="s">
        <v>24</v>
      </c>
      <c r="E125" s="71" t="s">
        <v>25</v>
      </c>
      <c r="F125" s="71"/>
    </row>
    <row r="126" spans="1:6" ht="18" customHeight="1">
      <c r="A126" s="51">
        <v>750</v>
      </c>
      <c r="B126" s="51">
        <v>75011</v>
      </c>
      <c r="C126" s="52" t="s">
        <v>26</v>
      </c>
      <c r="D126" s="53">
        <v>600</v>
      </c>
      <c r="E126" s="72">
        <v>30</v>
      </c>
      <c r="F126" s="72"/>
    </row>
    <row r="127" spans="1:6" ht="18" customHeight="1">
      <c r="A127" s="51">
        <v>852</v>
      </c>
      <c r="B127" s="51">
        <v>85228</v>
      </c>
      <c r="C127" s="52" t="s">
        <v>27</v>
      </c>
      <c r="D127" s="53">
        <v>2000</v>
      </c>
      <c r="E127" s="63">
        <v>100</v>
      </c>
      <c r="F127" s="64"/>
    </row>
    <row r="128" spans="1:6" ht="18" customHeight="1">
      <c r="A128" s="54">
        <v>855</v>
      </c>
      <c r="B128" s="54">
        <v>85502</v>
      </c>
      <c r="C128" s="55" t="s">
        <v>28</v>
      </c>
      <c r="D128" s="56">
        <v>2000</v>
      </c>
      <c r="E128" s="65">
        <v>0</v>
      </c>
      <c r="F128" s="65"/>
    </row>
    <row r="129" spans="1:6" ht="18" customHeight="1">
      <c r="A129" s="5">
        <v>855</v>
      </c>
      <c r="B129" s="5">
        <v>85502</v>
      </c>
      <c r="C129" s="57" t="s">
        <v>29</v>
      </c>
      <c r="D129" s="58">
        <v>15000</v>
      </c>
      <c r="E129" s="66">
        <v>8000</v>
      </c>
      <c r="F129" s="67"/>
    </row>
    <row r="130" spans="1:6" ht="12.75">
      <c r="A130" s="59"/>
      <c r="B130" s="59"/>
      <c r="C130" s="60"/>
      <c r="D130" s="61"/>
      <c r="E130" s="62"/>
      <c r="F130" s="62"/>
    </row>
    <row r="131" spans="1:8" ht="27" customHeight="1">
      <c r="A131" s="68" t="s">
        <v>30</v>
      </c>
      <c r="B131" s="68"/>
      <c r="C131" s="68"/>
      <c r="D131" s="68"/>
      <c r="E131" s="68"/>
      <c r="F131" s="68"/>
      <c r="G131" s="68"/>
      <c r="H131" s="68"/>
    </row>
  </sheetData>
  <sheetProtection/>
  <mergeCells count="16">
    <mergeCell ref="A3:A5"/>
    <mergeCell ref="B3:B5"/>
    <mergeCell ref="C3:C5"/>
    <mergeCell ref="D3:D5"/>
    <mergeCell ref="E3:E5"/>
    <mergeCell ref="A1:H1"/>
    <mergeCell ref="E127:F127"/>
    <mergeCell ref="E128:F128"/>
    <mergeCell ref="E129:F129"/>
    <mergeCell ref="A131:H131"/>
    <mergeCell ref="F3:H3"/>
    <mergeCell ref="F4:F5"/>
    <mergeCell ref="H4:H5"/>
    <mergeCell ref="A119:C119"/>
    <mergeCell ref="E125:F125"/>
    <mergeCell ref="E126:F126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3&amp;"Arial,Normalny"&amp;10 do Zarządzenia Nr 99/2019     
Burmistrza Miasta Radziejów z dnia 10 grudnia 2019 roku 
w sprawie zmian w budżecie  Miasta Radziejów na 2019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2019-11-27T13:17:42Z</cp:lastPrinted>
  <dcterms:created xsi:type="dcterms:W3CDTF">2011-11-10T14:00:20Z</dcterms:created>
  <dcterms:modified xsi:type="dcterms:W3CDTF">2019-12-12T08:54:31Z</dcterms:modified>
  <cp:category/>
  <cp:version/>
  <cp:contentType/>
  <cp:contentStatus/>
</cp:coreProperties>
</file>