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75" windowHeight="9735" activeTab="1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'Dochody'!$D$1:$D$244</definedName>
    <definedName name="_xlnm._FilterDatabase" localSheetId="1" hidden="1">'Wydatki'!$D$1:$D$778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29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2.xml><?xml version="1.0" encoding="utf-8"?>
<comments xmlns="http://schemas.openxmlformats.org/spreadsheetml/2006/main">
  <authors>
    <author>Skarbnik</author>
  </authors>
  <commentList>
    <comment ref="D545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<sst xmlns="http://schemas.openxmlformats.org/spreadsheetml/2006/main" count="1829" uniqueCount="546">
  <si>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</si>
  <si>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</si>
  <si>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</si>
  <si>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</si>
  <si>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</si>
  <si>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</si>
  <si>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</si>
  <si>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</si>
  <si>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</si>
  <si>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</si>
  <si>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</si>
  <si>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</si>
  <si>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</si>
  <si>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</si>
  <si>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</si>
  <si>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</si>
  <si>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</si>
  <si>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</si>
  <si>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</si>
  <si>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</si>
  <si>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</si>
  <si>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</si>
  <si>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</si>
  <si>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</si>
  <si>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</si>
  <si>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</si>
  <si>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</si>
  <si>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</si>
  <si>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</si>
  <si>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</si>
  <si>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</si>
  <si>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</si>
  <si>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</si>
  <si>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</si>
  <si>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</si>
  <si>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</si>
  <si>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</si>
  <si>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</si>
  <si>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</si>
  <si>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</si>
  <si>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</si>
  <si>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</si>
  <si>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</si>
  <si>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</si>
  <si>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</si>
  <si>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</si>
  <si>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</si>
  <si>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</si>
  <si>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</si>
  <si>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</si>
  <si>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</si>
  <si>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</si>
  <si>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</si>
  <si>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</si>
  <si>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</si>
  <si>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</si>
  <si>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</si>
  <si>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</si>
  <si>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</si>
  <si>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</si>
  <si>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</si>
  <si>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</si>
  <si>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</si>
  <si>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</si>
  <si>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</si>
  <si>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</si>
  <si>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</si>
  <si>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</si>
  <si>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</si>
  <si>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</si>
  <si>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</si>
  <si>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</si>
  <si>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</si>
  <si>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</si>
  <si>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</si>
  <si>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</si>
  <si>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</si>
  <si>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</si>
  <si>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</si>
  <si>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</si>
  <si>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</si>
  <si>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</si>
  <si>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</si>
  <si>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</si>
  <si>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</si>
  <si>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</si>
  <si>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</si>
  <si>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</si>
  <si>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</si>
  <si>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</si>
  <si>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</si>
  <si>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</si>
  <si>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</si>
  <si>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</si>
  <si>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</si>
  <si>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</si>
  <si>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</si>
  <si>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</si>
  <si>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</si>
  <si>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</si>
  <si>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</si>
  <si>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</si>
  <si>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</si>
  <si>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</si>
  <si>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</si>
  <si>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</si>
  <si>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</si>
  <si>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</si>
  <si>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</si>
  <si>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</si>
  <si>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</si>
  <si>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</si>
  <si>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</si>
  <si>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</si>
  <si>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</si>
  <si>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</si>
  <si>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</si>
  <si>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</si>
  <si>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</si>
  <si>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</si>
  <si>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</si>
  <si>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</si>
  <si>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</si>
  <si>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</si>
  <si>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</si>
  <si>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</si>
  <si>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</si>
  <si>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</si>
  <si>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</si>
  <si>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</si>
  <si>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</si>
  <si>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</si>
  <si>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</si>
  <si>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</si>
  <si>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</si>
  <si>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</si>
  <si>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</si>
  <si>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</si>
  <si>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</si>
  <si>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</si>
  <si>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</si>
  <si>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</si>
  <si>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</si>
  <si>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</si>
  <si>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</si>
  <si>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</si>
  <si>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</si>
  <si>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</si>
  <si>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</si>
  <si>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</si>
  <si>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</si>
  <si>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</si>
  <si>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</si>
  <si>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</si>
  <si>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</si>
  <si>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</si>
  <si>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</si>
  <si>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</si>
  <si>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</si>
  <si>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</si>
  <si>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</si>
  <si>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</si>
  <si>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</si>
  <si>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</si>
  <si>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</si>
  <si>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</si>
  <si>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</si>
  <si>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</si>
  <si>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Urzędy naczelnych organów władzy państwowej, kontroli i ochrony prawa oraz sądownictwa</t>
  </si>
  <si>
    <t>Urzędy naczelnych organów władzy państwowej, kontroli i ochrony prawa</t>
  </si>
  <si>
    <t>Dotacje celowe z budżetu państwa na realizację własnych zadań bieżących gmin</t>
  </si>
  <si>
    <t>01030</t>
  </si>
  <si>
    <t>Wypłaty z tytułu gwarancji i poręczeń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</si>
  <si>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</si>
  <si>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</si>
  <si>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</si>
  <si>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</si>
  <si>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</si>
  <si>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</si>
  <si>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</si>
  <si>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</si>
  <si>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</si>
  <si>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</si>
  <si>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</si>
  <si>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</si>
  <si>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</si>
  <si>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</si>
  <si>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</si>
  <si>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</si>
  <si>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</si>
  <si>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</si>
  <si>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</si>
  <si>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</si>
  <si>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</si>
  <si>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</si>
  <si>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</si>
  <si>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</si>
  <si>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</si>
  <si>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</si>
  <si>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</si>
  <si>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</si>
  <si>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</si>
  <si>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</si>
  <si>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</si>
  <si>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</si>
  <si>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</si>
  <si>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</si>
  <si>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</si>
  <si>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</si>
  <si>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</si>
  <si>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926</t>
  </si>
  <si>
    <t>0760</t>
  </si>
  <si>
    <t>90004</t>
  </si>
  <si>
    <t>4400</t>
  </si>
  <si>
    <t>80148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</si>
  <si>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</si>
  <si>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</si>
  <si>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</si>
  <si>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</si>
  <si>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</si>
  <si>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Utrzymanie zieleni w miastach i gminach</t>
  </si>
  <si>
    <t>Udział % w dochodach ogółem</t>
  </si>
  <si>
    <t>Pozostałe zadania w zakresie polityki społecznej</t>
  </si>
  <si>
    <t>853</t>
  </si>
  <si>
    <t>85395</t>
  </si>
  <si>
    <t>4309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</si>
  <si>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</si>
  <si>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</si>
  <si>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</si>
  <si>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</si>
  <si>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</si>
  <si>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</si>
  <si>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</si>
  <si>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</si>
  <si>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dochody bieżące</t>
  </si>
  <si>
    <t>dochody majątkowe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</si>
  <si>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</si>
  <si>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</si>
  <si>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</si>
  <si>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</si>
  <si>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</si>
  <si>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</si>
  <si>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</si>
  <si>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4307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</si>
  <si>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</si>
  <si>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</si>
  <si>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</si>
  <si>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</si>
  <si>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</si>
  <si>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</si>
  <si>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</si>
  <si>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</si>
  <si>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</si>
  <si>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Grzywny, mandaty i inne kary pieniężne od osób fizycznych</t>
  </si>
  <si>
    <t>0570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</si>
  <si>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</si>
  <si>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</si>
  <si>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</si>
  <si>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</si>
  <si>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</si>
  <si>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</si>
  <si>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</si>
  <si>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</si>
  <si>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</si>
  <si>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</si>
  <si>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</si>
  <si>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</si>
  <si>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</si>
  <si>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</si>
  <si>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</si>
  <si>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</si>
  <si>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</si>
  <si>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</si>
  <si>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</si>
  <si>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</si>
  <si>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</si>
  <si>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</si>
  <si>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</si>
  <si>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</si>
  <si>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</si>
  <si>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</si>
  <si>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>Udział % w wydatkach bieżących</t>
  </si>
  <si>
    <t>Dochody jednostek samorządu terytorialnego związane z realizacją zadań z zakresu administracji rządowej oraz innych zadań zleconych ustawami</t>
  </si>
  <si>
    <t>Dochody od osób prawnych, osób fizycznych i innych nie posiadających osobowości prawnej oraz wydatki związane z ich poborem</t>
  </si>
  <si>
    <t>Wpływy z podatku dochodowego od osób fizycznych</t>
  </si>
  <si>
    <t xml:space="preserve">Wpływy z podatku rolnego, podatku leśnego, podatku od czynności cywilnoprawnych, podatków i opłat  od osób prawnych i innych  jednostek organizacyjnych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</si>
  <si>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</si>
  <si>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</si>
  <si>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</si>
  <si>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</si>
  <si>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</si>
  <si>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</si>
  <si>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</si>
  <si>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Opłaty na rzecz budżetów jednostek samorządu terytorialnego</t>
  </si>
  <si>
    <t>Drogi publiczne wojewódzkie</t>
  </si>
  <si>
    <t>Drogi publiczne powiatowe</t>
  </si>
  <si>
    <t>4520</t>
  </si>
  <si>
    <t>Rady Gmin (miast i miast na prawach powiatu)</t>
  </si>
  <si>
    <t>Wydatki osobowe niezaliczone do wynagrodzeń</t>
  </si>
  <si>
    <t>Wpłaty na Państowy Fundusz Rehabilitacji Osób Niepełnosprawnych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</si>
  <si>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</si>
  <si>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</si>
  <si>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</si>
  <si>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</si>
  <si>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</si>
  <si>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Stołówki szkolne i przedszkolne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</si>
  <si>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</si>
  <si>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</si>
  <si>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</si>
  <si>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</si>
  <si>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</si>
  <si>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 xml:space="preserve">Kultura fizyczna 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</si>
  <si>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</si>
  <si>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</si>
  <si>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</si>
  <si>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</si>
  <si>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Dotacje celowe otrzymane z budżetu na realizację zadań bieżących z zakresu administracji rządowej oraz innych zadań zleconych gminie ustawami</t>
  </si>
  <si>
    <t>Wpływy z innych lokalnych opłat pobieranych przez JST na podstawie odrębnych ustaw</t>
  </si>
  <si>
    <t xml:space="preserve">Część oświatowa subwencji ogólnej dla JST </t>
  </si>
  <si>
    <t>Dotacje celowe przekazane gminie na zadania bieżące realizowane na podstawie zawartych porozumień</t>
  </si>
  <si>
    <t>Rodziny zastępcze</t>
  </si>
  <si>
    <t>Zadania w zakresie przeciwdziałania przemocy w rodzinie</t>
  </si>
  <si>
    <t>85205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</si>
  <si>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</si>
  <si>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</si>
  <si>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</si>
  <si>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</si>
  <si>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</si>
  <si>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</si>
  <si>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Komendy powiatowe Państwowej Straży Pożarnej</t>
  </si>
  <si>
    <t>75411</t>
  </si>
  <si>
    <t>Wpłaty jednostek na państwowy fundusz celowy na finansowanie i dofinansowanie zadań inwestycyjnych</t>
  </si>
  <si>
    <t>2820</t>
  </si>
  <si>
    <t>Odsetki od samorządowych papierów wartościowych lub zaciągniętych przez jednostkę samorządu terytorialnego kredytów i pożyczek</t>
  </si>
  <si>
    <t>8110</t>
  </si>
  <si>
    <t>6170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</si>
  <si>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</si>
  <si>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</si>
  <si>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</si>
  <si>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</si>
  <si>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</si>
  <si>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</si>
  <si>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</si>
  <si>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</si>
  <si>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</si>
  <si>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90003</t>
  </si>
  <si>
    <t>Jednostki specjalistycznego poradnictwa, mieszka- nia chronione i ośrodki interwencji kryzysowej</t>
  </si>
  <si>
    <t>4570</t>
  </si>
  <si>
    <t>90005</t>
  </si>
  <si>
    <t>6220</t>
  </si>
  <si>
    <t>Komendy powiatowe Policji</t>
  </si>
  <si>
    <t>Świadczenia rodzinne, świadczenia z funduszu alimentacyjnego oraz składki na ubezpieczenie emerytalne i rentowe z ubezpieczenia społecznego</t>
  </si>
  <si>
    <t>4580</t>
  </si>
  <si>
    <t>Odsetki od nieterminowych wpłat z tytułu pozostałych podatków i opłat</t>
  </si>
  <si>
    <t>Ochrona powietrza atmosferycznego i kilmatu</t>
  </si>
  <si>
    <t>71035</t>
  </si>
  <si>
    <t>Cmentarze</t>
  </si>
  <si>
    <t>92120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</si>
  <si>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</si>
  <si>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</si>
  <si>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2720</t>
  </si>
  <si>
    <t>4190</t>
  </si>
  <si>
    <t>80149</t>
  </si>
  <si>
    <t>80150</t>
  </si>
  <si>
    <t>Dodtkowe wynagrodzenia roczne</t>
  </si>
  <si>
    <t>Nagrody konkursowe</t>
  </si>
  <si>
    <t>Opłaty z tytułu zakupu usług telekomunikacyjnych</t>
  </si>
  <si>
    <t>75405</t>
  </si>
  <si>
    <t>Realizacja zadań wymagających stosowania specjalnej organizacji nauki i metod pracy dla dzieci i młodzieży w szkołach podstawowych, gimnazjach, liceach ogólnokształcących, liceach profilowanych i szkołach zawodowych oraz szkołach artystycznych</t>
  </si>
  <si>
    <t>Udział % w wydatkach majątko-   wych</t>
  </si>
  <si>
    <t xml:space="preserve">Wpływy z opłat za zezwolenie na sprzedaż napojów alkoholowych </t>
  </si>
  <si>
    <t xml:space="preserve">Opłaty z tytułu zakupu usług telekomunikacyjnych </t>
  </si>
  <si>
    <t>Dotacje celowe z budżetu na finansowanie lub dofinanso- wanie kosztów realizacji inwestycji i zakupów inwestycyjnych innych jednostek sektora finansów publicznych</t>
  </si>
  <si>
    <t>Dotacja celowa na pomoc finansową udzielaną między jednostkami samorządu terytorialnego na dofinansowanie własnych zadań inwestycyjnych i zakupów inwestycyjnych</t>
  </si>
  <si>
    <t>8030</t>
  </si>
  <si>
    <t>Zobowiązania wymagalne wg stanu na dzień 31.12.16r.</t>
  </si>
  <si>
    <t xml:space="preserve">Wpływy z opłat za trwały zarząd, użytkowanie i służebności </t>
  </si>
  <si>
    <t>0550</t>
  </si>
  <si>
    <t>Wpływy z opłat z tytułu użytkowania wieczystego nieruchomości</t>
  </si>
  <si>
    <t>Wpływy z pozostałych odsetek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</si>
  <si>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</si>
  <si>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</si>
  <si>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</si>
  <si>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</si>
  <si>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75095</t>
  </si>
  <si>
    <t>2060</t>
  </si>
  <si>
    <t>0580</t>
  </si>
  <si>
    <t>2800</t>
  </si>
  <si>
    <t>Dotacja celowa budżetu dla pozostałych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</si>
  <si>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</si>
  <si>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Świadczenie wychowawcze</t>
  </si>
  <si>
    <t xml:space="preserve">Realizacja zadań wymagających stosowania specjalnej organizacji nauki i metod pracy  dla dzieci w przedszko- lach, oddziałach przedszkolnych w szkołach podstawowych i innych formach wychowania przedszkolnego </t>
  </si>
  <si>
    <t xml:space="preserve">Składki na ubezpieczenie zdrowotne opłacane za osoby pobierające niektóre świadczenia z pomocy społecznej, niektóre świadczenia rodzinne oraz za osoby uczestni- czące w zajęciach w centrum integracji społecznej </t>
  </si>
  <si>
    <t>Wpływy z tytułu grzywien i innych kar pieniężnych od osób prawnych i innych jednostek organizacyjnych</t>
  </si>
  <si>
    <t xml:space="preserve">                                                                                                                                        </t>
  </si>
  <si>
    <t>Zakup środków dydaktycznych i książek</t>
  </si>
  <si>
    <t>Pomoc w zakresie dożywiania</t>
  </si>
  <si>
    <t>85230</t>
  </si>
  <si>
    <t>2057</t>
  </si>
  <si>
    <t>2059</t>
  </si>
  <si>
    <t>Rodzina</t>
  </si>
  <si>
    <t>855</t>
  </si>
  <si>
    <t>85501</t>
  </si>
  <si>
    <t>Świadczenia rodzinne, świadczenie z funduszu alimentacyjnego oraz składki na ubezpieczenia emerytalne i rentowe z ubezpieczenia społecznego</t>
  </si>
  <si>
    <t>85502</t>
  </si>
  <si>
    <t>Wpływy z tytułu kosztów egzekucyjnych, opłaty komorniczej i kosztów upomnień</t>
  </si>
  <si>
    <t>0640</t>
  </si>
  <si>
    <t>Wpływy z rozliczeń/zwrotów z lat ubiegłych</t>
  </si>
  <si>
    <t>0940</t>
  </si>
  <si>
    <t>Wpływy z tytułu kar i odszkodowań wynikających z umów</t>
  </si>
  <si>
    <t>0950</t>
  </si>
  <si>
    <t>0610</t>
  </si>
  <si>
    <t>Karta dużej rodziny</t>
  </si>
  <si>
    <t>85503</t>
  </si>
  <si>
    <t>Wpływy z odsetek od nieterminowych wpłat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</si>
  <si>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</si>
  <si>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</si>
  <si>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</si>
  <si>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</si>
  <si>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</si>
  <si>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</si>
  <si>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</si>
  <si>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Środki otrzymane od pozostałych jednostek sektora finansów publicznych na realizacje zadań bieżących jednostek zaliczanych do sektora finansów publicznych</t>
  </si>
  <si>
    <t>Rezerwy na inwestycje i zakupy inwestycyjne</t>
  </si>
  <si>
    <t>6800</t>
  </si>
  <si>
    <t>Podatek od towarów i usług (VAT)</t>
  </si>
  <si>
    <t>4019</t>
  </si>
  <si>
    <t>4119</t>
  </si>
  <si>
    <t>4129</t>
  </si>
  <si>
    <t xml:space="preserve">Pomoc w zakresie dożywiania </t>
  </si>
  <si>
    <t>4017</t>
  </si>
  <si>
    <t>4117</t>
  </si>
  <si>
    <t>4127</t>
  </si>
  <si>
    <t>4217</t>
  </si>
  <si>
    <t>4219</t>
  </si>
  <si>
    <t>4447</t>
  </si>
  <si>
    <t>4449</t>
  </si>
  <si>
    <t>Wydatki osobowe niezaliczane do wynagrodzeń</t>
  </si>
  <si>
    <t>Pomoc materialna dla uczniów o charakterze socjalnym</t>
  </si>
  <si>
    <t>Pomoc materialna dla uczniów o charakterze motywacyjnym</t>
  </si>
  <si>
    <t>85416</t>
  </si>
  <si>
    <t xml:space="preserve">Szkolenia pracowmików niebędących członkami korpusu służby cywilnej </t>
  </si>
  <si>
    <t>85504</t>
  </si>
  <si>
    <t>85508</t>
  </si>
  <si>
    <t>Działalność placówek opiekuńczo-wychowawczych</t>
  </si>
  <si>
    <t>85510</t>
  </si>
  <si>
    <t>900</t>
  </si>
  <si>
    <t>Kary odszkodowania i grzywny wypłacone na rzecz osób prawnych i innych jednostek organizacyjnych</t>
  </si>
  <si>
    <t>4600</t>
  </si>
  <si>
    <t>Dotacje celowe przekazane gminie na zadania bieżące realizowane na podstawie zawartych porozumień między jednostkami samorządu terytorialnego</t>
  </si>
  <si>
    <t xml:space="preserve">Dotacje celowe przekazane gminie na zadania bieżące realizowane na podstawie porozumień między jednostkami samorządu terytorialnego </t>
  </si>
  <si>
    <t>4177</t>
  </si>
  <si>
    <t>4247</t>
  </si>
  <si>
    <t>4427</t>
  </si>
  <si>
    <t>4707</t>
  </si>
  <si>
    <t>Programy polityki zdrowotnej</t>
  </si>
  <si>
    <t>85149</t>
  </si>
  <si>
    <t>Dotacja celowa przekazana z budżetu jednostki samorządu terytorialnego na dofinansowanie realizacji zadań w zakresie programów polityki zdrowotnej</t>
  </si>
  <si>
    <t>2780</t>
  </si>
  <si>
    <t>3027</t>
  </si>
  <si>
    <t>3029</t>
  </si>
  <si>
    <t>Karta Dużej Rodziny</t>
  </si>
  <si>
    <t>Wpływy z tytułu odsetek od nieterminowych wpłat z tytułu podatków i opłat</t>
  </si>
  <si>
    <t xml:space="preserve">Dotacje celowe w ramach programów finansowanych z udziałem środków europejskich oraz środków o których mowa w art. 5 ust. 1 pkt 3 oraz ust. 3 pkt 5 i 6 ustawy lub płatności w ramach budżetu środków europejskich, realizowanych przez JST </t>
  </si>
  <si>
    <t>6257</t>
  </si>
  <si>
    <t>75412</t>
  </si>
  <si>
    <t>80153</t>
  </si>
  <si>
    <t>Programy polityki społecznej</t>
  </si>
  <si>
    <t>Wpływy ze zwrotów dotacji oraz płatności wykorzystanych niezgodnie z przeznaczeniem lub wykorzystanych z naruszeniem procedur, o których mowa w art.. 184 ustawy, pobranych nienależnie lub w nadmiernej wysokości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</si>
  <si>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</si>
  <si>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</si>
  <si>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90015</t>
  </si>
  <si>
    <t>Wpływy ze zwrotów niewykorzystanych dotacji oraz płatności</t>
  </si>
  <si>
    <t>2950</t>
  </si>
  <si>
    <t>92695</t>
  </si>
  <si>
    <t>Zapewnienie uczniom prawa do bezpłatnego dostępu do podręczników, materiałów edukacyjnych lub materiałów ćwiczeniowych</t>
  </si>
  <si>
    <t>Dotacje celowe przekazane gminie  na zadania bieżące realizowane na podstawie porozumień (umów)między jednostkami samorządu terytorialnego</t>
  </si>
  <si>
    <t>Dotacje celowe z budżetu na finansowanie lub dofinanasowanie kosztów realizacji inwestycji i zakupów inwestycyjnych jednostek nie zaliczanych do sektora finansów publicznych</t>
  </si>
  <si>
    <t>6230</t>
  </si>
  <si>
    <t xml:space="preserve">Realizacja zadań wymagających stosowania specjalnej organizacji nauki i metod pracy dla dzieci i młodzieży w gimnazjach i klasach dotychczasowego gimnazjium prowadzonych w innych typach szkół,liceach ogólnokształcących, technikach, brażowych szkołach I stopia i klasach dotychczasowej zasadniczej szkoły zawodowej prowadzonych w branżowych szkołach I stopnia oraz szkołach artystycznych </t>
  </si>
  <si>
    <t>80152</t>
  </si>
  <si>
    <t>4049</t>
  </si>
  <si>
    <t>Szkolenia pracowników nie będących członkami korpusu służby cywilnej</t>
  </si>
  <si>
    <t>60095</t>
  </si>
  <si>
    <t>Wydatki na zakuoy inwestycyjne jednostek budżetowych</t>
  </si>
  <si>
    <t>4197</t>
  </si>
  <si>
    <t>Zapewnienie uczniom prawa do bezpłatnego dostępu do podręczników,materiałów edukacyjnych i materiałów ćwiczeniowych</t>
  </si>
  <si>
    <t>4179</t>
  </si>
  <si>
    <t>4287</t>
  </si>
  <si>
    <t>4289</t>
  </si>
  <si>
    <t>4437</t>
  </si>
  <si>
    <t>4439</t>
  </si>
  <si>
    <t>Ochrona powietrza admosferycznego i klimatu</t>
  </si>
  <si>
    <t>Schroniska dla zwierząt</t>
  </si>
  <si>
    <t>90013</t>
  </si>
  <si>
    <t>Wpływy z opłat egzaminacyjnych oraz opłat za wydanie świadectw, dyplomów, zaświadczeń, certyfikatów i ich duplikatów</t>
  </si>
  <si>
    <t>Plan wg uchwały         Nr II/6/2018</t>
  </si>
  <si>
    <t>Kwota należności wymagalnych na koniec           I półrocza 2019 roku</t>
  </si>
  <si>
    <t xml:space="preserve">Składki na ubezpieczenie zdrowotne opłacane za osoby pobierające niektóre świadczenia rodzinne, zgodnie z przepisami ustawy o świadczeniach rodzinnych oraz za osoby pobierające zasiłki dla opiekunów zgodnie z przepisami ustawy z dnia 4 kwietnia 2014 r. o ustaleniu i wypłacie zasiłków dla opiekunów  </t>
  </si>
  <si>
    <t>85513</t>
  </si>
  <si>
    <t>Dotacje otrzymane z państwowych funduszy celowych na finansowanie lub dofinansowanie kosztów realizacji inwestycji i zakupów inwestycyjnych jednostek samorządu terytorialnego</t>
  </si>
  <si>
    <t>6260</t>
  </si>
  <si>
    <t>Wpływy z tytułu opłat i kosztów sądowych oraz innych opłat uiszczanych na rzecz Skarbu Państwa z tytułu postępowania sądowego i prokuratorskiego</t>
  </si>
  <si>
    <t>0630</t>
  </si>
  <si>
    <t>Wybory do rad gmin, rad powiatów i sejmików województw, wybory wójtów, burmistrzów i prezydentów miast oraz referenda gminne, powiatowe i wojewódzkie</t>
  </si>
  <si>
    <t>75109</t>
  </si>
  <si>
    <t>4047</t>
  </si>
  <si>
    <t>Składki na ubezpieczenie zdrowotne</t>
  </si>
  <si>
    <t>4130</t>
  </si>
  <si>
    <t>Pozostałe działania związane z gospodarka odpadami</t>
  </si>
  <si>
    <t>Drogi wewnętrzne</t>
  </si>
  <si>
    <t>Turystyka</t>
  </si>
  <si>
    <t>Zadania w zakresie upowszechniania turystyki</t>
  </si>
  <si>
    <t>630</t>
  </si>
  <si>
    <t>63003</t>
  </si>
  <si>
    <t>Kary i odszkodowania wypłacone na rzecz osób fizycznych</t>
  </si>
  <si>
    <t>4590</t>
  </si>
  <si>
    <t>90026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</si>
  <si>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</si>
  <si>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% Wykona- nia</t>
  </si>
  <si>
    <t>Udział % w wydat- kach ogółem</t>
  </si>
  <si>
    <t>Roz- dział</t>
  </si>
  <si>
    <t>Składki na Fundusz Pracy oraz Solidarnościowy Fundusz Wsparcia Osób Niepełnosprawnych</t>
  </si>
  <si>
    <t>60017</t>
  </si>
  <si>
    <t>Realizacja zadań wymagających stosowania specjalnej organizacji nauki i metod pracy  dla dzieci i młodzieży w szkołach podstawowych</t>
  </si>
  <si>
    <t xml:space="preserve">Składki na ubezpieczenie zdrowotne opłacane za osoby pobierające niektóre świadczenia z pomocy społecznej oraz za osoby uczestniczące w zajęciach w centrum integracji społecznej </t>
  </si>
  <si>
    <t>Zadania w zakresie kultury fizycznej</t>
  </si>
  <si>
    <t>Wpłaty gmin na rzecz izb rolniczych w wysokości 2% uzyskanych wpływów z podatku rolnego</t>
  </si>
  <si>
    <t>Wpłaty jednostek na państwowy fundusz celowy na finansowanie lub dofinansowanie zadań inwestycyjnych</t>
  </si>
  <si>
    <t>Dotacje celowe z budżetu na finansowanie lub dofinansowanie kosztów realizacji inwestycji i zakupów inwestycyjnych jednostek nie zaliczanych do sektora finansów publicznych</t>
  </si>
  <si>
    <t>Składki na ubezpiecznia społeczne</t>
  </si>
  <si>
    <t xml:space="preserve">Opłaty  na rzecz budżetu państwa </t>
  </si>
  <si>
    <t xml:space="preserve">Realizacja zadań wymagających stosowania specjalnej organizacji nauki i metod pracy  dla dzieci w przedszkolach, oddziałach przedszkolnych w szkołach podstawowych i innych formach wychowania przedszkolnego </t>
  </si>
  <si>
    <t>Zasiłki okresowe, celowe i pomoc w naturze oraz składki na ubezpieczenia emerytalne i rentowe</t>
  </si>
  <si>
    <t>Wydatki osobowe niezliczone do wynagrodzeń</t>
  </si>
  <si>
    <t xml:space="preserve">Radziejów, dnia  20.08.2019 r. </t>
  </si>
  <si>
    <t xml:space="preserve">Radziejów, dnia 20.08.2019 r. </t>
  </si>
  <si>
    <t xml:space="preserve">Wpływy z najmu i dzierżawy składników majątkowych SP, JST lub innych jednostek zaliczanych do sektora finansów publicznych oraz innych umów o podobnym charakterze </t>
  </si>
  <si>
    <t xml:space="preserve">Wpływy z tytułu przekształcenia prawa użytkowania wieczystego w prawo własności </t>
  </si>
  <si>
    <t>Wpływy z odsetek od nieterminowych wpłat z tytułu podatków i opłat</t>
  </si>
  <si>
    <t>Dotacje celowe otrzymane z budżetu państwa na realizację zadań bieżących z  zakresu administracji rządowej oraz innych zadań zleconych gminie ustawami</t>
  </si>
  <si>
    <t xml:space="preserve">Dotacje celowe w ramach programów finansowanych z udziałem środków europejskich oraz środków o których mowa w art. 5 ust. 1 pkt 3 oraz ust. 3 pkt 5 i 6 ustawy lub płatności w ramach budżetu środków europejskich realizowanych przez JST </t>
  </si>
  <si>
    <t>Dotacje celowe otrzymane z budżetu państwa na zadania dań bieżące z zakresu administracji rządowej zlecone gminom, związane z realizacją świadczenia wychowawczego stanowiącego pomoc państwa w wychowaniu dzieci</t>
  </si>
  <si>
    <t>Dotacje celowe otrzymanez powiatu na zadania bieżące relizowane na podstawie porozumień (umów) między jednostkami samorządu terytorialnego</t>
  </si>
  <si>
    <t>Wpływy z podatku od działalności gospodarczej osób fizycznych, opłacanego w formie karty podatkowej</t>
  </si>
  <si>
    <t>Wpływy z podatku dochodowego od osób prawnych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</si>
</sst>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33" borderId="10" xfId="52" applyFont="1" applyFill="1" applyBorder="1" applyAlignment="1">
      <alignment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Border="1" applyAlignment="1">
      <alignment horizontal="center" vertical="center"/>
      <protection/>
    </xf>
    <xf numFmtId="0" fontId="2" fillId="33" borderId="10" xfId="52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vertical="center"/>
      <protection/>
    </xf>
    <xf numFmtId="0" fontId="3" fillId="33" borderId="10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2" fillId="33" borderId="10" xfId="53" applyFont="1" applyFill="1" applyBorder="1" applyAlignment="1">
      <alignment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10" fontId="3" fillId="0" borderId="10" xfId="53" applyNumberFormat="1" applyFont="1" applyBorder="1" applyAlignment="1">
      <alignment vertical="center"/>
      <protection/>
    </xf>
    <xf numFmtId="49" fontId="2" fillId="0" borderId="10" xfId="52" applyNumberForma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10" fontId="2" fillId="0" borderId="10" xfId="52" applyNumberFormat="1" applyFont="1" applyBorder="1" applyAlignment="1">
      <alignment vertical="center"/>
      <protection/>
    </xf>
    <xf numFmtId="4" fontId="2" fillId="0" borderId="10" xfId="53" applyNumberFormat="1" applyFont="1" applyBorder="1" applyAlignment="1">
      <alignment vertical="center"/>
      <protection/>
    </xf>
    <xf numFmtId="4" fontId="2" fillId="0" borderId="10" xfId="53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" fontId="3" fillId="0" borderId="10" xfId="52" applyNumberFormat="1" applyFont="1" applyBorder="1" applyAlignment="1">
      <alignment vertical="center"/>
      <protection/>
    </xf>
    <xf numFmtId="4" fontId="2" fillId="0" borderId="10" xfId="52" applyNumberFormat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Border="1" applyAlignment="1">
      <alignment horizontal="right" vertical="center"/>
      <protection/>
    </xf>
    <xf numFmtId="4" fontId="3" fillId="0" borderId="10" xfId="52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4" fontId="2" fillId="0" borderId="10" xfId="52" applyNumberFormat="1" applyBorder="1">
      <alignment/>
      <protection/>
    </xf>
    <xf numFmtId="4" fontId="3" fillId="0" borderId="10" xfId="52" applyNumberFormat="1" applyFont="1" applyBorder="1">
      <alignment/>
      <protection/>
    </xf>
    <xf numFmtId="4" fontId="3" fillId="0" borderId="10" xfId="52" applyNumberFormat="1" applyFont="1" applyBorder="1">
      <alignment/>
      <protection/>
    </xf>
    <xf numFmtId="4" fontId="2" fillId="0" borderId="10" xfId="52" applyNumberFormat="1" applyFont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Border="1" applyAlignment="1">
      <alignment horizontal="right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0" xfId="53" applyFont="1" applyFill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" fontId="2" fillId="0" borderId="0" xfId="53" applyNumberFormat="1" applyFont="1" applyBorder="1" applyAlignment="1">
      <alignment vertical="center"/>
      <protection/>
    </xf>
    <xf numFmtId="4" fontId="3" fillId="0" borderId="10" xfId="53" applyNumberFormat="1" applyFont="1" applyBorder="1" applyAlignment="1">
      <alignment vertical="center"/>
      <protection/>
    </xf>
    <xf numFmtId="4" fontId="61" fillId="0" borderId="10" xfId="53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/>
    </xf>
    <xf numFmtId="0" fontId="9" fillId="33" borderId="10" xfId="53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10" fontId="9" fillId="0" borderId="10" xfId="53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2" fillId="0" borderId="10" xfId="52" applyNumberFormat="1" applyFont="1" applyBorder="1" applyAlignment="1">
      <alignment horizontal="right"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10" xfId="52" applyNumberFormat="1" applyFont="1" applyBorder="1" applyAlignment="1">
      <alignment horizontal="center" vertical="center"/>
      <protection/>
    </xf>
    <xf numFmtId="4" fontId="12" fillId="0" borderId="10" xfId="52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0" fontId="12" fillId="33" borderId="10" xfId="52" applyFont="1" applyFill="1" applyBorder="1" applyAlignment="1">
      <alignment vertical="center" wrapText="1"/>
      <protection/>
    </xf>
    <xf numFmtId="4" fontId="12" fillId="0" borderId="10" xfId="52" applyNumberFormat="1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49" fontId="12" fillId="0" borderId="10" xfId="52" applyNumberFormat="1" applyFont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Border="1" applyAlignment="1">
      <alignment vertical="center"/>
      <protection/>
    </xf>
    <xf numFmtId="10" fontId="12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2" fillId="0" borderId="10" xfId="52" applyNumberFormat="1" applyFont="1" applyBorder="1" applyAlignment="1">
      <alignment vertical="center"/>
      <protection/>
    </xf>
    <xf numFmtId="10" fontId="2" fillId="0" borderId="10" xfId="53" applyNumberFormat="1" applyFont="1" applyBorder="1" applyAlignment="1">
      <alignment vertical="center"/>
      <protection/>
    </xf>
    <xf numFmtId="0" fontId="9" fillId="33" borderId="10" xfId="53" applyFont="1" applyFill="1" applyBorder="1" applyAlignment="1">
      <alignment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horizontal="right" vertical="center"/>
      <protection/>
    </xf>
    <xf numFmtId="0" fontId="9" fillId="33" borderId="1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" fontId="9" fillId="0" borderId="0" xfId="53" applyNumberFormat="1" applyFont="1" applyBorder="1" applyAlignment="1">
      <alignment vertical="center"/>
      <protection/>
    </xf>
    <xf numFmtId="0" fontId="9" fillId="33" borderId="10" xfId="5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4" fillId="0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4" fontId="2" fillId="0" borderId="10" xfId="52" applyNumberFormat="1" applyFont="1" applyBorder="1">
      <alignment/>
      <protection/>
    </xf>
    <xf numFmtId="0" fontId="15" fillId="33" borderId="10" xfId="5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49" fontId="12" fillId="0" borderId="10" xfId="53" applyNumberFormat="1" applyFont="1" applyBorder="1" applyAlignment="1">
      <alignment horizontal="center" vertic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4" fontId="62" fillId="0" borderId="10" xfId="53" applyNumberFormat="1" applyFont="1" applyBorder="1" applyAlignment="1">
      <alignment vertical="center"/>
      <protection/>
    </xf>
    <xf numFmtId="4" fontId="3" fillId="0" borderId="10" xfId="53" applyNumberFormat="1" applyFont="1" applyBorder="1" applyAlignment="1">
      <alignment horizontal="right" vertical="center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/>
    </xf>
    <xf numFmtId="0" fontId="3" fillId="33" borderId="10" xfId="53" applyFont="1" applyFill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/>
      <protection/>
    </xf>
    <xf numFmtId="4" fontId="9" fillId="0" borderId="10" xfId="52" applyNumberFormat="1" applyFont="1" applyBorder="1" applyAlignment="1">
      <alignment vertical="center"/>
      <protection/>
    </xf>
    <xf numFmtId="10" fontId="9" fillId="0" borderId="10" xfId="52" applyNumberFormat="1" applyFont="1" applyBorder="1" applyAlignment="1">
      <alignment vertical="center"/>
      <protection/>
    </xf>
    <xf numFmtId="4" fontId="9" fillId="0" borderId="10" xfId="52" applyNumberFormat="1" applyFont="1" applyBorder="1" applyAlignment="1">
      <alignment horizontal="right"/>
      <protection/>
    </xf>
    <xf numFmtId="0" fontId="9" fillId="33" borderId="10" xfId="52" applyFont="1" applyFill="1" applyBorder="1" applyAlignment="1">
      <alignment vertical="center"/>
      <protection/>
    </xf>
    <xf numFmtId="10" fontId="9" fillId="0" borderId="10" xfId="52" applyNumberFormat="1" applyFont="1" applyBorder="1" applyAlignment="1">
      <alignment vertical="center"/>
      <protection/>
    </xf>
    <xf numFmtId="4" fontId="9" fillId="0" borderId="10" xfId="52" applyNumberFormat="1" applyFont="1" applyBorder="1" applyAlignment="1">
      <alignment horizontal="right" vertical="center"/>
      <protection/>
    </xf>
    <xf numFmtId="4" fontId="9" fillId="0" borderId="10" xfId="52" applyNumberFormat="1" applyFont="1" applyBorder="1">
      <alignment/>
      <protection/>
    </xf>
    <xf numFmtId="0" fontId="9" fillId="33" borderId="10" xfId="52" applyFont="1" applyFill="1" applyBorder="1" applyAlignment="1">
      <alignment vertical="center" wrapText="1"/>
      <protection/>
    </xf>
    <xf numFmtId="4" fontId="9" fillId="0" borderId="10" xfId="52" applyNumberFormat="1" applyFont="1" applyBorder="1" applyAlignment="1">
      <alignment vertical="center"/>
      <protection/>
    </xf>
    <xf numFmtId="4" fontId="9" fillId="0" borderId="10" xfId="52" applyNumberFormat="1" applyFont="1" applyBorder="1" applyAlignment="1">
      <alignment horizontal="right" vertical="center"/>
      <protection/>
    </xf>
    <xf numFmtId="4" fontId="9" fillId="0" borderId="10" xfId="52" applyNumberFormat="1" applyFont="1" applyBorder="1">
      <alignment/>
      <protection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52" applyFont="1" applyFill="1" applyBorder="1" applyAlignment="1">
      <alignment vertical="center" wrapText="1"/>
      <protection/>
    </xf>
    <xf numFmtId="3" fontId="9" fillId="34" borderId="10" xfId="0" applyNumberFormat="1" applyFont="1" applyFill="1" applyBorder="1" applyAlignment="1">
      <alignment vertical="center" wrapText="1"/>
    </xf>
    <xf numFmtId="49" fontId="9" fillId="34" borderId="10" xfId="53" applyNumberFormat="1" applyFont="1" applyFill="1" applyBorder="1" applyAlignment="1">
      <alignment horizontal="center" vertical="center"/>
      <protection/>
    </xf>
    <xf numFmtId="4" fontId="9" fillId="34" borderId="10" xfId="53" applyNumberFormat="1" applyFont="1" applyFill="1" applyBorder="1" applyAlignment="1">
      <alignment vertical="center"/>
      <protection/>
    </xf>
    <xf numFmtId="10" fontId="9" fillId="34" borderId="10" xfId="53" applyNumberFormat="1" applyFont="1" applyFill="1" applyBorder="1" applyAlignment="1">
      <alignment vertical="center"/>
      <protection/>
    </xf>
    <xf numFmtId="10" fontId="2" fillId="34" borderId="10" xfId="53" applyNumberFormat="1" applyFont="1" applyFill="1" applyBorder="1" applyAlignment="1">
      <alignment vertical="center"/>
      <protection/>
    </xf>
    <xf numFmtId="0" fontId="9" fillId="34" borderId="10" xfId="53" applyFont="1" applyFill="1" applyBorder="1" applyAlignment="1">
      <alignment vertical="center" wrapText="1"/>
      <protection/>
    </xf>
    <xf numFmtId="0" fontId="2" fillId="34" borderId="10" xfId="53" applyFont="1" applyFill="1" applyBorder="1" applyAlignment="1">
      <alignment vertical="center" wrapText="1"/>
      <protection/>
    </xf>
    <xf numFmtId="49" fontId="2" fillId="34" borderId="10" xfId="53" applyNumberFormat="1" applyFont="1" applyFill="1" applyBorder="1" applyAlignment="1">
      <alignment horizontal="center" vertical="center"/>
      <protection/>
    </xf>
    <xf numFmtId="4" fontId="2" fillId="34" borderId="10" xfId="53" applyNumberFormat="1" applyFont="1" applyFill="1" applyBorder="1" applyAlignment="1">
      <alignment horizontal="right" vertical="center"/>
      <protection/>
    </xf>
    <xf numFmtId="4" fontId="2" fillId="34" borderId="10" xfId="53" applyNumberFormat="1" applyFont="1" applyFill="1" applyBorder="1" applyAlignment="1">
      <alignment vertical="center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4" fontId="63" fillId="0" borderId="10" xfId="53" applyNumberFormat="1" applyFont="1" applyBorder="1" applyAlignment="1">
      <alignment vertical="center"/>
      <protection/>
    </xf>
    <xf numFmtId="2" fontId="2" fillId="0" borderId="10" xfId="53" applyNumberFormat="1" applyFont="1" applyBorder="1" applyAlignment="1">
      <alignment horizontal="right" vertical="center"/>
      <protection/>
    </xf>
    <xf numFmtId="0" fontId="2" fillId="33" borderId="11" xfId="53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2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4" fontId="63" fillId="0" borderId="10" xfId="53" applyNumberFormat="1" applyFont="1" applyFill="1" applyBorder="1" applyAlignment="1">
      <alignment horizontal="right" vertical="center"/>
      <protection/>
    </xf>
    <xf numFmtId="4" fontId="62" fillId="0" borderId="10" xfId="53" applyNumberFormat="1" applyFon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9" fillId="0" borderId="10" xfId="52" applyNumberFormat="1" applyFont="1" applyFill="1" applyBorder="1" applyAlignment="1">
      <alignment horizontal="right" vertical="center"/>
      <protection/>
    </xf>
    <xf numFmtId="0" fontId="17" fillId="0" borderId="10" xfId="0" applyFont="1" applyBorder="1" applyAlignment="1">
      <alignment vertical="center" wrapText="1"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8" fillId="33" borderId="10" xfId="52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0" fontId="61" fillId="33" borderId="10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vertical="center" wrapText="1"/>
      <protection/>
    </xf>
    <xf numFmtId="10" fontId="12" fillId="0" borderId="10" xfId="53" applyNumberFormat="1" applyFont="1" applyBorder="1" applyAlignment="1">
      <alignment vertical="center"/>
      <protection/>
    </xf>
    <xf numFmtId="4" fontId="2" fillId="0" borderId="10" xfId="52" applyNumberForma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12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33" borderId="10" xfId="52" applyFont="1" applyFill="1" applyBorder="1" applyAlignment="1">
      <alignment vertical="center" wrapText="1"/>
      <protection/>
    </xf>
    <xf numFmtId="0" fontId="11" fillId="33" borderId="10" xfId="52" applyFont="1" applyFill="1" applyBorder="1" applyAlignment="1">
      <alignment vertical="center" wrapText="1"/>
      <protection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10" fontId="3" fillId="0" borderId="10" xfId="53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9" fillId="0" borderId="10" xfId="53" applyNumberFormat="1" applyFont="1" applyBorder="1" applyAlignment="1">
      <alignment horizontal="right" vertical="center"/>
      <protection/>
    </xf>
    <xf numFmtId="4" fontId="3" fillId="34" borderId="10" xfId="53" applyNumberFormat="1" applyFont="1" applyFill="1" applyBorder="1" applyAlignment="1">
      <alignment horizontal="right" vertical="center"/>
      <protection/>
    </xf>
    <xf numFmtId="4" fontId="12" fillId="0" borderId="10" xfId="53" applyNumberFormat="1" applyFont="1" applyBorder="1" applyAlignment="1">
      <alignment vertical="center"/>
      <protection/>
    </xf>
    <xf numFmtId="164" fontId="2" fillId="0" borderId="10" xfId="53" applyNumberFormat="1" applyFont="1" applyBorder="1" applyAlignment="1">
      <alignment horizontal="right" vertical="center"/>
      <protection/>
    </xf>
    <xf numFmtId="49" fontId="21" fillId="33" borderId="10" xfId="53" applyNumberFormat="1" applyFont="1" applyFill="1" applyBorder="1" applyAlignment="1">
      <alignment horizontal="center" vertical="center"/>
      <protection/>
    </xf>
    <xf numFmtId="4" fontId="21" fillId="0" borderId="10" xfId="53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vertical="center"/>
    </xf>
    <xf numFmtId="4" fontId="6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6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vertical="center"/>
    </xf>
    <xf numFmtId="4" fontId="64" fillId="0" borderId="10" xfId="0" applyNumberFormat="1" applyFont="1" applyBorder="1" applyAlignment="1">
      <alignment vertical="center"/>
    </xf>
    <xf numFmtId="4" fontId="62" fillId="0" borderId="10" xfId="53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" fontId="16" fillId="0" borderId="10" xfId="52" applyNumberFormat="1" applyFont="1" applyBorder="1" applyAlignment="1">
      <alignment horizontal="center" wrapText="1"/>
      <protection/>
    </xf>
    <xf numFmtId="4" fontId="7" fillId="0" borderId="10" xfId="0" applyNumberFormat="1" applyFont="1" applyBorder="1" applyAlignment="1">
      <alignment horizontal="center" wrapText="1"/>
    </xf>
    <xf numFmtId="10" fontId="9" fillId="33" borderId="12" xfId="53" applyNumberFormat="1" applyFont="1" applyFill="1" applyBorder="1" applyAlignment="1">
      <alignment horizontal="center" vertical="top" wrapText="1"/>
      <protection/>
    </xf>
    <xf numFmtId="10" fontId="9" fillId="33" borderId="13" xfId="53" applyNumberFormat="1" applyFont="1" applyFill="1" applyBorder="1" applyAlignment="1">
      <alignment vertical="top" wrapText="1"/>
      <protection/>
    </xf>
    <xf numFmtId="10" fontId="9" fillId="33" borderId="12" xfId="53" applyNumberFormat="1" applyFont="1" applyFill="1" applyBorder="1" applyAlignment="1">
      <alignment horizontal="center" vertical="center" wrapText="1"/>
      <protection/>
    </xf>
    <xf numFmtId="10" fontId="9" fillId="33" borderId="13" xfId="53" applyNumberFormat="1" applyFont="1" applyFill="1" applyBorder="1" applyAlignment="1">
      <alignment vertical="center" wrapText="1"/>
      <protection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4" fontId="3" fillId="33" borderId="13" xfId="53" applyNumberFormat="1" applyFont="1" applyFill="1" applyBorder="1" applyAlignment="1">
      <alignment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vertical="center"/>
      <protection/>
    </xf>
    <xf numFmtId="4" fontId="3" fillId="33" borderId="13" xfId="53" applyNumberFormat="1" applyFont="1" applyFill="1" applyBorder="1" applyAlignment="1">
      <alignment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>
      <alignment horizontal="center" vertical="center"/>
      <protection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6" xfId="53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vertical="center" wrapText="1"/>
      <protection/>
    </xf>
    <xf numFmtId="10" fontId="3" fillId="33" borderId="12" xfId="53" applyNumberFormat="1" applyFont="1" applyFill="1" applyBorder="1" applyAlignment="1">
      <alignment horizontal="center" vertical="center" wrapText="1"/>
      <protection/>
    </xf>
    <xf numFmtId="10" fontId="3" fillId="33" borderId="13" xfId="53" applyNumberFormat="1" applyFont="1" applyFill="1" applyBorder="1" applyAlignment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Wydatk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111">
      <selection activeCell="A145" sqref="A145"/>
    </sheetView>
  </sheetViews>
  <sheetFormatPr defaultColWidth="9.00390625" defaultRowHeight="12.75"/>
  <cols>
    <col min="1" max="1" width="48.00390625" style="0" customWidth="1"/>
    <col min="4" max="4" width="7.00390625" style="0" customWidth="1"/>
    <col min="5" max="5" width="12.75390625" style="145" customWidth="1"/>
    <col min="6" max="6" width="12.75390625" style="38" bestFit="1" customWidth="1"/>
    <col min="7" max="7" width="12.375" style="38" customWidth="1"/>
    <col min="8" max="9" width="10.75390625" style="61" customWidth="1"/>
    <col min="10" max="10" width="12.00390625" style="38" customWidth="1"/>
  </cols>
  <sheetData>
    <row r="1" spans="1:10" ht="21.75" customHeight="1">
      <c r="A1" s="212" t="s">
        <v>0</v>
      </c>
      <c r="B1" s="214" t="s">
        <v>67</v>
      </c>
      <c r="C1" s="213"/>
      <c r="D1" s="213"/>
      <c r="E1" s="215" t="s">
        <v>496</v>
      </c>
      <c r="F1" s="105" t="s">
        <v>68</v>
      </c>
      <c r="G1" s="74" t="s">
        <v>65</v>
      </c>
      <c r="H1" s="100" t="s">
        <v>70</v>
      </c>
      <c r="I1" s="217" t="s">
        <v>221</v>
      </c>
      <c r="J1" s="219" t="s">
        <v>497</v>
      </c>
    </row>
    <row r="2" spans="1:10" ht="46.5" customHeight="1">
      <c r="A2" s="213"/>
      <c r="B2" s="102" t="s">
        <v>1</v>
      </c>
      <c r="C2" s="102" t="s">
        <v>2</v>
      </c>
      <c r="D2" s="102" t="s">
        <v>3</v>
      </c>
      <c r="E2" s="216"/>
      <c r="F2" s="106" t="s">
        <v>69</v>
      </c>
      <c r="G2" s="75" t="s">
        <v>91</v>
      </c>
      <c r="H2" s="101" t="s">
        <v>71</v>
      </c>
      <c r="I2" s="218"/>
      <c r="J2" s="220"/>
    </row>
    <row r="3" spans="1:10" ht="18" customHeight="1">
      <c r="A3" s="14" t="s">
        <v>4</v>
      </c>
      <c r="B3" s="2" t="s">
        <v>66</v>
      </c>
      <c r="C3" s="2"/>
      <c r="D3" s="2"/>
      <c r="E3" s="148">
        <f>SUM(E4)</f>
        <v>0</v>
      </c>
      <c r="F3" s="32">
        <f>SUM(F4)</f>
        <v>6664.99</v>
      </c>
      <c r="G3" s="32">
        <f>SUM(G4)</f>
        <v>6664.99</v>
      </c>
      <c r="H3" s="76">
        <f>G3/F3</f>
        <v>1</v>
      </c>
      <c r="I3" s="76">
        <f>G3/14976790.69</f>
        <v>0.0004450212423980935</v>
      </c>
      <c r="J3" s="41">
        <v>0</v>
      </c>
    </row>
    <row r="4" spans="1:10" s="134" customFormat="1" ht="15" customHeight="1">
      <c r="A4" s="113" t="s">
        <v>15</v>
      </c>
      <c r="B4" s="73"/>
      <c r="C4" s="73" t="s">
        <v>192</v>
      </c>
      <c r="D4" s="73"/>
      <c r="E4" s="146">
        <f>SUM(E5)</f>
        <v>0</v>
      </c>
      <c r="F4" s="110">
        <f>SUM(F5)</f>
        <v>6664.99</v>
      </c>
      <c r="G4" s="110">
        <f>G5</f>
        <v>6664.99</v>
      </c>
      <c r="H4" s="111">
        <f aca="true" t="shared" si="0" ref="H4:H85">G4/F4</f>
        <v>1</v>
      </c>
      <c r="I4" s="111">
        <f aca="true" t="shared" si="1" ref="I4:I67">G4/14976790.69</f>
        <v>0.0004450212423980935</v>
      </c>
      <c r="J4" s="112">
        <v>0</v>
      </c>
    </row>
    <row r="5" spans="1:10" ht="36.75" customHeight="1">
      <c r="A5" s="24" t="s">
        <v>207</v>
      </c>
      <c r="B5" s="3"/>
      <c r="C5" s="3"/>
      <c r="D5" s="23" t="s">
        <v>95</v>
      </c>
      <c r="E5" s="156">
        <v>0</v>
      </c>
      <c r="F5" s="31">
        <v>6664.99</v>
      </c>
      <c r="G5" s="31">
        <v>6664.99</v>
      </c>
      <c r="H5" s="25">
        <f t="shared" si="0"/>
        <v>1</v>
      </c>
      <c r="I5" s="81">
        <f t="shared" si="1"/>
        <v>0.0004450212423980935</v>
      </c>
      <c r="J5" s="33">
        <v>0</v>
      </c>
    </row>
    <row r="6" spans="1:10" s="28" customFormat="1" ht="18" customHeight="1">
      <c r="A6" s="108" t="s">
        <v>193</v>
      </c>
      <c r="B6" s="52" t="s">
        <v>194</v>
      </c>
      <c r="C6" s="52"/>
      <c r="D6" s="22"/>
      <c r="E6" s="151">
        <f>E7</f>
        <v>0</v>
      </c>
      <c r="F6" s="151">
        <f>F7</f>
        <v>18587</v>
      </c>
      <c r="G6" s="151">
        <f>G7</f>
        <v>18587.66</v>
      </c>
      <c r="H6" s="76">
        <f t="shared" si="0"/>
        <v>1.0000355086888686</v>
      </c>
      <c r="I6" s="76">
        <f t="shared" si="1"/>
        <v>0.0012410976680345127</v>
      </c>
      <c r="J6" s="109">
        <v>0</v>
      </c>
    </row>
    <row r="7" spans="1:10" ht="15" customHeight="1">
      <c r="A7" s="83" t="s">
        <v>195</v>
      </c>
      <c r="B7" s="84"/>
      <c r="C7" s="84" t="s">
        <v>196</v>
      </c>
      <c r="D7" s="23"/>
      <c r="E7" s="146">
        <v>0</v>
      </c>
      <c r="F7" s="110">
        <f>F8+F9</f>
        <v>18587</v>
      </c>
      <c r="G7" s="110">
        <f>G8+G9</f>
        <v>18587.66</v>
      </c>
      <c r="H7" s="111">
        <f t="shared" si="0"/>
        <v>1.0000355086888686</v>
      </c>
      <c r="I7" s="111">
        <f t="shared" si="1"/>
        <v>0.0012410976680345127</v>
      </c>
      <c r="J7" s="112">
        <v>0</v>
      </c>
    </row>
    <row r="8" spans="1:10" ht="12.75" customHeight="1">
      <c r="A8" s="6" t="s">
        <v>309</v>
      </c>
      <c r="B8" s="3"/>
      <c r="C8" s="3"/>
      <c r="D8" s="78" t="s">
        <v>310</v>
      </c>
      <c r="E8" s="156">
        <v>0</v>
      </c>
      <c r="F8" s="31">
        <v>18345</v>
      </c>
      <c r="G8" s="31">
        <v>18345.56</v>
      </c>
      <c r="H8" s="25">
        <f t="shared" si="0"/>
        <v>1.0000305260288909</v>
      </c>
      <c r="I8" s="81">
        <f t="shared" si="1"/>
        <v>0.0012249326561163286</v>
      </c>
      <c r="J8" s="48">
        <v>0</v>
      </c>
    </row>
    <row r="9" spans="1:10" ht="15.75" customHeight="1">
      <c r="A9" s="13" t="s">
        <v>409</v>
      </c>
      <c r="B9" s="3"/>
      <c r="C9" s="3"/>
      <c r="D9" s="78" t="s">
        <v>410</v>
      </c>
      <c r="E9" s="156">
        <v>0</v>
      </c>
      <c r="F9" s="31">
        <v>242</v>
      </c>
      <c r="G9" s="31">
        <v>242.1</v>
      </c>
      <c r="H9" s="25">
        <f t="shared" si="0"/>
        <v>1.0004132231404959</v>
      </c>
      <c r="I9" s="81">
        <f t="shared" si="1"/>
        <v>1.6165011918184188E-05</v>
      </c>
      <c r="J9" s="48">
        <v>0</v>
      </c>
    </row>
    <row r="10" spans="1:10" s="28" customFormat="1" ht="18" customHeight="1">
      <c r="A10" s="8" t="s">
        <v>6</v>
      </c>
      <c r="B10" s="45" t="s">
        <v>229</v>
      </c>
      <c r="C10" s="45"/>
      <c r="D10" s="22"/>
      <c r="E10" s="157">
        <f>SUM(E11)</f>
        <v>0</v>
      </c>
      <c r="F10" s="47">
        <f>SUM(F11)</f>
        <v>2000</v>
      </c>
      <c r="G10" s="47">
        <f>SUM(G11)</f>
        <v>2460</v>
      </c>
      <c r="H10" s="76">
        <f t="shared" si="0"/>
        <v>1.23</v>
      </c>
      <c r="I10" s="76">
        <f t="shared" si="1"/>
        <v>0.00016425414836320986</v>
      </c>
      <c r="J10" s="47">
        <f>SUM(J11)</f>
        <v>0</v>
      </c>
    </row>
    <row r="11" spans="1:10" s="58" customFormat="1" ht="15" customHeight="1">
      <c r="A11" s="87" t="s">
        <v>7</v>
      </c>
      <c r="B11" s="73"/>
      <c r="C11" s="73" t="s">
        <v>230</v>
      </c>
      <c r="D11" s="73"/>
      <c r="E11" s="146">
        <f>SUM(E12:E15)</f>
        <v>0</v>
      </c>
      <c r="F11" s="115">
        <f>SUM(F12:F15)</f>
        <v>2000</v>
      </c>
      <c r="G11" s="115">
        <f>SUM(G12:G15)</f>
        <v>2460</v>
      </c>
      <c r="H11" s="111">
        <f t="shared" si="0"/>
        <v>1.23</v>
      </c>
      <c r="I11" s="111">
        <f t="shared" si="1"/>
        <v>0.00016425414836320986</v>
      </c>
      <c r="J11" s="115">
        <f>SUM(J12:J15)</f>
        <v>0</v>
      </c>
    </row>
    <row r="12" spans="1:10" ht="12.75" customHeight="1">
      <c r="A12" s="13" t="s">
        <v>409</v>
      </c>
      <c r="B12" s="3"/>
      <c r="C12" s="3"/>
      <c r="D12" s="78" t="s">
        <v>410</v>
      </c>
      <c r="E12" s="156">
        <v>0</v>
      </c>
      <c r="F12" s="31">
        <v>2000</v>
      </c>
      <c r="G12" s="31">
        <v>2460</v>
      </c>
      <c r="H12" s="81">
        <f t="shared" si="0"/>
        <v>1.23</v>
      </c>
      <c r="I12" s="81">
        <f t="shared" si="1"/>
        <v>0.00016425414836320986</v>
      </c>
      <c r="J12" s="48">
        <v>0</v>
      </c>
    </row>
    <row r="13" spans="1:10" ht="12.75" customHeight="1" hidden="1">
      <c r="A13" s="79" t="s">
        <v>16</v>
      </c>
      <c r="B13" s="3"/>
      <c r="C13" s="3"/>
      <c r="D13" s="78" t="s">
        <v>94</v>
      </c>
      <c r="E13" s="156">
        <v>0</v>
      </c>
      <c r="F13" s="31">
        <v>0</v>
      </c>
      <c r="G13" s="31">
        <v>0</v>
      </c>
      <c r="H13" s="25">
        <v>0</v>
      </c>
      <c r="I13" s="81">
        <f t="shared" si="1"/>
        <v>0</v>
      </c>
      <c r="J13" s="48">
        <v>0</v>
      </c>
    </row>
    <row r="14" spans="1:10" ht="51" customHeight="1" hidden="1">
      <c r="A14" s="79" t="s">
        <v>246</v>
      </c>
      <c r="B14" s="3"/>
      <c r="C14" s="3"/>
      <c r="D14" s="78" t="s">
        <v>247</v>
      </c>
      <c r="E14" s="156">
        <v>0</v>
      </c>
      <c r="F14" s="31">
        <v>0</v>
      </c>
      <c r="G14" s="31">
        <v>0</v>
      </c>
      <c r="H14" s="25" t="e">
        <f t="shared" si="0"/>
        <v>#DIV/0!</v>
      </c>
      <c r="I14" s="81">
        <f t="shared" si="1"/>
        <v>0</v>
      </c>
      <c r="J14" s="48">
        <v>0</v>
      </c>
    </row>
    <row r="15" spans="1:10" ht="48" customHeight="1" hidden="1">
      <c r="A15" s="92" t="s">
        <v>389</v>
      </c>
      <c r="B15" s="3"/>
      <c r="C15" s="3"/>
      <c r="D15" s="80">
        <v>6300</v>
      </c>
      <c r="E15" s="156">
        <v>0</v>
      </c>
      <c r="F15" s="31">
        <v>0</v>
      </c>
      <c r="G15" s="31">
        <v>0</v>
      </c>
      <c r="H15" s="25" t="e">
        <f t="shared" si="0"/>
        <v>#DIV/0!</v>
      </c>
      <c r="I15" s="81">
        <f t="shared" si="1"/>
        <v>0</v>
      </c>
      <c r="J15" s="33">
        <v>0</v>
      </c>
    </row>
    <row r="16" spans="1:10" ht="18" customHeight="1">
      <c r="A16" s="1" t="s">
        <v>13</v>
      </c>
      <c r="B16" s="2">
        <v>700</v>
      </c>
      <c r="C16" s="2"/>
      <c r="D16" s="2"/>
      <c r="E16" s="148">
        <f>SUM(E17)</f>
        <v>355935</v>
      </c>
      <c r="F16" s="32">
        <f>SUM(F17)</f>
        <v>414004</v>
      </c>
      <c r="G16" s="32">
        <f>SUM(G17)</f>
        <v>307238.07</v>
      </c>
      <c r="H16" s="76">
        <f t="shared" si="0"/>
        <v>0.7421137718476151</v>
      </c>
      <c r="I16" s="76">
        <f t="shared" si="1"/>
        <v>0.02051427948479929</v>
      </c>
      <c r="J16" s="40">
        <f>SUM(J18:J28)</f>
        <v>74455.85999999999</v>
      </c>
    </row>
    <row r="17" spans="1:10" s="58" customFormat="1" ht="15" customHeight="1">
      <c r="A17" s="113" t="s">
        <v>14</v>
      </c>
      <c r="B17" s="73"/>
      <c r="C17" s="73">
        <v>70005</v>
      </c>
      <c r="D17" s="73"/>
      <c r="E17" s="146">
        <f>SUM(E18:E28)</f>
        <v>355935</v>
      </c>
      <c r="F17" s="115">
        <f>SUM(F18:F28)</f>
        <v>414004</v>
      </c>
      <c r="G17" s="115">
        <f>SUM(G18:G28)</f>
        <v>307238.07</v>
      </c>
      <c r="H17" s="111">
        <f t="shared" si="0"/>
        <v>0.7421137718476151</v>
      </c>
      <c r="I17" s="111">
        <f t="shared" si="1"/>
        <v>0.02051427948479929</v>
      </c>
      <c r="J17" s="116">
        <f>SUM(J18:J28)</f>
        <v>74455.85999999999</v>
      </c>
    </row>
    <row r="18" spans="1:10" ht="25.5">
      <c r="A18" s="12" t="s">
        <v>376</v>
      </c>
      <c r="B18" s="3"/>
      <c r="C18" s="3"/>
      <c r="D18" s="10" t="s">
        <v>92</v>
      </c>
      <c r="E18" s="158">
        <v>4250</v>
      </c>
      <c r="F18" s="31">
        <v>4250</v>
      </c>
      <c r="G18" s="31">
        <v>4250</v>
      </c>
      <c r="H18" s="81">
        <f t="shared" si="0"/>
        <v>1</v>
      </c>
      <c r="I18" s="81">
        <f t="shared" si="1"/>
        <v>0.00028377241079009834</v>
      </c>
      <c r="J18" s="31">
        <v>0</v>
      </c>
    </row>
    <row r="19" spans="1:10" ht="25.5">
      <c r="A19" s="12" t="s">
        <v>378</v>
      </c>
      <c r="B19" s="3"/>
      <c r="C19" s="3"/>
      <c r="D19" s="10" t="s">
        <v>377</v>
      </c>
      <c r="E19" s="158">
        <v>110200</v>
      </c>
      <c r="F19" s="31">
        <v>99200</v>
      </c>
      <c r="G19" s="31">
        <v>92305.3</v>
      </c>
      <c r="H19" s="81">
        <f t="shared" si="0"/>
        <v>0.9304969758064516</v>
      </c>
      <c r="I19" s="81">
        <f t="shared" si="1"/>
        <v>0.006163222943459591</v>
      </c>
      <c r="J19" s="31">
        <v>6956.99</v>
      </c>
    </row>
    <row r="20" spans="1:10" ht="38.25">
      <c r="A20" s="12" t="s">
        <v>502</v>
      </c>
      <c r="B20" s="3"/>
      <c r="C20" s="3"/>
      <c r="D20" s="10" t="s">
        <v>503</v>
      </c>
      <c r="E20" s="158">
        <v>0</v>
      </c>
      <c r="F20" s="31">
        <v>315</v>
      </c>
      <c r="G20" s="31">
        <v>315</v>
      </c>
      <c r="H20" s="81">
        <f t="shared" si="0"/>
        <v>1</v>
      </c>
      <c r="I20" s="81">
        <f t="shared" si="1"/>
        <v>2.1032543387971993E-05</v>
      </c>
      <c r="J20" s="31">
        <v>2112.4</v>
      </c>
    </row>
    <row r="21" spans="1:10" ht="25.5">
      <c r="A21" s="12" t="s">
        <v>405</v>
      </c>
      <c r="B21" s="3"/>
      <c r="C21" s="3"/>
      <c r="D21" s="10" t="s">
        <v>406</v>
      </c>
      <c r="E21" s="158">
        <v>100</v>
      </c>
      <c r="F21" s="31">
        <v>148</v>
      </c>
      <c r="G21" s="31">
        <v>193</v>
      </c>
      <c r="H21" s="81">
        <f t="shared" si="0"/>
        <v>1.304054054054054</v>
      </c>
      <c r="I21" s="81">
        <f t="shared" si="1"/>
        <v>1.2886605948820935E-05</v>
      </c>
      <c r="J21" s="31">
        <v>1476.87</v>
      </c>
    </row>
    <row r="22" spans="1:10" ht="36.75" customHeight="1">
      <c r="A22" s="93" t="s">
        <v>537</v>
      </c>
      <c r="B22" s="3"/>
      <c r="C22" s="3"/>
      <c r="D22" s="10" t="s">
        <v>93</v>
      </c>
      <c r="E22" s="158">
        <v>240885</v>
      </c>
      <c r="F22" s="31">
        <v>240885</v>
      </c>
      <c r="G22" s="31">
        <v>143512.91</v>
      </c>
      <c r="H22" s="25">
        <f t="shared" si="0"/>
        <v>0.5957735433920751</v>
      </c>
      <c r="I22" s="81">
        <f t="shared" si="1"/>
        <v>0.00958235398828292</v>
      </c>
      <c r="J22" s="31">
        <v>53462.34</v>
      </c>
    </row>
    <row r="23" spans="1:10" ht="25.5">
      <c r="A23" s="29" t="s">
        <v>538</v>
      </c>
      <c r="B23" s="3"/>
      <c r="C23" s="3"/>
      <c r="D23" s="10" t="s">
        <v>211</v>
      </c>
      <c r="E23" s="158">
        <v>0</v>
      </c>
      <c r="F23" s="31">
        <v>35000</v>
      </c>
      <c r="G23" s="31">
        <v>32362.79</v>
      </c>
      <c r="H23" s="25">
        <f t="shared" si="0"/>
        <v>0.9246511428571429</v>
      </c>
      <c r="I23" s="81">
        <f t="shared" si="1"/>
        <v>0.00216086280898675</v>
      </c>
      <c r="J23" s="31">
        <v>0</v>
      </c>
    </row>
    <row r="24" spans="1:10" ht="25.5" customHeight="1">
      <c r="A24" s="29" t="s">
        <v>208</v>
      </c>
      <c r="B24" s="3"/>
      <c r="C24" s="3"/>
      <c r="D24" s="23" t="s">
        <v>209</v>
      </c>
      <c r="E24" s="158">
        <v>0</v>
      </c>
      <c r="F24" s="31">
        <v>10250</v>
      </c>
      <c r="G24" s="31">
        <v>10250</v>
      </c>
      <c r="H24" s="25">
        <f t="shared" si="0"/>
        <v>1</v>
      </c>
      <c r="I24" s="81">
        <f t="shared" si="1"/>
        <v>0.0006843922848467078</v>
      </c>
      <c r="J24" s="31">
        <v>0</v>
      </c>
    </row>
    <row r="25" spans="1:10" ht="12.75" hidden="1">
      <c r="A25" s="11" t="s">
        <v>309</v>
      </c>
      <c r="B25" s="3"/>
      <c r="C25" s="3"/>
      <c r="D25" s="10" t="s">
        <v>310</v>
      </c>
      <c r="E25" s="158">
        <v>0</v>
      </c>
      <c r="F25" s="31">
        <v>0</v>
      </c>
      <c r="G25" s="31">
        <v>0</v>
      </c>
      <c r="H25" s="25" t="e">
        <f t="shared" si="0"/>
        <v>#DIV/0!</v>
      </c>
      <c r="I25" s="81">
        <f t="shared" si="1"/>
        <v>0</v>
      </c>
      <c r="J25" s="39">
        <v>0</v>
      </c>
    </row>
    <row r="26" spans="1:10" ht="12.75">
      <c r="A26" s="11" t="s">
        <v>379</v>
      </c>
      <c r="B26" s="3"/>
      <c r="C26" s="3"/>
      <c r="D26" s="10" t="s">
        <v>94</v>
      </c>
      <c r="E26" s="156">
        <v>500</v>
      </c>
      <c r="F26" s="31">
        <v>2000</v>
      </c>
      <c r="G26" s="31">
        <v>1920.65</v>
      </c>
      <c r="H26" s="25">
        <f t="shared" si="0"/>
        <v>0.9603250000000001</v>
      </c>
      <c r="I26" s="81">
        <f t="shared" si="1"/>
        <v>0.00012824176018447114</v>
      </c>
      <c r="J26" s="39">
        <v>10447.26</v>
      </c>
    </row>
    <row r="27" spans="1:10" ht="12.75">
      <c r="A27" s="11" t="s">
        <v>407</v>
      </c>
      <c r="B27" s="3"/>
      <c r="C27" s="3"/>
      <c r="D27" s="10" t="s">
        <v>408</v>
      </c>
      <c r="E27" s="156">
        <v>0</v>
      </c>
      <c r="F27" s="31">
        <v>21956</v>
      </c>
      <c r="G27" s="31">
        <v>21956.37</v>
      </c>
      <c r="H27" s="25">
        <f t="shared" si="0"/>
        <v>1.0000168518855894</v>
      </c>
      <c r="I27" s="81">
        <f t="shared" si="1"/>
        <v>0.0014660263640233861</v>
      </c>
      <c r="J27" s="39">
        <v>0</v>
      </c>
    </row>
    <row r="28" spans="1:10" ht="12.75">
      <c r="A28" s="12" t="s">
        <v>8</v>
      </c>
      <c r="B28" s="3"/>
      <c r="C28" s="3"/>
      <c r="D28" s="10" t="s">
        <v>183</v>
      </c>
      <c r="E28" s="156">
        <v>0</v>
      </c>
      <c r="F28" s="31">
        <v>0</v>
      </c>
      <c r="G28" s="31">
        <v>172.05</v>
      </c>
      <c r="H28" s="25"/>
      <c r="I28" s="81">
        <f t="shared" si="1"/>
        <v>1.1487774888573275E-05</v>
      </c>
      <c r="J28" s="31">
        <v>0</v>
      </c>
    </row>
    <row r="29" spans="1:10" ht="18" customHeight="1">
      <c r="A29" s="1" t="s">
        <v>17</v>
      </c>
      <c r="B29" s="2">
        <v>750</v>
      </c>
      <c r="C29" s="2"/>
      <c r="D29" s="2"/>
      <c r="E29" s="148">
        <f>SUM(E30,E34,E43)</f>
        <v>478460</v>
      </c>
      <c r="F29" s="32">
        <f>SUM(F30,F34,F43,F47)</f>
        <v>487383</v>
      </c>
      <c r="G29" s="32">
        <f>SUM(G30,G34,G43,G47)</f>
        <v>279543.73</v>
      </c>
      <c r="H29" s="76">
        <f t="shared" si="0"/>
        <v>0.5735606904631471</v>
      </c>
      <c r="I29" s="76">
        <f t="shared" si="1"/>
        <v>0.018665128984319136</v>
      </c>
      <c r="J29" s="40">
        <f>J30+J34+J43</f>
        <v>86.88</v>
      </c>
    </row>
    <row r="30" spans="1:10" s="58" customFormat="1" ht="15" customHeight="1">
      <c r="A30" s="113" t="s">
        <v>18</v>
      </c>
      <c r="B30" s="73"/>
      <c r="C30" s="73">
        <v>75011</v>
      </c>
      <c r="D30" s="73"/>
      <c r="E30" s="146">
        <f>SUM(E32:E33)</f>
        <v>146020</v>
      </c>
      <c r="F30" s="110">
        <f>SUM(F31:F33)</f>
        <v>144630</v>
      </c>
      <c r="G30" s="110">
        <f>SUM(G31:G33)</f>
        <v>73458.1</v>
      </c>
      <c r="H30" s="114">
        <f t="shared" si="0"/>
        <v>0.5079036161239024</v>
      </c>
      <c r="I30" s="111">
        <f t="shared" si="1"/>
        <v>0.00490479579507297</v>
      </c>
      <c r="J30" s="116">
        <v>0</v>
      </c>
    </row>
    <row r="31" spans="1:10" s="68" customFormat="1" ht="12.75" hidden="1">
      <c r="A31" s="24" t="s">
        <v>8</v>
      </c>
      <c r="B31" s="66"/>
      <c r="C31" s="66"/>
      <c r="D31" s="66" t="s">
        <v>183</v>
      </c>
      <c r="E31" s="159">
        <v>0</v>
      </c>
      <c r="F31" s="67">
        <v>0</v>
      </c>
      <c r="G31" s="67">
        <v>0</v>
      </c>
      <c r="H31" s="77"/>
      <c r="I31" s="81">
        <f t="shared" si="1"/>
        <v>0</v>
      </c>
      <c r="J31" s="70">
        <v>0</v>
      </c>
    </row>
    <row r="32" spans="1:10" ht="36.75" customHeight="1">
      <c r="A32" s="12" t="s">
        <v>540</v>
      </c>
      <c r="B32" s="3"/>
      <c r="C32" s="3"/>
      <c r="D32" s="10" t="s">
        <v>95</v>
      </c>
      <c r="E32" s="156">
        <v>146000</v>
      </c>
      <c r="F32" s="31">
        <v>144600</v>
      </c>
      <c r="G32" s="31">
        <v>73455</v>
      </c>
      <c r="H32" s="25">
        <f t="shared" si="0"/>
        <v>0.5079875518672199</v>
      </c>
      <c r="I32" s="81">
        <f t="shared" si="1"/>
        <v>0.0049045888081380405</v>
      </c>
      <c r="J32" s="31">
        <v>0</v>
      </c>
    </row>
    <row r="33" spans="1:10" ht="36.75" customHeight="1">
      <c r="A33" s="13" t="s">
        <v>282</v>
      </c>
      <c r="B33" s="3"/>
      <c r="C33" s="3"/>
      <c r="D33" s="10" t="s">
        <v>96</v>
      </c>
      <c r="E33" s="156">
        <v>20</v>
      </c>
      <c r="F33" s="31">
        <v>30</v>
      </c>
      <c r="G33" s="31">
        <v>3.1</v>
      </c>
      <c r="H33" s="25">
        <f t="shared" si="0"/>
        <v>0.10333333333333333</v>
      </c>
      <c r="I33" s="81">
        <f t="shared" si="1"/>
        <v>2.0698693492924819E-07</v>
      </c>
      <c r="J33" s="31">
        <v>0</v>
      </c>
    </row>
    <row r="34" spans="1:10" s="58" customFormat="1" ht="15" customHeight="1">
      <c r="A34" s="113" t="s">
        <v>315</v>
      </c>
      <c r="B34" s="73"/>
      <c r="C34" s="73">
        <v>75023</v>
      </c>
      <c r="D34" s="73"/>
      <c r="E34" s="146">
        <f>SUM(E35:E42)</f>
        <v>332440</v>
      </c>
      <c r="F34" s="115">
        <f>SUM(F35:F42)</f>
        <v>342753</v>
      </c>
      <c r="G34" s="115">
        <f>SUM(G35:G42)</f>
        <v>206085.63</v>
      </c>
      <c r="H34" s="114">
        <f t="shared" si="0"/>
        <v>0.6012657219630463</v>
      </c>
      <c r="I34" s="111">
        <f t="shared" si="1"/>
        <v>0.013760333189246167</v>
      </c>
      <c r="J34" s="116">
        <f>SUM(J35:J42)</f>
        <v>86.88</v>
      </c>
    </row>
    <row r="35" spans="1:10" s="58" customFormat="1" ht="15" customHeight="1">
      <c r="A35" s="11" t="s">
        <v>147</v>
      </c>
      <c r="B35" s="10"/>
      <c r="C35" s="10"/>
      <c r="D35" s="10" t="s">
        <v>126</v>
      </c>
      <c r="E35" s="158">
        <v>0</v>
      </c>
      <c r="F35" s="62">
        <v>6550</v>
      </c>
      <c r="G35" s="62">
        <v>2725</v>
      </c>
      <c r="H35" s="81">
        <f t="shared" si="0"/>
        <v>0.41603053435114506</v>
      </c>
      <c r="I35" s="81">
        <f t="shared" si="1"/>
        <v>0.0001819481928007101</v>
      </c>
      <c r="J35" s="94">
        <v>75</v>
      </c>
    </row>
    <row r="36" spans="1:10" ht="37.5" customHeight="1">
      <c r="A36" s="93" t="s">
        <v>537</v>
      </c>
      <c r="B36" s="3"/>
      <c r="C36" s="3"/>
      <c r="D36" s="10" t="s">
        <v>93</v>
      </c>
      <c r="E36" s="156">
        <v>32000</v>
      </c>
      <c r="F36" s="31">
        <v>32000</v>
      </c>
      <c r="G36" s="31">
        <v>20590.6</v>
      </c>
      <c r="H36" s="25">
        <f t="shared" si="0"/>
        <v>0.64345625</v>
      </c>
      <c r="I36" s="81">
        <f t="shared" si="1"/>
        <v>0.00137483392979167</v>
      </c>
      <c r="J36" s="31">
        <v>0</v>
      </c>
    </row>
    <row r="37" spans="1:10" ht="12.75">
      <c r="A37" s="11" t="s">
        <v>53</v>
      </c>
      <c r="B37" s="3"/>
      <c r="C37" s="3"/>
      <c r="D37" s="10" t="s">
        <v>117</v>
      </c>
      <c r="E37" s="156">
        <v>300000</v>
      </c>
      <c r="F37" s="31">
        <v>300000</v>
      </c>
      <c r="G37" s="31">
        <v>178756.11</v>
      </c>
      <c r="H37" s="25">
        <f t="shared" si="0"/>
        <v>0.5958536999999999</v>
      </c>
      <c r="I37" s="81">
        <f t="shared" si="1"/>
        <v>0.011935541712508236</v>
      </c>
      <c r="J37" s="39">
        <v>0</v>
      </c>
    </row>
    <row r="38" spans="1:10" ht="12.75" hidden="1">
      <c r="A38" s="11" t="s">
        <v>309</v>
      </c>
      <c r="B38" s="3"/>
      <c r="C38" s="3"/>
      <c r="D38" s="10" t="s">
        <v>310</v>
      </c>
      <c r="E38" s="156">
        <v>0</v>
      </c>
      <c r="F38" s="31">
        <v>0</v>
      </c>
      <c r="G38" s="31">
        <v>0</v>
      </c>
      <c r="H38" s="25"/>
      <c r="I38" s="81">
        <f t="shared" si="1"/>
        <v>0</v>
      </c>
      <c r="J38" s="39">
        <v>0</v>
      </c>
    </row>
    <row r="39" spans="1:10" ht="12.75">
      <c r="A39" s="11" t="s">
        <v>379</v>
      </c>
      <c r="B39" s="3"/>
      <c r="C39" s="3"/>
      <c r="D39" s="10" t="s">
        <v>94</v>
      </c>
      <c r="E39" s="156">
        <v>20</v>
      </c>
      <c r="F39" s="31">
        <v>20</v>
      </c>
      <c r="G39" s="31">
        <v>17.7</v>
      </c>
      <c r="H39" s="25">
        <f t="shared" si="0"/>
        <v>0.885</v>
      </c>
      <c r="I39" s="81">
        <f t="shared" si="1"/>
        <v>1.1818286284669978E-06</v>
      </c>
      <c r="J39" s="39">
        <v>11.88</v>
      </c>
    </row>
    <row r="40" spans="1:10" ht="12.75">
      <c r="A40" s="12" t="s">
        <v>407</v>
      </c>
      <c r="B40" s="3"/>
      <c r="C40" s="3"/>
      <c r="D40" s="10" t="s">
        <v>408</v>
      </c>
      <c r="E40" s="156">
        <v>0</v>
      </c>
      <c r="F40" s="31">
        <v>3386</v>
      </c>
      <c r="G40" s="31">
        <v>3386.62</v>
      </c>
      <c r="H40" s="25">
        <f t="shared" si="0"/>
        <v>1.0001831069108091</v>
      </c>
      <c r="I40" s="81">
        <f t="shared" si="1"/>
        <v>0.0002261245463129324</v>
      </c>
      <c r="J40" s="39">
        <v>0</v>
      </c>
    </row>
    <row r="41" spans="1:10" ht="25.5" hidden="1">
      <c r="A41" s="12" t="s">
        <v>409</v>
      </c>
      <c r="B41" s="3"/>
      <c r="C41" s="3"/>
      <c r="D41" s="10" t="s">
        <v>410</v>
      </c>
      <c r="E41" s="156">
        <v>0</v>
      </c>
      <c r="F41" s="31">
        <v>0</v>
      </c>
      <c r="G41" s="31">
        <v>0</v>
      </c>
      <c r="H41" s="25" t="e">
        <f t="shared" si="0"/>
        <v>#DIV/0!</v>
      </c>
      <c r="I41" s="81">
        <f t="shared" si="1"/>
        <v>0</v>
      </c>
      <c r="J41" s="39">
        <v>0</v>
      </c>
    </row>
    <row r="42" spans="1:10" ht="12.75">
      <c r="A42" s="24" t="s">
        <v>8</v>
      </c>
      <c r="B42" s="3"/>
      <c r="C42" s="3"/>
      <c r="D42" s="10" t="s">
        <v>183</v>
      </c>
      <c r="E42" s="156">
        <v>420</v>
      </c>
      <c r="F42" s="31">
        <v>797</v>
      </c>
      <c r="G42" s="31">
        <v>609.6</v>
      </c>
      <c r="H42" s="25">
        <f t="shared" si="0"/>
        <v>0.7648682559598494</v>
      </c>
      <c r="I42" s="81">
        <f t="shared" si="1"/>
        <v>4.070297920415152E-05</v>
      </c>
      <c r="J42" s="39">
        <v>0</v>
      </c>
    </row>
    <row r="43" spans="1:10" s="58" customFormat="1" ht="15" customHeight="1" hidden="1">
      <c r="A43" s="83" t="s">
        <v>185</v>
      </c>
      <c r="B43" s="73"/>
      <c r="C43" s="73" t="s">
        <v>181</v>
      </c>
      <c r="D43" s="73"/>
      <c r="E43" s="146">
        <f>E44+E45</f>
        <v>0</v>
      </c>
      <c r="F43" s="115">
        <f>F44+F45+F46</f>
        <v>0</v>
      </c>
      <c r="G43" s="115">
        <f>G44+G45+G46</f>
        <v>0</v>
      </c>
      <c r="H43" s="114" t="e">
        <f t="shared" si="0"/>
        <v>#DIV/0!</v>
      </c>
      <c r="I43" s="76">
        <f t="shared" si="1"/>
        <v>0</v>
      </c>
      <c r="J43" s="115">
        <f>J44+J45+J46</f>
        <v>0</v>
      </c>
    </row>
    <row r="44" spans="1:10" ht="25.5" customHeight="1" hidden="1">
      <c r="A44" s="6" t="s">
        <v>253</v>
      </c>
      <c r="B44" s="3"/>
      <c r="C44" s="3"/>
      <c r="D44" s="10" t="s">
        <v>254</v>
      </c>
      <c r="E44" s="156">
        <v>0</v>
      </c>
      <c r="F44" s="31">
        <v>0</v>
      </c>
      <c r="G44" s="31">
        <v>0</v>
      </c>
      <c r="H44" s="25" t="e">
        <f t="shared" si="0"/>
        <v>#DIV/0!</v>
      </c>
      <c r="I44" s="76">
        <f t="shared" si="1"/>
        <v>0</v>
      </c>
      <c r="J44" s="31">
        <v>0</v>
      </c>
    </row>
    <row r="45" spans="1:10" ht="12.75" hidden="1">
      <c r="A45" s="11" t="s">
        <v>379</v>
      </c>
      <c r="B45" s="3"/>
      <c r="C45" s="3"/>
      <c r="D45" s="10" t="s">
        <v>94</v>
      </c>
      <c r="E45" s="156">
        <v>0</v>
      </c>
      <c r="F45" s="31">
        <v>0</v>
      </c>
      <c r="G45" s="31">
        <v>0</v>
      </c>
      <c r="H45" s="25" t="e">
        <f t="shared" si="0"/>
        <v>#DIV/0!</v>
      </c>
      <c r="I45" s="76">
        <f t="shared" si="1"/>
        <v>0</v>
      </c>
      <c r="J45" s="39">
        <v>0</v>
      </c>
    </row>
    <row r="46" spans="1:10" ht="12.75" hidden="1">
      <c r="A46" s="11" t="s">
        <v>8</v>
      </c>
      <c r="B46" s="3"/>
      <c r="C46" s="3"/>
      <c r="D46" s="10" t="s">
        <v>183</v>
      </c>
      <c r="E46" s="156">
        <v>0</v>
      </c>
      <c r="F46" s="31">
        <v>0</v>
      </c>
      <c r="G46" s="31">
        <v>0</v>
      </c>
      <c r="H46" s="25" t="e">
        <f t="shared" si="0"/>
        <v>#DIV/0!</v>
      </c>
      <c r="I46" s="76">
        <f t="shared" si="1"/>
        <v>0</v>
      </c>
      <c r="J46" s="39">
        <v>0</v>
      </c>
    </row>
    <row r="47" spans="1:10" s="58" customFormat="1" ht="12.75" hidden="1">
      <c r="A47" s="113" t="s">
        <v>15</v>
      </c>
      <c r="B47" s="73"/>
      <c r="C47" s="73" t="s">
        <v>384</v>
      </c>
      <c r="D47" s="73"/>
      <c r="E47" s="146"/>
      <c r="F47" s="110">
        <f>F48</f>
        <v>0</v>
      </c>
      <c r="G47" s="110">
        <f>G48</f>
        <v>0</v>
      </c>
      <c r="H47" s="111" t="e">
        <f t="shared" si="0"/>
        <v>#DIV/0!</v>
      </c>
      <c r="I47" s="76">
        <f t="shared" si="1"/>
        <v>0</v>
      </c>
      <c r="J47" s="116">
        <v>0</v>
      </c>
    </row>
    <row r="48" spans="1:10" s="61" customFormat="1" ht="12.75" hidden="1">
      <c r="A48" s="11" t="s">
        <v>8</v>
      </c>
      <c r="B48" s="10"/>
      <c r="C48" s="10"/>
      <c r="D48" s="10" t="s">
        <v>183</v>
      </c>
      <c r="E48" s="158"/>
      <c r="F48" s="37">
        <v>0</v>
      </c>
      <c r="G48" s="37">
        <v>0</v>
      </c>
      <c r="H48" s="25" t="e">
        <f t="shared" si="0"/>
        <v>#DIV/0!</v>
      </c>
      <c r="I48" s="76">
        <f t="shared" si="1"/>
        <v>0</v>
      </c>
      <c r="J48" s="39">
        <v>0</v>
      </c>
    </row>
    <row r="49" spans="1:10" ht="30.75" customHeight="1">
      <c r="A49" s="5" t="s">
        <v>168</v>
      </c>
      <c r="B49" s="2">
        <v>751</v>
      </c>
      <c r="C49" s="2"/>
      <c r="D49" s="2"/>
      <c r="E49" s="148">
        <f>SUM(E50)</f>
        <v>1350</v>
      </c>
      <c r="F49" s="32">
        <f>SUM(F50,F52,F54)</f>
        <v>32144</v>
      </c>
      <c r="G49" s="32">
        <f>SUM(G50,G52,G54)</f>
        <v>31117.16</v>
      </c>
      <c r="H49" s="76">
        <f t="shared" si="0"/>
        <v>0.9680550024888004</v>
      </c>
      <c r="I49" s="76">
        <f t="shared" si="1"/>
        <v>0.002077692120033227</v>
      </c>
      <c r="J49" s="30">
        <v>0</v>
      </c>
    </row>
    <row r="50" spans="1:10" s="58" customFormat="1" ht="25.5">
      <c r="A50" s="117" t="s">
        <v>169</v>
      </c>
      <c r="B50" s="73"/>
      <c r="C50" s="73">
        <v>75101</v>
      </c>
      <c r="D50" s="73"/>
      <c r="E50" s="146">
        <f>E51</f>
        <v>1350</v>
      </c>
      <c r="F50" s="110">
        <f>F51</f>
        <v>1350</v>
      </c>
      <c r="G50" s="110">
        <f>G51</f>
        <v>678</v>
      </c>
      <c r="H50" s="114">
        <f t="shared" si="0"/>
        <v>0.5022222222222222</v>
      </c>
      <c r="I50" s="111">
        <f t="shared" si="1"/>
        <v>4.527004576839686E-05</v>
      </c>
      <c r="J50" s="110">
        <v>0</v>
      </c>
    </row>
    <row r="51" spans="1:10" ht="37.5" customHeight="1">
      <c r="A51" s="12" t="s">
        <v>540</v>
      </c>
      <c r="B51" s="3"/>
      <c r="C51" s="3"/>
      <c r="D51" s="23" t="s">
        <v>95</v>
      </c>
      <c r="E51" s="156">
        <v>1350</v>
      </c>
      <c r="F51" s="31">
        <v>1350</v>
      </c>
      <c r="G51" s="31">
        <v>678</v>
      </c>
      <c r="H51" s="25">
        <f t="shared" si="0"/>
        <v>0.5022222222222222</v>
      </c>
      <c r="I51" s="81">
        <f t="shared" si="1"/>
        <v>4.527004576839686E-05</v>
      </c>
      <c r="J51" s="31">
        <v>0</v>
      </c>
    </row>
    <row r="52" spans="1:10" s="58" customFormat="1" ht="51">
      <c r="A52" s="87" t="s">
        <v>504</v>
      </c>
      <c r="B52" s="73"/>
      <c r="C52" s="73" t="s">
        <v>505</v>
      </c>
      <c r="D52" s="73"/>
      <c r="E52" s="146">
        <v>0</v>
      </c>
      <c r="F52" s="110">
        <f>F53</f>
        <v>800</v>
      </c>
      <c r="G52" s="110">
        <f>G53</f>
        <v>466.16</v>
      </c>
      <c r="H52" s="111">
        <f t="shared" si="0"/>
        <v>0.5827</v>
      </c>
      <c r="I52" s="111">
        <f t="shared" si="1"/>
        <v>3.1125493415038175E-05</v>
      </c>
      <c r="J52" s="110">
        <v>0</v>
      </c>
    </row>
    <row r="53" spans="1:10" ht="37.5" customHeight="1">
      <c r="A53" s="12" t="s">
        <v>540</v>
      </c>
      <c r="B53" s="3"/>
      <c r="C53" s="3"/>
      <c r="D53" s="23" t="s">
        <v>95</v>
      </c>
      <c r="E53" s="156">
        <v>0</v>
      </c>
      <c r="F53" s="31">
        <v>800</v>
      </c>
      <c r="G53" s="31">
        <v>466.16</v>
      </c>
      <c r="H53" s="25">
        <f t="shared" si="0"/>
        <v>0.5827</v>
      </c>
      <c r="I53" s="81">
        <f t="shared" si="1"/>
        <v>3.1125493415038175E-05</v>
      </c>
      <c r="J53" s="31">
        <v>0</v>
      </c>
    </row>
    <row r="54" spans="1:10" s="68" customFormat="1" ht="15" customHeight="1">
      <c r="A54" s="87" t="s">
        <v>231</v>
      </c>
      <c r="B54" s="66"/>
      <c r="C54" s="73" t="s">
        <v>232</v>
      </c>
      <c r="D54" s="73"/>
      <c r="E54" s="146">
        <v>0</v>
      </c>
      <c r="F54" s="110">
        <f>F55</f>
        <v>29994</v>
      </c>
      <c r="G54" s="110">
        <f>G55</f>
        <v>29973</v>
      </c>
      <c r="H54" s="111">
        <f t="shared" si="0"/>
        <v>0.9992998599719944</v>
      </c>
      <c r="I54" s="111">
        <f t="shared" si="1"/>
        <v>0.0020012965808497924</v>
      </c>
      <c r="J54" s="110">
        <v>0</v>
      </c>
    </row>
    <row r="55" spans="1:10" ht="37.5" customHeight="1">
      <c r="A55" s="12" t="s">
        <v>540</v>
      </c>
      <c r="B55" s="3"/>
      <c r="C55" s="23"/>
      <c r="D55" s="23" t="s">
        <v>95</v>
      </c>
      <c r="E55" s="156">
        <v>0</v>
      </c>
      <c r="F55" s="31">
        <v>29994</v>
      </c>
      <c r="G55" s="31">
        <v>29973</v>
      </c>
      <c r="H55" s="25">
        <f t="shared" si="0"/>
        <v>0.9992998599719944</v>
      </c>
      <c r="I55" s="81">
        <f t="shared" si="1"/>
        <v>0.0020012965808497924</v>
      </c>
      <c r="J55" s="31">
        <v>0</v>
      </c>
    </row>
    <row r="56" spans="1:10" ht="25.5">
      <c r="A56" s="8" t="s">
        <v>27</v>
      </c>
      <c r="B56" s="22" t="s">
        <v>339</v>
      </c>
      <c r="C56" s="22"/>
      <c r="D56" s="22"/>
      <c r="E56" s="151">
        <f>E57</f>
        <v>0</v>
      </c>
      <c r="F56" s="151">
        <f>F57</f>
        <v>3834</v>
      </c>
      <c r="G56" s="151">
        <f>G57</f>
        <v>3834.63</v>
      </c>
      <c r="H56" s="76">
        <f t="shared" si="0"/>
        <v>1.0001643192488263</v>
      </c>
      <c r="I56" s="76">
        <f t="shared" si="1"/>
        <v>0.00025603816460894935</v>
      </c>
      <c r="J56" s="34">
        <f>J57</f>
        <v>0</v>
      </c>
    </row>
    <row r="57" spans="1:10" s="58" customFormat="1" ht="15" customHeight="1">
      <c r="A57" s="87" t="s">
        <v>28</v>
      </c>
      <c r="B57" s="73"/>
      <c r="C57" s="73" t="s">
        <v>465</v>
      </c>
      <c r="D57" s="73"/>
      <c r="E57" s="146">
        <f>E58+E59</f>
        <v>0</v>
      </c>
      <c r="F57" s="146">
        <f>F58+F59</f>
        <v>3834</v>
      </c>
      <c r="G57" s="146">
        <f>G58+G59</f>
        <v>3834.63</v>
      </c>
      <c r="H57" s="111">
        <f t="shared" si="0"/>
        <v>1.0001643192488263</v>
      </c>
      <c r="I57" s="111">
        <f t="shared" si="1"/>
        <v>0.00025603816460894935</v>
      </c>
      <c r="J57" s="110">
        <v>0</v>
      </c>
    </row>
    <row r="58" spans="1:10" s="61" customFormat="1" ht="12.75">
      <c r="A58" s="12" t="s">
        <v>309</v>
      </c>
      <c r="B58" s="10"/>
      <c r="C58" s="10"/>
      <c r="D58" s="10" t="s">
        <v>310</v>
      </c>
      <c r="E58" s="158">
        <v>0</v>
      </c>
      <c r="F58" s="62">
        <v>3800</v>
      </c>
      <c r="G58" s="62">
        <v>3800</v>
      </c>
      <c r="H58" s="81">
        <f t="shared" si="0"/>
        <v>1</v>
      </c>
      <c r="I58" s="81">
        <f t="shared" si="1"/>
        <v>0.00025372592023585264</v>
      </c>
      <c r="J58" s="37">
        <v>0</v>
      </c>
    </row>
    <row r="59" spans="1:10" ht="12.75" customHeight="1">
      <c r="A59" s="12" t="s">
        <v>407</v>
      </c>
      <c r="B59" s="3"/>
      <c r="C59" s="23"/>
      <c r="D59" s="10" t="s">
        <v>408</v>
      </c>
      <c r="E59" s="156">
        <v>0</v>
      </c>
      <c r="F59" s="31">
        <v>34</v>
      </c>
      <c r="G59" s="31">
        <v>34.63</v>
      </c>
      <c r="H59" s="25">
        <f t="shared" si="0"/>
        <v>1.018529411764706</v>
      </c>
      <c r="I59" s="81">
        <f t="shared" si="1"/>
        <v>2.3122443730967307E-06</v>
      </c>
      <c r="J59" s="31">
        <v>0</v>
      </c>
    </row>
    <row r="60" spans="1:10" ht="36">
      <c r="A60" s="167" t="s">
        <v>283</v>
      </c>
      <c r="B60" s="2">
        <v>756</v>
      </c>
      <c r="C60" s="2"/>
      <c r="D60" s="2"/>
      <c r="E60" s="148">
        <f>SUM(E61,E64,E72,E82,E91)</f>
        <v>9729697</v>
      </c>
      <c r="F60" s="32">
        <f>SUM(F61,F64,F72,F82,F91)</f>
        <v>9645921</v>
      </c>
      <c r="G60" s="32">
        <f>SUM(G61,G64,G72,G82,G91)</f>
        <v>5135887.94</v>
      </c>
      <c r="H60" s="76">
        <f t="shared" si="0"/>
        <v>0.5324414267958446</v>
      </c>
      <c r="I60" s="76">
        <f t="shared" si="1"/>
        <v>0.34292312994860985</v>
      </c>
      <c r="J60" s="32">
        <f>SUM(J61,J64,J72,J82)</f>
        <v>123698.89</v>
      </c>
    </row>
    <row r="61" spans="1:10" s="58" customFormat="1" ht="25.5">
      <c r="A61" s="87" t="s">
        <v>284</v>
      </c>
      <c r="B61" s="73"/>
      <c r="C61" s="73">
        <v>75601</v>
      </c>
      <c r="D61" s="73"/>
      <c r="E61" s="146">
        <f>SUM(E62:E63)</f>
        <v>50020</v>
      </c>
      <c r="F61" s="110">
        <f>SUM(F62:F63)</f>
        <v>50020</v>
      </c>
      <c r="G61" s="110">
        <f>SUM(G62:G63)</f>
        <v>30533.69</v>
      </c>
      <c r="H61" s="114">
        <f t="shared" si="0"/>
        <v>0.6104296281487405</v>
      </c>
      <c r="I61" s="111">
        <f t="shared" si="1"/>
        <v>0.0020387338403805924</v>
      </c>
      <c r="J61" s="110">
        <f>J62+J63</f>
        <v>18446.18</v>
      </c>
    </row>
    <row r="62" spans="1:10" ht="25.5">
      <c r="A62" s="12" t="s">
        <v>544</v>
      </c>
      <c r="B62" s="3"/>
      <c r="C62" s="3"/>
      <c r="D62" s="10" t="s">
        <v>97</v>
      </c>
      <c r="E62" s="156">
        <v>50000</v>
      </c>
      <c r="F62" s="31">
        <v>50000</v>
      </c>
      <c r="G62" s="31">
        <v>30522.69</v>
      </c>
      <c r="H62" s="25">
        <f t="shared" si="0"/>
        <v>0.6104537999999999</v>
      </c>
      <c r="I62" s="81">
        <f t="shared" si="1"/>
        <v>0.0020379993706114885</v>
      </c>
      <c r="J62" s="31">
        <v>18446.18</v>
      </c>
    </row>
    <row r="63" spans="1:10" ht="25.5" customHeight="1">
      <c r="A63" s="12" t="s">
        <v>539</v>
      </c>
      <c r="B63" s="21"/>
      <c r="C63" s="3"/>
      <c r="D63" s="10" t="s">
        <v>98</v>
      </c>
      <c r="E63" s="156">
        <v>20</v>
      </c>
      <c r="F63" s="31">
        <v>20</v>
      </c>
      <c r="G63" s="31">
        <v>11</v>
      </c>
      <c r="H63" s="25">
        <f t="shared" si="0"/>
        <v>0.55</v>
      </c>
      <c r="I63" s="81">
        <f t="shared" si="1"/>
        <v>7.344697691037839E-07</v>
      </c>
      <c r="J63" s="31">
        <v>0</v>
      </c>
    </row>
    <row r="64" spans="1:10" s="58" customFormat="1" ht="37.5" customHeight="1">
      <c r="A64" s="122" t="s">
        <v>285</v>
      </c>
      <c r="B64" s="73"/>
      <c r="C64" s="73">
        <v>75615</v>
      </c>
      <c r="D64" s="73"/>
      <c r="E64" s="146">
        <f>SUM(E65:E71)</f>
        <v>1422291</v>
      </c>
      <c r="F64" s="115">
        <f>SUM(F65:F71)</f>
        <v>1320515</v>
      </c>
      <c r="G64" s="115">
        <f>SUM(G65:G71)</f>
        <v>741253.5</v>
      </c>
      <c r="H64" s="114">
        <f t="shared" si="0"/>
        <v>0.5613366754637396</v>
      </c>
      <c r="I64" s="111">
        <f t="shared" si="1"/>
        <v>0.049493480635670155</v>
      </c>
      <c r="J64" s="110">
        <f>SUM(J65:J70)</f>
        <v>3215.5</v>
      </c>
    </row>
    <row r="65" spans="1:10" ht="12.75">
      <c r="A65" s="4" t="s">
        <v>415</v>
      </c>
      <c r="B65" s="3"/>
      <c r="C65" s="3"/>
      <c r="D65" s="10" t="s">
        <v>99</v>
      </c>
      <c r="E65" s="156">
        <v>1380000</v>
      </c>
      <c r="F65" s="31">
        <v>1273548</v>
      </c>
      <c r="G65" s="31">
        <v>706727.5</v>
      </c>
      <c r="H65" s="25">
        <f t="shared" si="0"/>
        <v>0.5549280435444914</v>
      </c>
      <c r="I65" s="81">
        <f t="shared" si="1"/>
        <v>0.04718818034039041</v>
      </c>
      <c r="J65" s="39">
        <v>3215.5</v>
      </c>
    </row>
    <row r="66" spans="1:10" ht="12.75">
      <c r="A66" s="4" t="s">
        <v>416</v>
      </c>
      <c r="B66" s="3"/>
      <c r="C66" s="3"/>
      <c r="D66" s="10" t="s">
        <v>100</v>
      </c>
      <c r="E66" s="156">
        <v>5515</v>
      </c>
      <c r="F66" s="31">
        <v>5515</v>
      </c>
      <c r="G66" s="31">
        <v>3962</v>
      </c>
      <c r="H66" s="25">
        <f t="shared" si="0"/>
        <v>0.7184043517679057</v>
      </c>
      <c r="I66" s="81">
        <f t="shared" si="1"/>
        <v>0.00026454265683538105</v>
      </c>
      <c r="J66" s="39">
        <v>0</v>
      </c>
    </row>
    <row r="67" spans="1:10" ht="12.75">
      <c r="A67" s="4" t="s">
        <v>417</v>
      </c>
      <c r="B67" s="3"/>
      <c r="C67" s="3"/>
      <c r="D67" s="10" t="s">
        <v>101</v>
      </c>
      <c r="E67" s="156">
        <v>1500</v>
      </c>
      <c r="F67" s="31">
        <v>1500</v>
      </c>
      <c r="G67" s="31">
        <v>769</v>
      </c>
      <c r="H67" s="25">
        <f t="shared" si="0"/>
        <v>0.5126666666666667</v>
      </c>
      <c r="I67" s="81">
        <f t="shared" si="1"/>
        <v>5.134611385825544E-05</v>
      </c>
      <c r="J67" s="39">
        <v>0</v>
      </c>
    </row>
    <row r="68" spans="1:10" ht="12.75">
      <c r="A68" s="4" t="s">
        <v>418</v>
      </c>
      <c r="B68" s="3"/>
      <c r="C68" s="3"/>
      <c r="D68" s="10" t="s">
        <v>102</v>
      </c>
      <c r="E68" s="158">
        <v>25000</v>
      </c>
      <c r="F68" s="31">
        <v>21216</v>
      </c>
      <c r="G68" s="31">
        <v>14560</v>
      </c>
      <c r="H68" s="25">
        <f t="shared" si="0"/>
        <v>0.6862745098039216</v>
      </c>
      <c r="I68" s="81">
        <f aca="true" t="shared" si="2" ref="I68:I131">G68/14976790.69</f>
        <v>0.0009721708943773721</v>
      </c>
      <c r="J68" s="39">
        <v>0</v>
      </c>
    </row>
    <row r="69" spans="1:10" ht="12.75">
      <c r="A69" s="12" t="s">
        <v>419</v>
      </c>
      <c r="B69" s="3"/>
      <c r="C69" s="3"/>
      <c r="D69" s="10" t="s">
        <v>106</v>
      </c>
      <c r="E69" s="156">
        <v>38</v>
      </c>
      <c r="F69" s="31">
        <v>8498</v>
      </c>
      <c r="G69" s="31">
        <v>9996</v>
      </c>
      <c r="H69" s="25">
        <f t="shared" si="0"/>
        <v>1.1762767710049424</v>
      </c>
      <c r="I69" s="81">
        <f t="shared" si="2"/>
        <v>0.0006674327101783113</v>
      </c>
      <c r="J69" s="39">
        <v>0</v>
      </c>
    </row>
    <row r="70" spans="1:10" ht="26.25" customHeight="1">
      <c r="A70" s="12" t="s">
        <v>539</v>
      </c>
      <c r="B70" s="3"/>
      <c r="C70" s="3"/>
      <c r="D70" s="10" t="s">
        <v>98</v>
      </c>
      <c r="E70" s="156">
        <v>50</v>
      </c>
      <c r="F70" s="31">
        <v>50</v>
      </c>
      <c r="G70" s="31">
        <v>88</v>
      </c>
      <c r="H70" s="25">
        <f t="shared" si="0"/>
        <v>1.76</v>
      </c>
      <c r="I70" s="81">
        <f t="shared" si="2"/>
        <v>5.875758152830271E-06</v>
      </c>
      <c r="J70" s="31">
        <v>0</v>
      </c>
    </row>
    <row r="71" spans="1:10" ht="25.5">
      <c r="A71" s="12" t="s">
        <v>337</v>
      </c>
      <c r="B71" s="3"/>
      <c r="C71" s="3"/>
      <c r="D71" s="10" t="s">
        <v>338</v>
      </c>
      <c r="E71" s="156">
        <v>10188</v>
      </c>
      <c r="F71" s="31">
        <v>10188</v>
      </c>
      <c r="G71" s="31">
        <v>5151</v>
      </c>
      <c r="H71" s="25">
        <f t="shared" si="0"/>
        <v>0.5055948174322733</v>
      </c>
      <c r="I71" s="81">
        <f t="shared" si="2"/>
        <v>0.0003439321618775992</v>
      </c>
      <c r="J71" s="31">
        <v>0</v>
      </c>
    </row>
    <row r="72" spans="1:10" s="58" customFormat="1" ht="37.5" customHeight="1">
      <c r="A72" s="122" t="s">
        <v>286</v>
      </c>
      <c r="B72" s="73"/>
      <c r="C72" s="73" t="s">
        <v>145</v>
      </c>
      <c r="D72" s="73"/>
      <c r="E72" s="146">
        <f>SUM(E73:E81)</f>
        <v>2117121</v>
      </c>
      <c r="F72" s="115">
        <f>SUM(F73:F81)</f>
        <v>2117121</v>
      </c>
      <c r="G72" s="115">
        <f>SUM(G73:G81)</f>
        <v>1215137.83</v>
      </c>
      <c r="H72" s="114">
        <f t="shared" si="0"/>
        <v>0.5739576670393426</v>
      </c>
      <c r="I72" s="111">
        <f t="shared" si="2"/>
        <v>0.08113472740267028</v>
      </c>
      <c r="J72" s="110">
        <f>SUM(J73:J81)</f>
        <v>95084.97</v>
      </c>
    </row>
    <row r="73" spans="1:10" ht="12.75">
      <c r="A73" s="4" t="s">
        <v>415</v>
      </c>
      <c r="B73" s="3"/>
      <c r="C73" s="3"/>
      <c r="D73" s="10" t="s">
        <v>99</v>
      </c>
      <c r="E73" s="156">
        <v>1566600</v>
      </c>
      <c r="F73" s="31">
        <v>1566600</v>
      </c>
      <c r="G73" s="31">
        <v>900195.48</v>
      </c>
      <c r="H73" s="25">
        <f t="shared" si="0"/>
        <v>0.5746173113749521</v>
      </c>
      <c r="I73" s="81">
        <f t="shared" si="2"/>
        <v>0.06010603330398817</v>
      </c>
      <c r="J73" s="39">
        <v>82617.56</v>
      </c>
    </row>
    <row r="74" spans="1:10" ht="12.75">
      <c r="A74" s="4" t="s">
        <v>416</v>
      </c>
      <c r="B74" s="3"/>
      <c r="C74" s="3"/>
      <c r="D74" s="10" t="s">
        <v>100</v>
      </c>
      <c r="E74" s="156">
        <v>35500</v>
      </c>
      <c r="F74" s="31">
        <v>35500</v>
      </c>
      <c r="G74" s="31">
        <v>23118</v>
      </c>
      <c r="H74" s="25">
        <f t="shared" si="0"/>
        <v>0.6512112676056337</v>
      </c>
      <c r="I74" s="81">
        <f t="shared" si="2"/>
        <v>0.001543588374740116</v>
      </c>
      <c r="J74" s="39">
        <v>189</v>
      </c>
    </row>
    <row r="75" spans="1:10" ht="12.75">
      <c r="A75" s="4" t="s">
        <v>417</v>
      </c>
      <c r="B75" s="3"/>
      <c r="C75" s="3"/>
      <c r="D75" s="10" t="s">
        <v>101</v>
      </c>
      <c r="E75" s="156">
        <v>21</v>
      </c>
      <c r="F75" s="31">
        <v>21</v>
      </c>
      <c r="G75" s="31">
        <v>19</v>
      </c>
      <c r="H75" s="25">
        <f t="shared" si="0"/>
        <v>0.9047619047619048</v>
      </c>
      <c r="I75" s="81">
        <f t="shared" si="2"/>
        <v>1.268629601179263E-06</v>
      </c>
      <c r="J75" s="39">
        <v>0</v>
      </c>
    </row>
    <row r="76" spans="1:10" ht="12.75">
      <c r="A76" s="4" t="s">
        <v>418</v>
      </c>
      <c r="B76" s="3"/>
      <c r="C76" s="3"/>
      <c r="D76" s="10" t="s">
        <v>102</v>
      </c>
      <c r="E76" s="156">
        <v>250000</v>
      </c>
      <c r="F76" s="31">
        <v>250000</v>
      </c>
      <c r="G76" s="31">
        <v>131852.59</v>
      </c>
      <c r="H76" s="25">
        <f t="shared" si="0"/>
        <v>0.52741036</v>
      </c>
      <c r="I76" s="81">
        <f t="shared" si="2"/>
        <v>0.008803794666639626</v>
      </c>
      <c r="J76" s="39">
        <v>8284.54</v>
      </c>
    </row>
    <row r="77" spans="1:10" ht="12.75">
      <c r="A77" s="12" t="s">
        <v>420</v>
      </c>
      <c r="B77" s="3"/>
      <c r="C77" s="3"/>
      <c r="D77" s="10" t="s">
        <v>103</v>
      </c>
      <c r="E77" s="156">
        <v>12000</v>
      </c>
      <c r="F77" s="31">
        <v>12000</v>
      </c>
      <c r="G77" s="38">
        <v>3958</v>
      </c>
      <c r="H77" s="25">
        <f>G78/F77</f>
        <v>0.9447125</v>
      </c>
      <c r="I77" s="81">
        <f t="shared" si="2"/>
        <v>0.0002642755769193433</v>
      </c>
      <c r="J77" s="39">
        <v>1064</v>
      </c>
    </row>
    <row r="78" spans="1:10" ht="12.75">
      <c r="A78" s="12" t="s">
        <v>421</v>
      </c>
      <c r="B78" s="3"/>
      <c r="C78" s="3"/>
      <c r="D78" s="10" t="s">
        <v>104</v>
      </c>
      <c r="E78" s="156">
        <v>20000</v>
      </c>
      <c r="F78" s="31">
        <v>20000</v>
      </c>
      <c r="G78" s="31">
        <v>11336.55</v>
      </c>
      <c r="H78" s="25">
        <f t="shared" si="0"/>
        <v>0.5668274999999999</v>
      </c>
      <c r="I78" s="81">
        <f t="shared" si="2"/>
        <v>0.0007569412055394092</v>
      </c>
      <c r="J78" s="39">
        <v>1108.68</v>
      </c>
    </row>
    <row r="79" spans="1:10" ht="12.75">
      <c r="A79" s="12" t="s">
        <v>31</v>
      </c>
      <c r="B79" s="3"/>
      <c r="C79" s="3"/>
      <c r="D79" s="10" t="s">
        <v>105</v>
      </c>
      <c r="E79" s="156">
        <v>110000</v>
      </c>
      <c r="F79" s="31">
        <v>110000</v>
      </c>
      <c r="G79" s="31">
        <v>43924</v>
      </c>
      <c r="H79" s="25">
        <f t="shared" si="0"/>
        <v>0.3993090909090909</v>
      </c>
      <c r="I79" s="81">
        <f t="shared" si="2"/>
        <v>0.0029328045580104185</v>
      </c>
      <c r="J79" s="39">
        <v>0</v>
      </c>
    </row>
    <row r="80" spans="1:10" ht="12.75">
      <c r="A80" s="12" t="s">
        <v>419</v>
      </c>
      <c r="B80" s="3"/>
      <c r="C80" s="3"/>
      <c r="D80" s="10" t="s">
        <v>106</v>
      </c>
      <c r="E80" s="156">
        <v>120000</v>
      </c>
      <c r="F80" s="31">
        <v>120000</v>
      </c>
      <c r="G80" s="31">
        <v>97938.46</v>
      </c>
      <c r="H80" s="25">
        <f t="shared" si="0"/>
        <v>0.8161538333333334</v>
      </c>
      <c r="I80" s="81">
        <f t="shared" si="2"/>
        <v>0.00653934891841638</v>
      </c>
      <c r="J80" s="39">
        <v>1821.19</v>
      </c>
    </row>
    <row r="81" spans="1:10" ht="26.25" customHeight="1">
      <c r="A81" s="12" t="s">
        <v>539</v>
      </c>
      <c r="B81" s="3"/>
      <c r="C81" s="3"/>
      <c r="D81" s="10" t="s">
        <v>98</v>
      </c>
      <c r="E81" s="156">
        <v>3000</v>
      </c>
      <c r="F81" s="31">
        <v>3000</v>
      </c>
      <c r="G81" s="31">
        <v>2795.75</v>
      </c>
      <c r="H81" s="25">
        <f t="shared" si="0"/>
        <v>0.9319166666666666</v>
      </c>
      <c r="I81" s="81">
        <f t="shared" si="2"/>
        <v>0.00018667216881562763</v>
      </c>
      <c r="J81" s="31">
        <v>0</v>
      </c>
    </row>
    <row r="82" spans="1:10" s="58" customFormat="1" ht="29.25" customHeight="1">
      <c r="A82" s="122" t="s">
        <v>287</v>
      </c>
      <c r="B82" s="73"/>
      <c r="C82" s="73" t="s">
        <v>146</v>
      </c>
      <c r="D82" s="73"/>
      <c r="E82" s="146">
        <f>SUM(E83:E90)</f>
        <v>392782</v>
      </c>
      <c r="F82" s="115">
        <f>SUM(F83:F90)</f>
        <v>410782</v>
      </c>
      <c r="G82" s="115">
        <f>SUM(G83:G90)</f>
        <v>303095.26</v>
      </c>
      <c r="H82" s="114">
        <f t="shared" si="0"/>
        <v>0.7378494189131949</v>
      </c>
      <c r="I82" s="111">
        <f t="shared" si="2"/>
        <v>0.020237664148059213</v>
      </c>
      <c r="J82" s="115">
        <f>SUM(J83:J90)</f>
        <v>6952.24</v>
      </c>
    </row>
    <row r="83" spans="1:10" ht="12.75">
      <c r="A83" s="12" t="s">
        <v>32</v>
      </c>
      <c r="B83" s="3"/>
      <c r="C83" s="3"/>
      <c r="D83" s="10" t="s">
        <v>107</v>
      </c>
      <c r="E83" s="156">
        <v>165000</v>
      </c>
      <c r="F83" s="31">
        <v>165000</v>
      </c>
      <c r="G83" s="31">
        <v>94267.5</v>
      </c>
      <c r="H83" s="25">
        <f t="shared" si="0"/>
        <v>0.5713181818181818</v>
      </c>
      <c r="I83" s="81">
        <f t="shared" si="2"/>
        <v>0.006294238996271904</v>
      </c>
      <c r="J83" s="33">
        <v>0</v>
      </c>
    </row>
    <row r="84" spans="1:10" ht="25.5">
      <c r="A84" s="12" t="s">
        <v>370</v>
      </c>
      <c r="B84" s="3"/>
      <c r="C84" s="3"/>
      <c r="D84" s="10" t="s">
        <v>108</v>
      </c>
      <c r="E84" s="156">
        <v>160000</v>
      </c>
      <c r="F84" s="31">
        <v>160000</v>
      </c>
      <c r="G84" s="31">
        <v>126216.38</v>
      </c>
      <c r="H84" s="25">
        <f t="shared" si="0"/>
        <v>0.788852375</v>
      </c>
      <c r="I84" s="81">
        <f t="shared" si="2"/>
        <v>0.00842746504324686</v>
      </c>
      <c r="J84" s="33">
        <v>0</v>
      </c>
    </row>
    <row r="85" spans="1:10" ht="25.5">
      <c r="A85" s="12" t="s">
        <v>317</v>
      </c>
      <c r="B85" s="3"/>
      <c r="C85" s="3"/>
      <c r="D85" s="10" t="s">
        <v>109</v>
      </c>
      <c r="E85" s="156">
        <v>60700</v>
      </c>
      <c r="F85" s="31">
        <v>78700</v>
      </c>
      <c r="G85" s="31">
        <v>78752.67</v>
      </c>
      <c r="H85" s="25">
        <f t="shared" si="0"/>
        <v>1.000669250317662</v>
      </c>
      <c r="I85" s="81">
        <f t="shared" si="2"/>
        <v>0.005258314122836953</v>
      </c>
      <c r="J85" s="33">
        <v>6851.61</v>
      </c>
    </row>
    <row r="86" spans="1:10" ht="12.75">
      <c r="A86" s="12" t="s">
        <v>33</v>
      </c>
      <c r="B86" s="3"/>
      <c r="C86" s="3"/>
      <c r="D86" s="10" t="s">
        <v>111</v>
      </c>
      <c r="E86" s="156">
        <v>32</v>
      </c>
      <c r="F86" s="31">
        <v>32</v>
      </c>
      <c r="G86" s="31">
        <v>56</v>
      </c>
      <c r="H86" s="25">
        <f aca="true" t="shared" si="3" ref="H86:H165">G86/F86</f>
        <v>1.75</v>
      </c>
      <c r="I86" s="81">
        <f t="shared" si="2"/>
        <v>3.7391188245283546E-06</v>
      </c>
      <c r="J86" s="33">
        <v>0</v>
      </c>
    </row>
    <row r="87" spans="1:10" ht="25.5">
      <c r="A87" s="12" t="s">
        <v>405</v>
      </c>
      <c r="B87" s="3"/>
      <c r="C87" s="3"/>
      <c r="D87" s="10" t="s">
        <v>406</v>
      </c>
      <c r="E87" s="156">
        <v>6000</v>
      </c>
      <c r="F87" s="31">
        <v>6000</v>
      </c>
      <c r="G87" s="31">
        <v>2798.81</v>
      </c>
      <c r="H87" s="25">
        <f t="shared" si="3"/>
        <v>0.4664683333333333</v>
      </c>
      <c r="I87" s="81">
        <f t="shared" si="2"/>
        <v>0.0001868764849513965</v>
      </c>
      <c r="J87" s="33">
        <v>0</v>
      </c>
    </row>
    <row r="88" spans="1:10" ht="12.75">
      <c r="A88" s="12" t="s">
        <v>147</v>
      </c>
      <c r="B88" s="3"/>
      <c r="C88" s="3"/>
      <c r="D88" s="10" t="s">
        <v>126</v>
      </c>
      <c r="E88" s="156">
        <v>1000</v>
      </c>
      <c r="F88" s="31">
        <v>1000</v>
      </c>
      <c r="G88" s="31">
        <v>1000</v>
      </c>
      <c r="H88" s="25">
        <f>G88/F88</f>
        <v>1</v>
      </c>
      <c r="I88" s="81">
        <f t="shared" si="2"/>
        <v>6.67699790094349E-05</v>
      </c>
      <c r="J88" s="33">
        <f>SUM(J91:J95)</f>
        <v>0</v>
      </c>
    </row>
    <row r="89" spans="1:10" ht="12.75" customHeight="1" hidden="1">
      <c r="A89" s="12" t="s">
        <v>539</v>
      </c>
      <c r="B89" s="3"/>
      <c r="C89" s="3"/>
      <c r="D89" s="10" t="s">
        <v>98</v>
      </c>
      <c r="E89" s="156">
        <v>0</v>
      </c>
      <c r="F89" s="31">
        <v>0</v>
      </c>
      <c r="G89" s="31">
        <v>0</v>
      </c>
      <c r="H89" s="25">
        <v>0</v>
      </c>
      <c r="I89" s="81">
        <f t="shared" si="2"/>
        <v>0</v>
      </c>
      <c r="J89" s="33">
        <v>0</v>
      </c>
    </row>
    <row r="90" spans="1:10" ht="12.75">
      <c r="A90" s="11" t="s">
        <v>379</v>
      </c>
      <c r="B90" s="3"/>
      <c r="C90" s="3"/>
      <c r="D90" s="10" t="s">
        <v>94</v>
      </c>
      <c r="E90" s="156">
        <v>50</v>
      </c>
      <c r="F90" s="31">
        <v>50</v>
      </c>
      <c r="G90" s="31">
        <v>3.9</v>
      </c>
      <c r="H90" s="25">
        <f>G90/F90</f>
        <v>0.078</v>
      </c>
      <c r="I90" s="81">
        <f t="shared" si="2"/>
        <v>2.604029181367961E-07</v>
      </c>
      <c r="J90" s="33">
        <v>100.63</v>
      </c>
    </row>
    <row r="91" spans="1:10" s="58" customFormat="1" ht="25.5">
      <c r="A91" s="87" t="s">
        <v>34</v>
      </c>
      <c r="B91" s="73"/>
      <c r="C91" s="73" t="s">
        <v>148</v>
      </c>
      <c r="D91" s="73"/>
      <c r="E91" s="146">
        <f>SUM(E92:E93)</f>
        <v>5747483</v>
      </c>
      <c r="F91" s="115">
        <f>SUM(F92:F93)</f>
        <v>5747483</v>
      </c>
      <c r="G91" s="115">
        <f>SUM(G92:G93)</f>
        <v>2845867.66</v>
      </c>
      <c r="H91" s="114">
        <f t="shared" si="3"/>
        <v>0.49515025272802027</v>
      </c>
      <c r="I91" s="111">
        <f t="shared" si="2"/>
        <v>0.19001852392182964</v>
      </c>
      <c r="J91" s="115">
        <f>SUM(J92:J96)</f>
        <v>0</v>
      </c>
    </row>
    <row r="92" spans="1:10" ht="12.75">
      <c r="A92" s="12" t="s">
        <v>284</v>
      </c>
      <c r="B92" s="3"/>
      <c r="C92" s="3"/>
      <c r="D92" s="10" t="s">
        <v>110</v>
      </c>
      <c r="E92" s="156">
        <v>5645483</v>
      </c>
      <c r="F92" s="31">
        <v>5645483</v>
      </c>
      <c r="G92" s="169">
        <v>2723177</v>
      </c>
      <c r="H92" s="25">
        <f t="shared" si="3"/>
        <v>0.48236386505813583</v>
      </c>
      <c r="I92" s="81">
        <f t="shared" si="2"/>
        <v>0.1818264711289759</v>
      </c>
      <c r="J92" s="33">
        <f>SUM(J93:J99)</f>
        <v>0</v>
      </c>
    </row>
    <row r="93" spans="1:10" ht="12.75">
      <c r="A93" s="12" t="s">
        <v>545</v>
      </c>
      <c r="B93" s="3"/>
      <c r="C93" s="3"/>
      <c r="D93" s="10" t="s">
        <v>112</v>
      </c>
      <c r="E93" s="156">
        <v>102000</v>
      </c>
      <c r="F93" s="31">
        <v>102000</v>
      </c>
      <c r="G93" s="31">
        <v>122690.66</v>
      </c>
      <c r="H93" s="25">
        <f t="shared" si="3"/>
        <v>1.2028496078431372</v>
      </c>
      <c r="I93" s="81">
        <f t="shared" si="2"/>
        <v>0.008192052792853715</v>
      </c>
      <c r="J93" s="33">
        <f>SUM(J94:J100)</f>
        <v>0</v>
      </c>
    </row>
    <row r="94" spans="1:10" ht="18" customHeight="1">
      <c r="A94" s="5" t="s">
        <v>36</v>
      </c>
      <c r="B94" s="2">
        <v>758</v>
      </c>
      <c r="C94" s="2"/>
      <c r="D94" s="2"/>
      <c r="E94" s="148">
        <f>SUM(E95,E99,E102,E97)</f>
        <v>4763573</v>
      </c>
      <c r="F94" s="32">
        <f>SUM(F95,F99,F102,F97)</f>
        <v>4772488</v>
      </c>
      <c r="G94" s="32">
        <f>SUM(G95,G99,G102,G97)</f>
        <v>2926766.67</v>
      </c>
      <c r="H94" s="76">
        <f t="shared" si="3"/>
        <v>0.6132580469558017</v>
      </c>
      <c r="I94" s="76">
        <f t="shared" si="2"/>
        <v>0.19542014912141367</v>
      </c>
      <c r="J94" s="40">
        <v>0</v>
      </c>
    </row>
    <row r="95" spans="1:10" s="58" customFormat="1" ht="15" customHeight="1">
      <c r="A95" s="87" t="s">
        <v>318</v>
      </c>
      <c r="B95" s="73"/>
      <c r="C95" s="73">
        <v>75801</v>
      </c>
      <c r="D95" s="73"/>
      <c r="E95" s="146">
        <f>SUM(E96)</f>
        <v>4629223</v>
      </c>
      <c r="F95" s="110">
        <f>F96</f>
        <v>4628138</v>
      </c>
      <c r="G95" s="110">
        <f>SUM(G96)</f>
        <v>2848088</v>
      </c>
      <c r="H95" s="114">
        <f t="shared" si="3"/>
        <v>0.6153852802142028</v>
      </c>
      <c r="I95" s="111">
        <f t="shared" si="2"/>
        <v>0.19016677597702342</v>
      </c>
      <c r="J95" s="116">
        <v>0</v>
      </c>
    </row>
    <row r="96" spans="1:10" ht="12.75">
      <c r="A96" s="4" t="s">
        <v>37</v>
      </c>
      <c r="B96" s="3"/>
      <c r="C96" s="3"/>
      <c r="D96" s="10" t="s">
        <v>113</v>
      </c>
      <c r="E96" s="156">
        <v>4629223</v>
      </c>
      <c r="F96" s="31">
        <v>4628138</v>
      </c>
      <c r="G96" s="31">
        <v>2848088</v>
      </c>
      <c r="H96" s="25">
        <f t="shared" si="3"/>
        <v>0.6153852802142028</v>
      </c>
      <c r="I96" s="81">
        <f t="shared" si="2"/>
        <v>0.19016677597702342</v>
      </c>
      <c r="J96" s="42">
        <v>0</v>
      </c>
    </row>
    <row r="97" spans="1:10" s="68" customFormat="1" ht="12.75" hidden="1">
      <c r="A97" s="69" t="s">
        <v>288</v>
      </c>
      <c r="B97" s="66"/>
      <c r="C97" s="66" t="s">
        <v>289</v>
      </c>
      <c r="D97" s="66"/>
      <c r="E97" s="159">
        <f>SUM(E98)</f>
        <v>0</v>
      </c>
      <c r="F97" s="67">
        <f>F98</f>
        <v>0</v>
      </c>
      <c r="G97" s="67">
        <f>G98</f>
        <v>0</v>
      </c>
      <c r="H97" s="77">
        <v>0</v>
      </c>
      <c r="I97" s="76">
        <f t="shared" si="2"/>
        <v>0</v>
      </c>
      <c r="J97" s="70">
        <v>0</v>
      </c>
    </row>
    <row r="98" spans="1:10" ht="12.75" hidden="1">
      <c r="A98" s="24" t="s">
        <v>37</v>
      </c>
      <c r="B98" s="3"/>
      <c r="C98" s="3"/>
      <c r="D98" s="23" t="s">
        <v>113</v>
      </c>
      <c r="E98" s="156">
        <v>0</v>
      </c>
      <c r="F98" s="31">
        <v>0</v>
      </c>
      <c r="G98" s="31">
        <v>0</v>
      </c>
      <c r="H98" s="25">
        <v>0</v>
      </c>
      <c r="I98" s="76">
        <f t="shared" si="2"/>
        <v>0</v>
      </c>
      <c r="J98" s="42">
        <v>0</v>
      </c>
    </row>
    <row r="99" spans="1:10" s="58" customFormat="1" ht="15" customHeight="1">
      <c r="A99" s="87" t="s">
        <v>150</v>
      </c>
      <c r="B99" s="73"/>
      <c r="C99" s="73" t="s">
        <v>151</v>
      </c>
      <c r="D99" s="73"/>
      <c r="E99" s="146">
        <f>SUM(E100:E101)</f>
        <v>12400</v>
      </c>
      <c r="F99" s="146">
        <f>SUM(F100:F101)</f>
        <v>22400</v>
      </c>
      <c r="G99" s="146">
        <f>SUM(G100:G101)</f>
        <v>17700.67</v>
      </c>
      <c r="H99" s="114">
        <f t="shared" si="3"/>
        <v>0.7902084821428571</v>
      </c>
      <c r="I99" s="111">
        <f t="shared" si="2"/>
        <v>0.0011818733643529338</v>
      </c>
      <c r="J99" s="116">
        <v>0</v>
      </c>
    </row>
    <row r="100" spans="1:10" ht="12.75">
      <c r="A100" s="11" t="s">
        <v>379</v>
      </c>
      <c r="B100" s="3"/>
      <c r="C100" s="3"/>
      <c r="D100" s="10" t="s">
        <v>94</v>
      </c>
      <c r="E100" s="156">
        <v>11500</v>
      </c>
      <c r="F100" s="31">
        <v>21500</v>
      </c>
      <c r="G100" s="31">
        <f>16703.82+210.89+267.96</f>
        <v>17182.67</v>
      </c>
      <c r="H100" s="25">
        <f t="shared" si="3"/>
        <v>0.799193953488372</v>
      </c>
      <c r="I100" s="81">
        <f t="shared" si="2"/>
        <v>0.0011472865152260467</v>
      </c>
      <c r="J100" s="42">
        <v>0</v>
      </c>
    </row>
    <row r="101" spans="1:10" ht="12.75">
      <c r="A101" s="24" t="s">
        <v>8</v>
      </c>
      <c r="B101" s="3"/>
      <c r="C101" s="3"/>
      <c r="D101" s="10" t="s">
        <v>183</v>
      </c>
      <c r="E101" s="156">
        <v>900</v>
      </c>
      <c r="F101" s="31">
        <v>900</v>
      </c>
      <c r="G101" s="37">
        <v>518</v>
      </c>
      <c r="H101" s="25">
        <f t="shared" si="3"/>
        <v>0.5755555555555556</v>
      </c>
      <c r="I101" s="81">
        <f t="shared" si="2"/>
        <v>3.458684912688728E-05</v>
      </c>
      <c r="J101" s="42">
        <v>0</v>
      </c>
    </row>
    <row r="102" spans="1:10" s="58" customFormat="1" ht="15" customHeight="1">
      <c r="A102" s="87" t="s">
        <v>290</v>
      </c>
      <c r="B102" s="73"/>
      <c r="C102" s="73" t="s">
        <v>114</v>
      </c>
      <c r="D102" s="73"/>
      <c r="E102" s="146">
        <f>SUM(E103)</f>
        <v>121950</v>
      </c>
      <c r="F102" s="110">
        <f>SUM(F103)</f>
        <v>121950</v>
      </c>
      <c r="G102" s="110">
        <f>G103</f>
        <v>60978</v>
      </c>
      <c r="H102" s="114">
        <f t="shared" si="3"/>
        <v>0.5000246002460025</v>
      </c>
      <c r="I102" s="111">
        <f t="shared" si="2"/>
        <v>0.004071499780037321</v>
      </c>
      <c r="J102" s="116">
        <v>0</v>
      </c>
    </row>
    <row r="103" spans="1:10" ht="12.75">
      <c r="A103" s="4" t="s">
        <v>37</v>
      </c>
      <c r="B103" s="3"/>
      <c r="C103" s="3"/>
      <c r="D103" s="10" t="s">
        <v>113</v>
      </c>
      <c r="E103" s="156">
        <v>121950</v>
      </c>
      <c r="F103" s="31">
        <v>121950</v>
      </c>
      <c r="G103" s="31">
        <v>60978</v>
      </c>
      <c r="H103" s="25">
        <f t="shared" si="3"/>
        <v>0.5000246002460025</v>
      </c>
      <c r="I103" s="81">
        <f t="shared" si="2"/>
        <v>0.004071499780037321</v>
      </c>
      <c r="J103" s="42">
        <v>0</v>
      </c>
    </row>
    <row r="104" spans="1:10" ht="18" customHeight="1">
      <c r="A104" s="5" t="s">
        <v>40</v>
      </c>
      <c r="B104" s="2">
        <v>801</v>
      </c>
      <c r="C104" s="2"/>
      <c r="D104" s="2"/>
      <c r="E104" s="148">
        <f>SUM(E105,E115,E122,E124,E130,E127,E132)</f>
        <v>673146</v>
      </c>
      <c r="F104" s="148">
        <f>SUM(F105,F115,F122,F124,F130,F127,F132)</f>
        <v>707531.48</v>
      </c>
      <c r="G104" s="148">
        <f>SUM(G105,G115,G122,G124,G130,G127,G132)</f>
        <v>468086.66000000003</v>
      </c>
      <c r="H104" s="76">
        <f t="shared" si="3"/>
        <v>0.6615771498958605</v>
      </c>
      <c r="I104" s="76">
        <f t="shared" si="2"/>
        <v>0.03125413646279649</v>
      </c>
      <c r="J104" s="32">
        <f>SUM(J105,J115,J124)</f>
        <v>2503.75</v>
      </c>
    </row>
    <row r="105" spans="1:10" s="58" customFormat="1" ht="15" customHeight="1">
      <c r="A105" s="87" t="s">
        <v>41</v>
      </c>
      <c r="B105" s="73"/>
      <c r="C105" s="73">
        <v>80101</v>
      </c>
      <c r="D105" s="73"/>
      <c r="E105" s="146">
        <f>SUM(E106:E114)</f>
        <v>17792</v>
      </c>
      <c r="F105" s="146">
        <f>SUM(F106:F114)</f>
        <v>17792</v>
      </c>
      <c r="G105" s="146">
        <f>SUM(G106:G114)</f>
        <v>15174.460000000001</v>
      </c>
      <c r="H105" s="111">
        <f t="shared" si="3"/>
        <v>0.8528810701438849</v>
      </c>
      <c r="I105" s="111">
        <f t="shared" si="2"/>
        <v>0.0010131983756795095</v>
      </c>
      <c r="J105" s="115">
        <f>SUM(J107:J112)</f>
        <v>61.54</v>
      </c>
    </row>
    <row r="106" spans="1:10" s="150" customFormat="1" ht="36.75" customHeight="1">
      <c r="A106" s="12" t="s">
        <v>495</v>
      </c>
      <c r="B106" s="10"/>
      <c r="C106" s="10"/>
      <c r="D106" s="10" t="s">
        <v>411</v>
      </c>
      <c r="E106" s="158">
        <v>26</v>
      </c>
      <c r="F106" s="62">
        <v>26</v>
      </c>
      <c r="G106" s="62">
        <v>0</v>
      </c>
      <c r="H106" s="81">
        <f t="shared" si="3"/>
        <v>0</v>
      </c>
      <c r="I106" s="81">
        <f t="shared" si="2"/>
        <v>0</v>
      </c>
      <c r="J106" s="62">
        <v>0</v>
      </c>
    </row>
    <row r="107" spans="1:12" ht="12.75">
      <c r="A107" s="4" t="s">
        <v>147</v>
      </c>
      <c r="B107" s="3"/>
      <c r="C107" s="3"/>
      <c r="D107" s="3" t="s">
        <v>126</v>
      </c>
      <c r="E107" s="156">
        <v>20</v>
      </c>
      <c r="F107" s="33">
        <v>20</v>
      </c>
      <c r="G107" s="33">
        <v>108</v>
      </c>
      <c r="H107" s="81">
        <f t="shared" si="3"/>
        <v>5.4</v>
      </c>
      <c r="I107" s="81">
        <f t="shared" si="2"/>
        <v>7.211157733018969E-06</v>
      </c>
      <c r="J107" s="39">
        <v>0</v>
      </c>
      <c r="L107" s="60"/>
    </row>
    <row r="108" spans="1:12" ht="36.75" customHeight="1">
      <c r="A108" s="93" t="s">
        <v>537</v>
      </c>
      <c r="B108" s="3"/>
      <c r="C108" s="3"/>
      <c r="D108" s="23" t="s">
        <v>93</v>
      </c>
      <c r="E108" s="156">
        <v>17736</v>
      </c>
      <c r="F108" s="33">
        <v>17736</v>
      </c>
      <c r="G108" s="33">
        <v>14893.69</v>
      </c>
      <c r="H108" s="25">
        <f t="shared" si="3"/>
        <v>0.8397434596301309</v>
      </c>
      <c r="I108" s="81">
        <f t="shared" si="2"/>
        <v>0.0009944513686730306</v>
      </c>
      <c r="J108" s="31">
        <v>61.5</v>
      </c>
      <c r="L108" s="60"/>
    </row>
    <row r="109" spans="1:10" ht="12.75" hidden="1">
      <c r="A109" s="4" t="s">
        <v>53</v>
      </c>
      <c r="B109" s="3"/>
      <c r="C109" s="3"/>
      <c r="D109" s="10" t="s">
        <v>117</v>
      </c>
      <c r="E109" s="156">
        <v>0</v>
      </c>
      <c r="F109" s="31">
        <v>0</v>
      </c>
      <c r="G109" s="31">
        <v>0</v>
      </c>
      <c r="H109" s="25">
        <v>0</v>
      </c>
      <c r="I109" s="81">
        <f t="shared" si="2"/>
        <v>0</v>
      </c>
      <c r="J109" s="39">
        <v>0</v>
      </c>
    </row>
    <row r="110" spans="1:10" ht="12.75" hidden="1">
      <c r="A110" s="11" t="s">
        <v>309</v>
      </c>
      <c r="B110" s="3"/>
      <c r="C110" s="3"/>
      <c r="D110" s="10" t="s">
        <v>310</v>
      </c>
      <c r="E110" s="156">
        <v>0</v>
      </c>
      <c r="F110" s="31">
        <v>0</v>
      </c>
      <c r="G110" s="31">
        <v>0</v>
      </c>
      <c r="H110" s="25" t="e">
        <f t="shared" si="3"/>
        <v>#DIV/0!</v>
      </c>
      <c r="I110" s="81">
        <f t="shared" si="2"/>
        <v>0</v>
      </c>
      <c r="J110" s="39">
        <v>0</v>
      </c>
    </row>
    <row r="111" spans="1:10" ht="12.75">
      <c r="A111" s="11" t="s">
        <v>379</v>
      </c>
      <c r="B111" s="3"/>
      <c r="C111" s="3"/>
      <c r="D111" s="10" t="s">
        <v>94</v>
      </c>
      <c r="E111" s="156">
        <v>10</v>
      </c>
      <c r="F111" s="31">
        <v>10</v>
      </c>
      <c r="G111" s="31">
        <v>8.77</v>
      </c>
      <c r="H111" s="25">
        <f t="shared" si="3"/>
        <v>0.877</v>
      </c>
      <c r="I111" s="81">
        <f t="shared" si="2"/>
        <v>5.85572715912744E-07</v>
      </c>
      <c r="J111" s="39">
        <v>0.04</v>
      </c>
    </row>
    <row r="112" spans="1:10" s="61" customFormat="1" ht="12.75">
      <c r="A112" s="24" t="s">
        <v>8</v>
      </c>
      <c r="B112" s="23"/>
      <c r="C112" s="23"/>
      <c r="D112" s="23" t="s">
        <v>183</v>
      </c>
      <c r="E112" s="160">
        <v>0</v>
      </c>
      <c r="F112" s="36">
        <v>0</v>
      </c>
      <c r="G112" s="36">
        <v>164</v>
      </c>
      <c r="H112" s="25"/>
      <c r="I112" s="81">
        <f t="shared" si="2"/>
        <v>1.0950276557547323E-05</v>
      </c>
      <c r="J112" s="42">
        <v>0</v>
      </c>
    </row>
    <row r="113" spans="1:10" s="61" customFormat="1" ht="26.25" customHeight="1" hidden="1">
      <c r="A113" s="24" t="s">
        <v>251</v>
      </c>
      <c r="B113" s="23"/>
      <c r="C113" s="23"/>
      <c r="D113" s="10" t="s">
        <v>95</v>
      </c>
      <c r="E113" s="160">
        <v>0</v>
      </c>
      <c r="F113" s="36">
        <v>0</v>
      </c>
      <c r="G113" s="36">
        <v>0</v>
      </c>
      <c r="H113" s="25" t="e">
        <f t="shared" si="3"/>
        <v>#DIV/0!</v>
      </c>
      <c r="I113" s="81">
        <f t="shared" si="2"/>
        <v>0</v>
      </c>
      <c r="J113" s="36">
        <v>0</v>
      </c>
    </row>
    <row r="114" spans="1:10" s="61" customFormat="1" ht="39.75" customHeight="1" hidden="1">
      <c r="A114" s="24" t="s">
        <v>291</v>
      </c>
      <c r="B114" s="23"/>
      <c r="C114" s="23"/>
      <c r="D114" s="10" t="s">
        <v>312</v>
      </c>
      <c r="E114" s="160">
        <v>0</v>
      </c>
      <c r="F114" s="36">
        <v>0</v>
      </c>
      <c r="G114" s="36">
        <v>0</v>
      </c>
      <c r="H114" s="25">
        <v>0</v>
      </c>
      <c r="I114" s="81">
        <f t="shared" si="2"/>
        <v>0</v>
      </c>
      <c r="J114" s="36">
        <v>0</v>
      </c>
    </row>
    <row r="115" spans="1:10" s="58" customFormat="1" ht="15" customHeight="1">
      <c r="A115" s="87" t="s">
        <v>115</v>
      </c>
      <c r="B115" s="73"/>
      <c r="C115" s="73" t="s">
        <v>116</v>
      </c>
      <c r="D115" s="73"/>
      <c r="E115" s="146">
        <f>SUM(E116,E117,E118,E121,E119)</f>
        <v>574652</v>
      </c>
      <c r="F115" s="146">
        <f>SUM(F116,F117,F118,F121,F119)</f>
        <v>574652</v>
      </c>
      <c r="G115" s="146">
        <f>SUM(G116,G117,G118,G121,G119)</f>
        <v>376293.37999999995</v>
      </c>
      <c r="H115" s="111">
        <f t="shared" si="3"/>
        <v>0.6548195777618453</v>
      </c>
      <c r="I115" s="111">
        <f t="shared" si="2"/>
        <v>0.025125101083989305</v>
      </c>
      <c r="J115" s="110">
        <f>SUM(J116:J121)</f>
        <v>2442.21</v>
      </c>
    </row>
    <row r="116" spans="1:10" ht="25.5">
      <c r="A116" s="12" t="s">
        <v>381</v>
      </c>
      <c r="B116" s="10"/>
      <c r="C116" s="10"/>
      <c r="D116" s="10" t="s">
        <v>380</v>
      </c>
      <c r="E116" s="158">
        <v>33148</v>
      </c>
      <c r="F116" s="62">
        <v>33148</v>
      </c>
      <c r="G116" s="62">
        <v>16804.9</v>
      </c>
      <c r="H116" s="81">
        <f t="shared" si="3"/>
        <v>0.5069657294557741</v>
      </c>
      <c r="I116" s="81">
        <f t="shared" si="2"/>
        <v>0.0011220628202556527</v>
      </c>
      <c r="J116" s="37">
        <v>0</v>
      </c>
    </row>
    <row r="117" spans="1:10" ht="36.75" customHeight="1">
      <c r="A117" s="12" t="s">
        <v>383</v>
      </c>
      <c r="B117" s="10"/>
      <c r="C117" s="10"/>
      <c r="D117" s="10" t="s">
        <v>382</v>
      </c>
      <c r="E117" s="158">
        <v>110074</v>
      </c>
      <c r="F117" s="62">
        <v>110074</v>
      </c>
      <c r="G117" s="62">
        <v>60693</v>
      </c>
      <c r="H117" s="81">
        <f t="shared" si="3"/>
        <v>0.5513836146592292</v>
      </c>
      <c r="I117" s="81">
        <f t="shared" si="2"/>
        <v>0.004052470336019632</v>
      </c>
      <c r="J117" s="37">
        <v>2435.21</v>
      </c>
    </row>
    <row r="118" spans="1:10" ht="12.75">
      <c r="A118" s="12" t="s">
        <v>53</v>
      </c>
      <c r="B118" s="3"/>
      <c r="C118" s="10"/>
      <c r="D118" s="10" t="s">
        <v>117</v>
      </c>
      <c r="E118" s="156">
        <v>278403</v>
      </c>
      <c r="F118" s="31">
        <v>278403</v>
      </c>
      <c r="G118" s="31">
        <f>216229.02+6093.36</f>
        <v>222322.37999999998</v>
      </c>
      <c r="H118" s="81">
        <f t="shared" si="3"/>
        <v>0.7985631620348917</v>
      </c>
      <c r="I118" s="81">
        <f t="shared" si="2"/>
        <v>0.014844460645927609</v>
      </c>
      <c r="J118" s="39">
        <v>0</v>
      </c>
    </row>
    <row r="119" spans="1:10" ht="12.75">
      <c r="A119" s="11" t="s">
        <v>379</v>
      </c>
      <c r="B119" s="3"/>
      <c r="C119" s="10"/>
      <c r="D119" s="10" t="s">
        <v>94</v>
      </c>
      <c r="E119" s="156">
        <v>100</v>
      </c>
      <c r="F119" s="31">
        <v>100</v>
      </c>
      <c r="G119" s="31">
        <v>9.1</v>
      </c>
      <c r="H119" s="81">
        <f t="shared" si="3"/>
        <v>0.091</v>
      </c>
      <c r="I119" s="81">
        <f t="shared" si="2"/>
        <v>6.076068089858576E-07</v>
      </c>
      <c r="J119" s="39">
        <v>7</v>
      </c>
    </row>
    <row r="120" spans="1:10" ht="25.5" hidden="1">
      <c r="A120" s="24" t="s">
        <v>248</v>
      </c>
      <c r="B120" s="3"/>
      <c r="C120" s="10"/>
      <c r="D120" s="23" t="s">
        <v>249</v>
      </c>
      <c r="E120" s="156">
        <v>0</v>
      </c>
      <c r="F120" s="31">
        <v>0</v>
      </c>
      <c r="G120" s="31">
        <v>0</v>
      </c>
      <c r="H120" s="81">
        <v>0</v>
      </c>
      <c r="I120" s="81">
        <f t="shared" si="2"/>
        <v>0</v>
      </c>
      <c r="J120" s="31">
        <v>0</v>
      </c>
    </row>
    <row r="121" spans="1:10" ht="25.5" customHeight="1">
      <c r="A121" s="12" t="s">
        <v>258</v>
      </c>
      <c r="B121" s="3"/>
      <c r="C121" s="10"/>
      <c r="D121" s="10" t="s">
        <v>149</v>
      </c>
      <c r="E121" s="156">
        <v>152927</v>
      </c>
      <c r="F121" s="31">
        <v>152927</v>
      </c>
      <c r="G121" s="31">
        <v>76464</v>
      </c>
      <c r="H121" s="81">
        <f t="shared" si="3"/>
        <v>0.5000032695338299</v>
      </c>
      <c r="I121" s="81">
        <f t="shared" si="2"/>
        <v>0.00510549967497743</v>
      </c>
      <c r="J121" s="31">
        <v>0</v>
      </c>
    </row>
    <row r="122" spans="1:10" ht="15" customHeight="1" hidden="1">
      <c r="A122" s="57" t="s">
        <v>131</v>
      </c>
      <c r="B122" s="73"/>
      <c r="C122" s="73" t="s">
        <v>132</v>
      </c>
      <c r="D122" s="73"/>
      <c r="E122" s="146">
        <f>E123</f>
        <v>0</v>
      </c>
      <c r="F122" s="110">
        <f>F123</f>
        <v>0</v>
      </c>
      <c r="G122" s="110">
        <f>G123</f>
        <v>0</v>
      </c>
      <c r="H122" s="111" t="e">
        <f t="shared" si="3"/>
        <v>#DIV/0!</v>
      </c>
      <c r="I122" s="76">
        <f t="shared" si="2"/>
        <v>0</v>
      </c>
      <c r="J122" s="110">
        <v>0</v>
      </c>
    </row>
    <row r="123" spans="1:10" s="58" customFormat="1" ht="47.25" customHeight="1" hidden="1">
      <c r="A123" s="163" t="s">
        <v>463</v>
      </c>
      <c r="B123" s="3"/>
      <c r="C123" s="3"/>
      <c r="D123" s="10" t="s">
        <v>398</v>
      </c>
      <c r="E123" s="156">
        <v>0</v>
      </c>
      <c r="F123" s="31">
        <v>0</v>
      </c>
      <c r="G123" s="31">
        <v>0</v>
      </c>
      <c r="H123" s="81" t="e">
        <f t="shared" si="3"/>
        <v>#DIV/0!</v>
      </c>
      <c r="I123" s="76">
        <f t="shared" si="2"/>
        <v>0</v>
      </c>
      <c r="J123" s="31">
        <v>0</v>
      </c>
    </row>
    <row r="124" spans="1:10" ht="15" customHeight="1">
      <c r="A124" s="87" t="s">
        <v>292</v>
      </c>
      <c r="B124" s="73"/>
      <c r="C124" s="73" t="s">
        <v>214</v>
      </c>
      <c r="D124" s="73"/>
      <c r="E124" s="146">
        <f>SUM(E125,E126)</f>
        <v>80702</v>
      </c>
      <c r="F124" s="146">
        <f>SUM(F125,F126)</f>
        <v>80702</v>
      </c>
      <c r="G124" s="146">
        <f>SUM(G125,G126)</f>
        <v>41968.41</v>
      </c>
      <c r="H124" s="114">
        <f t="shared" si="3"/>
        <v>0.5200417585685609</v>
      </c>
      <c r="I124" s="111">
        <f t="shared" si="2"/>
        <v>0.002802229854759358</v>
      </c>
      <c r="J124" s="110">
        <f>J125+J126</f>
        <v>0</v>
      </c>
    </row>
    <row r="125" spans="1:12" ht="12.75">
      <c r="A125" s="24" t="s">
        <v>53</v>
      </c>
      <c r="B125" s="3"/>
      <c r="C125" s="3"/>
      <c r="D125" s="23" t="s">
        <v>117</v>
      </c>
      <c r="E125" s="156">
        <v>80692</v>
      </c>
      <c r="F125" s="31">
        <v>80692</v>
      </c>
      <c r="G125" s="31">
        <v>41961.76</v>
      </c>
      <c r="H125" s="25">
        <f t="shared" si="3"/>
        <v>0.5200237941803401</v>
      </c>
      <c r="I125" s="81">
        <f t="shared" si="2"/>
        <v>0.002801785834398945</v>
      </c>
      <c r="J125" s="39">
        <v>0</v>
      </c>
      <c r="L125" s="60"/>
    </row>
    <row r="126" spans="1:10" ht="12.75">
      <c r="A126" s="11" t="s">
        <v>379</v>
      </c>
      <c r="B126" s="3"/>
      <c r="C126" s="3"/>
      <c r="D126" s="23" t="s">
        <v>94</v>
      </c>
      <c r="E126" s="156">
        <v>10</v>
      </c>
      <c r="F126" s="31">
        <v>10</v>
      </c>
      <c r="G126" s="31">
        <v>6.65</v>
      </c>
      <c r="H126" s="25">
        <f t="shared" si="3"/>
        <v>0.665</v>
      </c>
      <c r="I126" s="81">
        <f t="shared" si="2"/>
        <v>4.440203604127421E-07</v>
      </c>
      <c r="J126" s="39">
        <v>0</v>
      </c>
    </row>
    <row r="127" spans="1:10" s="58" customFormat="1" ht="47.25" customHeight="1" hidden="1">
      <c r="A127" s="147" t="s">
        <v>391</v>
      </c>
      <c r="B127" s="73"/>
      <c r="C127" s="73" t="s">
        <v>362</v>
      </c>
      <c r="D127" s="73"/>
      <c r="E127" s="146">
        <f>E128+E129</f>
        <v>0</v>
      </c>
      <c r="F127" s="110">
        <f>SUM(F128,F129)</f>
        <v>0</v>
      </c>
      <c r="G127" s="110">
        <f>SUM(G128:G129)</f>
        <v>0</v>
      </c>
      <c r="H127" s="25" t="e">
        <f t="shared" si="3"/>
        <v>#DIV/0!</v>
      </c>
      <c r="I127" s="76">
        <f t="shared" si="2"/>
        <v>0</v>
      </c>
      <c r="J127" s="110">
        <v>0</v>
      </c>
    </row>
    <row r="128" spans="1:10" s="61" customFormat="1" ht="25.5" customHeight="1" hidden="1">
      <c r="A128" s="12" t="s">
        <v>381</v>
      </c>
      <c r="B128" s="10"/>
      <c r="C128" s="10"/>
      <c r="D128" s="10" t="s">
        <v>380</v>
      </c>
      <c r="E128" s="158">
        <v>0</v>
      </c>
      <c r="F128" s="37">
        <v>0</v>
      </c>
      <c r="G128" s="37">
        <v>0</v>
      </c>
      <c r="H128" s="25" t="e">
        <f t="shared" si="3"/>
        <v>#DIV/0!</v>
      </c>
      <c r="I128" s="76">
        <f t="shared" si="2"/>
        <v>0</v>
      </c>
      <c r="J128" s="37">
        <v>0</v>
      </c>
    </row>
    <row r="129" spans="1:10" s="61" customFormat="1" ht="25.5" customHeight="1" hidden="1">
      <c r="A129" s="12" t="s">
        <v>170</v>
      </c>
      <c r="B129" s="10"/>
      <c r="C129" s="10"/>
      <c r="D129" s="10" t="s">
        <v>149</v>
      </c>
      <c r="E129" s="158">
        <v>0</v>
      </c>
      <c r="F129" s="37">
        <v>0</v>
      </c>
      <c r="G129" s="37">
        <v>0</v>
      </c>
      <c r="H129" s="25" t="e">
        <f t="shared" si="3"/>
        <v>#DIV/0!</v>
      </c>
      <c r="I129" s="76">
        <f t="shared" si="2"/>
        <v>0</v>
      </c>
      <c r="J129" s="94">
        <v>0</v>
      </c>
    </row>
    <row r="130" spans="1:10" ht="58.5" customHeight="1" hidden="1">
      <c r="A130" s="147" t="s">
        <v>368</v>
      </c>
      <c r="B130" s="73"/>
      <c r="C130" s="73" t="s">
        <v>363</v>
      </c>
      <c r="D130" s="73"/>
      <c r="E130" s="146">
        <v>0</v>
      </c>
      <c r="F130" s="110">
        <f>F131</f>
        <v>0</v>
      </c>
      <c r="G130" s="110">
        <f>G131</f>
        <v>0</v>
      </c>
      <c r="H130" s="25" t="e">
        <f t="shared" si="3"/>
        <v>#DIV/0!</v>
      </c>
      <c r="I130" s="76">
        <f t="shared" si="2"/>
        <v>0</v>
      </c>
      <c r="J130" s="110">
        <v>0</v>
      </c>
    </row>
    <row r="131" spans="1:10" ht="27.75" customHeight="1" hidden="1">
      <c r="A131" s="24" t="s">
        <v>251</v>
      </c>
      <c r="B131" s="3"/>
      <c r="C131" s="22"/>
      <c r="D131" s="10" t="s">
        <v>95</v>
      </c>
      <c r="E131" s="156">
        <v>0</v>
      </c>
      <c r="F131" s="31">
        <v>0</v>
      </c>
      <c r="G131" s="31">
        <v>0</v>
      </c>
      <c r="H131" s="25" t="e">
        <f t="shared" si="3"/>
        <v>#DIV/0!</v>
      </c>
      <c r="I131" s="76">
        <f t="shared" si="2"/>
        <v>0</v>
      </c>
      <c r="J131" s="31">
        <v>0</v>
      </c>
    </row>
    <row r="132" spans="1:10" s="58" customFormat="1" ht="38.25" customHeight="1">
      <c r="A132" s="87" t="s">
        <v>475</v>
      </c>
      <c r="B132" s="73"/>
      <c r="C132" s="73" t="s">
        <v>466</v>
      </c>
      <c r="D132" s="73"/>
      <c r="E132" s="146">
        <f>E133+E134</f>
        <v>0</v>
      </c>
      <c r="F132" s="146">
        <f>F133+F134</f>
        <v>34385.48</v>
      </c>
      <c r="G132" s="146">
        <f>G133+G134</f>
        <v>34650.41</v>
      </c>
      <c r="H132" s="111">
        <f t="shared" si="3"/>
        <v>1.0077047055908483</v>
      </c>
      <c r="I132" s="111">
        <f aca="true" t="shared" si="4" ref="I132:I195">G132/14976790.69</f>
        <v>0.0023136071483683134</v>
      </c>
      <c r="J132" s="110">
        <v>0</v>
      </c>
    </row>
    <row r="133" spans="1:10" ht="12.75" customHeight="1">
      <c r="A133" s="12" t="s">
        <v>8</v>
      </c>
      <c r="B133" s="3"/>
      <c r="C133" s="22"/>
      <c r="D133" s="10" t="s">
        <v>183</v>
      </c>
      <c r="E133" s="156">
        <v>0</v>
      </c>
      <c r="F133" s="31">
        <v>0</v>
      </c>
      <c r="G133" s="31">
        <v>264.93</v>
      </c>
      <c r="H133" s="25"/>
      <c r="I133" s="81">
        <f t="shared" si="4"/>
        <v>1.768937053896959E-05</v>
      </c>
      <c r="J133" s="31">
        <v>0</v>
      </c>
    </row>
    <row r="134" spans="1:10" ht="37.5" customHeight="1">
      <c r="A134" s="12" t="s">
        <v>540</v>
      </c>
      <c r="B134" s="3"/>
      <c r="C134" s="22"/>
      <c r="D134" s="10" t="s">
        <v>95</v>
      </c>
      <c r="E134" s="156">
        <v>0</v>
      </c>
      <c r="F134" s="31">
        <v>34385.48</v>
      </c>
      <c r="G134" s="31">
        <v>34385.48</v>
      </c>
      <c r="H134" s="25">
        <f t="shared" si="3"/>
        <v>1</v>
      </c>
      <c r="I134" s="81">
        <f t="shared" si="4"/>
        <v>0.0022959177778293437</v>
      </c>
      <c r="J134" s="31">
        <v>0</v>
      </c>
    </row>
    <row r="135" spans="1:10" s="58" customFormat="1" ht="18" customHeight="1" hidden="1">
      <c r="A135" s="8" t="s">
        <v>45</v>
      </c>
      <c r="B135" s="22" t="s">
        <v>252</v>
      </c>
      <c r="C135" s="22"/>
      <c r="D135" s="22"/>
      <c r="E135" s="151">
        <f>SUM(E136)</f>
        <v>0</v>
      </c>
      <c r="F135" s="34">
        <f>F136</f>
        <v>0</v>
      </c>
      <c r="G135" s="34">
        <f>G136</f>
        <v>0</v>
      </c>
      <c r="H135" s="76" t="e">
        <f t="shared" si="3"/>
        <v>#DIV/0!</v>
      </c>
      <c r="I135" s="81">
        <f t="shared" si="4"/>
        <v>0</v>
      </c>
      <c r="J135" s="41">
        <v>0</v>
      </c>
    </row>
    <row r="136" spans="1:10" ht="15" customHeight="1" hidden="1">
      <c r="A136" s="87" t="s">
        <v>467</v>
      </c>
      <c r="B136" s="73"/>
      <c r="C136" s="73" t="s">
        <v>456</v>
      </c>
      <c r="D136" s="73"/>
      <c r="E136" s="146">
        <f>SUM(E137:E138)</f>
        <v>0</v>
      </c>
      <c r="F136" s="110">
        <f>SUM(F137:F138)</f>
        <v>0</v>
      </c>
      <c r="G136" s="110">
        <f>G137+G138</f>
        <v>0</v>
      </c>
      <c r="H136" s="111" t="e">
        <f t="shared" si="3"/>
        <v>#DIV/0!</v>
      </c>
      <c r="I136" s="81">
        <f t="shared" si="4"/>
        <v>0</v>
      </c>
      <c r="J136" s="116">
        <v>0</v>
      </c>
    </row>
    <row r="137" spans="1:10" ht="25.5" hidden="1">
      <c r="A137" s="12" t="s">
        <v>414</v>
      </c>
      <c r="B137" s="23"/>
      <c r="C137" s="3"/>
      <c r="D137" s="10" t="s">
        <v>98</v>
      </c>
      <c r="E137" s="156">
        <v>0</v>
      </c>
      <c r="F137" s="31">
        <v>0</v>
      </c>
      <c r="G137" s="31">
        <v>0</v>
      </c>
      <c r="H137" s="25" t="e">
        <f t="shared" si="3"/>
        <v>#DIV/0!</v>
      </c>
      <c r="I137" s="81">
        <f t="shared" si="4"/>
        <v>0</v>
      </c>
      <c r="J137" s="39">
        <v>0</v>
      </c>
    </row>
    <row r="138" spans="1:10" ht="47.25" customHeight="1" hidden="1">
      <c r="A138" s="163" t="s">
        <v>468</v>
      </c>
      <c r="B138" s="23"/>
      <c r="C138" s="3"/>
      <c r="D138" s="10" t="s">
        <v>233</v>
      </c>
      <c r="E138" s="156">
        <v>0</v>
      </c>
      <c r="F138" s="31">
        <v>0</v>
      </c>
      <c r="G138" s="31">
        <v>0</v>
      </c>
      <c r="H138" s="25" t="e">
        <f t="shared" si="3"/>
        <v>#DIV/0!</v>
      </c>
      <c r="I138" s="81">
        <f t="shared" si="4"/>
        <v>0</v>
      </c>
      <c r="J138" s="31">
        <v>0</v>
      </c>
    </row>
    <row r="139" spans="1:10" s="58" customFormat="1" ht="18" customHeight="1">
      <c r="A139" s="8" t="s">
        <v>118</v>
      </c>
      <c r="B139" s="2" t="s">
        <v>119</v>
      </c>
      <c r="C139" s="22"/>
      <c r="D139" s="22"/>
      <c r="E139" s="151">
        <f>E142+E145+E148+E150+E153+E157+E159+E164+E140</f>
        <v>457468</v>
      </c>
      <c r="F139" s="151">
        <f>F142+F145+F148+F150+F153+F157+F159+F164+F140</f>
        <v>502345.05</v>
      </c>
      <c r="G139" s="151">
        <f>G142+G145+G148+G150+G153+G157+G159+G164+G140</f>
        <v>317547.47</v>
      </c>
      <c r="H139" s="76">
        <f t="shared" si="3"/>
        <v>0.6321301862136394</v>
      </c>
      <c r="I139" s="76">
        <f t="shared" si="4"/>
        <v>0.021202637906399157</v>
      </c>
      <c r="J139" s="63">
        <f>SUM(J142,J145,J148,J150,J153,J157,J159,J164)</f>
        <v>0</v>
      </c>
    </row>
    <row r="140" spans="1:10" s="58" customFormat="1" ht="15" customHeight="1">
      <c r="A140" s="87" t="s">
        <v>165</v>
      </c>
      <c r="B140" s="71"/>
      <c r="C140" s="73" t="s">
        <v>166</v>
      </c>
      <c r="D140" s="73"/>
      <c r="E140" s="146">
        <f>E141</f>
        <v>0</v>
      </c>
      <c r="F140" s="146">
        <f>F141</f>
        <v>4000</v>
      </c>
      <c r="G140" s="146">
        <f>G141</f>
        <v>5400</v>
      </c>
      <c r="H140" s="111">
        <f t="shared" si="3"/>
        <v>1.35</v>
      </c>
      <c r="I140" s="111">
        <f t="shared" si="4"/>
        <v>0.0003605578866509485</v>
      </c>
      <c r="J140" s="115">
        <v>0</v>
      </c>
    </row>
    <row r="141" spans="1:10" s="68" customFormat="1" ht="12.75" customHeight="1">
      <c r="A141" s="12" t="s">
        <v>53</v>
      </c>
      <c r="B141" s="7"/>
      <c r="C141" s="10"/>
      <c r="D141" s="10" t="s">
        <v>117</v>
      </c>
      <c r="E141" s="158">
        <v>0</v>
      </c>
      <c r="F141" s="158">
        <v>4000</v>
      </c>
      <c r="G141" s="158">
        <v>5400</v>
      </c>
      <c r="H141" s="81">
        <f t="shared" si="3"/>
        <v>1.35</v>
      </c>
      <c r="I141" s="81">
        <f t="shared" si="4"/>
        <v>0.0003605578866509485</v>
      </c>
      <c r="J141" s="62">
        <v>0</v>
      </c>
    </row>
    <row r="142" spans="1:10" ht="49.5" customHeight="1">
      <c r="A142" s="95" t="s">
        <v>392</v>
      </c>
      <c r="B142" s="73"/>
      <c r="C142" s="73" t="s">
        <v>120</v>
      </c>
      <c r="D142" s="73"/>
      <c r="E142" s="146">
        <f>SUM(E143,E144)</f>
        <v>16800</v>
      </c>
      <c r="F142" s="146">
        <f>SUM(F143,F144)</f>
        <v>16800</v>
      </c>
      <c r="G142" s="146">
        <f>SUM(G143,G144)</f>
        <v>8018</v>
      </c>
      <c r="H142" s="114">
        <f t="shared" si="3"/>
        <v>0.4772619047619048</v>
      </c>
      <c r="I142" s="111">
        <f t="shared" si="4"/>
        <v>0.0005353616916976491</v>
      </c>
      <c r="J142" s="110">
        <f>SUM(J143,J144)</f>
        <v>0</v>
      </c>
    </row>
    <row r="143" spans="1:10" ht="38.25" hidden="1">
      <c r="A143" s="12" t="s">
        <v>316</v>
      </c>
      <c r="B143" s="3"/>
      <c r="C143" s="3"/>
      <c r="D143" s="10" t="s">
        <v>95</v>
      </c>
      <c r="E143" s="156">
        <v>0</v>
      </c>
      <c r="F143" s="31">
        <v>0</v>
      </c>
      <c r="G143" s="31">
        <v>0</v>
      </c>
      <c r="H143" s="25" t="e">
        <f t="shared" si="3"/>
        <v>#DIV/0!</v>
      </c>
      <c r="I143" s="76">
        <f t="shared" si="4"/>
        <v>0</v>
      </c>
      <c r="J143" s="31">
        <v>0</v>
      </c>
    </row>
    <row r="144" spans="1:10" s="58" customFormat="1" ht="24" customHeight="1">
      <c r="A144" s="12" t="s">
        <v>258</v>
      </c>
      <c r="B144" s="10"/>
      <c r="C144" s="10"/>
      <c r="D144" s="10" t="s">
        <v>149</v>
      </c>
      <c r="E144" s="158">
        <v>16800</v>
      </c>
      <c r="F144" s="37">
        <v>16800</v>
      </c>
      <c r="G144" s="37">
        <v>8018</v>
      </c>
      <c r="H144" s="25">
        <f t="shared" si="3"/>
        <v>0.4772619047619048</v>
      </c>
      <c r="I144" s="81">
        <f t="shared" si="4"/>
        <v>0.0005353616916976491</v>
      </c>
      <c r="J144" s="31">
        <v>0</v>
      </c>
    </row>
    <row r="145" spans="1:10" s="58" customFormat="1" ht="27.75" customHeight="1">
      <c r="A145" s="87" t="s">
        <v>533</v>
      </c>
      <c r="B145" s="73"/>
      <c r="C145" s="73" t="s">
        <v>121</v>
      </c>
      <c r="D145" s="73"/>
      <c r="E145" s="146">
        <f>E147+E146</f>
        <v>146100</v>
      </c>
      <c r="F145" s="146">
        <f>F147+F146</f>
        <v>136600</v>
      </c>
      <c r="G145" s="146">
        <f>G147+G146</f>
        <v>82429</v>
      </c>
      <c r="H145" s="111">
        <f t="shared" si="3"/>
        <v>0.6034333821376281</v>
      </c>
      <c r="I145" s="111">
        <f t="shared" si="4"/>
        <v>0.005503782599768709</v>
      </c>
      <c r="J145" s="110">
        <v>0</v>
      </c>
    </row>
    <row r="146" spans="1:10" s="61" customFormat="1" ht="12.75" customHeight="1">
      <c r="A146" s="12" t="s">
        <v>407</v>
      </c>
      <c r="B146" s="10"/>
      <c r="C146" s="10"/>
      <c r="D146" s="10" t="s">
        <v>408</v>
      </c>
      <c r="E146" s="158">
        <v>500</v>
      </c>
      <c r="F146" s="37">
        <v>500</v>
      </c>
      <c r="G146" s="37">
        <v>0</v>
      </c>
      <c r="H146" s="81">
        <f t="shared" si="3"/>
        <v>0</v>
      </c>
      <c r="I146" s="81">
        <f t="shared" si="4"/>
        <v>0</v>
      </c>
      <c r="J146" s="37">
        <v>0</v>
      </c>
    </row>
    <row r="147" spans="1:10" s="61" customFormat="1" ht="25.5" customHeight="1">
      <c r="A147" s="12" t="s">
        <v>258</v>
      </c>
      <c r="B147" s="10"/>
      <c r="C147" s="10"/>
      <c r="D147" s="10" t="s">
        <v>149</v>
      </c>
      <c r="E147" s="158">
        <v>145600</v>
      </c>
      <c r="F147" s="37">
        <v>136100</v>
      </c>
      <c r="G147" s="37">
        <v>82429</v>
      </c>
      <c r="H147" s="81">
        <f t="shared" si="3"/>
        <v>0.6056502571638501</v>
      </c>
      <c r="I147" s="81">
        <f t="shared" si="4"/>
        <v>0.005503782599768709</v>
      </c>
      <c r="J147" s="37">
        <v>0</v>
      </c>
    </row>
    <row r="148" spans="1:10" ht="15" customHeight="1">
      <c r="A148" s="87" t="s">
        <v>49</v>
      </c>
      <c r="B148" s="73"/>
      <c r="C148" s="73" t="s">
        <v>142</v>
      </c>
      <c r="D148" s="73"/>
      <c r="E148" s="146">
        <f>E149</f>
        <v>0</v>
      </c>
      <c r="F148" s="115">
        <f>F149</f>
        <v>714.05</v>
      </c>
      <c r="G148" s="115">
        <f>G149</f>
        <v>714.05</v>
      </c>
      <c r="H148" s="114">
        <f t="shared" si="3"/>
        <v>1</v>
      </c>
      <c r="I148" s="111">
        <f t="shared" si="4"/>
        <v>4.7677103511686985E-05</v>
      </c>
      <c r="J148" s="116">
        <v>0</v>
      </c>
    </row>
    <row r="149" spans="1:10" s="58" customFormat="1" ht="39" customHeight="1">
      <c r="A149" s="12" t="s">
        <v>540</v>
      </c>
      <c r="B149" s="10"/>
      <c r="C149" s="10"/>
      <c r="D149" s="10" t="s">
        <v>95</v>
      </c>
      <c r="E149" s="158">
        <v>0</v>
      </c>
      <c r="F149" s="37">
        <v>714.05</v>
      </c>
      <c r="G149" s="37">
        <v>714.05</v>
      </c>
      <c r="H149" s="25">
        <f t="shared" si="3"/>
        <v>1</v>
      </c>
      <c r="I149" s="81">
        <f t="shared" si="4"/>
        <v>4.7677103511686985E-05</v>
      </c>
      <c r="J149" s="31">
        <v>0</v>
      </c>
    </row>
    <row r="150" spans="1:10" s="58" customFormat="1" ht="15" customHeight="1">
      <c r="A150" s="87" t="s">
        <v>236</v>
      </c>
      <c r="B150" s="73"/>
      <c r="C150" s="73" t="s">
        <v>237</v>
      </c>
      <c r="D150" s="73"/>
      <c r="E150" s="146">
        <f>E152+E151</f>
        <v>118550</v>
      </c>
      <c r="F150" s="146">
        <f>F152+F151</f>
        <v>116050</v>
      </c>
      <c r="G150" s="146">
        <f>G152+G151</f>
        <v>88243</v>
      </c>
      <c r="H150" s="111">
        <f t="shared" si="3"/>
        <v>0.760387763894873</v>
      </c>
      <c r="I150" s="111">
        <f t="shared" si="4"/>
        <v>0.005891983257729564</v>
      </c>
      <c r="J150" s="110">
        <v>0</v>
      </c>
    </row>
    <row r="151" spans="1:10" s="61" customFormat="1" ht="15" customHeight="1">
      <c r="A151" s="12" t="s">
        <v>407</v>
      </c>
      <c r="B151" s="10"/>
      <c r="C151" s="10"/>
      <c r="D151" s="10" t="s">
        <v>408</v>
      </c>
      <c r="E151" s="158">
        <v>650</v>
      </c>
      <c r="F151" s="37">
        <v>650</v>
      </c>
      <c r="G151" s="37">
        <v>0</v>
      </c>
      <c r="H151" s="81">
        <f t="shared" si="3"/>
        <v>0</v>
      </c>
      <c r="I151" s="81">
        <f t="shared" si="4"/>
        <v>0</v>
      </c>
      <c r="J151" s="37">
        <v>0</v>
      </c>
    </row>
    <row r="152" spans="1:10" s="61" customFormat="1" ht="25.5" customHeight="1">
      <c r="A152" s="12" t="s">
        <v>258</v>
      </c>
      <c r="B152" s="10"/>
      <c r="C152" s="10"/>
      <c r="D152" s="10" t="s">
        <v>149</v>
      </c>
      <c r="E152" s="158">
        <v>117900</v>
      </c>
      <c r="F152" s="37">
        <v>115400</v>
      </c>
      <c r="G152" s="37">
        <v>88243</v>
      </c>
      <c r="H152" s="25">
        <f t="shared" si="3"/>
        <v>0.7646707105719237</v>
      </c>
      <c r="I152" s="81">
        <f t="shared" si="4"/>
        <v>0.005891983257729564</v>
      </c>
      <c r="J152" s="31">
        <v>0</v>
      </c>
    </row>
    <row r="153" spans="1:10" s="61" customFormat="1" ht="15" customHeight="1">
      <c r="A153" s="87" t="s">
        <v>50</v>
      </c>
      <c r="B153" s="73"/>
      <c r="C153" s="73" t="s">
        <v>122</v>
      </c>
      <c r="D153" s="73"/>
      <c r="E153" s="146">
        <f>SUM(E154:E156)</f>
        <v>100758</v>
      </c>
      <c r="F153" s="115">
        <f>SUM(F154:F156)</f>
        <v>133021</v>
      </c>
      <c r="G153" s="115">
        <f>SUM(G154:G156)</f>
        <v>70038</v>
      </c>
      <c r="H153" s="114">
        <f t="shared" si="3"/>
        <v>0.5265183692800385</v>
      </c>
      <c r="I153" s="111">
        <f t="shared" si="4"/>
        <v>0.0046764357898628015</v>
      </c>
      <c r="J153" s="116">
        <v>0</v>
      </c>
    </row>
    <row r="154" spans="1:10" ht="12.75">
      <c r="A154" s="12" t="s">
        <v>8</v>
      </c>
      <c r="B154" s="10"/>
      <c r="C154" s="10"/>
      <c r="D154" s="10" t="s">
        <v>183</v>
      </c>
      <c r="E154" s="158">
        <v>158</v>
      </c>
      <c r="F154" s="37">
        <v>158</v>
      </c>
      <c r="G154" s="37">
        <v>87</v>
      </c>
      <c r="H154" s="81">
        <f t="shared" si="3"/>
        <v>0.5506329113924051</v>
      </c>
      <c r="I154" s="81">
        <f t="shared" si="4"/>
        <v>5.808988173820837E-06</v>
      </c>
      <c r="J154" s="94">
        <v>0</v>
      </c>
    </row>
    <row r="155" spans="1:10" ht="37.5" customHeight="1">
      <c r="A155" s="12" t="s">
        <v>540</v>
      </c>
      <c r="B155" s="10"/>
      <c r="C155" s="10"/>
      <c r="D155" s="10" t="s">
        <v>95</v>
      </c>
      <c r="E155" s="158">
        <v>0</v>
      </c>
      <c r="F155" s="37">
        <v>4263</v>
      </c>
      <c r="G155" s="37">
        <v>0</v>
      </c>
      <c r="H155" s="81"/>
      <c r="I155" s="81">
        <f t="shared" si="4"/>
        <v>0</v>
      </c>
      <c r="J155" s="37">
        <v>0</v>
      </c>
    </row>
    <row r="156" spans="1:10" s="58" customFormat="1" ht="30" customHeight="1">
      <c r="A156" s="12" t="s">
        <v>258</v>
      </c>
      <c r="B156" s="3"/>
      <c r="C156" s="3"/>
      <c r="D156" s="10" t="s">
        <v>149</v>
      </c>
      <c r="E156" s="156">
        <v>100600</v>
      </c>
      <c r="F156" s="31">
        <v>128600</v>
      </c>
      <c r="G156" s="31">
        <v>69951</v>
      </c>
      <c r="H156" s="25">
        <f t="shared" si="3"/>
        <v>0.5439424572317263</v>
      </c>
      <c r="I156" s="81">
        <f t="shared" si="4"/>
        <v>0.004670626801688981</v>
      </c>
      <c r="J156" s="31">
        <v>0</v>
      </c>
    </row>
    <row r="157" spans="1:10" ht="25.5">
      <c r="A157" s="57" t="s">
        <v>346</v>
      </c>
      <c r="B157" s="73"/>
      <c r="C157" s="73" t="s">
        <v>182</v>
      </c>
      <c r="D157" s="73"/>
      <c r="E157" s="146">
        <f>E158</f>
        <v>2760</v>
      </c>
      <c r="F157" s="110">
        <f>F158</f>
        <v>2760</v>
      </c>
      <c r="G157" s="110">
        <f>G158</f>
        <v>2760</v>
      </c>
      <c r="H157" s="114">
        <f t="shared" si="3"/>
        <v>1</v>
      </c>
      <c r="I157" s="111">
        <f t="shared" si="4"/>
        <v>0.00018428514206604032</v>
      </c>
      <c r="J157" s="110">
        <v>0</v>
      </c>
    </row>
    <row r="158" spans="1:10" s="58" customFormat="1" ht="13.5" customHeight="1">
      <c r="A158" s="24" t="s">
        <v>53</v>
      </c>
      <c r="B158" s="3"/>
      <c r="C158" s="3"/>
      <c r="D158" s="23" t="s">
        <v>117</v>
      </c>
      <c r="E158" s="156">
        <v>2760</v>
      </c>
      <c r="F158" s="31">
        <v>2760</v>
      </c>
      <c r="G158" s="31">
        <v>2760</v>
      </c>
      <c r="H158" s="25">
        <f t="shared" si="3"/>
        <v>1</v>
      </c>
      <c r="I158" s="81">
        <f t="shared" si="4"/>
        <v>0.00018428514206604032</v>
      </c>
      <c r="J158" s="31">
        <v>0</v>
      </c>
    </row>
    <row r="159" spans="1:10" ht="25.5">
      <c r="A159" s="87" t="s">
        <v>123</v>
      </c>
      <c r="B159" s="73"/>
      <c r="C159" s="73" t="s">
        <v>124</v>
      </c>
      <c r="D159" s="73"/>
      <c r="E159" s="146">
        <f>SUM(E160:E163)</f>
        <v>29400</v>
      </c>
      <c r="F159" s="110">
        <f>SUM(F160:F163)</f>
        <v>49300</v>
      </c>
      <c r="G159" s="110">
        <f>SUM(G160:G163)</f>
        <v>30569.420000000002</v>
      </c>
      <c r="H159" s="114">
        <f t="shared" si="3"/>
        <v>0.6200693711967546</v>
      </c>
      <c r="I159" s="111">
        <f t="shared" si="4"/>
        <v>0.0020411195317305997</v>
      </c>
      <c r="J159" s="110">
        <v>0</v>
      </c>
    </row>
    <row r="160" spans="1:10" ht="12.75">
      <c r="A160" s="12" t="s">
        <v>53</v>
      </c>
      <c r="B160" s="3"/>
      <c r="C160" s="3"/>
      <c r="D160" s="10" t="s">
        <v>117</v>
      </c>
      <c r="E160" s="156">
        <v>23000</v>
      </c>
      <c r="F160" s="31">
        <v>23000</v>
      </c>
      <c r="G160" s="31">
        <v>11312.02</v>
      </c>
      <c r="H160" s="25">
        <f t="shared" si="3"/>
        <v>0.49182695652173913</v>
      </c>
      <c r="I160" s="81">
        <f t="shared" si="4"/>
        <v>0.0007553033379543078</v>
      </c>
      <c r="J160" s="39">
        <v>0</v>
      </c>
    </row>
    <row r="161" spans="1:10" ht="36.75" customHeight="1">
      <c r="A161" s="12" t="s">
        <v>540</v>
      </c>
      <c r="B161" s="3"/>
      <c r="C161" s="3"/>
      <c r="D161" s="23" t="s">
        <v>95</v>
      </c>
      <c r="E161" s="156">
        <v>6300</v>
      </c>
      <c r="F161" s="31">
        <v>26200</v>
      </c>
      <c r="G161" s="31">
        <v>19240</v>
      </c>
      <c r="H161" s="25">
        <f t="shared" si="3"/>
        <v>0.7343511450381679</v>
      </c>
      <c r="I161" s="81">
        <f t="shared" si="4"/>
        <v>0.0012846543961415274</v>
      </c>
      <c r="J161" s="31">
        <v>0</v>
      </c>
    </row>
    <row r="162" spans="1:10" ht="25.5" hidden="1">
      <c r="A162" s="12" t="s">
        <v>258</v>
      </c>
      <c r="B162" s="3"/>
      <c r="C162" s="3"/>
      <c r="D162" s="10" t="s">
        <v>149</v>
      </c>
      <c r="E162" s="156">
        <v>0</v>
      </c>
      <c r="F162" s="31">
        <v>0</v>
      </c>
      <c r="G162" s="31">
        <v>0</v>
      </c>
      <c r="H162" s="25" t="e">
        <f t="shared" si="3"/>
        <v>#DIV/0!</v>
      </c>
      <c r="I162" s="81">
        <f t="shared" si="4"/>
        <v>0</v>
      </c>
      <c r="J162" s="31"/>
    </row>
    <row r="163" spans="1:10" s="58" customFormat="1" ht="37.5" customHeight="1">
      <c r="A163" s="13" t="s">
        <v>282</v>
      </c>
      <c r="B163" s="3"/>
      <c r="C163" s="3"/>
      <c r="D163" s="10" t="s">
        <v>96</v>
      </c>
      <c r="E163" s="156">
        <v>100</v>
      </c>
      <c r="F163" s="31">
        <v>100</v>
      </c>
      <c r="G163" s="31">
        <v>17.4</v>
      </c>
      <c r="H163" s="25">
        <f t="shared" si="3"/>
        <v>0.174</v>
      </c>
      <c r="I163" s="81">
        <f t="shared" si="4"/>
        <v>1.1617976347641672E-06</v>
      </c>
      <c r="J163" s="31">
        <v>0</v>
      </c>
    </row>
    <row r="164" spans="1:10" s="58" customFormat="1" ht="15" customHeight="1">
      <c r="A164" s="87" t="s">
        <v>396</v>
      </c>
      <c r="B164" s="73"/>
      <c r="C164" s="73" t="s">
        <v>397</v>
      </c>
      <c r="D164" s="73"/>
      <c r="E164" s="146">
        <f>SUM(E165:E165)</f>
        <v>43100</v>
      </c>
      <c r="F164" s="110">
        <f>SUM(F165:F165)</f>
        <v>43100</v>
      </c>
      <c r="G164" s="110">
        <f>SUM(G165:G165)</f>
        <v>29376</v>
      </c>
      <c r="H164" s="114">
        <f t="shared" si="3"/>
        <v>0.6815777262180974</v>
      </c>
      <c r="I164" s="111">
        <f t="shared" si="4"/>
        <v>0.0019614349033811596</v>
      </c>
      <c r="J164" s="116">
        <v>0</v>
      </c>
    </row>
    <row r="165" spans="1:10" s="28" customFormat="1" ht="25.5">
      <c r="A165" s="12" t="s">
        <v>258</v>
      </c>
      <c r="B165" s="3"/>
      <c r="C165" s="3"/>
      <c r="D165" s="10" t="s">
        <v>149</v>
      </c>
      <c r="E165" s="156">
        <v>43100</v>
      </c>
      <c r="F165" s="31">
        <v>43100</v>
      </c>
      <c r="G165" s="31">
        <v>29376</v>
      </c>
      <c r="H165" s="81">
        <f t="shared" si="3"/>
        <v>0.6815777262180974</v>
      </c>
      <c r="I165" s="81">
        <f t="shared" si="4"/>
        <v>0.0019614349033811596</v>
      </c>
      <c r="J165" s="37">
        <v>0</v>
      </c>
    </row>
    <row r="166" spans="1:10" s="68" customFormat="1" ht="18" customHeight="1" hidden="1">
      <c r="A166" s="44" t="s">
        <v>222</v>
      </c>
      <c r="B166" s="45" t="s">
        <v>223</v>
      </c>
      <c r="C166" s="45"/>
      <c r="D166" s="45"/>
      <c r="E166" s="157">
        <f>SUM(E167)</f>
        <v>0</v>
      </c>
      <c r="F166" s="47">
        <f>SUM(F167)</f>
        <v>0</v>
      </c>
      <c r="G166" s="47">
        <f>SUM(G167)</f>
        <v>0</v>
      </c>
      <c r="H166" s="76" t="e">
        <f>F166/G166</f>
        <v>#DIV/0!</v>
      </c>
      <c r="I166" s="76">
        <f t="shared" si="4"/>
        <v>0</v>
      </c>
      <c r="J166" s="34">
        <v>0</v>
      </c>
    </row>
    <row r="167" spans="1:10" s="28" customFormat="1" ht="15" customHeight="1" hidden="1">
      <c r="A167" s="87" t="s">
        <v>15</v>
      </c>
      <c r="B167" s="73"/>
      <c r="C167" s="73" t="s">
        <v>224</v>
      </c>
      <c r="D167" s="73"/>
      <c r="E167" s="146">
        <f>SUM(E168:E170)</f>
        <v>0</v>
      </c>
      <c r="F167" s="146">
        <f>SUM(F168:F170)</f>
        <v>0</v>
      </c>
      <c r="G167" s="146">
        <f>SUM(G168:G170)</f>
        <v>0</v>
      </c>
      <c r="H167" s="111" t="e">
        <f>F167/G167</f>
        <v>#DIV/0!</v>
      </c>
      <c r="I167" s="76">
        <f t="shared" si="4"/>
        <v>0</v>
      </c>
      <c r="J167" s="110">
        <v>0</v>
      </c>
    </row>
    <row r="168" spans="1:10" s="61" customFormat="1" ht="15" customHeight="1" hidden="1">
      <c r="A168" s="12" t="s">
        <v>53</v>
      </c>
      <c r="B168" s="10"/>
      <c r="C168" s="10"/>
      <c r="D168" s="10" t="s">
        <v>117</v>
      </c>
      <c r="E168" s="158">
        <v>0</v>
      </c>
      <c r="F168" s="62">
        <v>0</v>
      </c>
      <c r="G168" s="62">
        <v>0</v>
      </c>
      <c r="H168" s="81" t="e">
        <f>F168/G168</f>
        <v>#DIV/0!</v>
      </c>
      <c r="I168" s="76">
        <f t="shared" si="4"/>
        <v>0</v>
      </c>
      <c r="J168" s="37">
        <v>0</v>
      </c>
    </row>
    <row r="169" spans="1:10" ht="48" hidden="1">
      <c r="A169" s="93" t="s">
        <v>246</v>
      </c>
      <c r="B169" s="3"/>
      <c r="C169" s="10"/>
      <c r="D169" s="10" t="s">
        <v>398</v>
      </c>
      <c r="E169" s="156">
        <v>0</v>
      </c>
      <c r="F169" s="33">
        <v>0</v>
      </c>
      <c r="G169" s="33">
        <v>0</v>
      </c>
      <c r="H169" s="81" t="e">
        <f>F169/G169</f>
        <v>#DIV/0!</v>
      </c>
      <c r="I169" s="76">
        <f t="shared" si="4"/>
        <v>0</v>
      </c>
      <c r="J169" s="37">
        <v>0</v>
      </c>
    </row>
    <row r="170" spans="1:10" ht="48" customHeight="1" hidden="1">
      <c r="A170" s="93" t="s">
        <v>246</v>
      </c>
      <c r="B170" s="3"/>
      <c r="C170" s="10"/>
      <c r="D170" s="10" t="s">
        <v>399</v>
      </c>
      <c r="E170" s="156">
        <v>0</v>
      </c>
      <c r="F170" s="33">
        <v>0</v>
      </c>
      <c r="G170" s="33">
        <v>0</v>
      </c>
      <c r="H170" s="81" t="e">
        <f>F170/G170</f>
        <v>#DIV/0!</v>
      </c>
      <c r="I170" s="76">
        <f t="shared" si="4"/>
        <v>0</v>
      </c>
      <c r="J170" s="37">
        <v>0</v>
      </c>
    </row>
    <row r="171" spans="1:10" s="58" customFormat="1" ht="18" customHeight="1">
      <c r="A171" s="8" t="s">
        <v>51</v>
      </c>
      <c r="B171" s="22" t="s">
        <v>184</v>
      </c>
      <c r="C171" s="3"/>
      <c r="D171" s="10"/>
      <c r="E171" s="151">
        <f>SUM(E172)</f>
        <v>0</v>
      </c>
      <c r="F171" s="34">
        <f>SUM(F172)</f>
        <v>38363</v>
      </c>
      <c r="G171" s="34">
        <f>SUM(G172)</f>
        <v>38363</v>
      </c>
      <c r="H171" s="76">
        <f>G171/F171</f>
        <v>1</v>
      </c>
      <c r="I171" s="76">
        <f t="shared" si="4"/>
        <v>0.002561496704738951</v>
      </c>
      <c r="J171" s="41">
        <v>0</v>
      </c>
    </row>
    <row r="172" spans="1:10" ht="15" customHeight="1">
      <c r="A172" s="87" t="s">
        <v>152</v>
      </c>
      <c r="B172" s="73"/>
      <c r="C172" s="73" t="s">
        <v>153</v>
      </c>
      <c r="D172" s="73"/>
      <c r="E172" s="146">
        <f>SUM(E173)</f>
        <v>0</v>
      </c>
      <c r="F172" s="110">
        <f>F173</f>
        <v>38363</v>
      </c>
      <c r="G172" s="110">
        <f>G173</f>
        <v>38363</v>
      </c>
      <c r="H172" s="114">
        <f>G172/F172</f>
        <v>1</v>
      </c>
      <c r="I172" s="111">
        <f t="shared" si="4"/>
        <v>0.002561496704738951</v>
      </c>
      <c r="J172" s="116">
        <v>0</v>
      </c>
    </row>
    <row r="173" spans="1:10" ht="26.25" customHeight="1">
      <c r="A173" s="12" t="s">
        <v>258</v>
      </c>
      <c r="B173" s="22"/>
      <c r="C173" s="10"/>
      <c r="D173" s="10" t="s">
        <v>149</v>
      </c>
      <c r="E173" s="156">
        <v>0</v>
      </c>
      <c r="F173" s="31">
        <v>38363</v>
      </c>
      <c r="G173" s="31">
        <v>38363</v>
      </c>
      <c r="H173" s="25">
        <f>G173/F173</f>
        <v>1</v>
      </c>
      <c r="I173" s="81">
        <f t="shared" si="4"/>
        <v>0.002561496704738951</v>
      </c>
      <c r="J173" s="31">
        <v>0</v>
      </c>
    </row>
    <row r="174" spans="1:10" s="28" customFormat="1" ht="18" customHeight="1">
      <c r="A174" s="149" t="s">
        <v>400</v>
      </c>
      <c r="B174" s="22" t="s">
        <v>401</v>
      </c>
      <c r="C174" s="22"/>
      <c r="D174" s="22"/>
      <c r="E174" s="151">
        <f>E175+E179+E185+E190+E188+E193</f>
        <v>5314462</v>
      </c>
      <c r="F174" s="151">
        <f>F175+F179+F185+F190+F188+F193</f>
        <v>5298064.92</v>
      </c>
      <c r="G174" s="151">
        <f>G175+G179+G185+G190+G188+G193</f>
        <v>2882146.9299999997</v>
      </c>
      <c r="H174" s="76">
        <f aca="true" t="shared" si="5" ref="H174:H194">G174/F174</f>
        <v>0.5439999270526115</v>
      </c>
      <c r="I174" s="76">
        <f t="shared" si="4"/>
        <v>0.19244089001820722</v>
      </c>
      <c r="J174" s="34">
        <f>J175+J179+J185</f>
        <v>1002768.05</v>
      </c>
    </row>
    <row r="175" spans="1:10" s="28" customFormat="1" ht="15" customHeight="1">
      <c r="A175" s="87" t="s">
        <v>390</v>
      </c>
      <c r="B175" s="22"/>
      <c r="C175" s="22" t="s">
        <v>402</v>
      </c>
      <c r="D175" s="22"/>
      <c r="E175" s="151">
        <f>E178+E177+E176</f>
        <v>2528700</v>
      </c>
      <c r="F175" s="151">
        <f>F178+F177+F176</f>
        <v>2528700</v>
      </c>
      <c r="G175" s="151">
        <f>G178+G177+G176</f>
        <v>1477581.15</v>
      </c>
      <c r="H175" s="111">
        <f t="shared" si="5"/>
        <v>0.5843244157076758</v>
      </c>
      <c r="I175" s="111">
        <f t="shared" si="4"/>
        <v>0.09865806237023668</v>
      </c>
      <c r="J175" s="110">
        <v>0</v>
      </c>
    </row>
    <row r="176" spans="1:10" s="61" customFormat="1" ht="12.75" customHeight="1">
      <c r="A176" s="12" t="s">
        <v>379</v>
      </c>
      <c r="B176" s="10"/>
      <c r="C176" s="10"/>
      <c r="D176" s="10" t="s">
        <v>94</v>
      </c>
      <c r="E176" s="158">
        <v>200</v>
      </c>
      <c r="F176" s="133">
        <v>200</v>
      </c>
      <c r="G176" s="158">
        <v>1.15</v>
      </c>
      <c r="H176" s="25">
        <f t="shared" si="5"/>
        <v>0.00575</v>
      </c>
      <c r="I176" s="81">
        <f t="shared" si="4"/>
        <v>7.678547586085013E-08</v>
      </c>
      <c r="J176" s="37">
        <v>0</v>
      </c>
    </row>
    <row r="177" spans="1:10" s="61" customFormat="1" ht="12.75" customHeight="1">
      <c r="A177" s="12" t="s">
        <v>407</v>
      </c>
      <c r="B177" s="10"/>
      <c r="C177" s="10"/>
      <c r="D177" s="10" t="s">
        <v>408</v>
      </c>
      <c r="E177" s="158">
        <v>2000</v>
      </c>
      <c r="F177" s="133">
        <v>2000</v>
      </c>
      <c r="G177" s="158">
        <v>500</v>
      </c>
      <c r="H177" s="25">
        <f t="shared" si="5"/>
        <v>0.25</v>
      </c>
      <c r="I177" s="81">
        <f t="shared" si="4"/>
        <v>3.338498950471745E-05</v>
      </c>
      <c r="J177" s="37">
        <v>0</v>
      </c>
    </row>
    <row r="178" spans="1:10" ht="48" customHeight="1">
      <c r="A178" s="93" t="s">
        <v>542</v>
      </c>
      <c r="B178" s="3"/>
      <c r="C178" s="10"/>
      <c r="D178" s="10" t="s">
        <v>385</v>
      </c>
      <c r="E178" s="156">
        <v>2526500</v>
      </c>
      <c r="F178" s="156">
        <v>2526500</v>
      </c>
      <c r="G178" s="33">
        <v>1477080</v>
      </c>
      <c r="H178" s="25">
        <f t="shared" si="5"/>
        <v>0.5846348703740353</v>
      </c>
      <c r="I178" s="81">
        <f t="shared" si="4"/>
        <v>0.0986246005952561</v>
      </c>
      <c r="J178" s="37">
        <v>0</v>
      </c>
    </row>
    <row r="179" spans="1:10" s="28" customFormat="1" ht="39" customHeight="1">
      <c r="A179" s="117" t="s">
        <v>403</v>
      </c>
      <c r="B179" s="22"/>
      <c r="C179" s="22" t="s">
        <v>404</v>
      </c>
      <c r="D179" s="22"/>
      <c r="E179" s="151">
        <f>E180+E182+E183+E184+E181</f>
        <v>2454400</v>
      </c>
      <c r="F179" s="151">
        <f>F180+F182+F183+F184+F181</f>
        <v>2454400</v>
      </c>
      <c r="G179" s="151">
        <f>G180+G182+G183+G184+G181</f>
        <v>1390245.82</v>
      </c>
      <c r="H179" s="111">
        <f t="shared" si="5"/>
        <v>0.5664300114080835</v>
      </c>
      <c r="I179" s="111">
        <f t="shared" si="4"/>
        <v>0.09282668421935461</v>
      </c>
      <c r="J179" s="146">
        <f>J180+J182+J183+J184+J181</f>
        <v>1002768.05</v>
      </c>
    </row>
    <row r="180" spans="1:10" ht="12.75" customHeight="1">
      <c r="A180" s="6" t="s">
        <v>379</v>
      </c>
      <c r="B180" s="3"/>
      <c r="C180" s="10"/>
      <c r="D180" s="10" t="s">
        <v>94</v>
      </c>
      <c r="E180" s="156">
        <v>200</v>
      </c>
      <c r="F180" s="33">
        <v>200</v>
      </c>
      <c r="G180" s="33">
        <v>2.35</v>
      </c>
      <c r="H180" s="25">
        <f t="shared" si="5"/>
        <v>0.01175</v>
      </c>
      <c r="I180" s="81">
        <f t="shared" si="4"/>
        <v>1.5690945067217203E-07</v>
      </c>
      <c r="J180" s="37">
        <v>0</v>
      </c>
    </row>
    <row r="181" spans="1:10" ht="12.75" customHeight="1">
      <c r="A181" s="12" t="s">
        <v>407</v>
      </c>
      <c r="B181" s="3"/>
      <c r="C181" s="10"/>
      <c r="D181" s="10" t="s">
        <v>408</v>
      </c>
      <c r="E181" s="156">
        <v>2000</v>
      </c>
      <c r="F181" s="33">
        <v>2000</v>
      </c>
      <c r="G181" s="33">
        <v>0</v>
      </c>
      <c r="H181" s="25">
        <f t="shared" si="5"/>
        <v>0</v>
      </c>
      <c r="I181" s="81">
        <f t="shared" si="4"/>
        <v>0</v>
      </c>
      <c r="J181" s="37">
        <v>0</v>
      </c>
    </row>
    <row r="182" spans="1:10" ht="12.75" customHeight="1" hidden="1">
      <c r="A182" s="6" t="s">
        <v>8</v>
      </c>
      <c r="B182" s="3"/>
      <c r="C182" s="10"/>
      <c r="D182" s="10" t="s">
        <v>183</v>
      </c>
      <c r="E182" s="156">
        <v>0</v>
      </c>
      <c r="F182" s="33">
        <v>0</v>
      </c>
      <c r="G182" s="33">
        <v>0</v>
      </c>
      <c r="H182" s="25"/>
      <c r="I182" s="81">
        <f t="shared" si="4"/>
        <v>0</v>
      </c>
      <c r="J182" s="37">
        <v>0</v>
      </c>
    </row>
    <row r="183" spans="1:10" ht="37.5" customHeight="1">
      <c r="A183" s="12" t="s">
        <v>540</v>
      </c>
      <c r="B183" s="3"/>
      <c r="C183" s="10"/>
      <c r="D183" s="10" t="s">
        <v>95</v>
      </c>
      <c r="E183" s="156">
        <v>2444200</v>
      </c>
      <c r="F183" s="156">
        <v>2444200</v>
      </c>
      <c r="G183" s="33">
        <v>1384598</v>
      </c>
      <c r="H183" s="25">
        <f t="shared" si="5"/>
        <v>0.5664831028557401</v>
      </c>
      <c r="I183" s="81">
        <f t="shared" si="4"/>
        <v>0.09244957939650554</v>
      </c>
      <c r="J183" s="37">
        <v>0</v>
      </c>
    </row>
    <row r="184" spans="1:10" ht="37.5" customHeight="1">
      <c r="A184" s="13" t="s">
        <v>282</v>
      </c>
      <c r="B184" s="2"/>
      <c r="C184" s="7"/>
      <c r="D184" s="7" t="s">
        <v>96</v>
      </c>
      <c r="E184" s="156">
        <v>8000</v>
      </c>
      <c r="F184" s="156">
        <v>8000</v>
      </c>
      <c r="G184" s="33">
        <v>5645.47</v>
      </c>
      <c r="H184" s="25">
        <f t="shared" si="5"/>
        <v>0.70568375</v>
      </c>
      <c r="I184" s="81">
        <f t="shared" si="4"/>
        <v>0.00037694791339839444</v>
      </c>
      <c r="J184" s="37">
        <v>1002768.05</v>
      </c>
    </row>
    <row r="185" spans="1:10" s="58" customFormat="1" ht="15" customHeight="1">
      <c r="A185" s="152" t="s">
        <v>412</v>
      </c>
      <c r="B185" s="71"/>
      <c r="C185" s="71" t="s">
        <v>413</v>
      </c>
      <c r="D185" s="71"/>
      <c r="E185" s="146">
        <f>E186</f>
        <v>0</v>
      </c>
      <c r="F185" s="146">
        <f>F186</f>
        <v>402.92</v>
      </c>
      <c r="G185" s="146">
        <f>G186+G187</f>
        <v>164.96</v>
      </c>
      <c r="H185" s="111">
        <f t="shared" si="5"/>
        <v>0.4094112975280453</v>
      </c>
      <c r="I185" s="111">
        <f t="shared" si="4"/>
        <v>1.1014375737396381E-05</v>
      </c>
      <c r="J185" s="110">
        <v>0</v>
      </c>
    </row>
    <row r="186" spans="1:10" ht="37.5" customHeight="1">
      <c r="A186" s="12" t="s">
        <v>540</v>
      </c>
      <c r="B186" s="2"/>
      <c r="C186" s="7"/>
      <c r="D186" s="7" t="s">
        <v>95</v>
      </c>
      <c r="E186" s="156">
        <v>0</v>
      </c>
      <c r="F186" s="33">
        <v>402.92</v>
      </c>
      <c r="G186" s="33">
        <v>164.96</v>
      </c>
      <c r="H186" s="81">
        <f t="shared" si="5"/>
        <v>0.4094112975280453</v>
      </c>
      <c r="I186" s="81">
        <f t="shared" si="4"/>
        <v>1.1014375737396381E-05</v>
      </c>
      <c r="J186" s="37">
        <v>0</v>
      </c>
    </row>
    <row r="187" spans="1:10" ht="37.5" customHeight="1" hidden="1">
      <c r="A187" s="13" t="s">
        <v>282</v>
      </c>
      <c r="B187" s="2"/>
      <c r="C187" s="7"/>
      <c r="D187" s="7" t="s">
        <v>96</v>
      </c>
      <c r="E187" s="156">
        <v>0</v>
      </c>
      <c r="F187" s="33">
        <v>0</v>
      </c>
      <c r="G187" s="33">
        <v>0</v>
      </c>
      <c r="H187" s="111" t="e">
        <f t="shared" si="5"/>
        <v>#DIV/0!</v>
      </c>
      <c r="I187" s="76">
        <f t="shared" si="4"/>
        <v>0</v>
      </c>
      <c r="J187" s="37"/>
    </row>
    <row r="188" spans="1:10" s="58" customFormat="1" ht="15" customHeight="1">
      <c r="A188" s="87" t="s">
        <v>344</v>
      </c>
      <c r="B188" s="71"/>
      <c r="C188" s="71" t="s">
        <v>442</v>
      </c>
      <c r="D188" s="71"/>
      <c r="E188" s="146">
        <f>E189</f>
        <v>144100</v>
      </c>
      <c r="F188" s="146">
        <f>F189</f>
        <v>132000</v>
      </c>
      <c r="G188" s="146">
        <f>G189</f>
        <v>0</v>
      </c>
      <c r="H188" s="111">
        <f t="shared" si="5"/>
        <v>0</v>
      </c>
      <c r="I188" s="111">
        <f t="shared" si="4"/>
        <v>0</v>
      </c>
      <c r="J188" s="110">
        <v>0</v>
      </c>
    </row>
    <row r="189" spans="1:10" ht="37.5" customHeight="1">
      <c r="A189" s="12" t="s">
        <v>540</v>
      </c>
      <c r="B189" s="2"/>
      <c r="C189" s="7"/>
      <c r="D189" s="7" t="s">
        <v>95</v>
      </c>
      <c r="E189" s="156">
        <v>144100</v>
      </c>
      <c r="F189" s="33">
        <v>132000</v>
      </c>
      <c r="G189" s="33">
        <v>0</v>
      </c>
      <c r="H189" s="81">
        <f t="shared" si="5"/>
        <v>0</v>
      </c>
      <c r="I189" s="81">
        <f t="shared" si="4"/>
        <v>0</v>
      </c>
      <c r="J189" s="37">
        <v>0</v>
      </c>
    </row>
    <row r="190" spans="1:10" s="58" customFormat="1" ht="15" customHeight="1">
      <c r="A190" s="87" t="s">
        <v>444</v>
      </c>
      <c r="B190" s="71"/>
      <c r="C190" s="71" t="s">
        <v>445</v>
      </c>
      <c r="D190" s="71"/>
      <c r="E190" s="146">
        <f>E191+E192</f>
        <v>162562</v>
      </c>
      <c r="F190" s="146">
        <f>F191+F192</f>
        <v>162562</v>
      </c>
      <c r="G190" s="146">
        <f>G191+G192</f>
        <v>0</v>
      </c>
      <c r="H190" s="111">
        <f t="shared" si="5"/>
        <v>0</v>
      </c>
      <c r="I190" s="111">
        <f t="shared" si="4"/>
        <v>0</v>
      </c>
      <c r="J190" s="110">
        <v>0</v>
      </c>
    </row>
    <row r="191" spans="1:10" ht="47.25" customHeight="1">
      <c r="A191" s="163" t="s">
        <v>541</v>
      </c>
      <c r="B191" s="3"/>
      <c r="C191" s="10"/>
      <c r="D191" s="10" t="s">
        <v>398</v>
      </c>
      <c r="E191" s="156">
        <v>150193</v>
      </c>
      <c r="F191" s="156">
        <v>150193</v>
      </c>
      <c r="G191" s="33">
        <v>0</v>
      </c>
      <c r="H191" s="25">
        <f t="shared" si="5"/>
        <v>0</v>
      </c>
      <c r="I191" s="81">
        <f t="shared" si="4"/>
        <v>0</v>
      </c>
      <c r="J191" s="37">
        <v>0</v>
      </c>
    </row>
    <row r="192" spans="1:10" ht="49.5" customHeight="1">
      <c r="A192" s="163" t="s">
        <v>541</v>
      </c>
      <c r="B192" s="3"/>
      <c r="C192" s="10"/>
      <c r="D192" s="10" t="s">
        <v>399</v>
      </c>
      <c r="E192" s="156">
        <v>12369</v>
      </c>
      <c r="F192" s="156">
        <v>12369</v>
      </c>
      <c r="G192" s="33">
        <v>0</v>
      </c>
      <c r="H192" s="25">
        <f t="shared" si="5"/>
        <v>0</v>
      </c>
      <c r="I192" s="81">
        <f t="shared" si="4"/>
        <v>0</v>
      </c>
      <c r="J192" s="37">
        <v>0</v>
      </c>
    </row>
    <row r="193" spans="1:10" s="58" customFormat="1" ht="65.25" customHeight="1">
      <c r="A193" s="168" t="s">
        <v>498</v>
      </c>
      <c r="B193" s="73"/>
      <c r="C193" s="73" t="s">
        <v>499</v>
      </c>
      <c r="D193" s="73"/>
      <c r="E193" s="146">
        <f>E194</f>
        <v>24700</v>
      </c>
      <c r="F193" s="146">
        <f>F194</f>
        <v>20000</v>
      </c>
      <c r="G193" s="146">
        <f>G194</f>
        <v>14155</v>
      </c>
      <c r="H193" s="111">
        <f t="shared" si="5"/>
        <v>0.70775</v>
      </c>
      <c r="I193" s="111">
        <f t="shared" si="4"/>
        <v>0.000945129052878551</v>
      </c>
      <c r="J193" s="110">
        <v>0</v>
      </c>
    </row>
    <row r="194" spans="1:10" ht="36.75" customHeight="1">
      <c r="A194" s="12" t="s">
        <v>540</v>
      </c>
      <c r="B194" s="3"/>
      <c r="C194" s="10"/>
      <c r="D194" s="10" t="s">
        <v>95</v>
      </c>
      <c r="E194" s="156">
        <v>24700</v>
      </c>
      <c r="F194" s="33">
        <v>20000</v>
      </c>
      <c r="G194" s="33">
        <v>14155</v>
      </c>
      <c r="H194" s="25">
        <f t="shared" si="5"/>
        <v>0.70775</v>
      </c>
      <c r="I194" s="81">
        <f t="shared" si="4"/>
        <v>0.000945129052878551</v>
      </c>
      <c r="J194" s="37">
        <v>0</v>
      </c>
    </row>
    <row r="195" spans="1:10" s="58" customFormat="1" ht="18" customHeight="1">
      <c r="A195" s="5" t="s">
        <v>55</v>
      </c>
      <c r="B195" s="2">
        <v>900</v>
      </c>
      <c r="C195" s="2"/>
      <c r="D195" s="2"/>
      <c r="E195" s="148">
        <f>SUM(E196,E200,E207,E209,E213,E204,E211)</f>
        <v>3503932</v>
      </c>
      <c r="F195" s="148">
        <f>SUM(F196,F200,F207,F209,F213,F204,F211)</f>
        <v>3504605</v>
      </c>
      <c r="G195" s="148">
        <f>SUM(G196,G200,G207,G209,G213,G204,G211)</f>
        <v>2506190.55</v>
      </c>
      <c r="H195" s="76">
        <f aca="true" t="shared" si="6" ref="H195:H242">G195/F195</f>
        <v>0.7151135577333251</v>
      </c>
      <c r="I195" s="76">
        <f t="shared" si="4"/>
        <v>0.1673382904171441</v>
      </c>
      <c r="J195" s="32">
        <f>SUM(J196,J200,J204,J207,J209,J211,J213)</f>
        <v>25116.21</v>
      </c>
    </row>
    <row r="196" spans="1:10" s="58" customFormat="1" ht="15" customHeight="1">
      <c r="A196" s="117" t="s">
        <v>80</v>
      </c>
      <c r="B196" s="71"/>
      <c r="C196" s="71" t="s">
        <v>81</v>
      </c>
      <c r="D196" s="71"/>
      <c r="E196" s="161">
        <f>SUM(E197:E199)</f>
        <v>2608882</v>
      </c>
      <c r="F196" s="119">
        <f>SUM(F197:F199)</f>
        <v>2605905</v>
      </c>
      <c r="G196" s="119">
        <f>SUM(G197:G199)</f>
        <v>2044027.18</v>
      </c>
      <c r="H196" s="111">
        <f t="shared" si="6"/>
        <v>0.7843828458827163</v>
      </c>
      <c r="I196" s="111">
        <f aca="true" t="shared" si="7" ref="I196:I242">G196/14976790.69</f>
        <v>0.1364796519033144</v>
      </c>
      <c r="J196" s="120">
        <v>0</v>
      </c>
    </row>
    <row r="197" spans="1:10" s="68" customFormat="1" ht="37.5" customHeight="1">
      <c r="A197" s="93" t="s">
        <v>537</v>
      </c>
      <c r="B197" s="71"/>
      <c r="C197" s="71"/>
      <c r="D197" s="10" t="s">
        <v>93</v>
      </c>
      <c r="E197" s="158">
        <v>147500</v>
      </c>
      <c r="F197" s="62">
        <v>147500</v>
      </c>
      <c r="G197" s="62">
        <v>65606.7</v>
      </c>
      <c r="H197" s="81">
        <f t="shared" si="6"/>
        <v>0.44479118644067794</v>
      </c>
      <c r="I197" s="81">
        <f t="shared" si="7"/>
        <v>0.004380557981878292</v>
      </c>
      <c r="J197" s="37">
        <v>0</v>
      </c>
    </row>
    <row r="198" spans="1:10" s="16" customFormat="1" ht="12.75" customHeight="1">
      <c r="A198" s="12" t="s">
        <v>407</v>
      </c>
      <c r="B198" s="72"/>
      <c r="C198" s="72"/>
      <c r="D198" s="10" t="s">
        <v>408</v>
      </c>
      <c r="E198" s="158">
        <v>453450</v>
      </c>
      <c r="F198" s="62">
        <v>450473</v>
      </c>
      <c r="G198" s="62">
        <v>450473.09</v>
      </c>
      <c r="H198" s="81">
        <f t="shared" si="6"/>
        <v>1.0000001997899985</v>
      </c>
      <c r="I198" s="81">
        <f t="shared" si="7"/>
        <v>0.03007807876361528</v>
      </c>
      <c r="J198" s="94">
        <v>0</v>
      </c>
    </row>
    <row r="199" spans="1:10" s="58" customFormat="1" ht="49.5" customHeight="1">
      <c r="A199" s="164" t="s">
        <v>463</v>
      </c>
      <c r="B199" s="7"/>
      <c r="C199" s="7"/>
      <c r="D199" s="7" t="s">
        <v>464</v>
      </c>
      <c r="E199" s="162">
        <v>2007932</v>
      </c>
      <c r="F199" s="46">
        <v>2007932</v>
      </c>
      <c r="G199" s="46">
        <v>1527947.39</v>
      </c>
      <c r="H199" s="81">
        <f t="shared" si="6"/>
        <v>0.7609557445172446</v>
      </c>
      <c r="I199" s="81">
        <f t="shared" si="7"/>
        <v>0.10202101515782083</v>
      </c>
      <c r="J199" s="35">
        <v>0</v>
      </c>
    </row>
    <row r="200" spans="1:10" s="16" customFormat="1" ht="15" customHeight="1">
      <c r="A200" s="90" t="s">
        <v>323</v>
      </c>
      <c r="B200" s="71"/>
      <c r="C200" s="71" t="s">
        <v>324</v>
      </c>
      <c r="D200" s="71"/>
      <c r="E200" s="161">
        <f>E201+E202+E205</f>
        <v>880050</v>
      </c>
      <c r="F200" s="119">
        <f>SUM(F201:F203)</f>
        <v>867150</v>
      </c>
      <c r="G200" s="119">
        <f>SUM(G201:G203)</f>
        <v>453806.99</v>
      </c>
      <c r="H200" s="114">
        <f t="shared" si="6"/>
        <v>0.523331591996771</v>
      </c>
      <c r="I200" s="111">
        <f t="shared" si="7"/>
        <v>0.030300683196634832</v>
      </c>
      <c r="J200" s="118">
        <f>J201</f>
        <v>24666.21</v>
      </c>
    </row>
    <row r="201" spans="1:10" s="16" customFormat="1" ht="27" customHeight="1">
      <c r="A201" s="12" t="s">
        <v>317</v>
      </c>
      <c r="B201" s="7"/>
      <c r="C201" s="7"/>
      <c r="D201" s="7" t="s">
        <v>109</v>
      </c>
      <c r="E201" s="162">
        <v>880000</v>
      </c>
      <c r="F201" s="46">
        <v>867000</v>
      </c>
      <c r="G201" s="46">
        <v>453648.29</v>
      </c>
      <c r="H201" s="81">
        <f t="shared" si="6"/>
        <v>0.5232390888119953</v>
      </c>
      <c r="I201" s="81">
        <f t="shared" si="7"/>
        <v>0.030290086800966034</v>
      </c>
      <c r="J201" s="35">
        <v>24666.21</v>
      </c>
    </row>
    <row r="202" spans="1:10" s="16" customFormat="1" ht="25.5" customHeight="1">
      <c r="A202" s="12" t="s">
        <v>539</v>
      </c>
      <c r="B202" s="7"/>
      <c r="C202" s="7"/>
      <c r="D202" s="7" t="s">
        <v>98</v>
      </c>
      <c r="E202" s="162">
        <v>50</v>
      </c>
      <c r="F202" s="46">
        <v>150</v>
      </c>
      <c r="G202" s="46">
        <v>158.7</v>
      </c>
      <c r="H202" s="81">
        <f t="shared" si="6"/>
        <v>1.0579999999999998</v>
      </c>
      <c r="I202" s="81">
        <f t="shared" si="7"/>
        <v>1.0596395668797319E-05</v>
      </c>
      <c r="J202" s="35">
        <v>0</v>
      </c>
    </row>
    <row r="203" spans="1:10" s="68" customFormat="1" ht="39.75" customHeight="1" hidden="1">
      <c r="A203" s="91" t="s">
        <v>422</v>
      </c>
      <c r="B203" s="7"/>
      <c r="C203" s="7"/>
      <c r="D203" s="7" t="s">
        <v>255</v>
      </c>
      <c r="E203" s="162">
        <v>0</v>
      </c>
      <c r="F203" s="46">
        <v>0</v>
      </c>
      <c r="G203" s="46">
        <v>0</v>
      </c>
      <c r="H203" s="81" t="e">
        <f t="shared" si="6"/>
        <v>#DIV/0!</v>
      </c>
      <c r="I203" s="81">
        <f t="shared" si="7"/>
        <v>0</v>
      </c>
      <c r="J203" s="35">
        <v>0</v>
      </c>
    </row>
    <row r="204" spans="1:10" s="28" customFormat="1" ht="15" customHeight="1">
      <c r="A204" s="117" t="s">
        <v>56</v>
      </c>
      <c r="B204" s="71"/>
      <c r="C204" s="73" t="s">
        <v>345</v>
      </c>
      <c r="D204" s="73"/>
      <c r="E204" s="146">
        <v>0</v>
      </c>
      <c r="F204" s="115">
        <f>SUM(F205:F206)</f>
        <v>300</v>
      </c>
      <c r="G204" s="115">
        <f>SUM(G205:G206)</f>
        <v>163.46</v>
      </c>
      <c r="H204" s="111">
        <v>0</v>
      </c>
      <c r="I204" s="111">
        <f t="shared" si="7"/>
        <v>1.091422076888223E-05</v>
      </c>
      <c r="J204" s="116">
        <f>J205</f>
        <v>450</v>
      </c>
    </row>
    <row r="205" spans="1:10" s="58" customFormat="1" ht="26.25" customHeight="1">
      <c r="A205" s="12" t="s">
        <v>253</v>
      </c>
      <c r="B205" s="7"/>
      <c r="C205" s="7"/>
      <c r="D205" s="7" t="s">
        <v>254</v>
      </c>
      <c r="E205" s="162">
        <v>0</v>
      </c>
      <c r="F205" s="46">
        <v>0</v>
      </c>
      <c r="G205" s="46">
        <v>0</v>
      </c>
      <c r="H205" s="81">
        <v>0</v>
      </c>
      <c r="I205" s="81">
        <f t="shared" si="7"/>
        <v>0</v>
      </c>
      <c r="J205" s="35">
        <v>450</v>
      </c>
    </row>
    <row r="206" spans="1:10" s="58" customFormat="1" ht="12.75" customHeight="1">
      <c r="A206" s="138" t="s">
        <v>53</v>
      </c>
      <c r="B206" s="7"/>
      <c r="C206" s="7"/>
      <c r="D206" s="7" t="s">
        <v>117</v>
      </c>
      <c r="E206" s="162">
        <v>0</v>
      </c>
      <c r="F206" s="46">
        <v>300</v>
      </c>
      <c r="G206" s="46">
        <v>163.46</v>
      </c>
      <c r="H206" s="81">
        <v>0</v>
      </c>
      <c r="I206" s="81">
        <f t="shared" si="7"/>
        <v>1.091422076888223E-05</v>
      </c>
      <c r="J206" s="35">
        <v>0</v>
      </c>
    </row>
    <row r="207" spans="1:10" ht="15" customHeight="1">
      <c r="A207" s="121" t="s">
        <v>220</v>
      </c>
      <c r="B207" s="73"/>
      <c r="C207" s="73" t="s">
        <v>212</v>
      </c>
      <c r="D207" s="73"/>
      <c r="E207" s="146">
        <v>0</v>
      </c>
      <c r="F207" s="110">
        <f>SUM(F208:F208)</f>
        <v>16250</v>
      </c>
      <c r="G207" s="110">
        <f>SUM(G208:G208)</f>
        <v>0</v>
      </c>
      <c r="H207" s="114">
        <v>0</v>
      </c>
      <c r="I207" s="111">
        <f t="shared" si="7"/>
        <v>0</v>
      </c>
      <c r="J207" s="116">
        <v>0</v>
      </c>
    </row>
    <row r="208" spans="1:10" s="58" customFormat="1" ht="40.5" customHeight="1">
      <c r="A208" s="138" t="s">
        <v>422</v>
      </c>
      <c r="B208" s="23"/>
      <c r="C208" s="23"/>
      <c r="D208" s="23" t="s">
        <v>255</v>
      </c>
      <c r="E208" s="160">
        <v>0</v>
      </c>
      <c r="F208" s="36">
        <v>16250</v>
      </c>
      <c r="G208" s="36">
        <v>0</v>
      </c>
      <c r="H208" s="25">
        <v>0</v>
      </c>
      <c r="I208" s="81">
        <f t="shared" si="7"/>
        <v>0</v>
      </c>
      <c r="J208" s="36">
        <v>0</v>
      </c>
    </row>
    <row r="209" spans="1:10" s="68" customFormat="1" ht="15" customHeight="1" hidden="1">
      <c r="A209" s="98" t="s">
        <v>354</v>
      </c>
      <c r="B209" s="73"/>
      <c r="C209" s="73" t="s">
        <v>348</v>
      </c>
      <c r="D209" s="73"/>
      <c r="E209" s="146">
        <f>SUM(E210)</f>
        <v>0</v>
      </c>
      <c r="F209" s="110">
        <f>F210</f>
        <v>0</v>
      </c>
      <c r="G209" s="110">
        <f>G210</f>
        <v>0</v>
      </c>
      <c r="H209" s="111" t="e">
        <f t="shared" si="6"/>
        <v>#DIV/0!</v>
      </c>
      <c r="I209" s="76">
        <f t="shared" si="7"/>
        <v>0</v>
      </c>
      <c r="J209" s="116">
        <v>0</v>
      </c>
    </row>
    <row r="210" spans="1:10" s="58" customFormat="1" ht="48" customHeight="1" hidden="1">
      <c r="A210" s="165" t="s">
        <v>469</v>
      </c>
      <c r="B210" s="23"/>
      <c r="C210" s="23"/>
      <c r="D210" s="10" t="s">
        <v>470</v>
      </c>
      <c r="E210" s="160">
        <v>0</v>
      </c>
      <c r="F210" s="36">
        <v>0</v>
      </c>
      <c r="G210" s="36">
        <v>0</v>
      </c>
      <c r="H210" s="25" t="e">
        <f t="shared" si="6"/>
        <v>#DIV/0!</v>
      </c>
      <c r="I210" s="76">
        <f t="shared" si="7"/>
        <v>0</v>
      </c>
      <c r="J210" s="36">
        <v>0</v>
      </c>
    </row>
    <row r="211" spans="1:10" s="58" customFormat="1" ht="15" customHeight="1" hidden="1">
      <c r="A211" s="166" t="s">
        <v>57</v>
      </c>
      <c r="B211" s="73"/>
      <c r="C211" s="73" t="s">
        <v>471</v>
      </c>
      <c r="D211" s="73"/>
      <c r="E211" s="146">
        <f>E212</f>
        <v>0</v>
      </c>
      <c r="F211" s="146">
        <f>F212</f>
        <v>0</v>
      </c>
      <c r="G211" s="146">
        <f>G212</f>
        <v>0</v>
      </c>
      <c r="H211" s="111" t="e">
        <f t="shared" si="6"/>
        <v>#DIV/0!</v>
      </c>
      <c r="I211" s="76">
        <f t="shared" si="7"/>
        <v>0</v>
      </c>
      <c r="J211" s="110">
        <v>0</v>
      </c>
    </row>
    <row r="212" spans="1:10" s="58" customFormat="1" ht="12.75" customHeight="1" hidden="1">
      <c r="A212" s="12" t="s">
        <v>407</v>
      </c>
      <c r="B212" s="23"/>
      <c r="C212" s="23"/>
      <c r="D212" s="10" t="s">
        <v>408</v>
      </c>
      <c r="E212" s="160">
        <v>0</v>
      </c>
      <c r="F212" s="36">
        <v>0</v>
      </c>
      <c r="G212" s="36">
        <v>0</v>
      </c>
      <c r="H212" s="25" t="e">
        <f t="shared" si="6"/>
        <v>#DIV/0!</v>
      </c>
      <c r="I212" s="76">
        <f t="shared" si="7"/>
        <v>0</v>
      </c>
      <c r="J212" s="36">
        <v>0</v>
      </c>
    </row>
    <row r="213" spans="1:10" ht="25.5">
      <c r="A213" s="121" t="s">
        <v>256</v>
      </c>
      <c r="B213" s="73"/>
      <c r="C213" s="73" t="s">
        <v>257</v>
      </c>
      <c r="D213" s="73"/>
      <c r="E213" s="146">
        <f>SUM(E214:E215)</f>
        <v>15000</v>
      </c>
      <c r="F213" s="110">
        <f>SUM(F214:F215)</f>
        <v>15000</v>
      </c>
      <c r="G213" s="110">
        <f>SUM(G214:G215)</f>
        <v>8192.92</v>
      </c>
      <c r="H213" s="111">
        <f t="shared" si="6"/>
        <v>0.5461946666666667</v>
      </c>
      <c r="I213" s="111">
        <f t="shared" si="7"/>
        <v>0.0005470410964259794</v>
      </c>
      <c r="J213" s="110">
        <v>0</v>
      </c>
    </row>
    <row r="214" spans="1:10" s="61" customFormat="1" ht="25.5" hidden="1">
      <c r="A214" s="12" t="s">
        <v>393</v>
      </c>
      <c r="B214" s="10"/>
      <c r="C214" s="10"/>
      <c r="D214" s="10" t="s">
        <v>386</v>
      </c>
      <c r="E214" s="158">
        <v>0</v>
      </c>
      <c r="F214" s="37">
        <v>0</v>
      </c>
      <c r="G214" s="37">
        <v>0</v>
      </c>
      <c r="H214" s="81" t="e">
        <f t="shared" si="6"/>
        <v>#DIV/0!</v>
      </c>
      <c r="I214" s="76">
        <f t="shared" si="7"/>
        <v>0</v>
      </c>
      <c r="J214" s="37">
        <v>0</v>
      </c>
    </row>
    <row r="215" spans="1:10" s="58" customFormat="1" ht="12.75">
      <c r="A215" s="43" t="s">
        <v>147</v>
      </c>
      <c r="B215" s="23"/>
      <c r="C215" s="23"/>
      <c r="D215" s="23" t="s">
        <v>126</v>
      </c>
      <c r="E215" s="160">
        <v>15000</v>
      </c>
      <c r="F215" s="36">
        <v>15000</v>
      </c>
      <c r="G215" s="36">
        <v>8192.92</v>
      </c>
      <c r="H215" s="25">
        <f t="shared" si="6"/>
        <v>0.5461946666666667</v>
      </c>
      <c r="I215" s="81">
        <f t="shared" si="7"/>
        <v>0.0005470410964259794</v>
      </c>
      <c r="J215" s="42">
        <v>0</v>
      </c>
    </row>
    <row r="216" spans="1:10" s="58" customFormat="1" ht="15" customHeight="1" hidden="1">
      <c r="A216" s="87" t="s">
        <v>15</v>
      </c>
      <c r="B216" s="73"/>
      <c r="C216" s="73" t="s">
        <v>84</v>
      </c>
      <c r="D216" s="73"/>
      <c r="E216" s="146">
        <f>SUM(E217:E219)</f>
        <v>0</v>
      </c>
      <c r="F216" s="110">
        <f>SUM(F217:F219)</f>
        <v>0</v>
      </c>
      <c r="G216" s="110">
        <f>SUM(G217:G219)</f>
        <v>0</v>
      </c>
      <c r="H216" s="114">
        <v>0</v>
      </c>
      <c r="I216" s="76">
        <f t="shared" si="7"/>
        <v>0</v>
      </c>
      <c r="J216" s="116">
        <v>0</v>
      </c>
    </row>
    <row r="217" spans="1:10" s="16" customFormat="1" ht="12.75" hidden="1">
      <c r="A217" s="11" t="s">
        <v>379</v>
      </c>
      <c r="B217" s="10"/>
      <c r="C217" s="10"/>
      <c r="D217" s="10" t="s">
        <v>94</v>
      </c>
      <c r="E217" s="158">
        <v>0</v>
      </c>
      <c r="F217" s="37">
        <v>0</v>
      </c>
      <c r="G217" s="37">
        <v>0</v>
      </c>
      <c r="H217" s="25">
        <v>0</v>
      </c>
      <c r="I217" s="76">
        <f t="shared" si="7"/>
        <v>0</v>
      </c>
      <c r="J217" s="42">
        <v>0</v>
      </c>
    </row>
    <row r="218" spans="1:10" s="16" customFormat="1" ht="25.5" hidden="1">
      <c r="A218" s="12" t="s">
        <v>393</v>
      </c>
      <c r="B218" s="10"/>
      <c r="C218" s="10"/>
      <c r="D218" s="10" t="s">
        <v>386</v>
      </c>
      <c r="E218" s="158">
        <v>0</v>
      </c>
      <c r="F218" s="37">
        <v>0</v>
      </c>
      <c r="G218" s="37">
        <v>0</v>
      </c>
      <c r="H218" s="25">
        <v>0</v>
      </c>
      <c r="I218" s="76">
        <f t="shared" si="7"/>
        <v>0</v>
      </c>
      <c r="J218" s="36">
        <v>0</v>
      </c>
    </row>
    <row r="219" spans="1:10" s="16" customFormat="1" ht="12.75" hidden="1">
      <c r="A219" s="12" t="s">
        <v>147</v>
      </c>
      <c r="B219" s="10"/>
      <c r="C219" s="10"/>
      <c r="D219" s="10" t="s">
        <v>126</v>
      </c>
      <c r="E219" s="158">
        <v>0</v>
      </c>
      <c r="F219" s="37">
        <v>0</v>
      </c>
      <c r="G219" s="37">
        <v>0</v>
      </c>
      <c r="H219" s="81">
        <v>0</v>
      </c>
      <c r="I219" s="76">
        <f t="shared" si="7"/>
        <v>0</v>
      </c>
      <c r="J219" s="42">
        <v>0</v>
      </c>
    </row>
    <row r="220" spans="1:10" s="58" customFormat="1" ht="18" customHeight="1">
      <c r="A220" s="5" t="s">
        <v>58</v>
      </c>
      <c r="B220" s="2">
        <v>921</v>
      </c>
      <c r="C220" s="2"/>
      <c r="D220" s="2"/>
      <c r="E220" s="148">
        <f>SUM(E221)</f>
        <v>70000</v>
      </c>
      <c r="F220" s="32">
        <f>SUM(F221)</f>
        <v>70000</v>
      </c>
      <c r="G220" s="32">
        <f>SUM(G221)</f>
        <v>35000.02</v>
      </c>
      <c r="H220" s="76">
        <f t="shared" si="6"/>
        <v>0.5000002857142857</v>
      </c>
      <c r="I220" s="76">
        <f t="shared" si="7"/>
        <v>0.0023369506007298014</v>
      </c>
      <c r="J220" s="41">
        <v>0</v>
      </c>
    </row>
    <row r="221" spans="1:10" ht="15" customHeight="1">
      <c r="A221" s="87" t="s">
        <v>61</v>
      </c>
      <c r="B221" s="73"/>
      <c r="C221" s="73">
        <v>92116</v>
      </c>
      <c r="D221" s="73"/>
      <c r="E221" s="146">
        <f>SUM(E222:E223)</f>
        <v>70000</v>
      </c>
      <c r="F221" s="146">
        <f>SUM(F222:F223)</f>
        <v>70000</v>
      </c>
      <c r="G221" s="146">
        <f>SUM(G222:G223)</f>
        <v>35000.02</v>
      </c>
      <c r="H221" s="114">
        <f t="shared" si="6"/>
        <v>0.5000002857142857</v>
      </c>
      <c r="I221" s="111">
        <f t="shared" si="7"/>
        <v>0.0023369506007298014</v>
      </c>
      <c r="J221" s="116">
        <v>0</v>
      </c>
    </row>
    <row r="222" spans="1:12" ht="37.5" customHeight="1">
      <c r="A222" s="12" t="s">
        <v>543</v>
      </c>
      <c r="B222" s="3"/>
      <c r="C222" s="10"/>
      <c r="D222" s="10" t="s">
        <v>125</v>
      </c>
      <c r="E222" s="156">
        <v>70000</v>
      </c>
      <c r="F222" s="31">
        <v>70000</v>
      </c>
      <c r="G222" s="31">
        <v>35000.02</v>
      </c>
      <c r="H222" s="25">
        <f t="shared" si="6"/>
        <v>0.5000002857142857</v>
      </c>
      <c r="I222" s="81">
        <f t="shared" si="7"/>
        <v>0.0023369506007298014</v>
      </c>
      <c r="J222" s="36">
        <v>0</v>
      </c>
      <c r="L222" s="60"/>
    </row>
    <row r="223" spans="1:12" ht="27.75" customHeight="1" hidden="1">
      <c r="A223" s="12" t="s">
        <v>472</v>
      </c>
      <c r="B223" s="3"/>
      <c r="C223" s="10"/>
      <c r="D223" s="10" t="s">
        <v>473</v>
      </c>
      <c r="E223" s="156">
        <v>0</v>
      </c>
      <c r="F223" s="31">
        <v>0</v>
      </c>
      <c r="G223" s="31">
        <v>0</v>
      </c>
      <c r="H223" s="25"/>
      <c r="I223" s="76">
        <f t="shared" si="7"/>
        <v>0</v>
      </c>
      <c r="J223" s="36"/>
      <c r="L223" s="60"/>
    </row>
    <row r="224" spans="1:12" s="58" customFormat="1" ht="18" customHeight="1">
      <c r="A224" s="15" t="s">
        <v>313</v>
      </c>
      <c r="B224" s="22" t="s">
        <v>210</v>
      </c>
      <c r="C224" s="22"/>
      <c r="D224" s="22"/>
      <c r="E224" s="151">
        <f>E225+E233+E235</f>
        <v>165427</v>
      </c>
      <c r="F224" s="151">
        <f>F225+F233+F235</f>
        <v>70947</v>
      </c>
      <c r="G224" s="151">
        <f>G225+G233+G235</f>
        <v>17355.21</v>
      </c>
      <c r="H224" s="76">
        <f t="shared" si="6"/>
        <v>0.2446221827561419</v>
      </c>
      <c r="I224" s="76">
        <f t="shared" si="7"/>
        <v>0.0011588070074043347</v>
      </c>
      <c r="J224" s="63">
        <f>SUM(J225,J235,J233)</f>
        <v>2512.69</v>
      </c>
      <c r="L224" s="88"/>
    </row>
    <row r="225" spans="1:12" s="16" customFormat="1" ht="15" customHeight="1">
      <c r="A225" s="98" t="s">
        <v>227</v>
      </c>
      <c r="B225" s="73"/>
      <c r="C225" s="73" t="s">
        <v>228</v>
      </c>
      <c r="D225" s="73"/>
      <c r="E225" s="146">
        <f>SUM(E226:E232)</f>
        <v>165427</v>
      </c>
      <c r="F225" s="146">
        <f>SUM(F226:F232)</f>
        <v>20947</v>
      </c>
      <c r="G225" s="146">
        <f>SUM(G226:G232)</f>
        <v>17355.21</v>
      </c>
      <c r="H225" s="114">
        <f t="shared" si="6"/>
        <v>0.828529622380293</v>
      </c>
      <c r="I225" s="111">
        <f t="shared" si="7"/>
        <v>0.0011588070074043347</v>
      </c>
      <c r="J225" s="115">
        <f>SUM(J226:J231)</f>
        <v>605.3</v>
      </c>
      <c r="L225" s="64"/>
    </row>
    <row r="226" spans="1:12" s="16" customFormat="1" ht="37.5" customHeight="1">
      <c r="A226" s="93" t="s">
        <v>537</v>
      </c>
      <c r="B226" s="23"/>
      <c r="C226" s="23"/>
      <c r="D226" s="10" t="s">
        <v>93</v>
      </c>
      <c r="E226" s="160">
        <v>7245</v>
      </c>
      <c r="F226" s="36">
        <v>7245</v>
      </c>
      <c r="G226" s="36">
        <v>3660.74</v>
      </c>
      <c r="H226" s="81">
        <f t="shared" si="6"/>
        <v>0.5052781228433402</v>
      </c>
      <c r="I226" s="81">
        <f t="shared" si="7"/>
        <v>0.0002444275329589987</v>
      </c>
      <c r="J226" s="62">
        <v>603.79</v>
      </c>
      <c r="L226" s="64"/>
    </row>
    <row r="227" spans="1:12" s="16" customFormat="1" ht="12.75" hidden="1">
      <c r="A227" s="12" t="s">
        <v>53</v>
      </c>
      <c r="B227" s="23"/>
      <c r="C227" s="23"/>
      <c r="D227" s="10" t="s">
        <v>117</v>
      </c>
      <c r="E227" s="160">
        <v>0</v>
      </c>
      <c r="F227" s="36">
        <v>0</v>
      </c>
      <c r="G227" s="37">
        <v>0</v>
      </c>
      <c r="H227" s="81" t="e">
        <f t="shared" si="6"/>
        <v>#DIV/0!</v>
      </c>
      <c r="I227" s="81">
        <f t="shared" si="7"/>
        <v>0</v>
      </c>
      <c r="J227" s="36">
        <v>0</v>
      </c>
      <c r="L227" s="64"/>
    </row>
    <row r="228" spans="1:12" s="16" customFormat="1" ht="12.75" hidden="1">
      <c r="A228" s="12" t="s">
        <v>309</v>
      </c>
      <c r="B228" s="23"/>
      <c r="C228" s="23"/>
      <c r="D228" s="10" t="s">
        <v>310</v>
      </c>
      <c r="E228" s="160">
        <v>0</v>
      </c>
      <c r="F228" s="36">
        <v>0</v>
      </c>
      <c r="G228" s="37">
        <v>0</v>
      </c>
      <c r="H228" s="81" t="e">
        <f t="shared" si="6"/>
        <v>#DIV/0!</v>
      </c>
      <c r="I228" s="81">
        <f t="shared" si="7"/>
        <v>0</v>
      </c>
      <c r="J228" s="36">
        <v>0</v>
      </c>
      <c r="L228" s="64"/>
    </row>
    <row r="229" spans="1:12" s="16" customFormat="1" ht="12.75">
      <c r="A229" s="11" t="s">
        <v>379</v>
      </c>
      <c r="B229" s="23"/>
      <c r="C229" s="23"/>
      <c r="D229" s="10" t="s">
        <v>94</v>
      </c>
      <c r="E229" s="160">
        <v>20</v>
      </c>
      <c r="F229" s="36">
        <v>20</v>
      </c>
      <c r="G229" s="36">
        <v>12.32</v>
      </c>
      <c r="H229" s="81">
        <f t="shared" si="6"/>
        <v>0.616</v>
      </c>
      <c r="I229" s="81">
        <f t="shared" si="7"/>
        <v>8.22606141396238E-07</v>
      </c>
      <c r="J229" s="42">
        <v>1.51</v>
      </c>
      <c r="L229" s="64"/>
    </row>
    <row r="230" spans="1:12" s="16" customFormat="1" ht="12.75" hidden="1">
      <c r="A230" s="11" t="s">
        <v>407</v>
      </c>
      <c r="B230" s="23"/>
      <c r="C230" s="23"/>
      <c r="D230" s="10" t="s">
        <v>408</v>
      </c>
      <c r="E230" s="160">
        <v>0</v>
      </c>
      <c r="F230" s="36">
        <v>0</v>
      </c>
      <c r="G230" s="36">
        <v>0</v>
      </c>
      <c r="H230" s="81" t="e">
        <f t="shared" si="6"/>
        <v>#DIV/0!</v>
      </c>
      <c r="I230" s="81">
        <f t="shared" si="7"/>
        <v>0</v>
      </c>
      <c r="J230" s="42">
        <v>0</v>
      </c>
      <c r="L230" s="64"/>
    </row>
    <row r="231" spans="1:12" s="58" customFormat="1" ht="15" customHeight="1">
      <c r="A231" s="13" t="s">
        <v>409</v>
      </c>
      <c r="B231" s="23"/>
      <c r="C231" s="23"/>
      <c r="D231" s="10" t="s">
        <v>410</v>
      </c>
      <c r="E231" s="160">
        <v>13682</v>
      </c>
      <c r="F231" s="36">
        <v>13682</v>
      </c>
      <c r="G231" s="36">
        <v>13682.15</v>
      </c>
      <c r="H231" s="81">
        <f t="shared" si="6"/>
        <v>1.0000109633094576</v>
      </c>
      <c r="I231" s="81">
        <f t="shared" si="7"/>
        <v>0.0009135568683039396</v>
      </c>
      <c r="J231" s="36">
        <v>0</v>
      </c>
      <c r="L231" s="88"/>
    </row>
    <row r="232" spans="1:12" s="58" customFormat="1" ht="54" customHeight="1" hidden="1">
      <c r="A232" s="13" t="s">
        <v>500</v>
      </c>
      <c r="B232" s="23"/>
      <c r="C232" s="23"/>
      <c r="D232" s="10" t="s">
        <v>501</v>
      </c>
      <c r="E232" s="160">
        <v>144480</v>
      </c>
      <c r="F232" s="36">
        <v>0</v>
      </c>
      <c r="G232" s="36">
        <v>0</v>
      </c>
      <c r="H232" s="81" t="e">
        <f t="shared" si="6"/>
        <v>#DIV/0!</v>
      </c>
      <c r="I232" s="81">
        <f t="shared" si="7"/>
        <v>0</v>
      </c>
      <c r="J232" s="36"/>
      <c r="L232" s="88"/>
    </row>
    <row r="233" spans="1:12" s="58" customFormat="1" ht="15" customHeight="1">
      <c r="A233" s="152" t="s">
        <v>526</v>
      </c>
      <c r="B233" s="73"/>
      <c r="C233" s="73" t="s">
        <v>180</v>
      </c>
      <c r="D233" s="73"/>
      <c r="E233" s="146">
        <f>E234</f>
        <v>0</v>
      </c>
      <c r="F233" s="146">
        <f>F234</f>
        <v>0</v>
      </c>
      <c r="G233" s="146">
        <f>G234</f>
        <v>0</v>
      </c>
      <c r="H233" s="146">
        <f>H234</f>
        <v>0</v>
      </c>
      <c r="I233" s="111">
        <f t="shared" si="7"/>
        <v>0</v>
      </c>
      <c r="J233" s="146">
        <f>J234</f>
        <v>1907.39</v>
      </c>
      <c r="L233" s="88"/>
    </row>
    <row r="234" spans="1:12" s="58" customFormat="1" ht="51" customHeight="1">
      <c r="A234" s="13" t="s">
        <v>468</v>
      </c>
      <c r="B234" s="23"/>
      <c r="C234" s="23"/>
      <c r="D234" s="10" t="s">
        <v>233</v>
      </c>
      <c r="E234" s="160">
        <v>0</v>
      </c>
      <c r="F234" s="36">
        <v>0</v>
      </c>
      <c r="G234" s="36">
        <v>0</v>
      </c>
      <c r="H234" s="81"/>
      <c r="I234" s="81">
        <f t="shared" si="7"/>
        <v>0</v>
      </c>
      <c r="J234" s="36">
        <v>1907.39</v>
      </c>
      <c r="L234" s="88"/>
    </row>
    <row r="235" spans="1:12" s="61" customFormat="1" ht="15" customHeight="1">
      <c r="A235" s="122" t="s">
        <v>15</v>
      </c>
      <c r="B235" s="73"/>
      <c r="C235" s="73" t="s">
        <v>474</v>
      </c>
      <c r="D235" s="73"/>
      <c r="E235" s="146">
        <f>SUM(E237)</f>
        <v>0</v>
      </c>
      <c r="F235" s="110">
        <f>F237+F236+F238</f>
        <v>50000</v>
      </c>
      <c r="G235" s="110">
        <f>G237+G236+G238</f>
        <v>0</v>
      </c>
      <c r="H235" s="111">
        <f t="shared" si="6"/>
        <v>0</v>
      </c>
      <c r="I235" s="111">
        <f t="shared" si="7"/>
        <v>0</v>
      </c>
      <c r="J235" s="116">
        <f>J236+J237</f>
        <v>0</v>
      </c>
      <c r="L235" s="65"/>
    </row>
    <row r="236" spans="1:12" s="61" customFormat="1" ht="24.75" customHeight="1" hidden="1">
      <c r="A236" s="93" t="s">
        <v>462</v>
      </c>
      <c r="B236" s="10"/>
      <c r="C236" s="10"/>
      <c r="D236" s="10" t="s">
        <v>98</v>
      </c>
      <c r="E236" s="158">
        <v>0</v>
      </c>
      <c r="F236" s="37">
        <v>0</v>
      </c>
      <c r="G236" s="37">
        <v>0</v>
      </c>
      <c r="H236" s="81" t="e">
        <f t="shared" si="6"/>
        <v>#DIV/0!</v>
      </c>
      <c r="I236" s="76">
        <f t="shared" si="7"/>
        <v>0</v>
      </c>
      <c r="J236" s="94">
        <v>0</v>
      </c>
      <c r="L236" s="65"/>
    </row>
    <row r="237" spans="1:10" ht="12.75" customHeight="1" hidden="1">
      <c r="A237" s="93" t="s">
        <v>409</v>
      </c>
      <c r="B237" s="10"/>
      <c r="C237" s="10"/>
      <c r="D237" s="10" t="s">
        <v>410</v>
      </c>
      <c r="E237" s="158">
        <v>0</v>
      </c>
      <c r="F237" s="37">
        <v>0</v>
      </c>
      <c r="G237" s="37">
        <v>0</v>
      </c>
      <c r="H237" s="81" t="e">
        <f t="shared" si="6"/>
        <v>#DIV/0!</v>
      </c>
      <c r="I237" s="76">
        <f t="shared" si="7"/>
        <v>0</v>
      </c>
      <c r="J237" s="36">
        <v>0</v>
      </c>
    </row>
    <row r="238" spans="1:10" ht="51" customHeight="1">
      <c r="A238" s="13" t="s">
        <v>500</v>
      </c>
      <c r="B238" s="10"/>
      <c r="C238" s="10"/>
      <c r="D238" s="10" t="s">
        <v>501</v>
      </c>
      <c r="E238" s="158">
        <v>0</v>
      </c>
      <c r="F238" s="37">
        <v>50000</v>
      </c>
      <c r="G238" s="37">
        <v>0</v>
      </c>
      <c r="H238" s="81">
        <f t="shared" si="6"/>
        <v>0</v>
      </c>
      <c r="I238" s="81">
        <f t="shared" si="7"/>
        <v>0</v>
      </c>
      <c r="J238" s="36">
        <v>0</v>
      </c>
    </row>
    <row r="239" spans="1:10" ht="21" customHeight="1">
      <c r="A239" s="8" t="s">
        <v>62</v>
      </c>
      <c r="B239" s="9"/>
      <c r="C239" s="9"/>
      <c r="D239" s="9"/>
      <c r="E239" s="151">
        <f>SUM(E224,E220,E195,E171,E139,E135,E104,E94,E60,E56,E49,E29,E16,E10,E3,E174,E166)</f>
        <v>25513450</v>
      </c>
      <c r="F239" s="151">
        <f>SUM(F224,F220,F195,F171,F139,F135,F104,F94,F60,F56,F49,F29,F16,F10,F3,F174,F166,F6)</f>
        <v>25574882.439999998</v>
      </c>
      <c r="G239" s="151">
        <f>SUM(G224,G220,G195,G171,G139,G135,G104,G94,G60,G56,G49,G29,G16,G10,G3,G174,G166,G6)</f>
        <v>14976790.690000001</v>
      </c>
      <c r="H239" s="76">
        <f t="shared" si="6"/>
        <v>0.5856054558661737</v>
      </c>
      <c r="I239" s="76">
        <f t="shared" si="7"/>
        <v>1.0000000000000002</v>
      </c>
      <c r="J239" s="151">
        <f>SUM(J224,J220,J195,J139,J135,J104,J94,J60,J56,J49,J29,J16,J10,J3,J174,J166)</f>
        <v>1231142.33</v>
      </c>
    </row>
    <row r="240" spans="1:10" ht="15" customHeight="1">
      <c r="A240" s="49" t="s">
        <v>271</v>
      </c>
      <c r="B240" s="49"/>
      <c r="C240" s="49"/>
      <c r="D240" s="49"/>
      <c r="E240" s="144"/>
      <c r="F240" s="50"/>
      <c r="G240" s="50"/>
      <c r="H240" s="76"/>
      <c r="I240" s="76"/>
      <c r="J240" s="50"/>
    </row>
    <row r="241" spans="1:10" ht="15" customHeight="1">
      <c r="A241" s="49" t="s">
        <v>234</v>
      </c>
      <c r="B241" s="49"/>
      <c r="C241" s="49"/>
      <c r="D241" s="49"/>
      <c r="E241" s="144">
        <v>23361038</v>
      </c>
      <c r="F241" s="107">
        <f>F239-F242</f>
        <v>23449555.439999998</v>
      </c>
      <c r="G241" s="107">
        <f>G239-G242</f>
        <v>13384084.950000001</v>
      </c>
      <c r="H241" s="81">
        <f t="shared" si="6"/>
        <v>0.5707607116154353</v>
      </c>
      <c r="I241" s="81">
        <f t="shared" si="7"/>
        <v>0.8936550711719936</v>
      </c>
      <c r="J241" s="107">
        <f>J239-J242</f>
        <v>1231142.33</v>
      </c>
    </row>
    <row r="242" spans="1:10" ht="15" customHeight="1">
      <c r="A242" s="49" t="s">
        <v>235</v>
      </c>
      <c r="B242" s="49"/>
      <c r="C242" s="49"/>
      <c r="D242" s="49"/>
      <c r="E242" s="144">
        <v>2152412</v>
      </c>
      <c r="F242" s="56">
        <f>F199+F238+F232+F228+F38+F25+F24+F23+F8+F58</f>
        <v>2125327</v>
      </c>
      <c r="G242" s="56">
        <f>G199+G238+G232+G210+G110+G58+G25+G24+G23+G8</f>
        <v>1592705.74</v>
      </c>
      <c r="H242" s="81">
        <f t="shared" si="6"/>
        <v>0.7493932651304952</v>
      </c>
      <c r="I242" s="81">
        <f t="shared" si="7"/>
        <v>0.10634492882800647</v>
      </c>
      <c r="J242" s="56">
        <f>J199+J238+J232+J210+J110+J58+J25+J24+J23+J8</f>
        <v>0</v>
      </c>
    </row>
    <row r="243" ht="12.75">
      <c r="A243" t="s">
        <v>394</v>
      </c>
    </row>
    <row r="244" ht="12.75">
      <c r="A244" t="s">
        <v>536</v>
      </c>
    </row>
  </sheetData>
  <sheetProtection/>
  <autoFilter ref="D1:D244"/>
  <mergeCells count="5">
    <mergeCell ref="A1:A2"/>
    <mergeCell ref="B1:D1"/>
    <mergeCell ref="E1:E2"/>
    <mergeCell ref="I1:I2"/>
    <mergeCell ref="J1:J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z przebiegu  wykonania budżetu Miasta Radziejów za I półrocze 2019 roku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9"/>
  <sheetViews>
    <sheetView tabSelected="1" zoomScalePageLayoutView="0" workbookViewId="0" topLeftCell="A1">
      <selection activeCell="G762" sqref="G762"/>
    </sheetView>
  </sheetViews>
  <sheetFormatPr defaultColWidth="9.00390625" defaultRowHeight="12.75"/>
  <cols>
    <col min="1" max="1" width="52.625" style="170" customWidth="1"/>
    <col min="2" max="2" width="6.75390625" style="170" customWidth="1"/>
    <col min="3" max="3" width="7.75390625" style="170" bestFit="1" customWidth="1"/>
    <col min="4" max="4" width="7.125" style="170" customWidth="1"/>
    <col min="5" max="5" width="13.75390625" style="206" customWidth="1"/>
    <col min="6" max="7" width="13.75390625" style="207" customWidth="1"/>
    <col min="8" max="8" width="9.125" style="170" customWidth="1"/>
    <col min="9" max="9" width="9.00390625" style="208" customWidth="1"/>
    <col min="10" max="10" width="9.875" style="207" hidden="1" customWidth="1"/>
    <col min="11" max="11" width="9.125" style="170" customWidth="1"/>
    <col min="12" max="12" width="14.375" style="170" customWidth="1"/>
    <col min="13" max="13" width="9.125" style="170" customWidth="1"/>
    <col min="14" max="14" width="10.625" style="170" customWidth="1"/>
    <col min="15" max="16384" width="9.125" style="170" customWidth="1"/>
  </cols>
  <sheetData>
    <row r="1" spans="1:10" ht="12.75" customHeight="1">
      <c r="A1" s="227" t="s">
        <v>0</v>
      </c>
      <c r="B1" s="231" t="s">
        <v>63</v>
      </c>
      <c r="C1" s="232"/>
      <c r="D1" s="233"/>
      <c r="E1" s="234" t="s">
        <v>496</v>
      </c>
      <c r="F1" s="225" t="s">
        <v>64</v>
      </c>
      <c r="G1" s="225" t="s">
        <v>65</v>
      </c>
      <c r="H1" s="227" t="s">
        <v>519</v>
      </c>
      <c r="I1" s="236" t="s">
        <v>520</v>
      </c>
      <c r="J1" s="225" t="s">
        <v>375</v>
      </c>
    </row>
    <row r="2" spans="1:10" ht="52.5" customHeight="1">
      <c r="A2" s="230"/>
      <c r="B2" s="171" t="s">
        <v>1</v>
      </c>
      <c r="C2" s="171" t="s">
        <v>521</v>
      </c>
      <c r="D2" s="171" t="s">
        <v>3</v>
      </c>
      <c r="E2" s="235"/>
      <c r="F2" s="229"/>
      <c r="G2" s="229"/>
      <c r="H2" s="228"/>
      <c r="I2" s="237"/>
      <c r="J2" s="226"/>
    </row>
    <row r="3" spans="1:10" ht="18" customHeight="1">
      <c r="A3" s="108" t="s">
        <v>4</v>
      </c>
      <c r="B3" s="52" t="s">
        <v>66</v>
      </c>
      <c r="C3" s="52"/>
      <c r="D3" s="52"/>
      <c r="E3" s="141">
        <f>SUM(E5,E6)</f>
        <v>850</v>
      </c>
      <c r="F3" s="104">
        <f>SUM(F4,F6)</f>
        <v>7514.99</v>
      </c>
      <c r="G3" s="104">
        <f>SUM(G5,G6)</f>
        <v>7211.86</v>
      </c>
      <c r="H3" s="172">
        <f>G3/F3</f>
        <v>0.9596632863117582</v>
      </c>
      <c r="I3" s="20">
        <f>G3/13469867.47</f>
        <v>0.0005354069010747289</v>
      </c>
      <c r="J3" s="54">
        <v>0</v>
      </c>
    </row>
    <row r="4" spans="1:10" s="134" customFormat="1" ht="15" customHeight="1">
      <c r="A4" s="83" t="s">
        <v>5</v>
      </c>
      <c r="B4" s="84"/>
      <c r="C4" s="84" t="s">
        <v>171</v>
      </c>
      <c r="D4" s="84"/>
      <c r="E4" s="140">
        <f>SUM(E5)</f>
        <v>850</v>
      </c>
      <c r="F4" s="85">
        <v>850</v>
      </c>
      <c r="G4" s="85">
        <f>SUM(G5:G5)</f>
        <v>546.87</v>
      </c>
      <c r="H4" s="59">
        <f aca="true" t="shared" si="0" ref="H4:H94">G4/F4</f>
        <v>0.6433764705882353</v>
      </c>
      <c r="I4" s="59">
        <f>G4/13469867.47</f>
        <v>4.059950858595938E-05</v>
      </c>
      <c r="J4" s="85"/>
    </row>
    <row r="5" spans="1:10" ht="25.5">
      <c r="A5" s="19" t="s">
        <v>527</v>
      </c>
      <c r="B5" s="18"/>
      <c r="C5" s="18"/>
      <c r="D5" s="18">
        <v>2850</v>
      </c>
      <c r="E5" s="139">
        <v>850</v>
      </c>
      <c r="F5" s="26">
        <v>850</v>
      </c>
      <c r="G5" s="26">
        <v>546.87</v>
      </c>
      <c r="H5" s="82">
        <f t="shared" si="0"/>
        <v>0.6433764705882353</v>
      </c>
      <c r="I5" s="20"/>
      <c r="J5" s="26"/>
    </row>
    <row r="6" spans="1:10" s="134" customFormat="1" ht="15" customHeight="1">
      <c r="A6" s="57" t="s">
        <v>15</v>
      </c>
      <c r="B6" s="84"/>
      <c r="C6" s="84" t="s">
        <v>192</v>
      </c>
      <c r="D6" s="84"/>
      <c r="E6" s="85">
        <f>SUM(E7:E13)</f>
        <v>0</v>
      </c>
      <c r="F6" s="85">
        <f>SUM(F7:F13)</f>
        <v>6664.99</v>
      </c>
      <c r="G6" s="85">
        <f>SUM(G7:G13)</f>
        <v>6664.99</v>
      </c>
      <c r="H6" s="59">
        <f t="shared" si="0"/>
        <v>1</v>
      </c>
      <c r="I6" s="59">
        <f>G6/13469867.47</f>
        <v>0.0004948073924887696</v>
      </c>
      <c r="J6" s="85"/>
    </row>
    <row r="7" spans="1:10" ht="12.75" hidden="1">
      <c r="A7" s="19" t="s">
        <v>176</v>
      </c>
      <c r="B7" s="18"/>
      <c r="C7" s="18"/>
      <c r="D7" s="18" t="s">
        <v>141</v>
      </c>
      <c r="E7" s="139">
        <v>0</v>
      </c>
      <c r="F7" s="26">
        <v>0</v>
      </c>
      <c r="G7" s="26">
        <v>0</v>
      </c>
      <c r="H7" s="82" t="e">
        <f t="shared" si="0"/>
        <v>#DIV/0!</v>
      </c>
      <c r="I7" s="20"/>
      <c r="J7" s="26"/>
    </row>
    <row r="8" spans="1:10" ht="12.75" hidden="1">
      <c r="A8" s="19" t="s">
        <v>21</v>
      </c>
      <c r="B8" s="18"/>
      <c r="C8" s="18"/>
      <c r="D8" s="18" t="s">
        <v>74</v>
      </c>
      <c r="E8" s="139">
        <v>0</v>
      </c>
      <c r="F8" s="26">
        <v>0</v>
      </c>
      <c r="G8" s="26">
        <v>0</v>
      </c>
      <c r="H8" s="82">
        <v>0</v>
      </c>
      <c r="I8" s="20"/>
      <c r="J8" s="26"/>
    </row>
    <row r="9" spans="1:10" ht="25.5" hidden="1">
      <c r="A9" s="19" t="s">
        <v>522</v>
      </c>
      <c r="B9" s="18"/>
      <c r="C9" s="18"/>
      <c r="D9" s="18" t="s">
        <v>75</v>
      </c>
      <c r="E9" s="139">
        <v>0</v>
      </c>
      <c r="F9" s="26">
        <v>0</v>
      </c>
      <c r="G9" s="26">
        <v>0</v>
      </c>
      <c r="H9" s="82" t="e">
        <f t="shared" si="0"/>
        <v>#DIV/0!</v>
      </c>
      <c r="I9" s="20"/>
      <c r="J9" s="26"/>
    </row>
    <row r="10" spans="1:10" ht="12.75">
      <c r="A10" s="19" t="s">
        <v>9</v>
      </c>
      <c r="B10" s="18"/>
      <c r="C10" s="18"/>
      <c r="D10" s="18" t="s">
        <v>76</v>
      </c>
      <c r="E10" s="139">
        <v>0</v>
      </c>
      <c r="F10" s="26">
        <v>59.79</v>
      </c>
      <c r="G10" s="26">
        <v>59.79</v>
      </c>
      <c r="H10" s="82">
        <f t="shared" si="0"/>
        <v>1</v>
      </c>
      <c r="I10" s="20"/>
      <c r="J10" s="26"/>
    </row>
    <row r="11" spans="1:10" ht="12.75">
      <c r="A11" s="19" t="s">
        <v>12</v>
      </c>
      <c r="B11" s="18"/>
      <c r="C11" s="18"/>
      <c r="D11" s="18" t="s">
        <v>72</v>
      </c>
      <c r="E11" s="139">
        <v>0</v>
      </c>
      <c r="F11" s="26">
        <v>70.9</v>
      </c>
      <c r="G11" s="26">
        <v>70.9</v>
      </c>
      <c r="H11" s="82">
        <f t="shared" si="0"/>
        <v>1</v>
      </c>
      <c r="I11" s="20"/>
      <c r="J11" s="26"/>
    </row>
    <row r="12" spans="1:10" ht="12.75">
      <c r="A12" s="19" t="s">
        <v>25</v>
      </c>
      <c r="B12" s="18"/>
      <c r="C12" s="18"/>
      <c r="D12" s="18" t="s">
        <v>85</v>
      </c>
      <c r="E12" s="139">
        <v>0</v>
      </c>
      <c r="F12" s="26">
        <v>6534.3</v>
      </c>
      <c r="G12" s="26">
        <v>6534.3</v>
      </c>
      <c r="H12" s="82">
        <f t="shared" si="0"/>
        <v>1</v>
      </c>
      <c r="I12" s="20"/>
      <c r="J12" s="26"/>
    </row>
    <row r="13" spans="1:10" ht="12.75" hidden="1">
      <c r="A13" s="17" t="s">
        <v>83</v>
      </c>
      <c r="B13" s="18"/>
      <c r="C13" s="18"/>
      <c r="D13" s="18" t="s">
        <v>82</v>
      </c>
      <c r="E13" s="139">
        <v>0</v>
      </c>
      <c r="F13" s="26">
        <v>0</v>
      </c>
      <c r="G13" s="26">
        <v>0</v>
      </c>
      <c r="H13" s="82" t="e">
        <f t="shared" si="0"/>
        <v>#DIV/0!</v>
      </c>
      <c r="I13" s="20"/>
      <c r="J13" s="26"/>
    </row>
    <row r="14" spans="1:10" s="134" customFormat="1" ht="18" customHeight="1">
      <c r="A14" s="108" t="s">
        <v>193</v>
      </c>
      <c r="B14" s="52" t="s">
        <v>194</v>
      </c>
      <c r="C14" s="52"/>
      <c r="D14" s="52"/>
      <c r="E14" s="141">
        <f>SUM(E15)</f>
        <v>5000</v>
      </c>
      <c r="F14" s="54">
        <f>SUM(F15)</f>
        <v>59100</v>
      </c>
      <c r="G14" s="54">
        <f>SUM(G15)</f>
        <v>23846.06</v>
      </c>
      <c r="H14" s="20">
        <f t="shared" si="0"/>
        <v>0.4034866328257191</v>
      </c>
      <c r="I14" s="20">
        <f>G14/13469867.47</f>
        <v>0.001770326252512119</v>
      </c>
      <c r="J14" s="54">
        <f>G14/7232332.21</f>
        <v>0.0032971466613533787</v>
      </c>
    </row>
    <row r="15" spans="1:10" ht="15" customHeight="1">
      <c r="A15" s="83" t="s">
        <v>195</v>
      </c>
      <c r="B15" s="84"/>
      <c r="C15" s="84" t="s">
        <v>196</v>
      </c>
      <c r="D15" s="84"/>
      <c r="E15" s="140">
        <f>SUM(E16:E18)</f>
        <v>5000</v>
      </c>
      <c r="F15" s="140">
        <f>SUM(F16:F18)</f>
        <v>59100</v>
      </c>
      <c r="G15" s="140">
        <f>SUM(G16:G18)</f>
        <v>23846.06</v>
      </c>
      <c r="H15" s="59">
        <f t="shared" si="0"/>
        <v>0.4034866328257191</v>
      </c>
      <c r="I15" s="59">
        <f>G15/13469867.47</f>
        <v>0.001770326252512119</v>
      </c>
      <c r="J15" s="85"/>
    </row>
    <row r="16" spans="1:10" ht="15" customHeight="1">
      <c r="A16" s="17" t="s">
        <v>154</v>
      </c>
      <c r="B16" s="18"/>
      <c r="C16" s="18"/>
      <c r="D16" s="18" t="s">
        <v>155</v>
      </c>
      <c r="E16" s="139">
        <v>0</v>
      </c>
      <c r="F16" s="26">
        <v>6000</v>
      </c>
      <c r="G16" s="26">
        <v>1500</v>
      </c>
      <c r="H16" s="82">
        <f t="shared" si="0"/>
        <v>0.25</v>
      </c>
      <c r="I16" s="20"/>
      <c r="J16" s="26"/>
    </row>
    <row r="17" spans="1:10" ht="12.75">
      <c r="A17" s="17" t="s">
        <v>9</v>
      </c>
      <c r="B17" s="18"/>
      <c r="C17" s="18"/>
      <c r="D17" s="18" t="s">
        <v>76</v>
      </c>
      <c r="E17" s="139">
        <v>3000</v>
      </c>
      <c r="F17" s="26">
        <v>7500</v>
      </c>
      <c r="G17" s="26">
        <v>353.66</v>
      </c>
      <c r="H17" s="82">
        <f t="shared" si="0"/>
        <v>0.04715466666666667</v>
      </c>
      <c r="I17" s="20"/>
      <c r="J17" s="26"/>
    </row>
    <row r="18" spans="1:10" ht="12.75">
      <c r="A18" s="17" t="s">
        <v>12</v>
      </c>
      <c r="B18" s="18"/>
      <c r="C18" s="18"/>
      <c r="D18" s="18" t="s">
        <v>72</v>
      </c>
      <c r="E18" s="139">
        <v>2000</v>
      </c>
      <c r="F18" s="26">
        <v>45600</v>
      </c>
      <c r="G18" s="26">
        <v>21992.4</v>
      </c>
      <c r="H18" s="82">
        <f t="shared" si="0"/>
        <v>0.48228947368421055</v>
      </c>
      <c r="I18" s="20"/>
      <c r="J18" s="26"/>
    </row>
    <row r="19" spans="1:10" s="173" customFormat="1" ht="18" customHeight="1">
      <c r="A19" s="108" t="s">
        <v>6</v>
      </c>
      <c r="B19" s="52">
        <v>600</v>
      </c>
      <c r="C19" s="52"/>
      <c r="D19" s="52"/>
      <c r="E19" s="141">
        <f>SUM(E20,E32,E27,E22,E47,E45)</f>
        <v>535920</v>
      </c>
      <c r="F19" s="141">
        <f>SUM(F20,F32,F27,F22,F47,F45)</f>
        <v>701386</v>
      </c>
      <c r="G19" s="141">
        <f>SUM(G20,G32,G27,G22,G47,G45)</f>
        <v>389001.9</v>
      </c>
      <c r="H19" s="20">
        <f t="shared" si="0"/>
        <v>0.5546188546677578</v>
      </c>
      <c r="I19" s="20">
        <f>G19/13469867.47</f>
        <v>0.02887941554483609</v>
      </c>
      <c r="J19" s="54">
        <v>0</v>
      </c>
    </row>
    <row r="20" spans="1:10" s="134" customFormat="1" ht="15" customHeight="1">
      <c r="A20" s="83" t="s">
        <v>340</v>
      </c>
      <c r="B20" s="84"/>
      <c r="C20" s="84" t="s">
        <v>341</v>
      </c>
      <c r="D20" s="84"/>
      <c r="E20" s="140">
        <f>E21</f>
        <v>820</v>
      </c>
      <c r="F20" s="86">
        <f>F21</f>
        <v>820</v>
      </c>
      <c r="G20" s="86">
        <f>G21</f>
        <v>819.2</v>
      </c>
      <c r="H20" s="59">
        <f t="shared" si="0"/>
        <v>0.9990243902439025</v>
      </c>
      <c r="I20" s="59">
        <f>G20/13469867.47</f>
        <v>6.081722792184235E-05</v>
      </c>
      <c r="J20" s="85"/>
    </row>
    <row r="21" spans="1:10" ht="12.75">
      <c r="A21" s="17" t="s">
        <v>202</v>
      </c>
      <c r="B21" s="18"/>
      <c r="C21" s="18"/>
      <c r="D21" s="18" t="s">
        <v>203</v>
      </c>
      <c r="E21" s="139">
        <v>820</v>
      </c>
      <c r="F21" s="27">
        <v>820</v>
      </c>
      <c r="G21" s="27">
        <v>819.2</v>
      </c>
      <c r="H21" s="82">
        <f>G21/F21</f>
        <v>0.9990243902439025</v>
      </c>
      <c r="I21" s="20"/>
      <c r="J21" s="26"/>
    </row>
    <row r="22" spans="1:10" ht="15" customHeight="1">
      <c r="A22" s="87" t="s">
        <v>294</v>
      </c>
      <c r="B22" s="84"/>
      <c r="C22" s="84" t="s">
        <v>197</v>
      </c>
      <c r="D22" s="84"/>
      <c r="E22" s="140">
        <f>SUM(E23:E26)</f>
        <v>112000</v>
      </c>
      <c r="F22" s="140">
        <f>SUM(F23:F26)</f>
        <v>176719</v>
      </c>
      <c r="G22" s="140">
        <f>SUM(G23:G26)</f>
        <v>53162.6</v>
      </c>
      <c r="H22" s="59">
        <f t="shared" si="0"/>
        <v>0.30083126319184694</v>
      </c>
      <c r="I22" s="59">
        <f>G22/13469867.47</f>
        <v>0.003946779737692549</v>
      </c>
      <c r="J22" s="85"/>
    </row>
    <row r="23" spans="1:10" ht="12.75" customHeight="1">
      <c r="A23" s="12" t="s">
        <v>11</v>
      </c>
      <c r="B23" s="18"/>
      <c r="C23" s="18"/>
      <c r="D23" s="18" t="s">
        <v>127</v>
      </c>
      <c r="E23" s="139">
        <v>60000</v>
      </c>
      <c r="F23" s="27">
        <v>119000</v>
      </c>
      <c r="G23" s="27">
        <v>0</v>
      </c>
      <c r="H23" s="82">
        <f t="shared" si="0"/>
        <v>0</v>
      </c>
      <c r="I23" s="20"/>
      <c r="J23" s="26"/>
    </row>
    <row r="24" spans="1:10" ht="12.75">
      <c r="A24" s="12" t="s">
        <v>12</v>
      </c>
      <c r="B24" s="18"/>
      <c r="C24" s="18"/>
      <c r="D24" s="18" t="s">
        <v>72</v>
      </c>
      <c r="E24" s="139">
        <v>0</v>
      </c>
      <c r="F24" s="27">
        <v>8984</v>
      </c>
      <c r="G24" s="27">
        <v>4428</v>
      </c>
      <c r="H24" s="82">
        <f t="shared" si="0"/>
        <v>0.4928762243989314</v>
      </c>
      <c r="I24" s="20"/>
      <c r="J24" s="26"/>
    </row>
    <row r="25" spans="1:10" ht="25.5">
      <c r="A25" s="12" t="s">
        <v>306</v>
      </c>
      <c r="B25" s="18"/>
      <c r="C25" s="18"/>
      <c r="D25" s="18" t="s">
        <v>167</v>
      </c>
      <c r="E25" s="139">
        <v>0</v>
      </c>
      <c r="F25" s="27">
        <v>16</v>
      </c>
      <c r="G25" s="27">
        <v>15.6</v>
      </c>
      <c r="H25" s="82">
        <f t="shared" si="0"/>
        <v>0.975</v>
      </c>
      <c r="I25" s="20"/>
      <c r="J25" s="26"/>
    </row>
    <row r="26" spans="1:10" ht="12.75" customHeight="1">
      <c r="A26" s="12" t="s">
        <v>293</v>
      </c>
      <c r="B26" s="18"/>
      <c r="C26" s="18"/>
      <c r="D26" s="18" t="s">
        <v>296</v>
      </c>
      <c r="E26" s="139">
        <v>52000</v>
      </c>
      <c r="F26" s="27">
        <v>48719</v>
      </c>
      <c r="G26" s="27">
        <v>48719</v>
      </c>
      <c r="H26" s="82">
        <f t="shared" si="0"/>
        <v>1</v>
      </c>
      <c r="I26" s="20"/>
      <c r="J26" s="26"/>
    </row>
    <row r="27" spans="1:10" ht="15" customHeight="1">
      <c r="A27" s="87" t="s">
        <v>295</v>
      </c>
      <c r="B27" s="84"/>
      <c r="C27" s="84" t="s">
        <v>198</v>
      </c>
      <c r="D27" s="84"/>
      <c r="E27" s="140">
        <f>SUM(E28,E29,E30,E31)</f>
        <v>66000</v>
      </c>
      <c r="F27" s="86">
        <f>SUM(F28,F29,F30,F31)</f>
        <v>59870</v>
      </c>
      <c r="G27" s="86">
        <f>SUM(G28,G29,G30)</f>
        <v>59870</v>
      </c>
      <c r="H27" s="59">
        <f t="shared" si="0"/>
        <v>1</v>
      </c>
      <c r="I27" s="59">
        <f>G27/13469867.47</f>
        <v>0.004444735639258669</v>
      </c>
      <c r="J27" s="85"/>
    </row>
    <row r="28" spans="1:10" s="174" customFormat="1" ht="38.25" hidden="1">
      <c r="A28" s="19" t="s">
        <v>266</v>
      </c>
      <c r="B28" s="18"/>
      <c r="C28" s="18"/>
      <c r="D28" s="18" t="s">
        <v>265</v>
      </c>
      <c r="E28" s="139">
        <v>0</v>
      </c>
      <c r="F28" s="27">
        <v>0</v>
      </c>
      <c r="G28" s="27">
        <v>0</v>
      </c>
      <c r="H28" s="82" t="e">
        <f t="shared" si="0"/>
        <v>#DIV/0!</v>
      </c>
      <c r="I28" s="20">
        <f>G28/13469867.47</f>
        <v>0</v>
      </c>
      <c r="J28" s="26"/>
    </row>
    <row r="29" spans="1:10" s="174" customFormat="1" ht="12.75" customHeight="1">
      <c r="A29" s="19" t="s">
        <v>293</v>
      </c>
      <c r="B29" s="18"/>
      <c r="C29" s="18"/>
      <c r="D29" s="18" t="s">
        <v>296</v>
      </c>
      <c r="E29" s="139">
        <v>66000</v>
      </c>
      <c r="F29" s="27">
        <v>59870</v>
      </c>
      <c r="G29" s="27">
        <v>59870</v>
      </c>
      <c r="H29" s="82">
        <f t="shared" si="0"/>
        <v>1</v>
      </c>
      <c r="I29" s="20"/>
      <c r="J29" s="26"/>
    </row>
    <row r="30" spans="1:10" s="174" customFormat="1" ht="12.75" hidden="1">
      <c r="A30" s="19" t="s">
        <v>83</v>
      </c>
      <c r="B30" s="18"/>
      <c r="C30" s="18"/>
      <c r="D30" s="18" t="s">
        <v>82</v>
      </c>
      <c r="E30" s="139">
        <v>0</v>
      </c>
      <c r="F30" s="27">
        <v>0</v>
      </c>
      <c r="G30" s="27">
        <v>0</v>
      </c>
      <c r="H30" s="59" t="e">
        <f t="shared" si="0"/>
        <v>#DIV/0!</v>
      </c>
      <c r="I30" s="20">
        <f>G30/13469867.47</f>
        <v>0</v>
      </c>
      <c r="J30" s="26"/>
    </row>
    <row r="31" spans="1:10" s="174" customFormat="1" ht="37.5" customHeight="1" hidden="1">
      <c r="A31" s="19" t="s">
        <v>373</v>
      </c>
      <c r="B31" s="18"/>
      <c r="C31" s="18"/>
      <c r="D31" s="18" t="s">
        <v>336</v>
      </c>
      <c r="E31" s="139">
        <v>0</v>
      </c>
      <c r="F31" s="27">
        <v>0</v>
      </c>
      <c r="G31" s="27">
        <v>0</v>
      </c>
      <c r="H31" s="82" t="e">
        <f t="shared" si="0"/>
        <v>#DIV/0!</v>
      </c>
      <c r="I31" s="20">
        <f>G31/13469867.47</f>
        <v>0</v>
      </c>
      <c r="J31" s="26"/>
    </row>
    <row r="32" spans="1:10" ht="15" customHeight="1">
      <c r="A32" s="83" t="s">
        <v>7</v>
      </c>
      <c r="B32" s="84"/>
      <c r="C32" s="84">
        <v>60016</v>
      </c>
      <c r="D32" s="84"/>
      <c r="E32" s="140">
        <f>SUM(E33:E44)</f>
        <v>357100</v>
      </c>
      <c r="F32" s="86">
        <f>SUM(F33:F44)</f>
        <v>438966</v>
      </c>
      <c r="G32" s="86">
        <f>SUM(G33:G44)</f>
        <v>275144.78</v>
      </c>
      <c r="H32" s="59">
        <f t="shared" si="0"/>
        <v>0.6268020302255756</v>
      </c>
      <c r="I32" s="20">
        <f>G32/13469867.47</f>
        <v>0.020426687984332486</v>
      </c>
      <c r="J32" s="85"/>
    </row>
    <row r="33" spans="1:10" s="134" customFormat="1" ht="12.75" hidden="1">
      <c r="A33" s="17" t="s">
        <v>21</v>
      </c>
      <c r="B33" s="18"/>
      <c r="C33" s="18"/>
      <c r="D33" s="18" t="s">
        <v>74</v>
      </c>
      <c r="E33" s="139">
        <v>0</v>
      </c>
      <c r="F33" s="27">
        <v>0</v>
      </c>
      <c r="G33" s="27">
        <v>0</v>
      </c>
      <c r="H33" s="82" t="e">
        <f>G33/F33</f>
        <v>#DIV/0!</v>
      </c>
      <c r="I33" s="20"/>
      <c r="J33" s="26"/>
    </row>
    <row r="34" spans="1:10" ht="25.5" hidden="1">
      <c r="A34" s="19" t="s">
        <v>522</v>
      </c>
      <c r="B34" s="18"/>
      <c r="C34" s="18"/>
      <c r="D34" s="18" t="s">
        <v>75</v>
      </c>
      <c r="E34" s="139">
        <v>0</v>
      </c>
      <c r="F34" s="27">
        <v>0</v>
      </c>
      <c r="G34" s="27">
        <v>0</v>
      </c>
      <c r="H34" s="82" t="e">
        <f t="shared" si="0"/>
        <v>#DIV/0!</v>
      </c>
      <c r="I34" s="20"/>
      <c r="J34" s="26"/>
    </row>
    <row r="35" spans="1:10" s="134" customFormat="1" ht="12.75">
      <c r="A35" s="17" t="s">
        <v>154</v>
      </c>
      <c r="B35" s="18"/>
      <c r="C35" s="18"/>
      <c r="D35" s="18" t="s">
        <v>155</v>
      </c>
      <c r="E35" s="139">
        <v>2000</v>
      </c>
      <c r="F35" s="26">
        <v>2000</v>
      </c>
      <c r="G35" s="27">
        <v>0</v>
      </c>
      <c r="H35" s="82">
        <f t="shared" si="0"/>
        <v>0</v>
      </c>
      <c r="I35" s="20"/>
      <c r="J35" s="26"/>
    </row>
    <row r="36" spans="1:10" ht="12.75">
      <c r="A36" s="17" t="s">
        <v>9</v>
      </c>
      <c r="B36" s="18"/>
      <c r="C36" s="18"/>
      <c r="D36" s="18">
        <v>4210</v>
      </c>
      <c r="E36" s="139">
        <v>30000</v>
      </c>
      <c r="F36" s="26">
        <v>32773</v>
      </c>
      <c r="G36" s="27">
        <v>10208.07</v>
      </c>
      <c r="H36" s="82">
        <f t="shared" si="0"/>
        <v>0.31147804595246087</v>
      </c>
      <c r="I36" s="20"/>
      <c r="J36" s="26"/>
    </row>
    <row r="37" spans="1:10" s="134" customFormat="1" ht="12.75">
      <c r="A37" s="17" t="s">
        <v>11</v>
      </c>
      <c r="B37" s="18"/>
      <c r="C37" s="18"/>
      <c r="D37" s="18">
        <v>4270</v>
      </c>
      <c r="E37" s="139">
        <v>22000</v>
      </c>
      <c r="F37" s="26">
        <v>38983</v>
      </c>
      <c r="G37" s="27">
        <v>38568.26</v>
      </c>
      <c r="H37" s="82">
        <f t="shared" si="0"/>
        <v>0.9893610035143524</v>
      </c>
      <c r="I37" s="20"/>
      <c r="J37" s="26"/>
    </row>
    <row r="38" spans="1:10" ht="12.75">
      <c r="A38" s="17" t="s">
        <v>12</v>
      </c>
      <c r="B38" s="18"/>
      <c r="C38" s="18"/>
      <c r="D38" s="18">
        <v>4300</v>
      </c>
      <c r="E38" s="139">
        <v>85000</v>
      </c>
      <c r="F38" s="26">
        <v>80000</v>
      </c>
      <c r="G38" s="27">
        <v>46633.32</v>
      </c>
      <c r="H38" s="82">
        <f t="shared" si="0"/>
        <v>0.5829165</v>
      </c>
      <c r="I38" s="20"/>
      <c r="J38" s="26"/>
    </row>
    <row r="39" spans="1:10" ht="25.5" customHeight="1">
      <c r="A39" s="19" t="s">
        <v>306</v>
      </c>
      <c r="B39" s="18"/>
      <c r="C39" s="18"/>
      <c r="D39" s="18" t="s">
        <v>167</v>
      </c>
      <c r="E39" s="139">
        <v>100</v>
      </c>
      <c r="F39" s="26">
        <v>300</v>
      </c>
      <c r="G39" s="27">
        <v>150</v>
      </c>
      <c r="H39" s="82">
        <f t="shared" si="0"/>
        <v>0.5</v>
      </c>
      <c r="I39" s="20"/>
      <c r="J39" s="26"/>
    </row>
    <row r="40" spans="1:10" ht="12.75" customHeight="1" hidden="1">
      <c r="A40" s="19" t="s">
        <v>199</v>
      </c>
      <c r="B40" s="18"/>
      <c r="C40" s="18"/>
      <c r="D40" s="18" t="s">
        <v>200</v>
      </c>
      <c r="E40" s="139">
        <v>0</v>
      </c>
      <c r="F40" s="26">
        <v>0</v>
      </c>
      <c r="G40" s="27">
        <v>0</v>
      </c>
      <c r="H40" s="82" t="e">
        <f t="shared" si="0"/>
        <v>#DIV/0!</v>
      </c>
      <c r="I40" s="20"/>
      <c r="J40" s="26"/>
    </row>
    <row r="41" spans="1:10" ht="12.75">
      <c r="A41" s="17" t="s">
        <v>25</v>
      </c>
      <c r="B41" s="18"/>
      <c r="C41" s="18"/>
      <c r="D41" s="18" t="s">
        <v>85</v>
      </c>
      <c r="E41" s="139">
        <v>8000</v>
      </c>
      <c r="F41" s="26">
        <v>8000</v>
      </c>
      <c r="G41" s="27">
        <v>4000</v>
      </c>
      <c r="H41" s="82">
        <f t="shared" si="0"/>
        <v>0.5</v>
      </c>
      <c r="I41" s="20"/>
      <c r="J41" s="26"/>
    </row>
    <row r="42" spans="1:10" ht="12.75" hidden="1">
      <c r="A42" s="17" t="s">
        <v>202</v>
      </c>
      <c r="B42" s="18"/>
      <c r="C42" s="18"/>
      <c r="D42" s="18" t="s">
        <v>203</v>
      </c>
      <c r="E42" s="139">
        <v>0</v>
      </c>
      <c r="F42" s="26">
        <v>0</v>
      </c>
      <c r="G42" s="27">
        <v>0</v>
      </c>
      <c r="H42" s="82" t="e">
        <f t="shared" si="0"/>
        <v>#DIV/0!</v>
      </c>
      <c r="I42" s="20"/>
      <c r="J42" s="26"/>
    </row>
    <row r="43" spans="1:10" ht="12.75">
      <c r="A43" s="17" t="s">
        <v>83</v>
      </c>
      <c r="B43" s="18"/>
      <c r="C43" s="18"/>
      <c r="D43" s="18" t="s">
        <v>82</v>
      </c>
      <c r="E43" s="139">
        <v>210000</v>
      </c>
      <c r="F43" s="26">
        <v>276910</v>
      </c>
      <c r="G43" s="26">
        <v>175585.13</v>
      </c>
      <c r="H43" s="82">
        <f t="shared" si="0"/>
        <v>0.6340873569029649</v>
      </c>
      <c r="I43" s="20"/>
      <c r="J43" s="26"/>
    </row>
    <row r="44" spans="1:10" ht="12.75" customHeight="1" hidden="1">
      <c r="A44" s="19" t="s">
        <v>342</v>
      </c>
      <c r="B44" s="18"/>
      <c r="C44" s="18"/>
      <c r="D44" s="18" t="s">
        <v>139</v>
      </c>
      <c r="E44" s="139">
        <v>0</v>
      </c>
      <c r="F44" s="26">
        <v>0</v>
      </c>
      <c r="G44" s="26">
        <v>0</v>
      </c>
      <c r="H44" s="82" t="e">
        <f t="shared" si="0"/>
        <v>#DIV/0!</v>
      </c>
      <c r="I44" s="20"/>
      <c r="J44" s="26"/>
    </row>
    <row r="45" spans="1:10" s="134" customFormat="1" ht="15" customHeight="1">
      <c r="A45" s="57" t="s">
        <v>510</v>
      </c>
      <c r="B45" s="84"/>
      <c r="C45" s="84" t="s">
        <v>523</v>
      </c>
      <c r="D45" s="84"/>
      <c r="E45" s="140">
        <f>E46</f>
        <v>0</v>
      </c>
      <c r="F45" s="140">
        <f>F46</f>
        <v>25000</v>
      </c>
      <c r="G45" s="140">
        <f>G46</f>
        <v>0</v>
      </c>
      <c r="H45" s="59">
        <f t="shared" si="0"/>
        <v>0</v>
      </c>
      <c r="I45" s="59">
        <v>0</v>
      </c>
      <c r="J45" s="85"/>
    </row>
    <row r="46" spans="1:10" ht="12.75" customHeight="1">
      <c r="A46" s="17" t="s">
        <v>83</v>
      </c>
      <c r="B46" s="18"/>
      <c r="C46" s="18"/>
      <c r="D46" s="18" t="s">
        <v>82</v>
      </c>
      <c r="E46" s="139">
        <v>0</v>
      </c>
      <c r="F46" s="26">
        <v>25000</v>
      </c>
      <c r="G46" s="26">
        <v>0</v>
      </c>
      <c r="H46" s="82">
        <f t="shared" si="0"/>
        <v>0</v>
      </c>
      <c r="I46" s="20"/>
      <c r="J46" s="26"/>
    </row>
    <row r="47" spans="1:10" s="134" customFormat="1" ht="12.75" customHeight="1">
      <c r="A47" s="57" t="s">
        <v>15</v>
      </c>
      <c r="B47" s="84"/>
      <c r="C47" s="84" t="s">
        <v>483</v>
      </c>
      <c r="D47" s="84"/>
      <c r="E47" s="140">
        <f>E48</f>
        <v>0</v>
      </c>
      <c r="F47" s="140">
        <f>F48</f>
        <v>11</v>
      </c>
      <c r="G47" s="140">
        <f>G48</f>
        <v>5.32</v>
      </c>
      <c r="H47" s="59">
        <f t="shared" si="0"/>
        <v>0.48363636363636364</v>
      </c>
      <c r="I47" s="59">
        <f>G47/13469867.47</f>
        <v>3.949556305471207E-07</v>
      </c>
      <c r="J47" s="85"/>
    </row>
    <row r="48" spans="1:10" ht="12.75" customHeight="1">
      <c r="A48" s="19" t="s">
        <v>25</v>
      </c>
      <c r="B48" s="18"/>
      <c r="C48" s="18"/>
      <c r="D48" s="18" t="s">
        <v>85</v>
      </c>
      <c r="E48" s="139">
        <v>0</v>
      </c>
      <c r="F48" s="26">
        <v>11</v>
      </c>
      <c r="G48" s="26">
        <v>5.32</v>
      </c>
      <c r="H48" s="82">
        <f t="shared" si="0"/>
        <v>0.48363636363636364</v>
      </c>
      <c r="I48" s="20"/>
      <c r="J48" s="26"/>
    </row>
    <row r="49" spans="1:10" s="173" customFormat="1" ht="18" customHeight="1">
      <c r="A49" s="51" t="s">
        <v>511</v>
      </c>
      <c r="B49" s="52" t="s">
        <v>513</v>
      </c>
      <c r="C49" s="52"/>
      <c r="D49" s="52"/>
      <c r="E49" s="141">
        <f aca="true" t="shared" si="1" ref="E49:G50">E50</f>
        <v>0</v>
      </c>
      <c r="F49" s="141">
        <f t="shared" si="1"/>
        <v>38000</v>
      </c>
      <c r="G49" s="141">
        <f t="shared" si="1"/>
        <v>38000</v>
      </c>
      <c r="H49" s="20">
        <f t="shared" si="0"/>
        <v>1</v>
      </c>
      <c r="I49" s="20">
        <f>G49/13469867.47</f>
        <v>0.0028211116467651482</v>
      </c>
      <c r="J49" s="54"/>
    </row>
    <row r="50" spans="1:10" s="134" customFormat="1" ht="15" customHeight="1">
      <c r="A50" s="57" t="s">
        <v>512</v>
      </c>
      <c r="B50" s="84"/>
      <c r="C50" s="84" t="s">
        <v>514</v>
      </c>
      <c r="D50" s="84"/>
      <c r="E50" s="140">
        <f t="shared" si="1"/>
        <v>0</v>
      </c>
      <c r="F50" s="140">
        <f t="shared" si="1"/>
        <v>38000</v>
      </c>
      <c r="G50" s="140">
        <f t="shared" si="1"/>
        <v>38000</v>
      </c>
      <c r="H50" s="59">
        <f t="shared" si="0"/>
        <v>1</v>
      </c>
      <c r="I50" s="59">
        <f>G50/13469867.47</f>
        <v>0.0028211116467651482</v>
      </c>
      <c r="J50" s="85"/>
    </row>
    <row r="51" spans="1:10" ht="39.75" customHeight="1">
      <c r="A51" s="19" t="s">
        <v>373</v>
      </c>
      <c r="B51" s="18"/>
      <c r="C51" s="18"/>
      <c r="D51" s="18" t="s">
        <v>336</v>
      </c>
      <c r="E51" s="139">
        <v>0</v>
      </c>
      <c r="F51" s="26">
        <v>38000</v>
      </c>
      <c r="G51" s="26">
        <v>38000</v>
      </c>
      <c r="H51" s="82">
        <f t="shared" si="0"/>
        <v>1</v>
      </c>
      <c r="I51" s="20"/>
      <c r="J51" s="26"/>
    </row>
    <row r="52" spans="1:10" ht="18" customHeight="1">
      <c r="A52" s="108" t="s">
        <v>13</v>
      </c>
      <c r="B52" s="52">
        <v>700</v>
      </c>
      <c r="C52" s="52"/>
      <c r="D52" s="52"/>
      <c r="E52" s="141">
        <f>SUM(E53,E72)</f>
        <v>571378</v>
      </c>
      <c r="F52" s="104">
        <f>SUM(F53+F72)</f>
        <v>770388</v>
      </c>
      <c r="G52" s="104">
        <f>SUM(G53+G72)</f>
        <v>246610.26999999996</v>
      </c>
      <c r="H52" s="20">
        <f t="shared" si="0"/>
        <v>0.32011177484592174</v>
      </c>
      <c r="I52" s="20">
        <f>G52/13469867.47</f>
        <v>0.018308292234444676</v>
      </c>
      <c r="J52" s="54">
        <v>0</v>
      </c>
    </row>
    <row r="53" spans="1:10" ht="15" customHeight="1">
      <c r="A53" s="83" t="s">
        <v>14</v>
      </c>
      <c r="B53" s="84"/>
      <c r="C53" s="84">
        <v>70005</v>
      </c>
      <c r="D53" s="84"/>
      <c r="E53" s="140">
        <f>SUM(E54:E71)</f>
        <v>571378</v>
      </c>
      <c r="F53" s="86">
        <f>SUM(F54:F71)</f>
        <v>770388</v>
      </c>
      <c r="G53" s="86">
        <f>SUM(G54:G71)</f>
        <v>246610.26999999996</v>
      </c>
      <c r="H53" s="59">
        <f t="shared" si="0"/>
        <v>0.32011177484592174</v>
      </c>
      <c r="I53" s="59">
        <f>G53/13469867.47</f>
        <v>0.018308292234444676</v>
      </c>
      <c r="J53" s="85"/>
    </row>
    <row r="54" spans="1:10" ht="12.75">
      <c r="A54" s="17" t="s">
        <v>26</v>
      </c>
      <c r="B54" s="18"/>
      <c r="C54" s="18"/>
      <c r="D54" s="18" t="s">
        <v>74</v>
      </c>
      <c r="E54" s="139">
        <v>430</v>
      </c>
      <c r="F54" s="27">
        <v>430</v>
      </c>
      <c r="G54" s="27">
        <v>128.95</v>
      </c>
      <c r="H54" s="82">
        <f t="shared" si="0"/>
        <v>0.2998837209302325</v>
      </c>
      <c r="I54" s="20"/>
      <c r="J54" s="54"/>
    </row>
    <row r="55" spans="1:10" ht="25.5" hidden="1">
      <c r="A55" s="19" t="s">
        <v>522</v>
      </c>
      <c r="B55" s="18"/>
      <c r="C55" s="18"/>
      <c r="D55" s="18" t="s">
        <v>75</v>
      </c>
      <c r="E55" s="139">
        <v>0</v>
      </c>
      <c r="F55" s="27">
        <v>0</v>
      </c>
      <c r="G55" s="27">
        <v>0</v>
      </c>
      <c r="H55" s="82" t="e">
        <f t="shared" si="0"/>
        <v>#DIV/0!</v>
      </c>
      <c r="I55" s="20"/>
      <c r="J55" s="54"/>
    </row>
    <row r="56" spans="1:10" ht="12.75">
      <c r="A56" s="17" t="s">
        <v>189</v>
      </c>
      <c r="B56" s="18"/>
      <c r="C56" s="18"/>
      <c r="D56" s="18" t="s">
        <v>155</v>
      </c>
      <c r="E56" s="139">
        <v>2500</v>
      </c>
      <c r="F56" s="27">
        <v>2500</v>
      </c>
      <c r="G56" s="27">
        <v>862.13</v>
      </c>
      <c r="H56" s="82">
        <f t="shared" si="0"/>
        <v>0.344852</v>
      </c>
      <c r="I56" s="20"/>
      <c r="J56" s="54"/>
    </row>
    <row r="57" spans="1:10" ht="12.75">
      <c r="A57" s="17" t="s">
        <v>9</v>
      </c>
      <c r="B57" s="18"/>
      <c r="C57" s="18"/>
      <c r="D57" s="18">
        <v>4210</v>
      </c>
      <c r="E57" s="139">
        <v>30000</v>
      </c>
      <c r="F57" s="26">
        <v>20000</v>
      </c>
      <c r="G57" s="26">
        <v>4092.55</v>
      </c>
      <c r="H57" s="82">
        <f t="shared" si="0"/>
        <v>0.20462750000000002</v>
      </c>
      <c r="I57" s="20"/>
      <c r="J57" s="54"/>
    </row>
    <row r="58" spans="1:10" s="134" customFormat="1" ht="12.75">
      <c r="A58" s="17" t="s">
        <v>10</v>
      </c>
      <c r="B58" s="18"/>
      <c r="C58" s="18"/>
      <c r="D58" s="18" t="s">
        <v>144</v>
      </c>
      <c r="E58" s="139">
        <v>24000</v>
      </c>
      <c r="F58" s="26">
        <v>24000</v>
      </c>
      <c r="G58" s="26">
        <v>8524.42</v>
      </c>
      <c r="H58" s="82">
        <f t="shared" si="0"/>
        <v>0.3551841666666667</v>
      </c>
      <c r="I58" s="20"/>
      <c r="J58" s="54"/>
    </row>
    <row r="59" spans="1:10" ht="12.75">
      <c r="A59" s="17" t="s">
        <v>11</v>
      </c>
      <c r="B59" s="18"/>
      <c r="C59" s="18"/>
      <c r="D59" s="18" t="s">
        <v>127</v>
      </c>
      <c r="E59" s="139">
        <v>50000</v>
      </c>
      <c r="F59" s="26">
        <v>69000</v>
      </c>
      <c r="G59" s="26">
        <v>21201.03</v>
      </c>
      <c r="H59" s="82">
        <f t="shared" si="0"/>
        <v>0.30726130434782606</v>
      </c>
      <c r="I59" s="20"/>
      <c r="J59" s="54"/>
    </row>
    <row r="60" spans="1:10" ht="12.75">
      <c r="A60" s="17" t="s">
        <v>12</v>
      </c>
      <c r="B60" s="18"/>
      <c r="C60" s="18"/>
      <c r="D60" s="18">
        <v>4300</v>
      </c>
      <c r="E60" s="139">
        <v>60000</v>
      </c>
      <c r="F60" s="26">
        <v>64500</v>
      </c>
      <c r="G60" s="26">
        <v>27359.5</v>
      </c>
      <c r="H60" s="82">
        <f t="shared" si="0"/>
        <v>0.4241782945736434</v>
      </c>
      <c r="I60" s="20"/>
      <c r="J60" s="54"/>
    </row>
    <row r="61" spans="1:10" ht="25.5">
      <c r="A61" s="19" t="s">
        <v>306</v>
      </c>
      <c r="B61" s="18"/>
      <c r="C61" s="18"/>
      <c r="D61" s="18" t="s">
        <v>167</v>
      </c>
      <c r="E61" s="139">
        <v>2500</v>
      </c>
      <c r="F61" s="26">
        <v>2500</v>
      </c>
      <c r="G61" s="26">
        <v>411.2</v>
      </c>
      <c r="H61" s="82">
        <f t="shared" si="0"/>
        <v>0.16448</v>
      </c>
      <c r="I61" s="20"/>
      <c r="J61" s="54"/>
    </row>
    <row r="62" spans="1:10" ht="12.75">
      <c r="A62" s="19" t="s">
        <v>371</v>
      </c>
      <c r="B62" s="18"/>
      <c r="C62" s="18"/>
      <c r="D62" s="18" t="s">
        <v>188</v>
      </c>
      <c r="E62" s="139">
        <v>148</v>
      </c>
      <c r="F62" s="26">
        <v>148</v>
      </c>
      <c r="G62" s="26">
        <v>73.8</v>
      </c>
      <c r="H62" s="82">
        <f t="shared" si="0"/>
        <v>0.4986486486486486</v>
      </c>
      <c r="I62" s="20"/>
      <c r="J62" s="54"/>
    </row>
    <row r="63" spans="1:10" ht="25.5" hidden="1">
      <c r="A63" s="175" t="s">
        <v>199</v>
      </c>
      <c r="B63" s="18"/>
      <c r="C63" s="18"/>
      <c r="D63" s="18" t="s">
        <v>200</v>
      </c>
      <c r="E63" s="139">
        <v>0</v>
      </c>
      <c r="F63" s="26">
        <v>0</v>
      </c>
      <c r="G63" s="26">
        <v>0</v>
      </c>
      <c r="H63" s="82" t="e">
        <f t="shared" si="0"/>
        <v>#DIV/0!</v>
      </c>
      <c r="I63" s="20"/>
      <c r="J63" s="54"/>
    </row>
    <row r="64" spans="1:10" ht="25.5">
      <c r="A64" s="175" t="s">
        <v>215</v>
      </c>
      <c r="B64" s="18"/>
      <c r="C64" s="18"/>
      <c r="D64" s="18" t="s">
        <v>213</v>
      </c>
      <c r="E64" s="139">
        <v>70000</v>
      </c>
      <c r="F64" s="26">
        <v>68600</v>
      </c>
      <c r="G64" s="26">
        <v>32924.78</v>
      </c>
      <c r="H64" s="82">
        <f t="shared" si="0"/>
        <v>0.4799530612244898</v>
      </c>
      <c r="I64" s="20"/>
      <c r="J64" s="54"/>
    </row>
    <row r="65" spans="1:10" ht="12.75">
      <c r="A65" s="17" t="s">
        <v>25</v>
      </c>
      <c r="B65" s="18"/>
      <c r="C65" s="18"/>
      <c r="D65" s="18" t="s">
        <v>85</v>
      </c>
      <c r="E65" s="139">
        <v>4000</v>
      </c>
      <c r="F65" s="26">
        <v>4000</v>
      </c>
      <c r="G65" s="26">
        <v>2009.08</v>
      </c>
      <c r="H65" s="82">
        <f t="shared" si="0"/>
        <v>0.50227</v>
      </c>
      <c r="I65" s="20"/>
      <c r="J65" s="54"/>
    </row>
    <row r="66" spans="1:10" ht="12.75">
      <c r="A66" s="17" t="s">
        <v>202</v>
      </c>
      <c r="B66" s="18"/>
      <c r="C66" s="18"/>
      <c r="D66" s="18" t="s">
        <v>203</v>
      </c>
      <c r="E66" s="139">
        <v>9800</v>
      </c>
      <c r="F66" s="26">
        <v>9800</v>
      </c>
      <c r="G66" s="26">
        <v>4335.54</v>
      </c>
      <c r="H66" s="82">
        <f t="shared" si="0"/>
        <v>0.4424020408163265</v>
      </c>
      <c r="I66" s="20"/>
      <c r="J66" s="54"/>
    </row>
    <row r="67" spans="1:10" ht="12.75" customHeight="1">
      <c r="A67" s="19" t="s">
        <v>293</v>
      </c>
      <c r="B67" s="18"/>
      <c r="C67" s="18"/>
      <c r="D67" s="18" t="s">
        <v>296</v>
      </c>
      <c r="E67" s="139">
        <v>36000</v>
      </c>
      <c r="F67" s="26">
        <v>36000</v>
      </c>
      <c r="G67" s="26">
        <v>17625</v>
      </c>
      <c r="H67" s="82">
        <f t="shared" si="0"/>
        <v>0.4895833333333333</v>
      </c>
      <c r="I67" s="20"/>
      <c r="J67" s="54"/>
    </row>
    <row r="68" spans="1:10" ht="12.75">
      <c r="A68" s="19" t="s">
        <v>515</v>
      </c>
      <c r="B68" s="18"/>
      <c r="C68" s="18"/>
      <c r="D68" s="18" t="s">
        <v>516</v>
      </c>
      <c r="E68" s="139">
        <v>0</v>
      </c>
      <c r="F68" s="26">
        <v>21400</v>
      </c>
      <c r="G68" s="26">
        <v>21140</v>
      </c>
      <c r="H68" s="82">
        <f t="shared" si="0"/>
        <v>0.9878504672897196</v>
      </c>
      <c r="I68" s="20"/>
      <c r="J68" s="54"/>
    </row>
    <row r="69" spans="1:10" ht="12.75">
      <c r="A69" s="17" t="s">
        <v>86</v>
      </c>
      <c r="B69" s="18"/>
      <c r="C69" s="18"/>
      <c r="D69" s="18" t="s">
        <v>87</v>
      </c>
      <c r="E69" s="139">
        <v>2000</v>
      </c>
      <c r="F69" s="26">
        <v>2000</v>
      </c>
      <c r="G69" s="26">
        <v>414</v>
      </c>
      <c r="H69" s="82">
        <f t="shared" si="0"/>
        <v>0.207</v>
      </c>
      <c r="I69" s="20"/>
      <c r="J69" s="54"/>
    </row>
    <row r="70" spans="1:10" ht="12.75">
      <c r="A70" s="17" t="s">
        <v>83</v>
      </c>
      <c r="B70" s="18"/>
      <c r="C70" s="18"/>
      <c r="D70" s="18" t="s">
        <v>82</v>
      </c>
      <c r="E70" s="139">
        <v>280000</v>
      </c>
      <c r="F70" s="26">
        <v>340000</v>
      </c>
      <c r="G70" s="26">
        <v>0</v>
      </c>
      <c r="H70" s="82">
        <f t="shared" si="0"/>
        <v>0</v>
      </c>
      <c r="I70" s="20"/>
      <c r="J70" s="54"/>
    </row>
    <row r="71" spans="1:10" ht="12.75" customHeight="1">
      <c r="A71" s="19" t="s">
        <v>342</v>
      </c>
      <c r="B71" s="18"/>
      <c r="C71" s="18"/>
      <c r="D71" s="18" t="s">
        <v>139</v>
      </c>
      <c r="E71" s="139">
        <v>0</v>
      </c>
      <c r="F71" s="26">
        <v>105510</v>
      </c>
      <c r="G71" s="26">
        <v>105508.29</v>
      </c>
      <c r="H71" s="82">
        <f t="shared" si="0"/>
        <v>0.9999837930054023</v>
      </c>
      <c r="I71" s="20"/>
      <c r="J71" s="54"/>
    </row>
    <row r="72" spans="1:10" ht="12.75" hidden="1">
      <c r="A72" s="17" t="s">
        <v>238</v>
      </c>
      <c r="B72" s="18"/>
      <c r="C72" s="18" t="s">
        <v>240</v>
      </c>
      <c r="D72" s="18"/>
      <c r="E72" s="139">
        <v>0</v>
      </c>
      <c r="F72" s="26">
        <v>0</v>
      </c>
      <c r="G72" s="26">
        <f>G73</f>
        <v>0</v>
      </c>
      <c r="H72" s="82" t="e">
        <f t="shared" si="0"/>
        <v>#DIV/0!</v>
      </c>
      <c r="I72" s="20"/>
      <c r="J72" s="54"/>
    </row>
    <row r="73" spans="1:10" ht="38.25" hidden="1">
      <c r="A73" s="19" t="s">
        <v>239</v>
      </c>
      <c r="B73" s="18"/>
      <c r="C73" s="18"/>
      <c r="D73" s="18" t="s">
        <v>241</v>
      </c>
      <c r="E73" s="139">
        <v>0</v>
      </c>
      <c r="F73" s="26">
        <v>0</v>
      </c>
      <c r="G73" s="26">
        <v>0</v>
      </c>
      <c r="H73" s="82" t="e">
        <f t="shared" si="0"/>
        <v>#DIV/0!</v>
      </c>
      <c r="I73" s="20"/>
      <c r="J73" s="54"/>
    </row>
    <row r="74" spans="1:10" ht="18" customHeight="1">
      <c r="A74" s="51" t="s">
        <v>216</v>
      </c>
      <c r="B74" s="52" t="s">
        <v>218</v>
      </c>
      <c r="C74" s="52"/>
      <c r="D74" s="52"/>
      <c r="E74" s="141">
        <f>SUM(E75,E80)</f>
        <v>29500</v>
      </c>
      <c r="F74" s="54">
        <f>SUM(F75,F80)</f>
        <v>29350</v>
      </c>
      <c r="G74" s="54">
        <f>SUM(G75,G80)</f>
        <v>1857.6</v>
      </c>
      <c r="H74" s="20">
        <f t="shared" si="0"/>
        <v>0.06329131175468483</v>
      </c>
      <c r="I74" s="20">
        <f>G74/13469867.47</f>
        <v>0.00013790781565870892</v>
      </c>
      <c r="J74" s="54">
        <f>G74/7232332.21</f>
        <v>0.00025684660854371897</v>
      </c>
    </row>
    <row r="75" spans="1:10" ht="15" customHeight="1">
      <c r="A75" s="57" t="s">
        <v>217</v>
      </c>
      <c r="B75" s="84"/>
      <c r="C75" s="84" t="s">
        <v>219</v>
      </c>
      <c r="D75" s="84"/>
      <c r="E75" s="140">
        <f>SUM(E76:E79)</f>
        <v>29500</v>
      </c>
      <c r="F75" s="85">
        <f>F78+F76+F77+F79</f>
        <v>29350</v>
      </c>
      <c r="G75" s="85">
        <f>G78+G76+G77+G79</f>
        <v>1857.6</v>
      </c>
      <c r="H75" s="59">
        <f t="shared" si="0"/>
        <v>0.06329131175468483</v>
      </c>
      <c r="I75" s="59">
        <f>G75/13469867.47</f>
        <v>0.00013790781565870892</v>
      </c>
      <c r="J75" s="85"/>
    </row>
    <row r="76" spans="1:10" ht="38.25">
      <c r="A76" s="19" t="s">
        <v>476</v>
      </c>
      <c r="B76" s="18"/>
      <c r="C76" s="18"/>
      <c r="D76" s="18" t="s">
        <v>89</v>
      </c>
      <c r="E76" s="139">
        <v>2000</v>
      </c>
      <c r="F76" s="26">
        <v>1850</v>
      </c>
      <c r="G76" s="26">
        <v>1850</v>
      </c>
      <c r="H76" s="82">
        <f t="shared" si="0"/>
        <v>1</v>
      </c>
      <c r="I76" s="20"/>
      <c r="J76" s="26"/>
    </row>
    <row r="77" spans="1:10" ht="12.75">
      <c r="A77" s="19" t="s">
        <v>12</v>
      </c>
      <c r="B77" s="18"/>
      <c r="C77" s="18"/>
      <c r="D77" s="18" t="s">
        <v>72</v>
      </c>
      <c r="E77" s="139">
        <v>26000</v>
      </c>
      <c r="F77" s="26">
        <v>26000</v>
      </c>
      <c r="G77" s="26">
        <v>0</v>
      </c>
      <c r="H77" s="82">
        <f t="shared" si="0"/>
        <v>0</v>
      </c>
      <c r="I77" s="20"/>
      <c r="J77" s="26"/>
    </row>
    <row r="78" spans="1:10" s="134" customFormat="1" ht="25.5">
      <c r="A78" s="19" t="s">
        <v>326</v>
      </c>
      <c r="B78" s="18"/>
      <c r="C78" s="18"/>
      <c r="D78" s="18" t="s">
        <v>167</v>
      </c>
      <c r="E78" s="139">
        <v>1500</v>
      </c>
      <c r="F78" s="103">
        <v>1500</v>
      </c>
      <c r="G78" s="26">
        <v>7.6</v>
      </c>
      <c r="H78" s="82">
        <f t="shared" si="0"/>
        <v>0.005066666666666666</v>
      </c>
      <c r="I78" s="20"/>
      <c r="J78" s="54"/>
    </row>
    <row r="79" spans="1:10" s="134" customFormat="1" ht="25.5" hidden="1">
      <c r="A79" s="19" t="s">
        <v>199</v>
      </c>
      <c r="B79" s="18"/>
      <c r="C79" s="18"/>
      <c r="D79" s="18" t="s">
        <v>200</v>
      </c>
      <c r="E79" s="139">
        <v>0</v>
      </c>
      <c r="F79" s="103">
        <v>0</v>
      </c>
      <c r="G79" s="26">
        <v>0</v>
      </c>
      <c r="H79" s="82" t="e">
        <f t="shared" si="0"/>
        <v>#DIV/0!</v>
      </c>
      <c r="I79" s="20"/>
      <c r="J79" s="54"/>
    </row>
    <row r="80" spans="1:10" s="134" customFormat="1" ht="15" customHeight="1" hidden="1">
      <c r="A80" s="57" t="s">
        <v>356</v>
      </c>
      <c r="B80" s="84"/>
      <c r="C80" s="84" t="s">
        <v>355</v>
      </c>
      <c r="D80" s="84"/>
      <c r="E80" s="140">
        <f>SUM(E83)</f>
        <v>0</v>
      </c>
      <c r="F80" s="135">
        <f>F83+F82+F81</f>
        <v>0</v>
      </c>
      <c r="G80" s="85">
        <f>G83+G82+G81</f>
        <v>0</v>
      </c>
      <c r="H80" s="59" t="e">
        <f t="shared" si="0"/>
        <v>#DIV/0!</v>
      </c>
      <c r="I80" s="20">
        <f aca="true" t="shared" si="2" ref="I80:I85">G80/13469867.47</f>
        <v>0</v>
      </c>
      <c r="J80" s="85"/>
    </row>
    <row r="81" spans="1:10" s="134" customFormat="1" ht="15" customHeight="1" hidden="1">
      <c r="A81" s="19" t="s">
        <v>306</v>
      </c>
      <c r="B81" s="84"/>
      <c r="C81" s="84"/>
      <c r="D81" s="18" t="s">
        <v>167</v>
      </c>
      <c r="E81" s="139">
        <v>0</v>
      </c>
      <c r="F81" s="103">
        <v>0</v>
      </c>
      <c r="G81" s="26">
        <v>0</v>
      </c>
      <c r="H81" s="82" t="e">
        <f>F81/G81</f>
        <v>#DIV/0!</v>
      </c>
      <c r="I81" s="20">
        <f t="shared" si="2"/>
        <v>0</v>
      </c>
      <c r="J81" s="85"/>
    </row>
    <row r="82" spans="1:10" s="134" customFormat="1" ht="15" customHeight="1" hidden="1">
      <c r="A82" s="19" t="s">
        <v>199</v>
      </c>
      <c r="B82" s="84"/>
      <c r="C82" s="84"/>
      <c r="D82" s="18" t="s">
        <v>200</v>
      </c>
      <c r="E82" s="139">
        <v>0</v>
      </c>
      <c r="F82" s="103">
        <v>0</v>
      </c>
      <c r="G82" s="26">
        <v>0</v>
      </c>
      <c r="H82" s="82" t="e">
        <f>F82/G82</f>
        <v>#DIV/0!</v>
      </c>
      <c r="I82" s="20">
        <f t="shared" si="2"/>
        <v>0</v>
      </c>
      <c r="J82" s="85"/>
    </row>
    <row r="83" spans="1:10" ht="12.75" hidden="1">
      <c r="A83" s="19" t="s">
        <v>83</v>
      </c>
      <c r="B83" s="18"/>
      <c r="C83" s="18"/>
      <c r="D83" s="18" t="s">
        <v>82</v>
      </c>
      <c r="E83" s="139">
        <v>0</v>
      </c>
      <c r="F83" s="103">
        <v>0</v>
      </c>
      <c r="G83" s="26">
        <v>0</v>
      </c>
      <c r="H83" s="82" t="e">
        <f t="shared" si="0"/>
        <v>#DIV/0!</v>
      </c>
      <c r="I83" s="20">
        <f t="shared" si="2"/>
        <v>0</v>
      </c>
      <c r="J83" s="54"/>
    </row>
    <row r="84" spans="1:10" ht="18" customHeight="1">
      <c r="A84" s="51" t="s">
        <v>260</v>
      </c>
      <c r="B84" s="52" t="s">
        <v>261</v>
      </c>
      <c r="C84" s="52"/>
      <c r="D84" s="52"/>
      <c r="E84" s="141">
        <f>E85</f>
        <v>2000</v>
      </c>
      <c r="F84" s="104">
        <f>F85</f>
        <v>2000</v>
      </c>
      <c r="G84" s="104">
        <f>G85</f>
        <v>442.41</v>
      </c>
      <c r="H84" s="20">
        <f t="shared" si="0"/>
        <v>0.221205</v>
      </c>
      <c r="I84" s="20">
        <f t="shared" si="2"/>
        <v>3.2844421148562346E-05</v>
      </c>
      <c r="J84" s="54"/>
    </row>
    <row r="85" spans="1:10" s="134" customFormat="1" ht="15" customHeight="1">
      <c r="A85" s="57" t="s">
        <v>15</v>
      </c>
      <c r="B85" s="84"/>
      <c r="C85" s="84" t="s">
        <v>262</v>
      </c>
      <c r="D85" s="84"/>
      <c r="E85" s="140">
        <f>SUM(E86:E89)</f>
        <v>2000</v>
      </c>
      <c r="F85" s="86">
        <f>SUM(F86:F89)</f>
        <v>2000</v>
      </c>
      <c r="G85" s="86">
        <f>SUM(G86:G89)</f>
        <v>442.41</v>
      </c>
      <c r="H85" s="59">
        <f t="shared" si="0"/>
        <v>0.221205</v>
      </c>
      <c r="I85" s="59">
        <f t="shared" si="2"/>
        <v>3.2844421148562346E-05</v>
      </c>
      <c r="J85" s="85"/>
    </row>
    <row r="86" spans="1:10" ht="12.75" hidden="1">
      <c r="A86" s="19" t="s">
        <v>10</v>
      </c>
      <c r="B86" s="18"/>
      <c r="C86" s="18"/>
      <c r="D86" s="18" t="s">
        <v>144</v>
      </c>
      <c r="E86" s="139">
        <v>0</v>
      </c>
      <c r="F86" s="27">
        <v>0</v>
      </c>
      <c r="G86" s="136">
        <v>0</v>
      </c>
      <c r="H86" s="82" t="e">
        <f t="shared" si="0"/>
        <v>#DIV/0!</v>
      </c>
      <c r="I86" s="20"/>
      <c r="J86" s="26"/>
    </row>
    <row r="87" spans="1:10" s="173" customFormat="1" ht="12.75">
      <c r="A87" s="19" t="s">
        <v>12</v>
      </c>
      <c r="B87" s="84"/>
      <c r="C87" s="84"/>
      <c r="D87" s="18" t="s">
        <v>72</v>
      </c>
      <c r="E87" s="139">
        <v>2000</v>
      </c>
      <c r="F87" s="27">
        <v>2000</v>
      </c>
      <c r="G87" s="136">
        <v>442.41</v>
      </c>
      <c r="H87" s="82">
        <f t="shared" si="0"/>
        <v>0.221205</v>
      </c>
      <c r="I87" s="20"/>
      <c r="J87" s="85"/>
    </row>
    <row r="88" spans="1:10" s="173" customFormat="1" ht="12.75" hidden="1">
      <c r="A88" s="17" t="s">
        <v>12</v>
      </c>
      <c r="B88" s="99"/>
      <c r="C88" s="99"/>
      <c r="D88" s="18" t="s">
        <v>225</v>
      </c>
      <c r="E88" s="139">
        <v>0</v>
      </c>
      <c r="F88" s="26">
        <v>0</v>
      </c>
      <c r="G88" s="26">
        <v>0</v>
      </c>
      <c r="H88" s="82"/>
      <c r="I88" s="20"/>
      <c r="J88" s="85"/>
    </row>
    <row r="89" spans="1:10" ht="12.75" hidden="1">
      <c r="A89" s="19" t="s">
        <v>83</v>
      </c>
      <c r="B89" s="18"/>
      <c r="C89" s="18"/>
      <c r="D89" s="18" t="s">
        <v>226</v>
      </c>
      <c r="E89" s="139">
        <v>0</v>
      </c>
      <c r="F89" s="26">
        <v>0</v>
      </c>
      <c r="G89" s="26">
        <v>0</v>
      </c>
      <c r="H89" s="82" t="e">
        <f t="shared" si="0"/>
        <v>#DIV/0!</v>
      </c>
      <c r="I89" s="20"/>
      <c r="J89" s="54"/>
    </row>
    <row r="90" spans="1:10" s="174" customFormat="1" ht="18" customHeight="1">
      <c r="A90" s="108" t="s">
        <v>17</v>
      </c>
      <c r="B90" s="52">
        <v>750</v>
      </c>
      <c r="C90" s="52"/>
      <c r="D90" s="52"/>
      <c r="E90" s="141">
        <f>SUM(E91,E106,E111,E151,E142,E149)</f>
        <v>2519051</v>
      </c>
      <c r="F90" s="104">
        <f>SUM(F91,F106,F111,F142,F151)</f>
        <v>2551756</v>
      </c>
      <c r="G90" s="104">
        <f>SUM(G91,G106,G111,G151,G142)</f>
        <v>1214985.97</v>
      </c>
      <c r="H90" s="20">
        <f t="shared" si="0"/>
        <v>0.47613720512462787</v>
      </c>
      <c r="I90" s="20">
        <f>G90/13469867.47</f>
        <v>0.0902002913321908</v>
      </c>
      <c r="J90" s="54">
        <v>0</v>
      </c>
    </row>
    <row r="91" spans="1:10" s="174" customFormat="1" ht="15" customHeight="1">
      <c r="A91" s="83" t="s">
        <v>18</v>
      </c>
      <c r="B91" s="84"/>
      <c r="C91" s="84">
        <v>75011</v>
      </c>
      <c r="D91" s="84"/>
      <c r="E91" s="140">
        <f>SUM(E92:E105)</f>
        <v>168525</v>
      </c>
      <c r="F91" s="86">
        <f>SUM(F92:F105)</f>
        <v>168809</v>
      </c>
      <c r="G91" s="86">
        <f>SUM(G92:G105)</f>
        <v>86997.07999999999</v>
      </c>
      <c r="H91" s="59">
        <f t="shared" si="0"/>
        <v>0.5153580674016195</v>
      </c>
      <c r="I91" s="59">
        <f>G91/13469867.47</f>
        <v>0.006458644095330508</v>
      </c>
      <c r="J91" s="85"/>
    </row>
    <row r="92" spans="1:10" s="173" customFormat="1" ht="12.75">
      <c r="A92" s="17" t="s">
        <v>259</v>
      </c>
      <c r="B92" s="18"/>
      <c r="C92" s="18"/>
      <c r="D92" s="18" t="s">
        <v>90</v>
      </c>
      <c r="E92" s="139">
        <v>800</v>
      </c>
      <c r="F92" s="27">
        <v>800</v>
      </c>
      <c r="G92" s="27">
        <v>600</v>
      </c>
      <c r="H92" s="82">
        <f t="shared" si="0"/>
        <v>0.75</v>
      </c>
      <c r="I92" s="20"/>
      <c r="J92" s="26"/>
    </row>
    <row r="93" spans="1:10" ht="12.75">
      <c r="A93" s="17" t="s">
        <v>19</v>
      </c>
      <c r="B93" s="18"/>
      <c r="C93" s="18"/>
      <c r="D93" s="18">
        <v>4010</v>
      </c>
      <c r="E93" s="139">
        <v>116150</v>
      </c>
      <c r="F93" s="26">
        <v>116152.64</v>
      </c>
      <c r="G93" s="26">
        <v>56472.41</v>
      </c>
      <c r="H93" s="82">
        <f t="shared" si="0"/>
        <v>0.4861913599208766</v>
      </c>
      <c r="I93" s="20"/>
      <c r="J93" s="26"/>
    </row>
    <row r="94" spans="1:10" s="134" customFormat="1" ht="12.75">
      <c r="A94" s="17" t="s">
        <v>20</v>
      </c>
      <c r="B94" s="18"/>
      <c r="C94" s="18"/>
      <c r="D94" s="18">
        <v>4040</v>
      </c>
      <c r="E94" s="139">
        <v>9367</v>
      </c>
      <c r="F94" s="26">
        <v>9366.36</v>
      </c>
      <c r="G94" s="26">
        <v>9366.16</v>
      </c>
      <c r="H94" s="82">
        <f t="shared" si="0"/>
        <v>0.9999786469877305</v>
      </c>
      <c r="I94" s="20"/>
      <c r="J94" s="26"/>
    </row>
    <row r="95" spans="1:10" ht="12.75">
      <c r="A95" s="17" t="s">
        <v>26</v>
      </c>
      <c r="B95" s="18"/>
      <c r="C95" s="18"/>
      <c r="D95" s="18">
        <v>4110</v>
      </c>
      <c r="E95" s="139">
        <v>21650</v>
      </c>
      <c r="F95" s="26">
        <v>21650</v>
      </c>
      <c r="G95" s="26">
        <v>10140.48</v>
      </c>
      <c r="H95" s="82">
        <f aca="true" t="shared" si="3" ref="H95:H150">G95/F95</f>
        <v>0.4683824480369515</v>
      </c>
      <c r="I95" s="20"/>
      <c r="J95" s="26"/>
    </row>
    <row r="96" spans="1:10" ht="25.5">
      <c r="A96" s="19" t="s">
        <v>522</v>
      </c>
      <c r="B96" s="18"/>
      <c r="C96" s="18"/>
      <c r="D96" s="18">
        <v>4120</v>
      </c>
      <c r="E96" s="139">
        <v>3078</v>
      </c>
      <c r="F96" s="26">
        <v>2609.72</v>
      </c>
      <c r="G96" s="26">
        <v>1237.79</v>
      </c>
      <c r="H96" s="82">
        <f t="shared" si="3"/>
        <v>0.47429992489615747</v>
      </c>
      <c r="I96" s="20"/>
      <c r="J96" s="26"/>
    </row>
    <row r="97" spans="1:10" ht="12.75">
      <c r="A97" s="17" t="s">
        <v>154</v>
      </c>
      <c r="B97" s="18"/>
      <c r="C97" s="18"/>
      <c r="D97" s="18" t="s">
        <v>155</v>
      </c>
      <c r="E97" s="139">
        <v>500</v>
      </c>
      <c r="F97" s="26">
        <v>498</v>
      </c>
      <c r="G97" s="26">
        <v>0</v>
      </c>
      <c r="H97" s="82">
        <f t="shared" si="3"/>
        <v>0</v>
      </c>
      <c r="I97" s="20"/>
      <c r="J97" s="26"/>
    </row>
    <row r="98" spans="1:10" ht="12.75">
      <c r="A98" s="17" t="s">
        <v>9</v>
      </c>
      <c r="B98" s="18"/>
      <c r="C98" s="18"/>
      <c r="D98" s="18" t="s">
        <v>76</v>
      </c>
      <c r="E98" s="139">
        <v>8000</v>
      </c>
      <c r="F98" s="26">
        <v>6986</v>
      </c>
      <c r="G98" s="26">
        <v>3397.67</v>
      </c>
      <c r="H98" s="82">
        <f t="shared" si="3"/>
        <v>0.4863541368451188</v>
      </c>
      <c r="I98" s="20"/>
      <c r="J98" s="26"/>
    </row>
    <row r="99" spans="1:10" ht="12.75" hidden="1">
      <c r="A99" s="17" t="s">
        <v>11</v>
      </c>
      <c r="B99" s="18"/>
      <c r="C99" s="18"/>
      <c r="D99" s="18" t="s">
        <v>127</v>
      </c>
      <c r="E99" s="139">
        <v>0</v>
      </c>
      <c r="F99" s="26">
        <v>0</v>
      </c>
      <c r="G99" s="26">
        <v>0</v>
      </c>
      <c r="H99" s="82"/>
      <c r="I99" s="20"/>
      <c r="J99" s="26"/>
    </row>
    <row r="100" spans="1:10" ht="12.75">
      <c r="A100" s="17" t="s">
        <v>42</v>
      </c>
      <c r="B100" s="18"/>
      <c r="C100" s="18"/>
      <c r="D100" s="18" t="s">
        <v>129</v>
      </c>
      <c r="E100" s="139">
        <v>200</v>
      </c>
      <c r="F100" s="26">
        <v>200</v>
      </c>
      <c r="G100" s="26">
        <v>0</v>
      </c>
      <c r="H100" s="82">
        <f t="shared" si="3"/>
        <v>0</v>
      </c>
      <c r="I100" s="20"/>
      <c r="J100" s="26"/>
    </row>
    <row r="101" spans="1:10" ht="12.75">
      <c r="A101" s="17" t="s">
        <v>12</v>
      </c>
      <c r="B101" s="18"/>
      <c r="C101" s="18"/>
      <c r="D101" s="18" t="s">
        <v>72</v>
      </c>
      <c r="E101" s="139">
        <v>5000</v>
      </c>
      <c r="F101" s="26">
        <v>5384</v>
      </c>
      <c r="G101" s="26">
        <v>2256.58</v>
      </c>
      <c r="H101" s="82">
        <f t="shared" si="3"/>
        <v>0.4191270430906389</v>
      </c>
      <c r="I101" s="20"/>
      <c r="J101" s="26"/>
    </row>
    <row r="102" spans="1:10" ht="12.75">
      <c r="A102" s="17" t="s">
        <v>327</v>
      </c>
      <c r="B102" s="18"/>
      <c r="C102" s="18"/>
      <c r="D102" s="18" t="s">
        <v>328</v>
      </c>
      <c r="E102" s="139">
        <v>500</v>
      </c>
      <c r="F102" s="26">
        <v>500</v>
      </c>
      <c r="G102" s="26">
        <v>0</v>
      </c>
      <c r="H102" s="82">
        <f t="shared" si="3"/>
        <v>0</v>
      </c>
      <c r="I102" s="20"/>
      <c r="J102" s="26"/>
    </row>
    <row r="103" spans="1:10" ht="12.75" hidden="1">
      <c r="A103" s="17" t="s">
        <v>24</v>
      </c>
      <c r="B103" s="18"/>
      <c r="C103" s="18"/>
      <c r="D103" s="18" t="s">
        <v>77</v>
      </c>
      <c r="E103" s="139">
        <v>0</v>
      </c>
      <c r="F103" s="26">
        <v>0</v>
      </c>
      <c r="G103" s="26">
        <v>0</v>
      </c>
      <c r="H103" s="82" t="e">
        <f t="shared" si="3"/>
        <v>#DIV/0!</v>
      </c>
      <c r="I103" s="20"/>
      <c r="J103" s="26"/>
    </row>
    <row r="104" spans="1:10" ht="12.75">
      <c r="A104" s="19" t="s">
        <v>300</v>
      </c>
      <c r="B104" s="18"/>
      <c r="C104" s="18"/>
      <c r="D104" s="18">
        <v>4440</v>
      </c>
      <c r="E104" s="139">
        <v>3280</v>
      </c>
      <c r="F104" s="26">
        <v>3748.28</v>
      </c>
      <c r="G104" s="26">
        <v>2612.26</v>
      </c>
      <c r="H104" s="82">
        <f t="shared" si="3"/>
        <v>0.6969223217048887</v>
      </c>
      <c r="I104" s="20"/>
      <c r="J104" s="26"/>
    </row>
    <row r="105" spans="1:10" ht="25.5">
      <c r="A105" s="19" t="s">
        <v>201</v>
      </c>
      <c r="B105" s="18"/>
      <c r="C105" s="18"/>
      <c r="D105" s="18" t="s">
        <v>187</v>
      </c>
      <c r="E105" s="139">
        <v>0</v>
      </c>
      <c r="F105" s="26">
        <v>914</v>
      </c>
      <c r="G105" s="26">
        <v>913.73</v>
      </c>
      <c r="H105" s="82">
        <f t="shared" si="3"/>
        <v>0.9997045951859956</v>
      </c>
      <c r="I105" s="20"/>
      <c r="J105" s="26"/>
    </row>
    <row r="106" spans="1:10" ht="15" customHeight="1">
      <c r="A106" s="83" t="s">
        <v>297</v>
      </c>
      <c r="B106" s="84"/>
      <c r="C106" s="84">
        <v>75022</v>
      </c>
      <c r="D106" s="84"/>
      <c r="E106" s="140">
        <f>SUM(E107:E110)</f>
        <v>109240</v>
      </c>
      <c r="F106" s="86">
        <f>SUM(F107:F110)</f>
        <v>110840</v>
      </c>
      <c r="G106" s="86">
        <f>SUM(G107:G110)</f>
        <v>46927.469999999994</v>
      </c>
      <c r="H106" s="59">
        <f t="shared" si="3"/>
        <v>0.4233802778780223</v>
      </c>
      <c r="I106" s="59">
        <f>G106/13469867.47</f>
        <v>0.003483885057111107</v>
      </c>
      <c r="J106" s="85"/>
    </row>
    <row r="107" spans="1:10" ht="12.75">
      <c r="A107" s="17" t="s">
        <v>22</v>
      </c>
      <c r="B107" s="18"/>
      <c r="C107" s="18"/>
      <c r="D107" s="18">
        <v>3030</v>
      </c>
      <c r="E107" s="139">
        <v>105840</v>
      </c>
      <c r="F107" s="26">
        <v>105600</v>
      </c>
      <c r="G107" s="26">
        <v>43850</v>
      </c>
      <c r="H107" s="82">
        <f t="shared" si="3"/>
        <v>0.4152462121212121</v>
      </c>
      <c r="I107" s="20"/>
      <c r="J107" s="26"/>
    </row>
    <row r="108" spans="1:10" ht="12.75">
      <c r="A108" s="17" t="s">
        <v>9</v>
      </c>
      <c r="B108" s="18"/>
      <c r="C108" s="18"/>
      <c r="D108" s="18">
        <v>4210</v>
      </c>
      <c r="E108" s="139">
        <v>1400</v>
      </c>
      <c r="F108" s="26">
        <v>3000</v>
      </c>
      <c r="G108" s="26">
        <v>1877.27</v>
      </c>
      <c r="H108" s="82">
        <f t="shared" si="3"/>
        <v>0.6257566666666666</v>
      </c>
      <c r="I108" s="20"/>
      <c r="J108" s="26"/>
    </row>
    <row r="109" spans="1:10" ht="12.75">
      <c r="A109" s="17" t="s">
        <v>54</v>
      </c>
      <c r="B109" s="18"/>
      <c r="C109" s="18"/>
      <c r="D109" s="18" t="s">
        <v>130</v>
      </c>
      <c r="E109" s="139">
        <v>1000</v>
      </c>
      <c r="F109" s="26">
        <v>1240</v>
      </c>
      <c r="G109" s="26">
        <v>736.02</v>
      </c>
      <c r="H109" s="82">
        <f t="shared" si="3"/>
        <v>0.5935645161290323</v>
      </c>
      <c r="I109" s="20"/>
      <c r="J109" s="26"/>
    </row>
    <row r="110" spans="1:10" s="134" customFormat="1" ht="12.75">
      <c r="A110" s="17" t="s">
        <v>12</v>
      </c>
      <c r="B110" s="18"/>
      <c r="C110" s="18"/>
      <c r="D110" s="18" t="s">
        <v>72</v>
      </c>
      <c r="E110" s="139">
        <v>1000</v>
      </c>
      <c r="F110" s="26">
        <v>1000</v>
      </c>
      <c r="G110" s="26">
        <v>464.18</v>
      </c>
      <c r="H110" s="82">
        <f t="shared" si="3"/>
        <v>0.46418</v>
      </c>
      <c r="I110" s="20"/>
      <c r="J110" s="26"/>
    </row>
    <row r="111" spans="1:10" ht="15" customHeight="1">
      <c r="A111" s="83" t="s">
        <v>315</v>
      </c>
      <c r="B111" s="84"/>
      <c r="C111" s="84">
        <v>75023</v>
      </c>
      <c r="D111" s="84"/>
      <c r="E111" s="140">
        <f>SUM(E113:E140)</f>
        <v>2177086</v>
      </c>
      <c r="F111" s="86">
        <f>SUM(F112:F141)</f>
        <v>2202907</v>
      </c>
      <c r="G111" s="86">
        <f>SUM(G112:G141)</f>
        <v>1054689.65</v>
      </c>
      <c r="H111" s="59">
        <f t="shared" si="3"/>
        <v>0.4787717547767563</v>
      </c>
      <c r="I111" s="59">
        <f>G111/13469867.47</f>
        <v>0.07829992777204361</v>
      </c>
      <c r="J111" s="85"/>
    </row>
    <row r="112" spans="1:10" ht="36.75" customHeight="1" hidden="1">
      <c r="A112" s="19" t="s">
        <v>449</v>
      </c>
      <c r="B112" s="84"/>
      <c r="C112" s="84"/>
      <c r="D112" s="18" t="s">
        <v>89</v>
      </c>
      <c r="E112" s="139">
        <v>0</v>
      </c>
      <c r="F112" s="27">
        <v>0</v>
      </c>
      <c r="G112" s="27">
        <v>0</v>
      </c>
      <c r="H112" s="82" t="e">
        <f t="shared" si="3"/>
        <v>#DIV/0!</v>
      </c>
      <c r="I112" s="20">
        <f>G112/13469867.47</f>
        <v>0</v>
      </c>
      <c r="J112" s="26"/>
    </row>
    <row r="113" spans="1:10" ht="12.75">
      <c r="A113" s="17" t="s">
        <v>298</v>
      </c>
      <c r="B113" s="18"/>
      <c r="C113" s="18"/>
      <c r="D113" s="18">
        <v>3020</v>
      </c>
      <c r="E113" s="139">
        <v>6000</v>
      </c>
      <c r="F113" s="26">
        <v>6000</v>
      </c>
      <c r="G113" s="26">
        <v>2797.15</v>
      </c>
      <c r="H113" s="82">
        <f t="shared" si="3"/>
        <v>0.46619166666666667</v>
      </c>
      <c r="I113" s="20"/>
      <c r="J113" s="26"/>
    </row>
    <row r="114" spans="1:10" ht="12.75">
      <c r="A114" s="17" t="s">
        <v>19</v>
      </c>
      <c r="B114" s="18"/>
      <c r="C114" s="18"/>
      <c r="D114" s="18">
        <v>4010</v>
      </c>
      <c r="E114" s="139">
        <v>1328932</v>
      </c>
      <c r="F114" s="26">
        <v>1331674</v>
      </c>
      <c r="G114" s="26">
        <v>590544.18</v>
      </c>
      <c r="H114" s="82">
        <f t="shared" si="3"/>
        <v>0.44346002099612974</v>
      </c>
      <c r="I114" s="20"/>
      <c r="J114" s="26"/>
    </row>
    <row r="115" spans="1:10" s="134" customFormat="1" ht="12.75">
      <c r="A115" s="17" t="s">
        <v>23</v>
      </c>
      <c r="B115" s="18"/>
      <c r="C115" s="18"/>
      <c r="D115" s="18">
        <v>4040</v>
      </c>
      <c r="E115" s="139">
        <v>92510</v>
      </c>
      <c r="F115" s="26">
        <v>90999</v>
      </c>
      <c r="G115" s="26">
        <v>90998.1</v>
      </c>
      <c r="H115" s="82">
        <f t="shared" si="3"/>
        <v>0.9999901097814262</v>
      </c>
      <c r="I115" s="20"/>
      <c r="J115" s="26"/>
    </row>
    <row r="116" spans="1:10" ht="12.75">
      <c r="A116" s="17" t="s">
        <v>26</v>
      </c>
      <c r="B116" s="18"/>
      <c r="C116" s="18"/>
      <c r="D116" s="18">
        <v>4110</v>
      </c>
      <c r="E116" s="139">
        <v>235578</v>
      </c>
      <c r="F116" s="26">
        <v>235578</v>
      </c>
      <c r="G116" s="26">
        <v>107298.52</v>
      </c>
      <c r="H116" s="82">
        <f t="shared" si="3"/>
        <v>0.45546918642657636</v>
      </c>
      <c r="I116" s="20"/>
      <c r="J116" s="26"/>
    </row>
    <row r="117" spans="1:10" ht="25.5">
      <c r="A117" s="19" t="s">
        <v>522</v>
      </c>
      <c r="B117" s="18"/>
      <c r="C117" s="18"/>
      <c r="D117" s="18">
        <v>4120</v>
      </c>
      <c r="E117" s="139">
        <v>27324</v>
      </c>
      <c r="F117" s="26">
        <v>27324</v>
      </c>
      <c r="G117" s="26">
        <v>11885.46</v>
      </c>
      <c r="H117" s="82">
        <f t="shared" si="3"/>
        <v>0.4349824330259113</v>
      </c>
      <c r="I117" s="20"/>
      <c r="J117" s="26"/>
    </row>
    <row r="118" spans="1:10" ht="25.5" customHeight="1">
      <c r="A118" s="19" t="s">
        <v>299</v>
      </c>
      <c r="B118" s="18"/>
      <c r="C118" s="18"/>
      <c r="D118" s="18" t="s">
        <v>128</v>
      </c>
      <c r="E118" s="139">
        <v>2000</v>
      </c>
      <c r="F118" s="26">
        <v>2000</v>
      </c>
      <c r="G118" s="26">
        <v>0</v>
      </c>
      <c r="H118" s="82">
        <f t="shared" si="3"/>
        <v>0</v>
      </c>
      <c r="I118" s="20"/>
      <c r="J118" s="26"/>
    </row>
    <row r="119" spans="1:10" ht="12.75">
      <c r="A119" s="17" t="s">
        <v>154</v>
      </c>
      <c r="B119" s="18"/>
      <c r="C119" s="18"/>
      <c r="D119" s="18" t="s">
        <v>155</v>
      </c>
      <c r="E119" s="139">
        <v>3000</v>
      </c>
      <c r="F119" s="26">
        <v>3000</v>
      </c>
      <c r="G119" s="26">
        <v>0</v>
      </c>
      <c r="H119" s="82">
        <f t="shared" si="3"/>
        <v>0</v>
      </c>
      <c r="I119" s="20"/>
      <c r="J119" s="26"/>
    </row>
    <row r="120" spans="1:10" ht="12.75">
      <c r="A120" s="17" t="s">
        <v>9</v>
      </c>
      <c r="B120" s="18"/>
      <c r="C120" s="18"/>
      <c r="D120" s="18">
        <v>4210</v>
      </c>
      <c r="E120" s="139">
        <v>110000</v>
      </c>
      <c r="F120" s="26">
        <v>120840</v>
      </c>
      <c r="G120" s="26">
        <v>51602.79</v>
      </c>
      <c r="H120" s="82">
        <f t="shared" si="3"/>
        <v>0.4270340119165839</v>
      </c>
      <c r="I120" s="20"/>
      <c r="J120" s="26"/>
    </row>
    <row r="121" spans="1:10" ht="12.75">
      <c r="A121" s="17" t="s">
        <v>54</v>
      </c>
      <c r="B121" s="18"/>
      <c r="C121" s="18"/>
      <c r="D121" s="18" t="s">
        <v>130</v>
      </c>
      <c r="E121" s="139">
        <v>2500</v>
      </c>
      <c r="F121" s="26">
        <v>2500</v>
      </c>
      <c r="G121" s="26">
        <v>890.35</v>
      </c>
      <c r="H121" s="82">
        <f t="shared" si="3"/>
        <v>0.35614</v>
      </c>
      <c r="I121" s="20"/>
      <c r="J121" s="26"/>
    </row>
    <row r="122" spans="1:10" ht="12.75">
      <c r="A122" s="17" t="s">
        <v>10</v>
      </c>
      <c r="B122" s="18"/>
      <c r="C122" s="18"/>
      <c r="D122" s="18">
        <v>4260</v>
      </c>
      <c r="E122" s="139">
        <v>110000</v>
      </c>
      <c r="F122" s="26">
        <v>110000</v>
      </c>
      <c r="G122" s="26">
        <v>63306.11</v>
      </c>
      <c r="H122" s="82">
        <f t="shared" si="3"/>
        <v>0.5755100909090909</v>
      </c>
      <c r="I122" s="20"/>
      <c r="J122" s="26"/>
    </row>
    <row r="123" spans="1:10" ht="12.75">
      <c r="A123" s="17" t="s">
        <v>11</v>
      </c>
      <c r="B123" s="18"/>
      <c r="C123" s="18"/>
      <c r="D123" s="18" t="s">
        <v>127</v>
      </c>
      <c r="E123" s="139">
        <v>15000</v>
      </c>
      <c r="F123" s="26">
        <v>13000</v>
      </c>
      <c r="G123" s="26">
        <v>3280.41</v>
      </c>
      <c r="H123" s="82">
        <f t="shared" si="3"/>
        <v>0.25233923076923076</v>
      </c>
      <c r="I123" s="20"/>
      <c r="J123" s="26"/>
    </row>
    <row r="124" spans="1:10" ht="12.75">
      <c r="A124" s="17" t="s">
        <v>42</v>
      </c>
      <c r="B124" s="18"/>
      <c r="C124" s="18"/>
      <c r="D124" s="18" t="s">
        <v>129</v>
      </c>
      <c r="E124" s="139">
        <v>1500</v>
      </c>
      <c r="F124" s="26">
        <v>1500</v>
      </c>
      <c r="G124" s="26">
        <v>745</v>
      </c>
      <c r="H124" s="82">
        <f t="shared" si="3"/>
        <v>0.49666666666666665</v>
      </c>
      <c r="I124" s="20"/>
      <c r="J124" s="26"/>
    </row>
    <row r="125" spans="1:10" ht="12.75">
      <c r="A125" s="17" t="s">
        <v>12</v>
      </c>
      <c r="B125" s="18"/>
      <c r="C125" s="18"/>
      <c r="D125" s="18">
        <v>4300</v>
      </c>
      <c r="E125" s="139">
        <v>115500</v>
      </c>
      <c r="F125" s="26">
        <v>129250</v>
      </c>
      <c r="G125" s="26">
        <v>58695.83</v>
      </c>
      <c r="H125" s="82">
        <f t="shared" si="3"/>
        <v>0.4541263442940039</v>
      </c>
      <c r="I125" s="20"/>
      <c r="J125" s="26"/>
    </row>
    <row r="126" spans="1:10" ht="25.5">
      <c r="A126" s="19" t="s">
        <v>306</v>
      </c>
      <c r="B126" s="18"/>
      <c r="C126" s="18"/>
      <c r="D126" s="18" t="s">
        <v>167</v>
      </c>
      <c r="E126" s="139">
        <v>600</v>
      </c>
      <c r="F126" s="26">
        <v>600</v>
      </c>
      <c r="G126" s="26">
        <v>12.7</v>
      </c>
      <c r="H126" s="82">
        <f t="shared" si="3"/>
        <v>0.021166666666666667</v>
      </c>
      <c r="I126" s="20"/>
      <c r="J126" s="26"/>
    </row>
    <row r="127" spans="1:10" ht="12.75">
      <c r="A127" s="19" t="s">
        <v>371</v>
      </c>
      <c r="B127" s="18"/>
      <c r="C127" s="18"/>
      <c r="D127" s="18" t="s">
        <v>188</v>
      </c>
      <c r="E127" s="139">
        <v>14000</v>
      </c>
      <c r="F127" s="26">
        <v>14000</v>
      </c>
      <c r="G127" s="26">
        <v>7026.26</v>
      </c>
      <c r="H127" s="82">
        <f t="shared" si="3"/>
        <v>0.5018757142857143</v>
      </c>
      <c r="I127" s="20"/>
      <c r="J127" s="26"/>
    </row>
    <row r="128" spans="1:10" ht="12.75" customHeight="1">
      <c r="A128" s="175" t="s">
        <v>199</v>
      </c>
      <c r="B128" s="18"/>
      <c r="C128" s="18"/>
      <c r="D128" s="18" t="s">
        <v>200</v>
      </c>
      <c r="E128" s="139">
        <v>35000</v>
      </c>
      <c r="F128" s="26">
        <v>32970</v>
      </c>
      <c r="G128" s="26">
        <v>13856.83</v>
      </c>
      <c r="H128" s="82">
        <f t="shared" si="3"/>
        <v>0.42028601759175005</v>
      </c>
      <c r="I128" s="20"/>
      <c r="J128" s="26"/>
    </row>
    <row r="129" spans="1:10" ht="12.75">
      <c r="A129" s="17" t="s">
        <v>24</v>
      </c>
      <c r="B129" s="18"/>
      <c r="C129" s="18"/>
      <c r="D129" s="18">
        <v>4410</v>
      </c>
      <c r="E129" s="139">
        <v>3000</v>
      </c>
      <c r="F129" s="26">
        <v>3000</v>
      </c>
      <c r="G129" s="26">
        <v>1160.04</v>
      </c>
      <c r="H129" s="82">
        <f t="shared" si="3"/>
        <v>0.38667999999999997</v>
      </c>
      <c r="I129" s="20"/>
      <c r="J129" s="26"/>
    </row>
    <row r="130" spans="1:10" ht="12.75">
      <c r="A130" s="17" t="s">
        <v>25</v>
      </c>
      <c r="B130" s="18"/>
      <c r="C130" s="18"/>
      <c r="D130" s="18">
        <v>4430</v>
      </c>
      <c r="E130" s="139">
        <v>13000</v>
      </c>
      <c r="F130" s="26">
        <v>17000</v>
      </c>
      <c r="G130" s="26">
        <v>11481.39</v>
      </c>
      <c r="H130" s="82">
        <f t="shared" si="3"/>
        <v>0.6753758823529411</v>
      </c>
      <c r="I130" s="20"/>
      <c r="J130" s="26"/>
    </row>
    <row r="131" spans="1:10" ht="12.75">
      <c r="A131" s="19" t="s">
        <v>300</v>
      </c>
      <c r="B131" s="18"/>
      <c r="C131" s="18"/>
      <c r="D131" s="18">
        <v>4440</v>
      </c>
      <c r="E131" s="139">
        <v>38109</v>
      </c>
      <c r="F131" s="26">
        <v>38109</v>
      </c>
      <c r="G131" s="26">
        <v>28581.21</v>
      </c>
      <c r="H131" s="82">
        <f t="shared" si="3"/>
        <v>0.7499858301188695</v>
      </c>
      <c r="I131" s="20"/>
      <c r="J131" s="26"/>
    </row>
    <row r="132" spans="1:10" ht="12.75">
      <c r="A132" s="17" t="s">
        <v>30</v>
      </c>
      <c r="B132" s="18"/>
      <c r="C132" s="18"/>
      <c r="D132" s="18" t="s">
        <v>156</v>
      </c>
      <c r="E132" s="139">
        <v>3883</v>
      </c>
      <c r="F132" s="26">
        <v>3913</v>
      </c>
      <c r="G132" s="26">
        <v>1946</v>
      </c>
      <c r="H132" s="82">
        <f t="shared" si="3"/>
        <v>0.49731663685152055</v>
      </c>
      <c r="I132" s="20"/>
      <c r="J132" s="26"/>
    </row>
    <row r="133" spans="1:10" ht="25.5">
      <c r="A133" s="19" t="s">
        <v>301</v>
      </c>
      <c r="B133" s="18"/>
      <c r="C133" s="18"/>
      <c r="D133" s="18" t="s">
        <v>157</v>
      </c>
      <c r="E133" s="139">
        <v>2570</v>
      </c>
      <c r="F133" s="26">
        <v>2570</v>
      </c>
      <c r="G133" s="26">
        <v>1284</v>
      </c>
      <c r="H133" s="82">
        <f t="shared" si="3"/>
        <v>0.49961089494163424</v>
      </c>
      <c r="I133" s="20"/>
      <c r="J133" s="26"/>
    </row>
    <row r="134" spans="1:10" ht="12.75">
      <c r="A134" s="175" t="s">
        <v>202</v>
      </c>
      <c r="B134" s="18"/>
      <c r="C134" s="18"/>
      <c r="D134" s="18" t="s">
        <v>203</v>
      </c>
      <c r="E134" s="139">
        <v>80</v>
      </c>
      <c r="F134" s="26">
        <v>80</v>
      </c>
      <c r="G134" s="26">
        <v>0</v>
      </c>
      <c r="H134" s="82">
        <f t="shared" si="3"/>
        <v>0</v>
      </c>
      <c r="I134" s="20"/>
      <c r="J134" s="26"/>
    </row>
    <row r="135" spans="1:10" ht="12.75">
      <c r="A135" s="17" t="s">
        <v>425</v>
      </c>
      <c r="B135" s="18"/>
      <c r="C135" s="18"/>
      <c r="D135" s="18" t="s">
        <v>88</v>
      </c>
      <c r="E135" s="139">
        <v>5000</v>
      </c>
      <c r="F135" s="26">
        <v>5000</v>
      </c>
      <c r="G135" s="26">
        <v>937.16</v>
      </c>
      <c r="H135" s="82">
        <f t="shared" si="3"/>
        <v>0.187432</v>
      </c>
      <c r="I135" s="20"/>
      <c r="J135" s="26"/>
    </row>
    <row r="136" spans="1:10" ht="25.5" hidden="1">
      <c r="A136" s="19" t="s">
        <v>353</v>
      </c>
      <c r="B136" s="18"/>
      <c r="C136" s="18"/>
      <c r="D136" s="18" t="s">
        <v>347</v>
      </c>
      <c r="E136" s="139">
        <v>0</v>
      </c>
      <c r="F136" s="26">
        <v>0</v>
      </c>
      <c r="G136" s="26">
        <v>0</v>
      </c>
      <c r="H136" s="82"/>
      <c r="I136" s="20"/>
      <c r="J136" s="26"/>
    </row>
    <row r="137" spans="1:12" ht="12.75" hidden="1">
      <c r="A137" s="17" t="s">
        <v>16</v>
      </c>
      <c r="B137" s="18"/>
      <c r="C137" s="18"/>
      <c r="D137" s="18">
        <v>4580</v>
      </c>
      <c r="E137" s="139">
        <v>0</v>
      </c>
      <c r="F137" s="26">
        <v>0</v>
      </c>
      <c r="G137" s="26">
        <v>0</v>
      </c>
      <c r="H137" s="82"/>
      <c r="I137" s="20"/>
      <c r="J137" s="26"/>
      <c r="L137" s="176"/>
    </row>
    <row r="138" spans="1:12" ht="12.75">
      <c r="A138" s="17" t="s">
        <v>86</v>
      </c>
      <c r="B138" s="18"/>
      <c r="C138" s="18"/>
      <c r="D138" s="18" t="s">
        <v>87</v>
      </c>
      <c r="E138" s="139">
        <v>2000</v>
      </c>
      <c r="F138" s="26">
        <v>2000</v>
      </c>
      <c r="G138" s="26">
        <v>86.22</v>
      </c>
      <c r="H138" s="82">
        <f t="shared" si="3"/>
        <v>0.04311</v>
      </c>
      <c r="I138" s="20"/>
      <c r="J138" s="26"/>
      <c r="L138" s="176"/>
    </row>
    <row r="139" spans="1:12" ht="25.5">
      <c r="A139" s="19" t="s">
        <v>201</v>
      </c>
      <c r="B139" s="18"/>
      <c r="C139" s="18"/>
      <c r="D139" s="18" t="s">
        <v>187</v>
      </c>
      <c r="E139" s="139">
        <v>10000</v>
      </c>
      <c r="F139" s="26">
        <v>10000</v>
      </c>
      <c r="G139" s="26">
        <v>6273.94</v>
      </c>
      <c r="H139" s="82">
        <f t="shared" si="3"/>
        <v>0.627394</v>
      </c>
      <c r="I139" s="20"/>
      <c r="J139" s="26"/>
      <c r="L139" s="176"/>
    </row>
    <row r="140" spans="1:12" ht="12.75" hidden="1">
      <c r="A140" s="19" t="s">
        <v>83</v>
      </c>
      <c r="B140" s="18"/>
      <c r="C140" s="18"/>
      <c r="D140" s="18" t="s">
        <v>82</v>
      </c>
      <c r="E140" s="139">
        <v>0</v>
      </c>
      <c r="F140" s="26">
        <v>0</v>
      </c>
      <c r="G140" s="26">
        <v>0</v>
      </c>
      <c r="H140" s="82" t="e">
        <f t="shared" si="3"/>
        <v>#DIV/0!</v>
      </c>
      <c r="I140" s="20"/>
      <c r="J140" s="26"/>
      <c r="L140" s="176"/>
    </row>
    <row r="141" spans="1:12" ht="12.75" hidden="1">
      <c r="A141" s="17" t="s">
        <v>342</v>
      </c>
      <c r="B141" s="18"/>
      <c r="C141" s="18"/>
      <c r="D141" s="18" t="s">
        <v>139</v>
      </c>
      <c r="E141" s="139">
        <v>0</v>
      </c>
      <c r="F141" s="26">
        <v>0</v>
      </c>
      <c r="G141" s="26">
        <v>0</v>
      </c>
      <c r="H141" s="82" t="e">
        <f t="shared" si="3"/>
        <v>#DIV/0!</v>
      </c>
      <c r="I141" s="20"/>
      <c r="J141" s="26"/>
      <c r="L141" s="176"/>
    </row>
    <row r="142" spans="1:14" ht="12.75">
      <c r="A142" s="83" t="s">
        <v>343</v>
      </c>
      <c r="B142" s="84"/>
      <c r="C142" s="84" t="s">
        <v>181</v>
      </c>
      <c r="D142" s="84"/>
      <c r="E142" s="140">
        <f>SUM(E143:E148)</f>
        <v>36000</v>
      </c>
      <c r="F142" s="85">
        <f>SUM(F143:F148)</f>
        <v>41000</v>
      </c>
      <c r="G142" s="85">
        <f>SUM(G143:G148)</f>
        <v>13377.8</v>
      </c>
      <c r="H142" s="59">
        <f t="shared" si="3"/>
        <v>0.32628780487804876</v>
      </c>
      <c r="I142" s="59">
        <f>G142/13469867.47</f>
        <v>0.0009931649312656524</v>
      </c>
      <c r="J142" s="85"/>
      <c r="L142" s="176"/>
      <c r="N142" s="53"/>
    </row>
    <row r="143" spans="1:14" ht="12.75" hidden="1">
      <c r="A143" s="17" t="s">
        <v>189</v>
      </c>
      <c r="B143" s="84"/>
      <c r="C143" s="84"/>
      <c r="D143" s="18" t="s">
        <v>155</v>
      </c>
      <c r="E143" s="139">
        <v>0</v>
      </c>
      <c r="F143" s="26">
        <v>0</v>
      </c>
      <c r="G143" s="26">
        <v>0</v>
      </c>
      <c r="H143" s="82"/>
      <c r="I143" s="20"/>
      <c r="J143" s="85"/>
      <c r="L143" s="176"/>
      <c r="N143" s="53"/>
    </row>
    <row r="144" spans="1:14" ht="12.75">
      <c r="A144" s="17" t="s">
        <v>365</v>
      </c>
      <c r="B144" s="84"/>
      <c r="C144" s="84"/>
      <c r="D144" s="18" t="s">
        <v>361</v>
      </c>
      <c r="E144" s="139">
        <v>2000</v>
      </c>
      <c r="F144" s="26">
        <v>2000</v>
      </c>
      <c r="G144" s="26">
        <v>280.44</v>
      </c>
      <c r="H144" s="82">
        <f t="shared" si="3"/>
        <v>0.14022</v>
      </c>
      <c r="I144" s="20"/>
      <c r="J144" s="85"/>
      <c r="L144" s="176"/>
      <c r="N144" s="53"/>
    </row>
    <row r="145" spans="1:14" ht="12.75">
      <c r="A145" s="17" t="s">
        <v>9</v>
      </c>
      <c r="B145" s="18"/>
      <c r="C145" s="18"/>
      <c r="D145" s="18" t="s">
        <v>76</v>
      </c>
      <c r="E145" s="139">
        <v>10000</v>
      </c>
      <c r="F145" s="26">
        <v>15000</v>
      </c>
      <c r="G145" s="26">
        <v>7656.36</v>
      </c>
      <c r="H145" s="82">
        <f t="shared" si="3"/>
        <v>0.510424</v>
      </c>
      <c r="I145" s="20"/>
      <c r="J145" s="26"/>
      <c r="L145" s="176"/>
      <c r="N145" s="53"/>
    </row>
    <row r="146" spans="1:14" ht="12.75">
      <c r="A146" s="17" t="s">
        <v>12</v>
      </c>
      <c r="B146" s="18"/>
      <c r="C146" s="18"/>
      <c r="D146" s="18" t="s">
        <v>72</v>
      </c>
      <c r="E146" s="139">
        <v>15000</v>
      </c>
      <c r="F146" s="26">
        <v>15000</v>
      </c>
      <c r="G146" s="26">
        <v>1241</v>
      </c>
      <c r="H146" s="82">
        <f t="shared" si="3"/>
        <v>0.08273333333333334</v>
      </c>
      <c r="I146" s="20"/>
      <c r="J146" s="26"/>
      <c r="L146" s="176"/>
      <c r="N146" s="53"/>
    </row>
    <row r="147" spans="1:14" ht="25.5">
      <c r="A147" s="19" t="s">
        <v>215</v>
      </c>
      <c r="B147" s="18"/>
      <c r="C147" s="18"/>
      <c r="D147" s="18" t="s">
        <v>213</v>
      </c>
      <c r="E147" s="139">
        <v>9000</v>
      </c>
      <c r="F147" s="26">
        <v>9000</v>
      </c>
      <c r="G147" s="26">
        <v>4200</v>
      </c>
      <c r="H147" s="82">
        <f t="shared" si="3"/>
        <v>0.4666666666666667</v>
      </c>
      <c r="I147" s="20"/>
      <c r="J147" s="26"/>
      <c r="L147" s="176"/>
      <c r="N147" s="53"/>
    </row>
    <row r="148" spans="1:14" ht="12.75" hidden="1">
      <c r="A148" s="17" t="s">
        <v>86</v>
      </c>
      <c r="B148" s="18"/>
      <c r="C148" s="18"/>
      <c r="D148" s="18" t="s">
        <v>87</v>
      </c>
      <c r="E148" s="139">
        <v>0</v>
      </c>
      <c r="F148" s="26">
        <v>0</v>
      </c>
      <c r="G148" s="26">
        <v>0</v>
      </c>
      <c r="H148" s="82" t="e">
        <f t="shared" si="3"/>
        <v>#DIV/0!</v>
      </c>
      <c r="I148" s="20">
        <f>G148/13469867.47</f>
        <v>0</v>
      </c>
      <c r="J148" s="26"/>
      <c r="L148" s="176"/>
      <c r="N148" s="53"/>
    </row>
    <row r="149" spans="1:14" s="134" customFormat="1" ht="15" customHeight="1" hidden="1">
      <c r="A149" s="83" t="s">
        <v>263</v>
      </c>
      <c r="B149" s="18"/>
      <c r="C149" s="52" t="s">
        <v>264</v>
      </c>
      <c r="D149" s="52"/>
      <c r="E149" s="141">
        <v>0</v>
      </c>
      <c r="F149" s="54">
        <f>F150</f>
        <v>0</v>
      </c>
      <c r="G149" s="54">
        <f>SUM(G150)</f>
        <v>0</v>
      </c>
      <c r="H149" s="20" t="e">
        <f t="shared" si="3"/>
        <v>#DIV/0!</v>
      </c>
      <c r="I149" s="20">
        <f>G149/13469867.47</f>
        <v>0</v>
      </c>
      <c r="J149" s="26"/>
      <c r="L149" s="177"/>
      <c r="N149" s="89"/>
    </row>
    <row r="150" spans="1:14" ht="38.25" hidden="1">
      <c r="A150" s="19" t="s">
        <v>266</v>
      </c>
      <c r="B150" s="18"/>
      <c r="C150" s="18"/>
      <c r="D150" s="18" t="s">
        <v>265</v>
      </c>
      <c r="E150" s="139">
        <v>0</v>
      </c>
      <c r="F150" s="26">
        <v>0</v>
      </c>
      <c r="G150" s="26">
        <v>0</v>
      </c>
      <c r="H150" s="82" t="e">
        <f t="shared" si="3"/>
        <v>#DIV/0!</v>
      </c>
      <c r="I150" s="20">
        <f>G150/13469867.47</f>
        <v>0</v>
      </c>
      <c r="J150" s="26"/>
      <c r="L150" s="176"/>
      <c r="N150" s="53"/>
    </row>
    <row r="151" spans="1:14" ht="12.75">
      <c r="A151" s="83" t="s">
        <v>15</v>
      </c>
      <c r="B151" s="84"/>
      <c r="C151" s="84">
        <v>75095</v>
      </c>
      <c r="D151" s="84"/>
      <c r="E151" s="140">
        <f>SUM(E152:E158)</f>
        <v>28200</v>
      </c>
      <c r="F151" s="140">
        <f>SUM(F152:F158)</f>
        <v>28200</v>
      </c>
      <c r="G151" s="140">
        <f>SUM(G152:G158)</f>
        <v>12993.970000000001</v>
      </c>
      <c r="H151" s="59">
        <f aca="true" t="shared" si="4" ref="H151:H228">G151/F151</f>
        <v>0.46077907801418444</v>
      </c>
      <c r="I151" s="59">
        <f>G151/13469867.47</f>
        <v>0.0009646694764399193</v>
      </c>
      <c r="J151" s="85"/>
      <c r="L151" s="176"/>
      <c r="N151" s="53"/>
    </row>
    <row r="152" spans="1:14" ht="37.5" customHeight="1">
      <c r="A152" s="19" t="s">
        <v>302</v>
      </c>
      <c r="B152" s="18"/>
      <c r="C152" s="18"/>
      <c r="D152" s="18" t="s">
        <v>158</v>
      </c>
      <c r="E152" s="139">
        <v>10200</v>
      </c>
      <c r="F152" s="27">
        <v>0</v>
      </c>
      <c r="G152" s="27">
        <v>0</v>
      </c>
      <c r="H152" s="82"/>
      <c r="I152" s="20"/>
      <c r="J152" s="26"/>
      <c r="L152" s="176"/>
      <c r="N152" s="53"/>
    </row>
    <row r="153" spans="1:14" ht="12.75">
      <c r="A153" s="19" t="s">
        <v>154</v>
      </c>
      <c r="B153" s="18"/>
      <c r="C153" s="18"/>
      <c r="D153" s="18" t="s">
        <v>155</v>
      </c>
      <c r="E153" s="139">
        <v>500</v>
      </c>
      <c r="F153" s="27">
        <v>500</v>
      </c>
      <c r="G153" s="27">
        <v>0</v>
      </c>
      <c r="H153" s="82">
        <f t="shared" si="4"/>
        <v>0</v>
      </c>
      <c r="I153" s="20"/>
      <c r="J153" s="26"/>
      <c r="L153" s="176"/>
      <c r="N153" s="53"/>
    </row>
    <row r="154" spans="1:14" ht="12.75">
      <c r="A154" s="19" t="s">
        <v>365</v>
      </c>
      <c r="B154" s="18"/>
      <c r="C154" s="18"/>
      <c r="D154" s="18" t="s">
        <v>361</v>
      </c>
      <c r="E154" s="139">
        <v>5000</v>
      </c>
      <c r="F154" s="27">
        <v>5000</v>
      </c>
      <c r="G154" s="27">
        <v>2025.34</v>
      </c>
      <c r="H154" s="82">
        <f t="shared" si="4"/>
        <v>0.405068</v>
      </c>
      <c r="I154" s="20"/>
      <c r="J154" s="26"/>
      <c r="L154" s="176"/>
      <c r="N154" s="53"/>
    </row>
    <row r="155" spans="1:14" ht="12.75">
      <c r="A155" s="17" t="s">
        <v>9</v>
      </c>
      <c r="B155" s="18"/>
      <c r="C155" s="18"/>
      <c r="D155" s="18">
        <v>4210</v>
      </c>
      <c r="E155" s="139">
        <v>5000</v>
      </c>
      <c r="F155" s="26">
        <v>5000</v>
      </c>
      <c r="G155" s="26">
        <v>2630.53</v>
      </c>
      <c r="H155" s="82">
        <f t="shared" si="4"/>
        <v>0.5261060000000001</v>
      </c>
      <c r="I155" s="20"/>
      <c r="J155" s="26"/>
      <c r="L155" s="176"/>
      <c r="N155" s="53"/>
    </row>
    <row r="156" spans="1:14" ht="12.75">
      <c r="A156" s="17" t="s">
        <v>54</v>
      </c>
      <c r="B156" s="18"/>
      <c r="C156" s="18"/>
      <c r="D156" s="18" t="s">
        <v>130</v>
      </c>
      <c r="E156" s="139">
        <v>1500</v>
      </c>
      <c r="F156" s="26">
        <v>1500</v>
      </c>
      <c r="G156" s="26">
        <v>699.18</v>
      </c>
      <c r="H156" s="82">
        <f t="shared" si="4"/>
        <v>0.46612</v>
      </c>
      <c r="I156" s="20"/>
      <c r="J156" s="26"/>
      <c r="L156" s="176"/>
      <c r="N156" s="53"/>
    </row>
    <row r="157" spans="1:14" s="134" customFormat="1" ht="12.75">
      <c r="A157" s="17" t="s">
        <v>12</v>
      </c>
      <c r="B157" s="18"/>
      <c r="C157" s="18"/>
      <c r="D157" s="18" t="s">
        <v>72</v>
      </c>
      <c r="E157" s="139">
        <v>6000</v>
      </c>
      <c r="F157" s="26">
        <v>6000</v>
      </c>
      <c r="G157" s="26">
        <v>2538.92</v>
      </c>
      <c r="H157" s="82">
        <f t="shared" si="4"/>
        <v>0.4231533333333333</v>
      </c>
      <c r="I157" s="20"/>
      <c r="J157" s="26"/>
      <c r="L157" s="177"/>
      <c r="N157" s="89"/>
    </row>
    <row r="158" spans="1:14" s="134" customFormat="1" ht="12.75">
      <c r="A158" s="17" t="s">
        <v>25</v>
      </c>
      <c r="B158" s="18"/>
      <c r="C158" s="18"/>
      <c r="D158" s="18" t="s">
        <v>85</v>
      </c>
      <c r="E158" s="139">
        <v>0</v>
      </c>
      <c r="F158" s="26">
        <v>10200</v>
      </c>
      <c r="G158" s="26">
        <v>5100</v>
      </c>
      <c r="H158" s="82">
        <f t="shared" si="4"/>
        <v>0.5</v>
      </c>
      <c r="I158" s="20"/>
      <c r="J158" s="26"/>
      <c r="L158" s="177"/>
      <c r="N158" s="89"/>
    </row>
    <row r="159" spans="1:14" ht="25.5">
      <c r="A159" s="51" t="s">
        <v>168</v>
      </c>
      <c r="B159" s="52">
        <v>751</v>
      </c>
      <c r="C159" s="52"/>
      <c r="D159" s="52"/>
      <c r="E159" s="141">
        <f>SUM(E160)</f>
        <v>1350</v>
      </c>
      <c r="F159" s="104">
        <f>SUM(F160,F165,F174,F183)</f>
        <v>32144</v>
      </c>
      <c r="G159" s="104">
        <f>SUM(G160,G165,G174,G183)</f>
        <v>31097.229999999996</v>
      </c>
      <c r="H159" s="20">
        <f t="shared" si="4"/>
        <v>0.9674349800895967</v>
      </c>
      <c r="I159" s="20">
        <f>G159/13469867.47</f>
        <v>0.002308651519345646</v>
      </c>
      <c r="J159" s="54">
        <v>0</v>
      </c>
      <c r="L159" s="176"/>
      <c r="N159" s="53"/>
    </row>
    <row r="160" spans="1:14" ht="25.5">
      <c r="A160" s="57" t="s">
        <v>169</v>
      </c>
      <c r="B160" s="84"/>
      <c r="C160" s="84">
        <v>75101</v>
      </c>
      <c r="D160" s="84"/>
      <c r="E160" s="140">
        <f>SUM(E161:E164)</f>
        <v>1350</v>
      </c>
      <c r="F160" s="85">
        <f>SUM(F161:F164)</f>
        <v>1350</v>
      </c>
      <c r="G160" s="85">
        <f>SUM(G161:G164)</f>
        <v>658.0699999999999</v>
      </c>
      <c r="H160" s="59">
        <f t="shared" si="4"/>
        <v>0.4874592592592592</v>
      </c>
      <c r="I160" s="59">
        <f>G160/13469867.47</f>
        <v>4.885497214175634E-05</v>
      </c>
      <c r="J160" s="85"/>
      <c r="L160" s="176"/>
      <c r="N160" s="53"/>
    </row>
    <row r="161" spans="1:14" ht="12.75">
      <c r="A161" s="17" t="s">
        <v>19</v>
      </c>
      <c r="B161" s="18"/>
      <c r="C161" s="18"/>
      <c r="D161" s="18" t="s">
        <v>141</v>
      </c>
      <c r="E161" s="139">
        <v>1080</v>
      </c>
      <c r="F161" s="26">
        <v>1080</v>
      </c>
      <c r="G161" s="26">
        <v>512.67</v>
      </c>
      <c r="H161" s="82">
        <f t="shared" si="4"/>
        <v>0.4746944444444444</v>
      </c>
      <c r="I161" s="20"/>
      <c r="J161" s="26"/>
      <c r="L161" s="176"/>
      <c r="N161" s="53"/>
    </row>
    <row r="162" spans="1:14" ht="12.75">
      <c r="A162" s="17" t="s">
        <v>26</v>
      </c>
      <c r="B162" s="18"/>
      <c r="C162" s="18"/>
      <c r="D162" s="18">
        <v>4110</v>
      </c>
      <c r="E162" s="139">
        <v>185</v>
      </c>
      <c r="F162" s="26">
        <v>186</v>
      </c>
      <c r="G162" s="26">
        <v>77.35</v>
      </c>
      <c r="H162" s="82">
        <f>G162/F162</f>
        <v>0.4158602150537634</v>
      </c>
      <c r="I162" s="20"/>
      <c r="J162" s="26"/>
      <c r="L162" s="176"/>
      <c r="N162" s="53"/>
    </row>
    <row r="163" spans="1:14" s="134" customFormat="1" ht="25.5">
      <c r="A163" s="19" t="s">
        <v>522</v>
      </c>
      <c r="B163" s="18"/>
      <c r="C163" s="18"/>
      <c r="D163" s="18">
        <v>4120</v>
      </c>
      <c r="E163" s="139">
        <v>27</v>
      </c>
      <c r="F163" s="26">
        <v>27</v>
      </c>
      <c r="G163" s="26">
        <v>11.05</v>
      </c>
      <c r="H163" s="82">
        <f t="shared" si="4"/>
        <v>0.40925925925925927</v>
      </c>
      <c r="I163" s="20"/>
      <c r="J163" s="26"/>
      <c r="L163" s="177"/>
      <c r="N163" s="89"/>
    </row>
    <row r="164" spans="1:14" ht="12.75">
      <c r="A164" s="17" t="s">
        <v>12</v>
      </c>
      <c r="B164" s="18"/>
      <c r="C164" s="18"/>
      <c r="D164" s="18" t="s">
        <v>72</v>
      </c>
      <c r="E164" s="139">
        <v>58</v>
      </c>
      <c r="F164" s="26">
        <v>57</v>
      </c>
      <c r="G164" s="26">
        <v>57</v>
      </c>
      <c r="H164" s="82">
        <f t="shared" si="4"/>
        <v>1</v>
      </c>
      <c r="I164" s="20"/>
      <c r="J164" s="26"/>
      <c r="L164" s="176"/>
      <c r="N164" s="53"/>
    </row>
    <row r="165" spans="1:14" ht="15" customHeight="1" hidden="1">
      <c r="A165" s="83" t="s">
        <v>267</v>
      </c>
      <c r="B165" s="84"/>
      <c r="C165" s="84" t="s">
        <v>250</v>
      </c>
      <c r="D165" s="84"/>
      <c r="E165" s="140">
        <v>0</v>
      </c>
      <c r="F165" s="85">
        <f>SUM(F166:F173)</f>
        <v>0</v>
      </c>
      <c r="G165" s="85">
        <f>SUM(G166:G173)</f>
        <v>0</v>
      </c>
      <c r="H165" s="59" t="e">
        <f t="shared" si="4"/>
        <v>#DIV/0!</v>
      </c>
      <c r="I165" s="20">
        <f aca="true" t="shared" si="5" ref="I165:I174">G165/13469867.47</f>
        <v>0</v>
      </c>
      <c r="J165" s="54"/>
      <c r="L165" s="176"/>
      <c r="N165" s="53"/>
    </row>
    <row r="166" spans="1:14" ht="12.75" hidden="1">
      <c r="A166" s="17" t="s">
        <v>22</v>
      </c>
      <c r="B166" s="18"/>
      <c r="C166" s="18"/>
      <c r="D166" s="18" t="s">
        <v>73</v>
      </c>
      <c r="E166" s="139">
        <v>0</v>
      </c>
      <c r="F166" s="26">
        <v>0</v>
      </c>
      <c r="G166" s="26">
        <v>0</v>
      </c>
      <c r="H166" s="82" t="e">
        <f t="shared" si="4"/>
        <v>#DIV/0!</v>
      </c>
      <c r="I166" s="20">
        <f t="shared" si="5"/>
        <v>0</v>
      </c>
      <c r="J166" s="26"/>
      <c r="L166" s="176"/>
      <c r="N166" s="53"/>
    </row>
    <row r="167" spans="1:14" ht="12.75" hidden="1">
      <c r="A167" s="17" t="s">
        <v>19</v>
      </c>
      <c r="B167" s="18"/>
      <c r="C167" s="18"/>
      <c r="D167" s="18" t="s">
        <v>141</v>
      </c>
      <c r="E167" s="139">
        <v>0</v>
      </c>
      <c r="F167" s="26">
        <v>0</v>
      </c>
      <c r="G167" s="26">
        <v>0</v>
      </c>
      <c r="H167" s="82" t="e">
        <f t="shared" si="4"/>
        <v>#DIV/0!</v>
      </c>
      <c r="I167" s="20">
        <f t="shared" si="5"/>
        <v>0</v>
      </c>
      <c r="J167" s="26"/>
      <c r="L167" s="176"/>
      <c r="N167" s="53"/>
    </row>
    <row r="168" spans="1:14" ht="12.75" hidden="1">
      <c r="A168" s="17" t="s">
        <v>21</v>
      </c>
      <c r="B168" s="18"/>
      <c r="C168" s="18"/>
      <c r="D168" s="18" t="s">
        <v>74</v>
      </c>
      <c r="E168" s="139">
        <v>0</v>
      </c>
      <c r="F168" s="26">
        <v>0</v>
      </c>
      <c r="G168" s="26">
        <v>0</v>
      </c>
      <c r="H168" s="82" t="e">
        <f t="shared" si="4"/>
        <v>#DIV/0!</v>
      </c>
      <c r="I168" s="20">
        <f t="shared" si="5"/>
        <v>0</v>
      </c>
      <c r="J168" s="26"/>
      <c r="L168" s="176"/>
      <c r="N168" s="53"/>
    </row>
    <row r="169" spans="1:14" ht="25.5" hidden="1">
      <c r="A169" s="19" t="s">
        <v>522</v>
      </c>
      <c r="B169" s="18"/>
      <c r="C169" s="18"/>
      <c r="D169" s="18" t="s">
        <v>75</v>
      </c>
      <c r="E169" s="139">
        <v>0</v>
      </c>
      <c r="F169" s="26">
        <v>0</v>
      </c>
      <c r="G169" s="26">
        <v>0</v>
      </c>
      <c r="H169" s="82" t="e">
        <f t="shared" si="4"/>
        <v>#DIV/0!</v>
      </c>
      <c r="I169" s="20">
        <f t="shared" si="5"/>
        <v>0</v>
      </c>
      <c r="J169" s="26"/>
      <c r="L169" s="176"/>
      <c r="N169" s="53"/>
    </row>
    <row r="170" spans="1:14" ht="12.75" hidden="1">
      <c r="A170" s="17" t="s">
        <v>154</v>
      </c>
      <c r="B170" s="18"/>
      <c r="C170" s="18"/>
      <c r="D170" s="18" t="s">
        <v>155</v>
      </c>
      <c r="E170" s="139">
        <v>0</v>
      </c>
      <c r="F170" s="26">
        <v>0</v>
      </c>
      <c r="G170" s="26">
        <v>0</v>
      </c>
      <c r="H170" s="82" t="e">
        <f t="shared" si="4"/>
        <v>#DIV/0!</v>
      </c>
      <c r="I170" s="20">
        <f t="shared" si="5"/>
        <v>0</v>
      </c>
      <c r="J170" s="26"/>
      <c r="L170" s="176"/>
      <c r="N170" s="53"/>
    </row>
    <row r="171" spans="1:14" ht="12.75" hidden="1">
      <c r="A171" s="17" t="s">
        <v>9</v>
      </c>
      <c r="B171" s="18"/>
      <c r="C171" s="18"/>
      <c r="D171" s="18" t="s">
        <v>76</v>
      </c>
      <c r="E171" s="139">
        <v>0</v>
      </c>
      <c r="F171" s="26">
        <v>0</v>
      </c>
      <c r="G171" s="26">
        <v>0</v>
      </c>
      <c r="H171" s="82" t="e">
        <f t="shared" si="4"/>
        <v>#DIV/0!</v>
      </c>
      <c r="I171" s="20">
        <f t="shared" si="5"/>
        <v>0</v>
      </c>
      <c r="J171" s="26"/>
      <c r="L171" s="176"/>
      <c r="N171" s="53"/>
    </row>
    <row r="172" spans="1:14" ht="12.75" hidden="1">
      <c r="A172" s="17" t="s">
        <v>12</v>
      </c>
      <c r="B172" s="18"/>
      <c r="C172" s="18"/>
      <c r="D172" s="18" t="s">
        <v>72</v>
      </c>
      <c r="E172" s="139">
        <v>0</v>
      </c>
      <c r="F172" s="26">
        <v>0</v>
      </c>
      <c r="G172" s="26">
        <v>0</v>
      </c>
      <c r="H172" s="82" t="e">
        <f t="shared" si="4"/>
        <v>#DIV/0!</v>
      </c>
      <c r="I172" s="20">
        <f t="shared" si="5"/>
        <v>0</v>
      </c>
      <c r="J172" s="26"/>
      <c r="L172" s="176"/>
      <c r="N172" s="53"/>
    </row>
    <row r="173" spans="1:14" ht="12.75" hidden="1">
      <c r="A173" s="17" t="s">
        <v>24</v>
      </c>
      <c r="B173" s="18"/>
      <c r="C173" s="18"/>
      <c r="D173" s="18" t="s">
        <v>77</v>
      </c>
      <c r="E173" s="139">
        <v>0</v>
      </c>
      <c r="F173" s="26">
        <v>0</v>
      </c>
      <c r="G173" s="26">
        <v>0</v>
      </c>
      <c r="H173" s="82" t="e">
        <f t="shared" si="4"/>
        <v>#DIV/0!</v>
      </c>
      <c r="I173" s="20">
        <f t="shared" si="5"/>
        <v>0</v>
      </c>
      <c r="J173" s="26"/>
      <c r="L173" s="176"/>
      <c r="N173" s="53"/>
    </row>
    <row r="174" spans="1:14" ht="41.25" customHeight="1">
      <c r="A174" s="87" t="s">
        <v>504</v>
      </c>
      <c r="B174" s="18"/>
      <c r="C174" s="84" t="s">
        <v>505</v>
      </c>
      <c r="D174" s="18"/>
      <c r="E174" s="140">
        <v>0</v>
      </c>
      <c r="F174" s="85">
        <f>SUM(F175:F182)</f>
        <v>800</v>
      </c>
      <c r="G174" s="85">
        <f>SUM(G175:G182)</f>
        <v>466.15999999999997</v>
      </c>
      <c r="H174" s="59">
        <f aca="true" t="shared" si="6" ref="H174:H182">G174/F174</f>
        <v>0.5827</v>
      </c>
      <c r="I174" s="59">
        <f t="shared" si="5"/>
        <v>3.4607615927790564E-05</v>
      </c>
      <c r="J174" s="26"/>
      <c r="L174" s="176"/>
      <c r="N174" s="178"/>
    </row>
    <row r="175" spans="1:14" ht="12.75" hidden="1">
      <c r="A175" s="17" t="s">
        <v>22</v>
      </c>
      <c r="B175" s="18"/>
      <c r="C175" s="84"/>
      <c r="D175" s="18" t="s">
        <v>73</v>
      </c>
      <c r="E175" s="139">
        <v>0</v>
      </c>
      <c r="F175" s="26">
        <v>0</v>
      </c>
      <c r="G175" s="26">
        <v>0</v>
      </c>
      <c r="H175" s="82" t="e">
        <f t="shared" si="6"/>
        <v>#DIV/0!</v>
      </c>
      <c r="I175" s="20"/>
      <c r="J175" s="26"/>
      <c r="L175" s="176"/>
      <c r="N175" s="178"/>
    </row>
    <row r="176" spans="1:14" ht="12.75" hidden="1">
      <c r="A176" s="17" t="s">
        <v>19</v>
      </c>
      <c r="B176" s="18"/>
      <c r="C176" s="84"/>
      <c r="D176" s="18" t="s">
        <v>141</v>
      </c>
      <c r="E176" s="139">
        <v>0</v>
      </c>
      <c r="F176" s="26">
        <v>0</v>
      </c>
      <c r="G176" s="26">
        <v>0</v>
      </c>
      <c r="H176" s="82" t="e">
        <f t="shared" si="6"/>
        <v>#DIV/0!</v>
      </c>
      <c r="I176" s="20"/>
      <c r="J176" s="26"/>
      <c r="L176" s="176"/>
      <c r="N176" s="178"/>
    </row>
    <row r="177" spans="1:14" ht="12.75" hidden="1">
      <c r="A177" s="17" t="s">
        <v>21</v>
      </c>
      <c r="B177" s="18"/>
      <c r="C177" s="84"/>
      <c r="D177" s="18" t="s">
        <v>74</v>
      </c>
      <c r="E177" s="139">
        <v>0</v>
      </c>
      <c r="F177" s="26">
        <v>0</v>
      </c>
      <c r="G177" s="26">
        <v>0</v>
      </c>
      <c r="H177" s="82" t="e">
        <f t="shared" si="6"/>
        <v>#DIV/0!</v>
      </c>
      <c r="I177" s="20"/>
      <c r="J177" s="26"/>
      <c r="L177" s="176"/>
      <c r="N177" s="178"/>
    </row>
    <row r="178" spans="1:14" ht="25.5" hidden="1">
      <c r="A178" s="19" t="s">
        <v>522</v>
      </c>
      <c r="B178" s="18"/>
      <c r="C178" s="84"/>
      <c r="D178" s="18" t="s">
        <v>75</v>
      </c>
      <c r="E178" s="139">
        <v>0</v>
      </c>
      <c r="F178" s="26">
        <v>0</v>
      </c>
      <c r="G178" s="26">
        <v>0</v>
      </c>
      <c r="H178" s="82" t="e">
        <f t="shared" si="6"/>
        <v>#DIV/0!</v>
      </c>
      <c r="I178" s="20"/>
      <c r="J178" s="26"/>
      <c r="L178" s="176"/>
      <c r="N178" s="178"/>
    </row>
    <row r="179" spans="1:14" ht="12.75" hidden="1">
      <c r="A179" s="17" t="s">
        <v>154</v>
      </c>
      <c r="B179" s="18"/>
      <c r="C179" s="84"/>
      <c r="D179" s="18" t="s">
        <v>155</v>
      </c>
      <c r="E179" s="139">
        <v>0</v>
      </c>
      <c r="F179" s="26">
        <v>0</v>
      </c>
      <c r="G179" s="26">
        <v>0</v>
      </c>
      <c r="H179" s="82" t="e">
        <f t="shared" si="6"/>
        <v>#DIV/0!</v>
      </c>
      <c r="I179" s="20"/>
      <c r="J179" s="26"/>
      <c r="L179" s="176"/>
      <c r="N179" s="178"/>
    </row>
    <row r="180" spans="1:14" ht="12.75" hidden="1">
      <c r="A180" s="17" t="s">
        <v>9</v>
      </c>
      <c r="B180" s="18"/>
      <c r="C180" s="84"/>
      <c r="D180" s="18" t="s">
        <v>76</v>
      </c>
      <c r="E180" s="139">
        <v>0</v>
      </c>
      <c r="F180" s="26">
        <v>0</v>
      </c>
      <c r="G180" s="26">
        <v>0</v>
      </c>
      <c r="H180" s="82" t="e">
        <f t="shared" si="6"/>
        <v>#DIV/0!</v>
      </c>
      <c r="I180" s="20"/>
      <c r="J180" s="26"/>
      <c r="L180" s="176"/>
      <c r="N180" s="178"/>
    </row>
    <row r="181" spans="1:14" ht="12.75">
      <c r="A181" s="17" t="s">
        <v>12</v>
      </c>
      <c r="B181" s="18"/>
      <c r="C181" s="84"/>
      <c r="D181" s="18" t="s">
        <v>72</v>
      </c>
      <c r="E181" s="139">
        <v>0</v>
      </c>
      <c r="F181" s="26">
        <v>600</v>
      </c>
      <c r="G181" s="26">
        <v>290.64</v>
      </c>
      <c r="H181" s="82">
        <f t="shared" si="6"/>
        <v>0.4844</v>
      </c>
      <c r="I181" s="20"/>
      <c r="J181" s="26"/>
      <c r="L181" s="176"/>
      <c r="N181" s="178"/>
    </row>
    <row r="182" spans="1:14" ht="12.75">
      <c r="A182" s="17" t="s">
        <v>24</v>
      </c>
      <c r="B182" s="18"/>
      <c r="C182" s="84"/>
      <c r="D182" s="18" t="s">
        <v>77</v>
      </c>
      <c r="E182" s="139">
        <v>0</v>
      </c>
      <c r="F182" s="26">
        <v>200</v>
      </c>
      <c r="G182" s="26">
        <v>175.52</v>
      </c>
      <c r="H182" s="82">
        <f t="shared" si="6"/>
        <v>0.8776</v>
      </c>
      <c r="I182" s="20"/>
      <c r="J182" s="26"/>
      <c r="L182" s="176"/>
      <c r="N182" s="178"/>
    </row>
    <row r="183" spans="1:14" ht="12.75">
      <c r="A183" s="87" t="s">
        <v>231</v>
      </c>
      <c r="B183" s="18"/>
      <c r="C183" s="84" t="s">
        <v>232</v>
      </c>
      <c r="D183" s="18"/>
      <c r="E183" s="140">
        <v>0</v>
      </c>
      <c r="F183" s="85">
        <f>SUM(F184:F191)</f>
        <v>29994</v>
      </c>
      <c r="G183" s="85">
        <f>SUM(G184:G191)</f>
        <v>29972.999999999996</v>
      </c>
      <c r="H183" s="59">
        <f aca="true" t="shared" si="7" ref="H183:H191">G183/F183</f>
        <v>0.9992998599719943</v>
      </c>
      <c r="I183" s="59">
        <f>G183/13469867.47</f>
        <v>0.002225188931276099</v>
      </c>
      <c r="J183" s="26"/>
      <c r="L183" s="176"/>
      <c r="N183" s="178"/>
    </row>
    <row r="184" spans="1:14" ht="12.75">
      <c r="A184" s="17" t="s">
        <v>22</v>
      </c>
      <c r="B184" s="18"/>
      <c r="C184" s="84"/>
      <c r="D184" s="18" t="s">
        <v>73</v>
      </c>
      <c r="E184" s="139">
        <v>0</v>
      </c>
      <c r="F184" s="26">
        <v>18700</v>
      </c>
      <c r="G184" s="26">
        <v>18700</v>
      </c>
      <c r="H184" s="82">
        <f t="shared" si="7"/>
        <v>1</v>
      </c>
      <c r="I184" s="20"/>
      <c r="J184" s="26"/>
      <c r="L184" s="176"/>
      <c r="N184" s="178"/>
    </row>
    <row r="185" spans="1:14" ht="12.75">
      <c r="A185" s="17" t="s">
        <v>19</v>
      </c>
      <c r="B185" s="18"/>
      <c r="C185" s="84"/>
      <c r="D185" s="18" t="s">
        <v>141</v>
      </c>
      <c r="E185" s="139">
        <v>0</v>
      </c>
      <c r="F185" s="26">
        <v>800</v>
      </c>
      <c r="G185" s="26">
        <v>800</v>
      </c>
      <c r="H185" s="82">
        <f t="shared" si="7"/>
        <v>1</v>
      </c>
      <c r="I185" s="20"/>
      <c r="J185" s="26"/>
      <c r="L185" s="176"/>
      <c r="N185" s="178"/>
    </row>
    <row r="186" spans="1:14" ht="12.75">
      <c r="A186" s="17" t="s">
        <v>26</v>
      </c>
      <c r="B186" s="18"/>
      <c r="C186" s="84"/>
      <c r="D186" s="18" t="s">
        <v>74</v>
      </c>
      <c r="E186" s="139">
        <v>0</v>
      </c>
      <c r="F186" s="26">
        <v>783</v>
      </c>
      <c r="G186" s="26">
        <v>782.49</v>
      </c>
      <c r="H186" s="82">
        <f t="shared" si="7"/>
        <v>0.9993486590038314</v>
      </c>
      <c r="I186" s="20"/>
      <c r="J186" s="26"/>
      <c r="L186" s="176"/>
      <c r="N186" s="178"/>
    </row>
    <row r="187" spans="1:14" ht="25.5">
      <c r="A187" s="19" t="s">
        <v>522</v>
      </c>
      <c r="B187" s="18"/>
      <c r="C187" s="84"/>
      <c r="D187" s="18" t="s">
        <v>75</v>
      </c>
      <c r="E187" s="139">
        <v>0</v>
      </c>
      <c r="F187" s="26">
        <v>112</v>
      </c>
      <c r="G187" s="26">
        <v>104.17</v>
      </c>
      <c r="H187" s="82">
        <f t="shared" si="7"/>
        <v>0.9300892857142857</v>
      </c>
      <c r="I187" s="20"/>
      <c r="J187" s="26"/>
      <c r="L187" s="176"/>
      <c r="N187" s="178"/>
    </row>
    <row r="188" spans="1:14" ht="12.75">
      <c r="A188" s="17" t="s">
        <v>154</v>
      </c>
      <c r="B188" s="18"/>
      <c r="C188" s="84"/>
      <c r="D188" s="18" t="s">
        <v>155</v>
      </c>
      <c r="E188" s="139">
        <v>0</v>
      </c>
      <c r="F188" s="26">
        <v>4352</v>
      </c>
      <c r="G188" s="26">
        <v>4352</v>
      </c>
      <c r="H188" s="82">
        <f t="shared" si="7"/>
        <v>1</v>
      </c>
      <c r="I188" s="20"/>
      <c r="J188" s="26"/>
      <c r="L188" s="176"/>
      <c r="N188" s="178"/>
    </row>
    <row r="189" spans="1:14" ht="12.75">
      <c r="A189" s="17" t="s">
        <v>9</v>
      </c>
      <c r="B189" s="18"/>
      <c r="C189" s="84"/>
      <c r="D189" s="18" t="s">
        <v>76</v>
      </c>
      <c r="E189" s="139">
        <v>0</v>
      </c>
      <c r="F189" s="26">
        <v>2540</v>
      </c>
      <c r="G189" s="26">
        <v>2528.8</v>
      </c>
      <c r="H189" s="82">
        <f t="shared" si="7"/>
        <v>0.9955905511811024</v>
      </c>
      <c r="I189" s="20"/>
      <c r="J189" s="26"/>
      <c r="L189" s="176"/>
      <c r="N189" s="178"/>
    </row>
    <row r="190" spans="1:14" ht="12.75">
      <c r="A190" s="17" t="s">
        <v>12</v>
      </c>
      <c r="B190" s="18"/>
      <c r="C190" s="84"/>
      <c r="D190" s="18" t="s">
        <v>72</v>
      </c>
      <c r="E190" s="139">
        <v>0</v>
      </c>
      <c r="F190" s="26">
        <v>2556</v>
      </c>
      <c r="G190" s="26">
        <v>2555.1</v>
      </c>
      <c r="H190" s="82">
        <f t="shared" si="7"/>
        <v>0.9996478873239436</v>
      </c>
      <c r="I190" s="20"/>
      <c r="J190" s="26"/>
      <c r="L190" s="176"/>
      <c r="N190" s="178"/>
    </row>
    <row r="191" spans="1:14" ht="12.75">
      <c r="A191" s="17" t="s">
        <v>24</v>
      </c>
      <c r="B191" s="18"/>
      <c r="C191" s="84"/>
      <c r="D191" s="18" t="s">
        <v>77</v>
      </c>
      <c r="E191" s="139">
        <v>0</v>
      </c>
      <c r="F191" s="26">
        <v>151</v>
      </c>
      <c r="G191" s="26">
        <v>150.44</v>
      </c>
      <c r="H191" s="82">
        <f t="shared" si="7"/>
        <v>0.9962913907284768</v>
      </c>
      <c r="I191" s="20"/>
      <c r="J191" s="26"/>
      <c r="L191" s="176"/>
      <c r="N191" s="178"/>
    </row>
    <row r="192" spans="1:12" ht="18" customHeight="1">
      <c r="A192" s="51" t="s">
        <v>27</v>
      </c>
      <c r="B192" s="52">
        <v>754</v>
      </c>
      <c r="C192" s="52"/>
      <c r="D192" s="52"/>
      <c r="E192" s="141">
        <f>SUM(E193,E197,E213,E222,E195)</f>
        <v>103411</v>
      </c>
      <c r="F192" s="141">
        <f>SUM(F193,F197,F213,F222,F195)</f>
        <v>120411</v>
      </c>
      <c r="G192" s="141">
        <f>SUM(G193,G197,G213,G222,G195)</f>
        <v>46655.62</v>
      </c>
      <c r="H192" s="20">
        <f t="shared" si="4"/>
        <v>0.3874697494414962</v>
      </c>
      <c r="I192" s="20">
        <f>G192/13469867.47</f>
        <v>0.00346370297286971</v>
      </c>
      <c r="J192" s="54">
        <v>0</v>
      </c>
      <c r="L192" s="176"/>
    </row>
    <row r="193" spans="1:12" ht="15" customHeight="1">
      <c r="A193" s="57" t="s">
        <v>350</v>
      </c>
      <c r="B193" s="84"/>
      <c r="C193" s="84" t="s">
        <v>367</v>
      </c>
      <c r="D193" s="84"/>
      <c r="E193" s="140">
        <f>SUM(E194)</f>
        <v>9000</v>
      </c>
      <c r="F193" s="86">
        <f>F194</f>
        <v>9000</v>
      </c>
      <c r="G193" s="86">
        <f>G194</f>
        <v>0</v>
      </c>
      <c r="H193" s="59">
        <f t="shared" si="4"/>
        <v>0</v>
      </c>
      <c r="I193" s="59">
        <f>G193/13469867.47</f>
        <v>0</v>
      </c>
      <c r="J193" s="85"/>
      <c r="L193" s="176"/>
    </row>
    <row r="194" spans="1:12" s="134" customFormat="1" ht="25.5">
      <c r="A194" s="97" t="s">
        <v>528</v>
      </c>
      <c r="B194" s="18"/>
      <c r="C194" s="18"/>
      <c r="D194" s="18" t="s">
        <v>335</v>
      </c>
      <c r="E194" s="139">
        <v>9000</v>
      </c>
      <c r="F194" s="27">
        <v>9000</v>
      </c>
      <c r="G194" s="27">
        <v>0</v>
      </c>
      <c r="H194" s="82">
        <f t="shared" si="4"/>
        <v>0</v>
      </c>
      <c r="I194" s="20"/>
      <c r="J194" s="26"/>
      <c r="L194" s="177"/>
    </row>
    <row r="195" spans="1:12" ht="12.75" hidden="1">
      <c r="A195" s="123" t="s">
        <v>329</v>
      </c>
      <c r="B195" s="124"/>
      <c r="C195" s="124" t="s">
        <v>330</v>
      </c>
      <c r="D195" s="124"/>
      <c r="E195" s="140">
        <v>0</v>
      </c>
      <c r="F195" s="125">
        <f>SUM(F196:F196)</f>
        <v>0</v>
      </c>
      <c r="G195" s="125">
        <v>0</v>
      </c>
      <c r="H195" s="126" t="e">
        <f t="shared" si="4"/>
        <v>#DIV/0!</v>
      </c>
      <c r="I195" s="20">
        <f>G195/13469867.47</f>
        <v>0</v>
      </c>
      <c r="J195" s="125"/>
      <c r="L195" s="176"/>
    </row>
    <row r="196" spans="1:12" ht="25.5" hidden="1">
      <c r="A196" s="97" t="s">
        <v>331</v>
      </c>
      <c r="B196" s="52"/>
      <c r="C196" s="52"/>
      <c r="D196" s="18" t="s">
        <v>335</v>
      </c>
      <c r="E196" s="139">
        <v>0</v>
      </c>
      <c r="F196" s="26">
        <v>0</v>
      </c>
      <c r="G196" s="26">
        <v>0</v>
      </c>
      <c r="H196" s="82" t="e">
        <f t="shared" si="4"/>
        <v>#DIV/0!</v>
      </c>
      <c r="I196" s="20">
        <f>G196/13469867.47</f>
        <v>0</v>
      </c>
      <c r="J196" s="26"/>
      <c r="L196" s="176"/>
    </row>
    <row r="197" spans="1:12" ht="15" customHeight="1">
      <c r="A197" s="83" t="s">
        <v>28</v>
      </c>
      <c r="B197" s="84"/>
      <c r="C197" s="84">
        <v>75412</v>
      </c>
      <c r="D197" s="84"/>
      <c r="E197" s="140">
        <f>SUM(E198:E212)</f>
        <v>90520</v>
      </c>
      <c r="F197" s="86">
        <f>SUM(F198:F212)</f>
        <v>107320</v>
      </c>
      <c r="G197" s="86">
        <f>SUM(G198:G212)</f>
        <v>46347.560000000005</v>
      </c>
      <c r="H197" s="59">
        <f t="shared" si="4"/>
        <v>0.43186321282146856</v>
      </c>
      <c r="I197" s="59">
        <f>G197/13469867.47</f>
        <v>0.003440832666188066</v>
      </c>
      <c r="J197" s="85"/>
      <c r="L197" s="176"/>
    </row>
    <row r="198" spans="1:12" s="134" customFormat="1" ht="27" customHeight="1" hidden="1">
      <c r="A198" s="19" t="s">
        <v>177</v>
      </c>
      <c r="B198" s="18"/>
      <c r="C198" s="18"/>
      <c r="D198" s="18" t="s">
        <v>332</v>
      </c>
      <c r="E198" s="139">
        <v>0</v>
      </c>
      <c r="F198" s="27">
        <v>0</v>
      </c>
      <c r="G198" s="27">
        <v>0</v>
      </c>
      <c r="H198" s="59" t="e">
        <f t="shared" si="4"/>
        <v>#DIV/0!</v>
      </c>
      <c r="I198" s="20">
        <f>G198/13469867.47</f>
        <v>0</v>
      </c>
      <c r="J198" s="26"/>
      <c r="L198" s="177"/>
    </row>
    <row r="199" spans="1:12" s="134" customFormat="1" ht="12.75" customHeight="1">
      <c r="A199" s="19" t="s">
        <v>437</v>
      </c>
      <c r="B199" s="18"/>
      <c r="C199" s="18"/>
      <c r="D199" s="18" t="s">
        <v>90</v>
      </c>
      <c r="E199" s="139">
        <v>4000</v>
      </c>
      <c r="F199" s="27">
        <v>4000</v>
      </c>
      <c r="G199" s="27">
        <v>0</v>
      </c>
      <c r="H199" s="82">
        <f t="shared" si="4"/>
        <v>0</v>
      </c>
      <c r="I199" s="20"/>
      <c r="J199" s="26"/>
      <c r="L199" s="177"/>
    </row>
    <row r="200" spans="1:12" ht="12.75">
      <c r="A200" s="17" t="s">
        <v>22</v>
      </c>
      <c r="B200" s="18"/>
      <c r="C200" s="18"/>
      <c r="D200" s="18" t="s">
        <v>73</v>
      </c>
      <c r="E200" s="139">
        <v>10000</v>
      </c>
      <c r="F200" s="27">
        <v>10000</v>
      </c>
      <c r="G200" s="27">
        <v>50</v>
      </c>
      <c r="H200" s="82">
        <f t="shared" si="4"/>
        <v>0.005</v>
      </c>
      <c r="I200" s="20"/>
      <c r="J200" s="26"/>
      <c r="L200" s="176"/>
    </row>
    <row r="201" spans="1:12" s="134" customFormat="1" ht="12.75">
      <c r="A201" s="19" t="s">
        <v>26</v>
      </c>
      <c r="B201" s="18"/>
      <c r="C201" s="18"/>
      <c r="D201" s="18" t="s">
        <v>74</v>
      </c>
      <c r="E201" s="139">
        <v>1720</v>
      </c>
      <c r="F201" s="26">
        <v>1720</v>
      </c>
      <c r="G201" s="26">
        <v>687.6</v>
      </c>
      <c r="H201" s="82">
        <f t="shared" si="4"/>
        <v>0.39976744186046514</v>
      </c>
      <c r="I201" s="20"/>
      <c r="J201" s="26"/>
      <c r="L201" s="177"/>
    </row>
    <row r="202" spans="1:12" ht="12.75">
      <c r="A202" s="19" t="s">
        <v>154</v>
      </c>
      <c r="B202" s="18"/>
      <c r="C202" s="18"/>
      <c r="D202" s="18" t="s">
        <v>155</v>
      </c>
      <c r="E202" s="139">
        <v>10000</v>
      </c>
      <c r="F202" s="26">
        <v>10000</v>
      </c>
      <c r="G202" s="26">
        <v>4599.03</v>
      </c>
      <c r="H202" s="82">
        <f t="shared" si="4"/>
        <v>0.45990299999999995</v>
      </c>
      <c r="I202" s="20"/>
      <c r="J202" s="26"/>
      <c r="L202" s="176"/>
    </row>
    <row r="203" spans="1:12" ht="12.75">
      <c r="A203" s="17" t="s">
        <v>9</v>
      </c>
      <c r="B203" s="18"/>
      <c r="C203" s="18"/>
      <c r="D203" s="18">
        <v>4210</v>
      </c>
      <c r="E203" s="139">
        <v>20000</v>
      </c>
      <c r="F203" s="26">
        <v>18170</v>
      </c>
      <c r="G203" s="26">
        <v>2986.82</v>
      </c>
      <c r="H203" s="82">
        <f t="shared" si="4"/>
        <v>0.16438194826637315</v>
      </c>
      <c r="I203" s="20"/>
      <c r="J203" s="26"/>
      <c r="L203" s="176"/>
    </row>
    <row r="204" spans="1:12" ht="12.75">
      <c r="A204" s="17" t="s">
        <v>9</v>
      </c>
      <c r="B204" s="18"/>
      <c r="C204" s="18"/>
      <c r="D204" s="18" t="s">
        <v>434</v>
      </c>
      <c r="E204" s="139">
        <v>0</v>
      </c>
      <c r="F204" s="26">
        <v>630</v>
      </c>
      <c r="G204" s="26">
        <v>486</v>
      </c>
      <c r="H204" s="82">
        <f t="shared" si="4"/>
        <v>0.7714285714285715</v>
      </c>
      <c r="I204" s="20"/>
      <c r="J204" s="26"/>
      <c r="L204" s="176"/>
    </row>
    <row r="205" spans="1:12" ht="12.75">
      <c r="A205" s="17" t="s">
        <v>10</v>
      </c>
      <c r="B205" s="18"/>
      <c r="C205" s="18"/>
      <c r="D205" s="18">
        <v>4260</v>
      </c>
      <c r="E205" s="139">
        <v>8000</v>
      </c>
      <c r="F205" s="26">
        <v>6722</v>
      </c>
      <c r="G205" s="26">
        <v>3107.57</v>
      </c>
      <c r="H205" s="82">
        <f t="shared" si="4"/>
        <v>0.4622984230883666</v>
      </c>
      <c r="I205" s="20"/>
      <c r="J205" s="26"/>
      <c r="L205" s="176"/>
    </row>
    <row r="206" spans="1:12" ht="12.75">
      <c r="A206" s="17" t="s">
        <v>11</v>
      </c>
      <c r="B206" s="18"/>
      <c r="C206" s="18"/>
      <c r="D206" s="18" t="s">
        <v>127</v>
      </c>
      <c r="E206" s="139">
        <v>5000</v>
      </c>
      <c r="F206" s="26">
        <v>22000</v>
      </c>
      <c r="G206" s="26">
        <v>15206</v>
      </c>
      <c r="H206" s="82">
        <f t="shared" si="4"/>
        <v>0.6911818181818182</v>
      </c>
      <c r="I206" s="20"/>
      <c r="J206" s="26"/>
      <c r="L206" s="176"/>
    </row>
    <row r="207" spans="1:12" ht="12.75">
      <c r="A207" s="17" t="s">
        <v>42</v>
      </c>
      <c r="B207" s="18"/>
      <c r="C207" s="18"/>
      <c r="D207" s="18" t="s">
        <v>129</v>
      </c>
      <c r="E207" s="139">
        <v>1000</v>
      </c>
      <c r="F207" s="26">
        <v>1000</v>
      </c>
      <c r="G207" s="26">
        <v>0</v>
      </c>
      <c r="H207" s="82">
        <f t="shared" si="4"/>
        <v>0</v>
      </c>
      <c r="I207" s="20"/>
      <c r="J207" s="26"/>
      <c r="L207" s="176"/>
    </row>
    <row r="208" spans="1:12" ht="12.75">
      <c r="A208" s="17" t="s">
        <v>12</v>
      </c>
      <c r="B208" s="18"/>
      <c r="C208" s="18"/>
      <c r="D208" s="18">
        <v>4300</v>
      </c>
      <c r="E208" s="139">
        <v>4000</v>
      </c>
      <c r="F208" s="26">
        <v>5000</v>
      </c>
      <c r="G208" s="26">
        <v>3759.65</v>
      </c>
      <c r="H208" s="82">
        <f t="shared" si="4"/>
        <v>0.75193</v>
      </c>
      <c r="I208" s="20"/>
      <c r="J208" s="26"/>
      <c r="L208" s="176"/>
    </row>
    <row r="209" spans="1:12" ht="12.75" customHeight="1">
      <c r="A209" s="19" t="s">
        <v>199</v>
      </c>
      <c r="B209" s="18"/>
      <c r="C209" s="18"/>
      <c r="D209" s="18" t="s">
        <v>200</v>
      </c>
      <c r="E209" s="139">
        <v>0</v>
      </c>
      <c r="F209" s="26">
        <v>1278</v>
      </c>
      <c r="G209" s="26">
        <v>1277.65</v>
      </c>
      <c r="H209" s="82">
        <f t="shared" si="4"/>
        <v>0.9997261345852896</v>
      </c>
      <c r="I209" s="20"/>
      <c r="J209" s="26"/>
      <c r="L209" s="176"/>
    </row>
    <row r="210" spans="1:12" ht="12.75">
      <c r="A210" s="17" t="s">
        <v>25</v>
      </c>
      <c r="B210" s="18"/>
      <c r="C210" s="18"/>
      <c r="D210" s="18">
        <v>4430</v>
      </c>
      <c r="E210" s="139">
        <v>16800</v>
      </c>
      <c r="F210" s="26">
        <v>16800</v>
      </c>
      <c r="G210" s="26">
        <v>6687.24</v>
      </c>
      <c r="H210" s="82">
        <f t="shared" si="4"/>
        <v>0.39804999999999996</v>
      </c>
      <c r="I210" s="20"/>
      <c r="J210" s="26"/>
      <c r="L210" s="176"/>
    </row>
    <row r="211" spans="1:12" ht="12.75">
      <c r="A211" s="19" t="s">
        <v>83</v>
      </c>
      <c r="B211" s="18"/>
      <c r="C211" s="18"/>
      <c r="D211" s="18" t="s">
        <v>82</v>
      </c>
      <c r="E211" s="139">
        <v>10000</v>
      </c>
      <c r="F211" s="26">
        <v>10000</v>
      </c>
      <c r="G211" s="26">
        <v>7500</v>
      </c>
      <c r="H211" s="82">
        <f t="shared" si="4"/>
        <v>0.75</v>
      </c>
      <c r="I211" s="20"/>
      <c r="J211" s="26"/>
      <c r="L211" s="176"/>
    </row>
    <row r="212" spans="1:12" ht="51" hidden="1">
      <c r="A212" s="19" t="s">
        <v>477</v>
      </c>
      <c r="B212" s="18"/>
      <c r="C212" s="18"/>
      <c r="D212" s="18" t="s">
        <v>478</v>
      </c>
      <c r="E212" s="139">
        <v>0</v>
      </c>
      <c r="F212" s="26">
        <v>0</v>
      </c>
      <c r="G212" s="26">
        <v>0</v>
      </c>
      <c r="H212" s="82" t="e">
        <f t="shared" si="4"/>
        <v>#DIV/0!</v>
      </c>
      <c r="I212" s="20">
        <f>G212/13469867.47</f>
        <v>0</v>
      </c>
      <c r="J212" s="26"/>
      <c r="L212" s="176"/>
    </row>
    <row r="213" spans="1:12" ht="15" customHeight="1">
      <c r="A213" s="83" t="s">
        <v>29</v>
      </c>
      <c r="B213" s="84"/>
      <c r="C213" s="84">
        <v>75414</v>
      </c>
      <c r="D213" s="84"/>
      <c r="E213" s="140">
        <f>SUM(E214:E221)</f>
        <v>1200</v>
      </c>
      <c r="F213" s="86">
        <f>SUM(F214:F221)</f>
        <v>1400</v>
      </c>
      <c r="G213" s="86">
        <f>SUM(G214:G221)</f>
        <v>227.26999999999998</v>
      </c>
      <c r="H213" s="59">
        <f t="shared" si="4"/>
        <v>0.16233571428571428</v>
      </c>
      <c r="I213" s="59">
        <f>G213/13469867.47</f>
        <v>1.6872474841060925E-05</v>
      </c>
      <c r="J213" s="85"/>
      <c r="L213" s="176"/>
    </row>
    <row r="214" spans="1:12" ht="12.75">
      <c r="A214" s="17" t="s">
        <v>22</v>
      </c>
      <c r="B214" s="18"/>
      <c r="C214" s="18"/>
      <c r="D214" s="18" t="s">
        <v>73</v>
      </c>
      <c r="E214" s="139">
        <v>200</v>
      </c>
      <c r="F214" s="27">
        <v>500</v>
      </c>
      <c r="G214" s="27">
        <v>0</v>
      </c>
      <c r="H214" s="82">
        <f t="shared" si="4"/>
        <v>0</v>
      </c>
      <c r="I214" s="20"/>
      <c r="J214" s="26"/>
      <c r="L214" s="176"/>
    </row>
    <row r="215" spans="1:12" ht="12.75">
      <c r="A215" s="17" t="s">
        <v>189</v>
      </c>
      <c r="B215" s="18"/>
      <c r="C215" s="18"/>
      <c r="D215" s="18" t="s">
        <v>155</v>
      </c>
      <c r="E215" s="139">
        <v>300</v>
      </c>
      <c r="F215" s="27">
        <v>200</v>
      </c>
      <c r="G215" s="27">
        <v>0</v>
      </c>
      <c r="H215" s="82">
        <f t="shared" si="4"/>
        <v>0</v>
      </c>
      <c r="I215" s="20"/>
      <c r="J215" s="26"/>
      <c r="L215" s="176"/>
    </row>
    <row r="216" spans="1:12" s="134" customFormat="1" ht="12.75">
      <c r="A216" s="17" t="s">
        <v>9</v>
      </c>
      <c r="B216" s="18"/>
      <c r="C216" s="18"/>
      <c r="D216" s="18">
        <v>4210</v>
      </c>
      <c r="E216" s="139">
        <v>200</v>
      </c>
      <c r="F216" s="26">
        <v>200</v>
      </c>
      <c r="G216" s="26">
        <v>110.58</v>
      </c>
      <c r="H216" s="82">
        <f t="shared" si="4"/>
        <v>0.5529</v>
      </c>
      <c r="I216" s="20"/>
      <c r="J216" s="26"/>
      <c r="L216" s="177"/>
    </row>
    <row r="217" spans="1:12" ht="12.75">
      <c r="A217" s="17" t="s">
        <v>10</v>
      </c>
      <c r="B217" s="18"/>
      <c r="C217" s="18"/>
      <c r="D217" s="18" t="s">
        <v>144</v>
      </c>
      <c r="E217" s="139">
        <v>200</v>
      </c>
      <c r="F217" s="26">
        <v>200</v>
      </c>
      <c r="G217" s="26">
        <v>0</v>
      </c>
      <c r="H217" s="82">
        <f t="shared" si="4"/>
        <v>0</v>
      </c>
      <c r="I217" s="20"/>
      <c r="J217" s="26"/>
      <c r="L217" s="176"/>
    </row>
    <row r="218" spans="1:12" ht="12.75" hidden="1">
      <c r="A218" s="17" t="s">
        <v>11</v>
      </c>
      <c r="B218" s="18"/>
      <c r="C218" s="18"/>
      <c r="D218" s="18" t="s">
        <v>127</v>
      </c>
      <c r="E218" s="139">
        <v>0</v>
      </c>
      <c r="F218" s="26">
        <v>0</v>
      </c>
      <c r="G218" s="26">
        <v>0</v>
      </c>
      <c r="H218" s="82" t="e">
        <f t="shared" si="4"/>
        <v>#DIV/0!</v>
      </c>
      <c r="I218" s="20"/>
      <c r="J218" s="26"/>
      <c r="L218" s="176"/>
    </row>
    <row r="219" spans="1:12" ht="12.75">
      <c r="A219" s="17" t="s">
        <v>12</v>
      </c>
      <c r="B219" s="18"/>
      <c r="C219" s="18"/>
      <c r="D219" s="18">
        <v>4300</v>
      </c>
      <c r="E219" s="139">
        <v>300</v>
      </c>
      <c r="F219" s="26">
        <v>300</v>
      </c>
      <c r="G219" s="26">
        <v>116.69</v>
      </c>
      <c r="H219" s="82">
        <f t="shared" si="4"/>
        <v>0.3889666666666667</v>
      </c>
      <c r="I219" s="20"/>
      <c r="J219" s="26"/>
      <c r="L219" s="176"/>
    </row>
    <row r="220" spans="1:12" ht="12.75" hidden="1">
      <c r="A220" s="17" t="s">
        <v>24</v>
      </c>
      <c r="B220" s="18"/>
      <c r="C220" s="18"/>
      <c r="D220" s="18" t="s">
        <v>77</v>
      </c>
      <c r="E220" s="139">
        <v>0</v>
      </c>
      <c r="F220" s="26">
        <v>0</v>
      </c>
      <c r="G220" s="26">
        <v>0</v>
      </c>
      <c r="H220" s="82" t="e">
        <f t="shared" si="4"/>
        <v>#DIV/0!</v>
      </c>
      <c r="I220" s="20"/>
      <c r="J220" s="26"/>
      <c r="L220" s="176"/>
    </row>
    <row r="221" spans="1:12" ht="25.5" hidden="1">
      <c r="A221" s="19" t="s">
        <v>190</v>
      </c>
      <c r="B221" s="18"/>
      <c r="C221" s="18"/>
      <c r="D221" s="18" t="s">
        <v>187</v>
      </c>
      <c r="E221" s="139">
        <v>0</v>
      </c>
      <c r="F221" s="26">
        <v>0</v>
      </c>
      <c r="G221" s="26">
        <v>0</v>
      </c>
      <c r="H221" s="82" t="e">
        <f t="shared" si="4"/>
        <v>#DIV/0!</v>
      </c>
      <c r="I221" s="20"/>
      <c r="J221" s="26"/>
      <c r="L221" s="176"/>
    </row>
    <row r="222" spans="1:12" ht="15" customHeight="1">
      <c r="A222" s="57" t="s">
        <v>15</v>
      </c>
      <c r="B222" s="84"/>
      <c r="C222" s="84" t="s">
        <v>242</v>
      </c>
      <c r="D222" s="84"/>
      <c r="E222" s="140">
        <f>SUM(E223:E227)</f>
        <v>2691</v>
      </c>
      <c r="F222" s="85">
        <f>SUM(F223:F227)</f>
        <v>2691</v>
      </c>
      <c r="G222" s="85">
        <f>SUM(G223:G227)</f>
        <v>80.79</v>
      </c>
      <c r="H222" s="59">
        <f t="shared" si="4"/>
        <v>0.030022296544035678</v>
      </c>
      <c r="I222" s="59">
        <f>G222/13469867.47</f>
        <v>5.997831840583061E-06</v>
      </c>
      <c r="J222" s="85"/>
      <c r="L222" s="176"/>
    </row>
    <row r="223" spans="1:12" ht="12.75">
      <c r="A223" s="19" t="s">
        <v>191</v>
      </c>
      <c r="B223" s="84"/>
      <c r="C223" s="84"/>
      <c r="D223" s="18" t="s">
        <v>76</v>
      </c>
      <c r="E223" s="139">
        <v>800</v>
      </c>
      <c r="F223" s="26">
        <v>800</v>
      </c>
      <c r="G223" s="26">
        <v>0</v>
      </c>
      <c r="H223" s="82">
        <f t="shared" si="4"/>
        <v>0</v>
      </c>
      <c r="I223" s="20"/>
      <c r="J223" s="85"/>
      <c r="L223" s="176"/>
    </row>
    <row r="224" spans="1:12" ht="12.75">
      <c r="A224" s="17" t="s">
        <v>11</v>
      </c>
      <c r="B224" s="18"/>
      <c r="C224" s="18"/>
      <c r="D224" s="18" t="s">
        <v>127</v>
      </c>
      <c r="E224" s="139">
        <v>1500</v>
      </c>
      <c r="F224" s="26">
        <v>1500</v>
      </c>
      <c r="G224" s="26">
        <v>0</v>
      </c>
      <c r="H224" s="82">
        <f t="shared" si="4"/>
        <v>0</v>
      </c>
      <c r="I224" s="20"/>
      <c r="J224" s="26"/>
      <c r="L224" s="176"/>
    </row>
    <row r="225" spans="1:12" ht="12.75">
      <c r="A225" s="17" t="s">
        <v>12</v>
      </c>
      <c r="B225" s="18"/>
      <c r="C225" s="18"/>
      <c r="D225" s="18" t="s">
        <v>72</v>
      </c>
      <c r="E225" s="139">
        <v>200</v>
      </c>
      <c r="F225" s="26">
        <v>200</v>
      </c>
      <c r="G225" s="26">
        <v>0</v>
      </c>
      <c r="H225" s="82">
        <f t="shared" si="4"/>
        <v>0</v>
      </c>
      <c r="I225" s="20"/>
      <c r="J225" s="26"/>
      <c r="L225" s="176"/>
    </row>
    <row r="226" spans="1:12" ht="12.75">
      <c r="A226" s="19" t="s">
        <v>25</v>
      </c>
      <c r="B226" s="18"/>
      <c r="C226" s="18"/>
      <c r="D226" s="18" t="s">
        <v>85</v>
      </c>
      <c r="E226" s="139">
        <v>191</v>
      </c>
      <c r="F226" s="26">
        <v>191</v>
      </c>
      <c r="G226" s="26">
        <v>80.79</v>
      </c>
      <c r="H226" s="82">
        <f t="shared" si="4"/>
        <v>0.42298429319371733</v>
      </c>
      <c r="I226" s="20"/>
      <c r="J226" s="26"/>
      <c r="L226" s="176"/>
    </row>
    <row r="227" spans="1:12" ht="12.75" hidden="1">
      <c r="A227" s="17" t="s">
        <v>83</v>
      </c>
      <c r="B227" s="18"/>
      <c r="C227" s="18"/>
      <c r="D227" s="18" t="s">
        <v>82</v>
      </c>
      <c r="E227" s="139">
        <v>0</v>
      </c>
      <c r="F227" s="26">
        <v>0</v>
      </c>
      <c r="G227" s="26">
        <v>0</v>
      </c>
      <c r="H227" s="82" t="e">
        <f t="shared" si="4"/>
        <v>#DIV/0!</v>
      </c>
      <c r="I227" s="20"/>
      <c r="J227" s="26"/>
      <c r="L227" s="176"/>
    </row>
    <row r="228" spans="1:12" ht="18" customHeight="1">
      <c r="A228" s="51" t="s">
        <v>35</v>
      </c>
      <c r="B228" s="52">
        <v>757</v>
      </c>
      <c r="C228" s="52"/>
      <c r="D228" s="52"/>
      <c r="E228" s="141">
        <f>SUM(E229,E231)</f>
        <v>231085</v>
      </c>
      <c r="F228" s="104">
        <f>SUM(F229,F231)</f>
        <v>149533</v>
      </c>
      <c r="G228" s="104">
        <f>SUM(G229,G231)</f>
        <v>45482.67</v>
      </c>
      <c r="H228" s="20">
        <f t="shared" si="4"/>
        <v>0.3041647663057653</v>
      </c>
      <c r="I228" s="20">
        <f>G228/13469867.47</f>
        <v>0.0033766234227098893</v>
      </c>
      <c r="J228" s="54">
        <v>0</v>
      </c>
      <c r="L228" s="176"/>
    </row>
    <row r="229" spans="1:12" s="134" customFormat="1" ht="25.5">
      <c r="A229" s="57" t="s">
        <v>303</v>
      </c>
      <c r="B229" s="84"/>
      <c r="C229" s="84">
        <v>75702</v>
      </c>
      <c r="D229" s="84"/>
      <c r="E229" s="140">
        <f>SUM(E230:E230)</f>
        <v>127408</v>
      </c>
      <c r="F229" s="85">
        <f>SUM(F230:F230)</f>
        <v>97695</v>
      </c>
      <c r="G229" s="85">
        <f>SUM(G230:G230)</f>
        <v>45482.67</v>
      </c>
      <c r="H229" s="59">
        <f aca="true" t="shared" si="8" ref="H229:H274">G229/F229</f>
        <v>0.46555780746199904</v>
      </c>
      <c r="I229" s="59">
        <f>G229/13469867.47</f>
        <v>0.0033766234227098893</v>
      </c>
      <c r="J229" s="85"/>
      <c r="L229" s="177"/>
    </row>
    <row r="230" spans="1:12" ht="38.25">
      <c r="A230" s="19" t="s">
        <v>333</v>
      </c>
      <c r="B230" s="18"/>
      <c r="C230" s="18"/>
      <c r="D230" s="18" t="s">
        <v>334</v>
      </c>
      <c r="E230" s="139">
        <v>127408</v>
      </c>
      <c r="F230" s="26">
        <v>97695</v>
      </c>
      <c r="G230" s="26">
        <v>45482.67</v>
      </c>
      <c r="H230" s="82">
        <f t="shared" si="8"/>
        <v>0.46555780746199904</v>
      </c>
      <c r="I230" s="20"/>
      <c r="J230" s="26"/>
      <c r="L230" s="176"/>
    </row>
    <row r="231" spans="1:12" s="134" customFormat="1" ht="33.75" customHeight="1">
      <c r="A231" s="57" t="s">
        <v>304</v>
      </c>
      <c r="B231" s="84"/>
      <c r="C231" s="84">
        <v>75704</v>
      </c>
      <c r="D231" s="84"/>
      <c r="E231" s="140">
        <f>E232</f>
        <v>103677</v>
      </c>
      <c r="F231" s="140">
        <f>F232</f>
        <v>51838</v>
      </c>
      <c r="G231" s="140">
        <f>G232</f>
        <v>0</v>
      </c>
      <c r="H231" s="59">
        <f t="shared" si="8"/>
        <v>0</v>
      </c>
      <c r="I231" s="59">
        <f>G231/13469867.47</f>
        <v>0</v>
      </c>
      <c r="J231" s="85"/>
      <c r="L231" s="177"/>
    </row>
    <row r="232" spans="1:12" ht="12.75" customHeight="1">
      <c r="A232" s="19" t="s">
        <v>172</v>
      </c>
      <c r="B232" s="18"/>
      <c r="C232" s="18"/>
      <c r="D232" s="18" t="s">
        <v>374</v>
      </c>
      <c r="E232" s="139">
        <v>103677</v>
      </c>
      <c r="F232" s="26">
        <v>51838</v>
      </c>
      <c r="G232" s="26">
        <v>0</v>
      </c>
      <c r="H232" s="82">
        <f t="shared" si="8"/>
        <v>0</v>
      </c>
      <c r="I232" s="20"/>
      <c r="J232" s="26"/>
      <c r="L232" s="176"/>
    </row>
    <row r="233" spans="1:12" ht="18" customHeight="1">
      <c r="A233" s="51" t="s">
        <v>36</v>
      </c>
      <c r="B233" s="52">
        <v>758</v>
      </c>
      <c r="C233" s="52"/>
      <c r="D233" s="52"/>
      <c r="E233" s="141">
        <f>SUM(E234)</f>
        <v>268200</v>
      </c>
      <c r="F233" s="141">
        <f>SUM(F234)</f>
        <v>236000</v>
      </c>
      <c r="G233" s="141">
        <f>SUM(G234)</f>
        <v>0</v>
      </c>
      <c r="H233" s="20">
        <f t="shared" si="8"/>
        <v>0</v>
      </c>
      <c r="I233" s="20">
        <f>G233/13469867.47</f>
        <v>0</v>
      </c>
      <c r="J233" s="26"/>
      <c r="L233" s="176"/>
    </row>
    <row r="234" spans="1:12" s="134" customFormat="1" ht="15" customHeight="1">
      <c r="A234" s="57" t="s">
        <v>38</v>
      </c>
      <c r="B234" s="84"/>
      <c r="C234" s="84" t="s">
        <v>78</v>
      </c>
      <c r="D234" s="84"/>
      <c r="E234" s="140">
        <f>E235+E236</f>
        <v>268200</v>
      </c>
      <c r="F234" s="140">
        <f>F235+F236</f>
        <v>236000</v>
      </c>
      <c r="G234" s="140">
        <f>G235+G236</f>
        <v>0</v>
      </c>
      <c r="H234" s="59">
        <f t="shared" si="8"/>
        <v>0</v>
      </c>
      <c r="I234" s="59">
        <f>G234/13469867.47</f>
        <v>0</v>
      </c>
      <c r="J234" s="85"/>
      <c r="L234" s="177"/>
    </row>
    <row r="235" spans="1:12" ht="12.75">
      <c r="A235" s="19" t="s">
        <v>39</v>
      </c>
      <c r="B235" s="18"/>
      <c r="C235" s="18"/>
      <c r="D235" s="18" t="s">
        <v>79</v>
      </c>
      <c r="E235" s="139">
        <v>230200</v>
      </c>
      <c r="F235" s="26">
        <v>198000</v>
      </c>
      <c r="G235" s="26">
        <v>0</v>
      </c>
      <c r="H235" s="82">
        <f t="shared" si="8"/>
        <v>0</v>
      </c>
      <c r="I235" s="20"/>
      <c r="J235" s="26"/>
      <c r="L235" s="179"/>
    </row>
    <row r="236" spans="1:12" ht="12.75">
      <c r="A236" s="19" t="s">
        <v>423</v>
      </c>
      <c r="B236" s="18"/>
      <c r="C236" s="18"/>
      <c r="D236" s="18" t="s">
        <v>424</v>
      </c>
      <c r="E236" s="139">
        <v>38000</v>
      </c>
      <c r="F236" s="26">
        <v>38000</v>
      </c>
      <c r="G236" s="26">
        <v>0</v>
      </c>
      <c r="H236" s="82">
        <f t="shared" si="8"/>
        <v>0</v>
      </c>
      <c r="I236" s="20"/>
      <c r="J236" s="26"/>
      <c r="L236" s="179"/>
    </row>
    <row r="237" spans="1:12" ht="15" customHeight="1">
      <c r="A237" s="51" t="s">
        <v>40</v>
      </c>
      <c r="B237" s="52">
        <v>801</v>
      </c>
      <c r="C237" s="52"/>
      <c r="D237" s="52"/>
      <c r="E237" s="141">
        <f>SUM(E238,E261,E285,E303,E312,E325,E340,E348,E373,E360)</f>
        <v>7402949</v>
      </c>
      <c r="F237" s="141">
        <f>SUM(F238,F261,F285,F303,F312,F325,F340,F348,F373,F360,F370)</f>
        <v>8022011.48</v>
      </c>
      <c r="G237" s="141">
        <f>SUM(G238,G261,G285,G303,G312,G325,G340,G348,G373,G360)</f>
        <v>3532899.72</v>
      </c>
      <c r="H237" s="20">
        <f t="shared" si="8"/>
        <v>0.44040073101466065</v>
      </c>
      <c r="I237" s="20">
        <f>G237/13469867.47</f>
        <v>0.2622816986038245</v>
      </c>
      <c r="J237" s="54">
        <v>0</v>
      </c>
      <c r="L237" s="179"/>
    </row>
    <row r="238" spans="1:12" s="134" customFormat="1" ht="15" customHeight="1">
      <c r="A238" s="57" t="s">
        <v>41</v>
      </c>
      <c r="B238" s="84"/>
      <c r="C238" s="84">
        <v>80101</v>
      </c>
      <c r="D238" s="84"/>
      <c r="E238" s="140">
        <f>SUM(E239:E260)</f>
        <v>4095404</v>
      </c>
      <c r="F238" s="86">
        <f>SUM(F239:F260)</f>
        <v>4448426</v>
      </c>
      <c r="G238" s="86">
        <f>SUM(G239:G260)</f>
        <v>1970579.9200000002</v>
      </c>
      <c r="H238" s="59">
        <f t="shared" si="8"/>
        <v>0.44298363511048633</v>
      </c>
      <c r="I238" s="59">
        <f>G238/13469867.47</f>
        <v>0.14629542008404037</v>
      </c>
      <c r="J238" s="85"/>
      <c r="L238" s="180"/>
    </row>
    <row r="239" spans="1:12" ht="12.75">
      <c r="A239" s="19" t="s">
        <v>298</v>
      </c>
      <c r="B239" s="18"/>
      <c r="C239" s="18"/>
      <c r="D239" s="18">
        <v>3020</v>
      </c>
      <c r="E239" s="139">
        <v>6924</v>
      </c>
      <c r="F239" s="26">
        <v>6924</v>
      </c>
      <c r="G239" s="26">
        <v>3481.58</v>
      </c>
      <c r="H239" s="82">
        <f t="shared" si="8"/>
        <v>0.5028278451761987</v>
      </c>
      <c r="I239" s="20"/>
      <c r="J239" s="26"/>
      <c r="L239" s="179"/>
    </row>
    <row r="240" spans="1:12" ht="12.75">
      <c r="A240" s="19" t="s">
        <v>19</v>
      </c>
      <c r="B240" s="18"/>
      <c r="C240" s="18"/>
      <c r="D240" s="18">
        <v>4010</v>
      </c>
      <c r="E240" s="139">
        <v>2805369</v>
      </c>
      <c r="F240" s="26">
        <v>2821259</v>
      </c>
      <c r="G240" s="26">
        <v>1237053.49</v>
      </c>
      <c r="H240" s="82">
        <f t="shared" si="8"/>
        <v>0.43847569117192003</v>
      </c>
      <c r="I240" s="20"/>
      <c r="J240" s="26"/>
      <c r="K240" s="181"/>
      <c r="L240" s="179"/>
    </row>
    <row r="241" spans="1:12" s="134" customFormat="1" ht="12.75">
      <c r="A241" s="19" t="s">
        <v>20</v>
      </c>
      <c r="B241" s="18"/>
      <c r="C241" s="18"/>
      <c r="D241" s="18">
        <v>4040</v>
      </c>
      <c r="E241" s="139">
        <v>145630</v>
      </c>
      <c r="F241" s="26">
        <v>178536</v>
      </c>
      <c r="G241" s="26">
        <v>178535.61</v>
      </c>
      <c r="H241" s="82">
        <f t="shared" si="8"/>
        <v>0.9999978155666084</v>
      </c>
      <c r="I241" s="20"/>
      <c r="J241" s="26"/>
      <c r="L241" s="180"/>
    </row>
    <row r="242" spans="1:12" ht="12.75">
      <c r="A242" s="19" t="s">
        <v>26</v>
      </c>
      <c r="B242" s="18"/>
      <c r="C242" s="18"/>
      <c r="D242" s="18">
        <v>4110</v>
      </c>
      <c r="E242" s="139">
        <v>501326</v>
      </c>
      <c r="F242" s="26">
        <v>504072</v>
      </c>
      <c r="G242" s="26">
        <v>210143.98</v>
      </c>
      <c r="H242" s="82">
        <f t="shared" si="8"/>
        <v>0.4168927851576759</v>
      </c>
      <c r="I242" s="20"/>
      <c r="J242" s="26"/>
      <c r="L242" s="179"/>
    </row>
    <row r="243" spans="1:12" ht="25.5">
      <c r="A243" s="19" t="s">
        <v>522</v>
      </c>
      <c r="B243" s="18"/>
      <c r="C243" s="18"/>
      <c r="D243" s="18">
        <v>4120</v>
      </c>
      <c r="E243" s="139">
        <v>55241</v>
      </c>
      <c r="F243" s="26">
        <v>55542</v>
      </c>
      <c r="G243" s="26">
        <v>20080.93</v>
      </c>
      <c r="H243" s="82">
        <f t="shared" si="8"/>
        <v>0.36154495696950056</v>
      </c>
      <c r="I243" s="20"/>
      <c r="J243" s="26"/>
      <c r="L243" s="179"/>
    </row>
    <row r="244" spans="1:12" ht="12.75">
      <c r="A244" s="19" t="s">
        <v>154</v>
      </c>
      <c r="B244" s="18"/>
      <c r="C244" s="18"/>
      <c r="D244" s="18" t="s">
        <v>155</v>
      </c>
      <c r="E244" s="139">
        <v>1500</v>
      </c>
      <c r="F244" s="26">
        <v>1500</v>
      </c>
      <c r="G244" s="26">
        <v>0</v>
      </c>
      <c r="H244" s="82">
        <f t="shared" si="8"/>
        <v>0</v>
      </c>
      <c r="I244" s="20"/>
      <c r="J244" s="26"/>
      <c r="L244" s="179"/>
    </row>
    <row r="245" spans="1:12" ht="12.75">
      <c r="A245" s="19" t="s">
        <v>365</v>
      </c>
      <c r="B245" s="18"/>
      <c r="C245" s="18"/>
      <c r="D245" s="18" t="s">
        <v>361</v>
      </c>
      <c r="E245" s="139">
        <v>1000</v>
      </c>
      <c r="F245" s="26">
        <v>1000</v>
      </c>
      <c r="G245" s="26">
        <v>800</v>
      </c>
      <c r="H245" s="82">
        <f t="shared" si="8"/>
        <v>0.8</v>
      </c>
      <c r="I245" s="20"/>
      <c r="J245" s="26"/>
      <c r="L245" s="179"/>
    </row>
    <row r="246" spans="1:12" ht="12.75">
      <c r="A246" s="19" t="s">
        <v>9</v>
      </c>
      <c r="B246" s="18"/>
      <c r="C246" s="18"/>
      <c r="D246" s="18">
        <v>4210</v>
      </c>
      <c r="E246" s="139">
        <v>195116</v>
      </c>
      <c r="F246" s="26">
        <v>195427</v>
      </c>
      <c r="G246" s="26">
        <v>93575.23</v>
      </c>
      <c r="H246" s="82">
        <f t="shared" si="8"/>
        <v>0.4788244715418033</v>
      </c>
      <c r="I246" s="20"/>
      <c r="J246" s="26"/>
      <c r="L246" s="179"/>
    </row>
    <row r="247" spans="1:12" ht="12.75">
      <c r="A247" s="19" t="s">
        <v>395</v>
      </c>
      <c r="B247" s="18"/>
      <c r="C247" s="18"/>
      <c r="D247" s="18">
        <v>4240</v>
      </c>
      <c r="E247" s="139">
        <v>5000</v>
      </c>
      <c r="F247" s="26">
        <v>5000</v>
      </c>
      <c r="G247" s="26">
        <v>2866.49</v>
      </c>
      <c r="H247" s="82">
        <f t="shared" si="8"/>
        <v>0.573298</v>
      </c>
      <c r="I247" s="20"/>
      <c r="J247" s="26"/>
      <c r="L247" s="179"/>
    </row>
    <row r="248" spans="1:12" ht="12.75">
      <c r="A248" s="19" t="s">
        <v>10</v>
      </c>
      <c r="B248" s="18"/>
      <c r="C248" s="18"/>
      <c r="D248" s="18">
        <v>4260</v>
      </c>
      <c r="E248" s="139">
        <v>45410</v>
      </c>
      <c r="F248" s="26">
        <v>45410</v>
      </c>
      <c r="G248" s="26">
        <v>26068.5</v>
      </c>
      <c r="H248" s="82">
        <f t="shared" si="8"/>
        <v>0.5740695881964325</v>
      </c>
      <c r="I248" s="20"/>
      <c r="J248" s="26"/>
      <c r="L248" s="179"/>
    </row>
    <row r="249" spans="1:12" ht="12.75">
      <c r="A249" s="19" t="s">
        <v>11</v>
      </c>
      <c r="B249" s="18"/>
      <c r="C249" s="18"/>
      <c r="D249" s="18">
        <v>4270</v>
      </c>
      <c r="E249" s="139">
        <v>8500</v>
      </c>
      <c r="F249" s="26">
        <v>8500</v>
      </c>
      <c r="G249" s="26">
        <v>2474.94</v>
      </c>
      <c r="H249" s="82">
        <f t="shared" si="8"/>
        <v>0.2911694117647059</v>
      </c>
      <c r="I249" s="20"/>
      <c r="J249" s="26"/>
      <c r="L249" s="179"/>
    </row>
    <row r="250" spans="1:12" ht="12.75">
      <c r="A250" s="19" t="s">
        <v>42</v>
      </c>
      <c r="B250" s="18"/>
      <c r="C250" s="18"/>
      <c r="D250" s="18">
        <v>4280</v>
      </c>
      <c r="E250" s="139">
        <v>1053</v>
      </c>
      <c r="F250" s="26">
        <v>1053</v>
      </c>
      <c r="G250" s="26">
        <v>753</v>
      </c>
      <c r="H250" s="82">
        <f t="shared" si="8"/>
        <v>0.7150997150997151</v>
      </c>
      <c r="I250" s="20"/>
      <c r="J250" s="26"/>
      <c r="L250" s="179"/>
    </row>
    <row r="251" spans="1:12" ht="12.75">
      <c r="A251" s="19" t="s">
        <v>12</v>
      </c>
      <c r="B251" s="18"/>
      <c r="C251" s="18"/>
      <c r="D251" s="18">
        <v>4300</v>
      </c>
      <c r="E251" s="139">
        <v>28867</v>
      </c>
      <c r="F251" s="26">
        <v>30046</v>
      </c>
      <c r="G251" s="26">
        <v>17552.12</v>
      </c>
      <c r="H251" s="82">
        <f t="shared" si="8"/>
        <v>0.584174931771284</v>
      </c>
      <c r="I251" s="20"/>
      <c r="J251" s="26"/>
      <c r="L251" s="179"/>
    </row>
    <row r="252" spans="1:12" ht="25.5">
      <c r="A252" s="19" t="s">
        <v>306</v>
      </c>
      <c r="B252" s="18"/>
      <c r="C252" s="18"/>
      <c r="D252" s="18" t="s">
        <v>167</v>
      </c>
      <c r="E252" s="139">
        <v>36239</v>
      </c>
      <c r="F252" s="26">
        <v>36239</v>
      </c>
      <c r="G252" s="26">
        <v>16452.97</v>
      </c>
      <c r="H252" s="82">
        <f t="shared" si="8"/>
        <v>0.45401280388531695</v>
      </c>
      <c r="I252" s="20"/>
      <c r="J252" s="26"/>
      <c r="L252" s="179"/>
    </row>
    <row r="253" spans="1:12" ht="12.75">
      <c r="A253" s="19" t="s">
        <v>371</v>
      </c>
      <c r="B253" s="18"/>
      <c r="C253" s="18"/>
      <c r="D253" s="18" t="s">
        <v>188</v>
      </c>
      <c r="E253" s="139">
        <v>4200</v>
      </c>
      <c r="F253" s="26">
        <v>4200</v>
      </c>
      <c r="G253" s="26">
        <v>1893.85</v>
      </c>
      <c r="H253" s="82">
        <f t="shared" si="8"/>
        <v>0.45091666666666663</v>
      </c>
      <c r="I253" s="20"/>
      <c r="J253" s="26"/>
      <c r="L253" s="179"/>
    </row>
    <row r="254" spans="1:12" ht="12.75">
      <c r="A254" s="19" t="s">
        <v>24</v>
      </c>
      <c r="B254" s="18"/>
      <c r="C254" s="18"/>
      <c r="D254" s="18">
        <v>4410</v>
      </c>
      <c r="E254" s="139">
        <v>4000</v>
      </c>
      <c r="F254" s="26">
        <v>4000</v>
      </c>
      <c r="G254" s="26">
        <v>2235.51</v>
      </c>
      <c r="H254" s="82">
        <f t="shared" si="8"/>
        <v>0.5588775</v>
      </c>
      <c r="I254" s="20"/>
      <c r="J254" s="26"/>
      <c r="L254" s="179"/>
    </row>
    <row r="255" spans="1:12" ht="12.75">
      <c r="A255" s="19" t="s">
        <v>25</v>
      </c>
      <c r="B255" s="18"/>
      <c r="C255" s="18"/>
      <c r="D255" s="18">
        <v>4430</v>
      </c>
      <c r="E255" s="139">
        <v>10800</v>
      </c>
      <c r="F255" s="26">
        <v>10489</v>
      </c>
      <c r="G255" s="26">
        <v>7718.67</v>
      </c>
      <c r="H255" s="82">
        <f t="shared" si="8"/>
        <v>0.7358823529411764</v>
      </c>
      <c r="I255" s="20"/>
      <c r="J255" s="26"/>
      <c r="L255" s="179"/>
    </row>
    <row r="256" spans="1:12" ht="12.75">
      <c r="A256" s="19" t="s">
        <v>300</v>
      </c>
      <c r="B256" s="18"/>
      <c r="C256" s="18"/>
      <c r="D256" s="18">
        <v>4440</v>
      </c>
      <c r="E256" s="139">
        <v>184229</v>
      </c>
      <c r="F256" s="26">
        <v>184229</v>
      </c>
      <c r="G256" s="26">
        <v>137444.75</v>
      </c>
      <c r="H256" s="82">
        <f t="shared" si="8"/>
        <v>0.7460538243164757</v>
      </c>
      <c r="I256" s="20"/>
      <c r="J256" s="26"/>
      <c r="L256" s="179"/>
    </row>
    <row r="257" spans="1:12" ht="12.75">
      <c r="A257" s="19" t="s">
        <v>425</v>
      </c>
      <c r="B257" s="18"/>
      <c r="C257" s="18"/>
      <c r="D257" s="18" t="s">
        <v>88</v>
      </c>
      <c r="E257" s="139">
        <v>500</v>
      </c>
      <c r="F257" s="26">
        <v>500</v>
      </c>
      <c r="G257" s="26">
        <v>0</v>
      </c>
      <c r="H257" s="82">
        <f t="shared" si="8"/>
        <v>0</v>
      </c>
      <c r="I257" s="20"/>
      <c r="J257" s="26"/>
      <c r="L257" s="179"/>
    </row>
    <row r="258" spans="1:12" ht="25.5">
      <c r="A258" s="19" t="s">
        <v>201</v>
      </c>
      <c r="B258" s="18"/>
      <c r="C258" s="18"/>
      <c r="D258" s="18" t="s">
        <v>187</v>
      </c>
      <c r="E258" s="139">
        <v>4500</v>
      </c>
      <c r="F258" s="26">
        <v>4500</v>
      </c>
      <c r="G258" s="26">
        <v>1233.8</v>
      </c>
      <c r="H258" s="82">
        <f t="shared" si="8"/>
        <v>0.27417777777777774</v>
      </c>
      <c r="I258" s="20"/>
      <c r="J258" s="26"/>
      <c r="L258" s="179"/>
    </row>
    <row r="259" spans="1:12" ht="12.75">
      <c r="A259" s="19" t="s">
        <v>83</v>
      </c>
      <c r="B259" s="18"/>
      <c r="C259" s="18"/>
      <c r="D259" s="18" t="s">
        <v>82</v>
      </c>
      <c r="E259" s="139">
        <v>50000</v>
      </c>
      <c r="F259" s="26">
        <v>350000</v>
      </c>
      <c r="G259" s="26">
        <v>10214.5</v>
      </c>
      <c r="H259" s="82">
        <f>G259/F259</f>
        <v>0.029184285714285715</v>
      </c>
      <c r="I259" s="20"/>
      <c r="J259" s="26"/>
      <c r="L259" s="179"/>
    </row>
    <row r="260" spans="1:12" ht="12.75" hidden="1">
      <c r="A260" s="19" t="s">
        <v>342</v>
      </c>
      <c r="B260" s="18"/>
      <c r="C260" s="18"/>
      <c r="D260" s="18" t="s">
        <v>139</v>
      </c>
      <c r="E260" s="139">
        <v>0</v>
      </c>
      <c r="F260" s="26">
        <v>0</v>
      </c>
      <c r="G260" s="26">
        <v>0</v>
      </c>
      <c r="H260" s="82"/>
      <c r="I260" s="20"/>
      <c r="J260" s="26"/>
      <c r="L260" s="179"/>
    </row>
    <row r="261" spans="1:12" ht="15" customHeight="1">
      <c r="A261" s="57" t="s">
        <v>173</v>
      </c>
      <c r="B261" s="84"/>
      <c r="C261" s="84" t="s">
        <v>116</v>
      </c>
      <c r="D261" s="84"/>
      <c r="E261" s="140">
        <f>SUM(E262:E283)</f>
        <v>1889671</v>
      </c>
      <c r="F261" s="86">
        <f>SUM(F262,F263,F264,F265,F266,F267,F268,F269,F270,F271,F272,F273,F274,F275,F276,F277,F278,F279,F280,F281:F282:F283,F284)</f>
        <v>1962358</v>
      </c>
      <c r="G261" s="86">
        <f>SUM(G262,G263,G264,G265,G266,G267,G268,G269,G270,G271,G272,G273,G274,G275,G276,G277,G278,G279,G280,G282,G281,G283,G284)</f>
        <v>916704.52</v>
      </c>
      <c r="H261" s="59">
        <f t="shared" si="8"/>
        <v>0.4671443844599202</v>
      </c>
      <c r="I261" s="59">
        <f>G261/13469867.47</f>
        <v>0.0680559420530067</v>
      </c>
      <c r="J261" s="85"/>
      <c r="L261" s="179"/>
    </row>
    <row r="262" spans="1:12" ht="39" customHeight="1">
      <c r="A262" s="19" t="s">
        <v>450</v>
      </c>
      <c r="B262" s="18"/>
      <c r="C262" s="18"/>
      <c r="D262" s="18" t="s">
        <v>89</v>
      </c>
      <c r="E262" s="139">
        <v>8000</v>
      </c>
      <c r="F262" s="26">
        <v>10000</v>
      </c>
      <c r="G262" s="26">
        <v>4007.58</v>
      </c>
      <c r="H262" s="82">
        <f t="shared" si="8"/>
        <v>0.400758</v>
      </c>
      <c r="I262" s="20"/>
      <c r="J262" s="26"/>
      <c r="L262" s="179"/>
    </row>
    <row r="263" spans="1:12" ht="12.75">
      <c r="A263" s="19" t="s">
        <v>298</v>
      </c>
      <c r="B263" s="18"/>
      <c r="C263" s="18"/>
      <c r="D263" s="18" t="s">
        <v>90</v>
      </c>
      <c r="E263" s="139">
        <v>7647</v>
      </c>
      <c r="F263" s="26">
        <v>7647</v>
      </c>
      <c r="G263" s="26">
        <v>2655.86</v>
      </c>
      <c r="H263" s="82">
        <f t="shared" si="8"/>
        <v>0.3473074408264679</v>
      </c>
      <c r="I263" s="20"/>
      <c r="J263" s="26"/>
      <c r="L263" s="179"/>
    </row>
    <row r="264" spans="1:12" ht="12.75">
      <c r="A264" s="19" t="s">
        <v>19</v>
      </c>
      <c r="B264" s="18"/>
      <c r="C264" s="18"/>
      <c r="D264" s="18">
        <v>4010</v>
      </c>
      <c r="E264" s="139">
        <v>1208034</v>
      </c>
      <c r="F264" s="26">
        <v>1220741</v>
      </c>
      <c r="G264" s="26">
        <v>523897.29</v>
      </c>
      <c r="H264" s="82">
        <f t="shared" si="8"/>
        <v>0.4291633442310859</v>
      </c>
      <c r="I264" s="20"/>
      <c r="J264" s="26"/>
      <c r="L264" s="179"/>
    </row>
    <row r="265" spans="1:12" s="134" customFormat="1" ht="12.75">
      <c r="A265" s="19" t="s">
        <v>20</v>
      </c>
      <c r="B265" s="18"/>
      <c r="C265" s="18"/>
      <c r="D265" s="18">
        <v>4040</v>
      </c>
      <c r="E265" s="139">
        <v>85985</v>
      </c>
      <c r="F265" s="26">
        <v>84230</v>
      </c>
      <c r="G265" s="26">
        <v>84229.49</v>
      </c>
      <c r="H265" s="82">
        <f t="shared" si="8"/>
        <v>0.999993945150184</v>
      </c>
      <c r="I265" s="20"/>
      <c r="J265" s="26"/>
      <c r="L265" s="180"/>
    </row>
    <row r="266" spans="1:12" ht="12.75">
      <c r="A266" s="19" t="s">
        <v>26</v>
      </c>
      <c r="B266" s="18"/>
      <c r="C266" s="18"/>
      <c r="D266" s="18">
        <v>4110</v>
      </c>
      <c r="E266" s="139">
        <v>216632</v>
      </c>
      <c r="F266" s="26">
        <v>218526</v>
      </c>
      <c r="G266" s="26">
        <v>93994.92</v>
      </c>
      <c r="H266" s="82">
        <f t="shared" si="8"/>
        <v>0.4301315175310947</v>
      </c>
      <c r="I266" s="20"/>
      <c r="J266" s="26"/>
      <c r="L266" s="179"/>
    </row>
    <row r="267" spans="1:12" ht="25.5">
      <c r="A267" s="19" t="s">
        <v>522</v>
      </c>
      <c r="B267" s="18"/>
      <c r="C267" s="18"/>
      <c r="D267" s="18">
        <v>4120</v>
      </c>
      <c r="E267" s="139">
        <v>26073</v>
      </c>
      <c r="F267" s="26">
        <v>26343</v>
      </c>
      <c r="G267" s="26">
        <v>10565.82</v>
      </c>
      <c r="H267" s="82">
        <f t="shared" si="8"/>
        <v>0.40108643662453025</v>
      </c>
      <c r="I267" s="20"/>
      <c r="J267" s="26"/>
      <c r="L267" s="179"/>
    </row>
    <row r="268" spans="1:12" ht="12.75" customHeight="1" hidden="1">
      <c r="A268" s="19" t="s">
        <v>154</v>
      </c>
      <c r="B268" s="18"/>
      <c r="C268" s="18"/>
      <c r="D268" s="18" t="s">
        <v>155</v>
      </c>
      <c r="E268" s="139">
        <v>0</v>
      </c>
      <c r="F268" s="26">
        <v>0</v>
      </c>
      <c r="G268" s="26">
        <v>0</v>
      </c>
      <c r="H268" s="82" t="e">
        <f t="shared" si="8"/>
        <v>#DIV/0!</v>
      </c>
      <c r="I268" s="20"/>
      <c r="J268" s="26"/>
      <c r="L268" s="179"/>
    </row>
    <row r="269" spans="1:12" ht="12.75">
      <c r="A269" s="19" t="s">
        <v>365</v>
      </c>
      <c r="B269" s="18"/>
      <c r="C269" s="18"/>
      <c r="D269" s="18" t="s">
        <v>361</v>
      </c>
      <c r="E269" s="139">
        <v>300</v>
      </c>
      <c r="F269" s="26">
        <v>300</v>
      </c>
      <c r="G269" s="26">
        <v>0</v>
      </c>
      <c r="H269" s="82">
        <f t="shared" si="8"/>
        <v>0</v>
      </c>
      <c r="I269" s="20"/>
      <c r="J269" s="26"/>
      <c r="L269" s="179"/>
    </row>
    <row r="270" spans="1:12" ht="12.75">
      <c r="A270" s="19" t="s">
        <v>9</v>
      </c>
      <c r="B270" s="18"/>
      <c r="C270" s="18"/>
      <c r="D270" s="18">
        <v>4210</v>
      </c>
      <c r="E270" s="139">
        <v>88089</v>
      </c>
      <c r="F270" s="26">
        <v>106089</v>
      </c>
      <c r="G270" s="26">
        <v>37684.44</v>
      </c>
      <c r="H270" s="82">
        <f t="shared" si="8"/>
        <v>0.35521533806520944</v>
      </c>
      <c r="I270" s="20"/>
      <c r="J270" s="26"/>
      <c r="L270" s="179"/>
    </row>
    <row r="271" spans="1:12" ht="12.75">
      <c r="A271" s="19" t="s">
        <v>54</v>
      </c>
      <c r="B271" s="18"/>
      <c r="C271" s="18"/>
      <c r="D271" s="18" t="s">
        <v>130</v>
      </c>
      <c r="E271" s="139">
        <v>100703</v>
      </c>
      <c r="F271" s="26">
        <v>101858</v>
      </c>
      <c r="G271" s="26">
        <v>64226.56</v>
      </c>
      <c r="H271" s="82">
        <f t="shared" si="8"/>
        <v>0.6305499813465805</v>
      </c>
      <c r="I271" s="20"/>
      <c r="J271" s="26"/>
      <c r="L271" s="179"/>
    </row>
    <row r="272" spans="1:12" ht="12.75">
      <c r="A272" s="19" t="s">
        <v>395</v>
      </c>
      <c r="B272" s="18"/>
      <c r="C272" s="18"/>
      <c r="D272" s="18">
        <v>4240</v>
      </c>
      <c r="E272" s="139">
        <v>6000</v>
      </c>
      <c r="F272" s="26">
        <v>6000</v>
      </c>
      <c r="G272" s="26">
        <v>846</v>
      </c>
      <c r="H272" s="82">
        <f t="shared" si="8"/>
        <v>0.141</v>
      </c>
      <c r="I272" s="20"/>
      <c r="J272" s="26"/>
      <c r="L272" s="179"/>
    </row>
    <row r="273" spans="1:12" ht="12.75">
      <c r="A273" s="19" t="s">
        <v>10</v>
      </c>
      <c r="B273" s="18"/>
      <c r="C273" s="18"/>
      <c r="D273" s="18" t="s">
        <v>144</v>
      </c>
      <c r="E273" s="139">
        <v>38900</v>
      </c>
      <c r="F273" s="26">
        <v>38900</v>
      </c>
      <c r="G273" s="26">
        <v>20007.68</v>
      </c>
      <c r="H273" s="82">
        <f t="shared" si="8"/>
        <v>0.5143362467866324</v>
      </c>
      <c r="I273" s="20"/>
      <c r="J273" s="26"/>
      <c r="L273" s="179"/>
    </row>
    <row r="274" spans="1:12" ht="12.75">
      <c r="A274" s="19" t="s">
        <v>11</v>
      </c>
      <c r="B274" s="18"/>
      <c r="C274" s="18"/>
      <c r="D274" s="18">
        <v>4270</v>
      </c>
      <c r="E274" s="139">
        <v>4700</v>
      </c>
      <c r="F274" s="26">
        <v>9700</v>
      </c>
      <c r="G274" s="26">
        <v>6328.18</v>
      </c>
      <c r="H274" s="82">
        <f t="shared" si="8"/>
        <v>0.6523896907216495</v>
      </c>
      <c r="I274" s="20"/>
      <c r="J274" s="26"/>
      <c r="L274" s="179"/>
    </row>
    <row r="275" spans="1:12" ht="12.75">
      <c r="A275" s="19" t="s">
        <v>42</v>
      </c>
      <c r="B275" s="18"/>
      <c r="C275" s="18"/>
      <c r="D275" s="18">
        <v>4280</v>
      </c>
      <c r="E275" s="139">
        <v>600</v>
      </c>
      <c r="F275" s="26">
        <v>600</v>
      </c>
      <c r="G275" s="26">
        <v>310</v>
      </c>
      <c r="H275" s="82">
        <f aca="true" t="shared" si="9" ref="H275:H311">G275/F275</f>
        <v>0.5166666666666667</v>
      </c>
      <c r="I275" s="20"/>
      <c r="J275" s="26"/>
      <c r="L275" s="179"/>
    </row>
    <row r="276" spans="1:12" ht="12.75">
      <c r="A276" s="19" t="s">
        <v>12</v>
      </c>
      <c r="B276" s="18"/>
      <c r="C276" s="18"/>
      <c r="D276" s="18">
        <v>4300</v>
      </c>
      <c r="E276" s="139">
        <v>14117</v>
      </c>
      <c r="F276" s="26">
        <v>16688</v>
      </c>
      <c r="G276" s="26">
        <v>9854.46</v>
      </c>
      <c r="H276" s="82">
        <f t="shared" si="9"/>
        <v>0.5905117449664429</v>
      </c>
      <c r="I276" s="20"/>
      <c r="J276" s="26"/>
      <c r="L276" s="179"/>
    </row>
    <row r="277" spans="1:12" ht="12.75">
      <c r="A277" s="19" t="s">
        <v>371</v>
      </c>
      <c r="B277" s="18"/>
      <c r="C277" s="18"/>
      <c r="D277" s="18" t="s">
        <v>188</v>
      </c>
      <c r="E277" s="139">
        <v>1900</v>
      </c>
      <c r="F277" s="26">
        <v>1900</v>
      </c>
      <c r="G277" s="26">
        <v>753.2</v>
      </c>
      <c r="H277" s="82">
        <f t="shared" si="9"/>
        <v>0.39642105263157895</v>
      </c>
      <c r="I277" s="20"/>
      <c r="J277" s="26"/>
      <c r="L277" s="179"/>
    </row>
    <row r="278" spans="1:12" ht="12.75">
      <c r="A278" s="19" t="s">
        <v>24</v>
      </c>
      <c r="B278" s="18"/>
      <c r="C278" s="18"/>
      <c r="D278" s="18">
        <v>4410</v>
      </c>
      <c r="E278" s="139">
        <v>300</v>
      </c>
      <c r="F278" s="26">
        <v>300</v>
      </c>
      <c r="G278" s="26">
        <v>0</v>
      </c>
      <c r="H278" s="82">
        <f t="shared" si="9"/>
        <v>0</v>
      </c>
      <c r="I278" s="20"/>
      <c r="J278" s="26"/>
      <c r="L278" s="179"/>
    </row>
    <row r="279" spans="1:12" ht="12.75">
      <c r="A279" s="19" t="s">
        <v>25</v>
      </c>
      <c r="B279" s="18"/>
      <c r="C279" s="18"/>
      <c r="D279" s="18">
        <v>4430</v>
      </c>
      <c r="E279" s="139">
        <v>6800</v>
      </c>
      <c r="F279" s="26">
        <v>5645</v>
      </c>
      <c r="G279" s="26">
        <v>3915.48</v>
      </c>
      <c r="H279" s="82">
        <f t="shared" si="9"/>
        <v>0.6936191319751993</v>
      </c>
      <c r="I279" s="20"/>
      <c r="J279" s="26"/>
      <c r="L279" s="179"/>
    </row>
    <row r="280" spans="1:12" ht="12.75">
      <c r="A280" s="19" t="s">
        <v>300</v>
      </c>
      <c r="B280" s="18"/>
      <c r="C280" s="18"/>
      <c r="D280" s="18">
        <v>4440</v>
      </c>
      <c r="E280" s="139">
        <v>74191</v>
      </c>
      <c r="F280" s="26">
        <v>74191</v>
      </c>
      <c r="G280" s="26">
        <v>53427.56</v>
      </c>
      <c r="H280" s="82">
        <f t="shared" si="9"/>
        <v>0.7201353263872976</v>
      </c>
      <c r="I280" s="20"/>
      <c r="J280" s="26"/>
      <c r="L280" s="179"/>
    </row>
    <row r="281" spans="1:12" ht="12.75">
      <c r="A281" s="19" t="s">
        <v>531</v>
      </c>
      <c r="B281" s="18"/>
      <c r="C281" s="18"/>
      <c r="D281" s="18" t="s">
        <v>203</v>
      </c>
      <c r="E281" s="139">
        <v>300</v>
      </c>
      <c r="F281" s="26">
        <v>300</v>
      </c>
      <c r="G281" s="26">
        <v>0</v>
      </c>
      <c r="H281" s="82">
        <f t="shared" si="9"/>
        <v>0</v>
      </c>
      <c r="I281" s="20"/>
      <c r="J281" s="26"/>
      <c r="L281" s="179"/>
    </row>
    <row r="282" spans="1:12" ht="25.5">
      <c r="A282" s="19" t="s">
        <v>206</v>
      </c>
      <c r="B282" s="18"/>
      <c r="C282" s="18"/>
      <c r="D282" s="18" t="s">
        <v>187</v>
      </c>
      <c r="E282" s="139">
        <v>400</v>
      </c>
      <c r="F282" s="26">
        <v>400</v>
      </c>
      <c r="G282" s="26">
        <v>0</v>
      </c>
      <c r="H282" s="82">
        <f t="shared" si="9"/>
        <v>0</v>
      </c>
      <c r="I282" s="20"/>
      <c r="J282" s="26"/>
      <c r="L282" s="179"/>
    </row>
    <row r="283" spans="1:12" ht="12.75" hidden="1">
      <c r="A283" s="19" t="s">
        <v>83</v>
      </c>
      <c r="B283" s="18"/>
      <c r="C283" s="18"/>
      <c r="D283" s="18" t="s">
        <v>82</v>
      </c>
      <c r="E283" s="139">
        <v>0</v>
      </c>
      <c r="F283" s="26">
        <v>0</v>
      </c>
      <c r="G283" s="26">
        <v>0</v>
      </c>
      <c r="H283" s="82" t="e">
        <f t="shared" si="9"/>
        <v>#DIV/0!</v>
      </c>
      <c r="I283" s="20"/>
      <c r="J283" s="26"/>
      <c r="L283" s="179"/>
    </row>
    <row r="284" spans="1:12" ht="12.75">
      <c r="A284" s="19" t="s">
        <v>484</v>
      </c>
      <c r="B284" s="18"/>
      <c r="C284" s="18"/>
      <c r="D284" s="18" t="s">
        <v>139</v>
      </c>
      <c r="E284" s="139">
        <v>0</v>
      </c>
      <c r="F284" s="26">
        <v>32000</v>
      </c>
      <c r="G284" s="26">
        <v>0</v>
      </c>
      <c r="H284" s="82">
        <f t="shared" si="9"/>
        <v>0</v>
      </c>
      <c r="I284" s="20"/>
      <c r="J284" s="26"/>
      <c r="L284" s="179"/>
    </row>
    <row r="285" spans="1:12" ht="15" customHeight="1">
      <c r="A285" s="57" t="s">
        <v>43</v>
      </c>
      <c r="B285" s="84"/>
      <c r="C285" s="84" t="s">
        <v>174</v>
      </c>
      <c r="D285" s="84"/>
      <c r="E285" s="140">
        <f>SUM(E286:E302)</f>
        <v>419442</v>
      </c>
      <c r="F285" s="140">
        <f>SUM(F286:F302)</f>
        <v>445858</v>
      </c>
      <c r="G285" s="85">
        <f>SUM(G286:G302)</f>
        <v>285209.75</v>
      </c>
      <c r="H285" s="59">
        <f t="shared" si="9"/>
        <v>0.6396874116871291</v>
      </c>
      <c r="I285" s="59">
        <f>G285/13469867.47</f>
        <v>0.02117390914463095</v>
      </c>
      <c r="J285" s="85"/>
      <c r="L285" s="179"/>
    </row>
    <row r="286" spans="1:12" ht="12.75">
      <c r="A286" s="19" t="s">
        <v>298</v>
      </c>
      <c r="B286" s="18"/>
      <c r="C286" s="18"/>
      <c r="D286" s="18" t="s">
        <v>90</v>
      </c>
      <c r="E286" s="139">
        <v>1674</v>
      </c>
      <c r="F286" s="26">
        <v>1674</v>
      </c>
      <c r="G286" s="26">
        <v>860.96</v>
      </c>
      <c r="H286" s="82">
        <f t="shared" si="9"/>
        <v>0.5143130227001195</v>
      </c>
      <c r="I286" s="20"/>
      <c r="J286" s="26"/>
      <c r="L286" s="179"/>
    </row>
    <row r="287" spans="1:12" ht="12.75">
      <c r="A287" s="19" t="s">
        <v>19</v>
      </c>
      <c r="B287" s="18"/>
      <c r="C287" s="18"/>
      <c r="D287" s="18">
        <v>4010</v>
      </c>
      <c r="E287" s="139">
        <v>289003</v>
      </c>
      <c r="F287" s="26">
        <v>289003</v>
      </c>
      <c r="G287" s="26">
        <v>179295.67</v>
      </c>
      <c r="H287" s="82">
        <f t="shared" si="9"/>
        <v>0.6203938021404622</v>
      </c>
      <c r="I287" s="20"/>
      <c r="J287" s="26"/>
      <c r="L287" s="179"/>
    </row>
    <row r="288" spans="1:12" s="134" customFormat="1" ht="12.75">
      <c r="A288" s="19" t="s">
        <v>20</v>
      </c>
      <c r="B288" s="18"/>
      <c r="C288" s="18"/>
      <c r="D288" s="18" t="s">
        <v>159</v>
      </c>
      <c r="E288" s="139">
        <v>12810</v>
      </c>
      <c r="F288" s="26">
        <v>34877</v>
      </c>
      <c r="G288" s="26">
        <v>34876.46</v>
      </c>
      <c r="H288" s="82">
        <f t="shared" si="9"/>
        <v>0.9999845170169452</v>
      </c>
      <c r="I288" s="20"/>
      <c r="J288" s="26"/>
      <c r="L288" s="180"/>
    </row>
    <row r="289" spans="1:12" ht="12.75">
      <c r="A289" s="19" t="s">
        <v>26</v>
      </c>
      <c r="B289" s="18"/>
      <c r="C289" s="18"/>
      <c r="D289" s="18">
        <v>4110</v>
      </c>
      <c r="E289" s="139">
        <v>51497</v>
      </c>
      <c r="F289" s="26">
        <v>55309</v>
      </c>
      <c r="G289" s="26">
        <v>31528.82</v>
      </c>
      <c r="H289" s="82">
        <f t="shared" si="9"/>
        <v>0.570048635845884</v>
      </c>
      <c r="I289" s="20"/>
      <c r="J289" s="26"/>
      <c r="L289" s="179"/>
    </row>
    <row r="290" spans="1:12" ht="25.5">
      <c r="A290" s="19" t="s">
        <v>522</v>
      </c>
      <c r="B290" s="18"/>
      <c r="C290" s="18"/>
      <c r="D290" s="18">
        <v>4120</v>
      </c>
      <c r="E290" s="139">
        <v>6289</v>
      </c>
      <c r="F290" s="26">
        <v>6826</v>
      </c>
      <c r="G290" s="26">
        <v>3790.69</v>
      </c>
      <c r="H290" s="82">
        <f t="shared" si="9"/>
        <v>0.5553310870202168</v>
      </c>
      <c r="I290" s="20"/>
      <c r="J290" s="26"/>
      <c r="L290" s="179"/>
    </row>
    <row r="291" spans="1:12" ht="12.75">
      <c r="A291" s="19" t="s">
        <v>365</v>
      </c>
      <c r="B291" s="18"/>
      <c r="C291" s="18"/>
      <c r="D291" s="18" t="s">
        <v>361</v>
      </c>
      <c r="E291" s="139">
        <v>1000</v>
      </c>
      <c r="F291" s="26">
        <v>1000</v>
      </c>
      <c r="G291" s="26">
        <v>966.49</v>
      </c>
      <c r="H291" s="82">
        <f t="shared" si="9"/>
        <v>0.96649</v>
      </c>
      <c r="I291" s="20"/>
      <c r="J291" s="26"/>
      <c r="L291" s="179"/>
    </row>
    <row r="292" spans="1:12" ht="12.75">
      <c r="A292" s="19" t="s">
        <v>9</v>
      </c>
      <c r="B292" s="18"/>
      <c r="C292" s="18"/>
      <c r="D292" s="18">
        <v>4210</v>
      </c>
      <c r="E292" s="139">
        <v>24114</v>
      </c>
      <c r="F292" s="26">
        <v>22836</v>
      </c>
      <c r="G292" s="26">
        <v>13124.26</v>
      </c>
      <c r="H292" s="82">
        <f t="shared" si="9"/>
        <v>0.5747179891399544</v>
      </c>
      <c r="I292" s="20"/>
      <c r="J292" s="26"/>
      <c r="L292" s="179"/>
    </row>
    <row r="293" spans="1:12" ht="12.75">
      <c r="A293" s="19" t="s">
        <v>395</v>
      </c>
      <c r="B293" s="18"/>
      <c r="C293" s="18"/>
      <c r="D293" s="18">
        <v>4240</v>
      </c>
      <c r="E293" s="139">
        <v>1400</v>
      </c>
      <c r="F293" s="26">
        <v>1400</v>
      </c>
      <c r="G293" s="26">
        <v>0</v>
      </c>
      <c r="H293" s="82">
        <f t="shared" si="9"/>
        <v>0</v>
      </c>
      <c r="I293" s="20"/>
      <c r="J293" s="26"/>
      <c r="L293" s="179"/>
    </row>
    <row r="294" spans="1:12" ht="12.75">
      <c r="A294" s="19" t="s">
        <v>10</v>
      </c>
      <c r="B294" s="18"/>
      <c r="C294" s="18"/>
      <c r="D294" s="18" t="s">
        <v>144</v>
      </c>
      <c r="E294" s="139">
        <v>5785</v>
      </c>
      <c r="F294" s="26">
        <v>5785</v>
      </c>
      <c r="G294" s="26">
        <v>3237.73</v>
      </c>
      <c r="H294" s="82">
        <f t="shared" si="9"/>
        <v>0.5596767502160761</v>
      </c>
      <c r="I294" s="20"/>
      <c r="J294" s="26"/>
      <c r="L294" s="179"/>
    </row>
    <row r="295" spans="1:12" ht="12.75">
      <c r="A295" s="19" t="s">
        <v>11</v>
      </c>
      <c r="B295" s="18"/>
      <c r="C295" s="18"/>
      <c r="D295" s="18">
        <v>4270</v>
      </c>
      <c r="E295" s="139">
        <v>1250</v>
      </c>
      <c r="F295" s="26">
        <v>1250</v>
      </c>
      <c r="G295" s="26">
        <v>188.28</v>
      </c>
      <c r="H295" s="82">
        <f t="shared" si="9"/>
        <v>0.150624</v>
      </c>
      <c r="I295" s="20"/>
      <c r="J295" s="26"/>
      <c r="L295" s="179"/>
    </row>
    <row r="296" spans="1:12" ht="12.75">
      <c r="A296" s="19" t="s">
        <v>42</v>
      </c>
      <c r="B296" s="18"/>
      <c r="C296" s="18"/>
      <c r="D296" s="18">
        <v>4280</v>
      </c>
      <c r="E296" s="139">
        <v>110</v>
      </c>
      <c r="F296" s="26">
        <v>180</v>
      </c>
      <c r="G296" s="26">
        <v>70</v>
      </c>
      <c r="H296" s="82">
        <f t="shared" si="9"/>
        <v>0.3888888888888889</v>
      </c>
      <c r="I296" s="20"/>
      <c r="J296" s="26"/>
      <c r="L296" s="179"/>
    </row>
    <row r="297" spans="1:12" ht="12.75">
      <c r="A297" s="19" t="s">
        <v>12</v>
      </c>
      <c r="B297" s="18"/>
      <c r="C297" s="18"/>
      <c r="D297" s="18">
        <v>4300</v>
      </c>
      <c r="E297" s="139">
        <v>4934</v>
      </c>
      <c r="F297" s="26">
        <v>4934</v>
      </c>
      <c r="G297" s="26">
        <v>3374.53</v>
      </c>
      <c r="H297" s="82">
        <f t="shared" si="9"/>
        <v>0.6839339278475882</v>
      </c>
      <c r="I297" s="20"/>
      <c r="J297" s="26"/>
      <c r="L297" s="179"/>
    </row>
    <row r="298" spans="1:12" ht="25.5">
      <c r="A298" s="19" t="s">
        <v>306</v>
      </c>
      <c r="B298" s="18"/>
      <c r="C298" s="18"/>
      <c r="D298" s="18" t="s">
        <v>167</v>
      </c>
      <c r="E298" s="139">
        <v>3380</v>
      </c>
      <c r="F298" s="26">
        <v>3380</v>
      </c>
      <c r="G298" s="26">
        <v>2033.51</v>
      </c>
      <c r="H298" s="82">
        <f t="shared" si="9"/>
        <v>0.6016301775147929</v>
      </c>
      <c r="I298" s="20"/>
      <c r="J298" s="26"/>
      <c r="L298" s="179"/>
    </row>
    <row r="299" spans="1:12" ht="12.75">
      <c r="A299" s="19" t="s">
        <v>24</v>
      </c>
      <c r="B299" s="18"/>
      <c r="C299" s="18"/>
      <c r="D299" s="18">
        <v>4410</v>
      </c>
      <c r="E299" s="139">
        <v>600</v>
      </c>
      <c r="F299" s="26">
        <v>600</v>
      </c>
      <c r="G299" s="26">
        <v>33.6</v>
      </c>
      <c r="H299" s="82">
        <f t="shared" si="9"/>
        <v>0.056</v>
      </c>
      <c r="I299" s="20"/>
      <c r="J299" s="26"/>
      <c r="L299" s="179"/>
    </row>
    <row r="300" spans="1:12" ht="12.75">
      <c r="A300" s="19" t="s">
        <v>25</v>
      </c>
      <c r="B300" s="18"/>
      <c r="C300" s="18"/>
      <c r="D300" s="18">
        <v>4430</v>
      </c>
      <c r="E300" s="139">
        <v>1378</v>
      </c>
      <c r="F300" s="26">
        <v>1906</v>
      </c>
      <c r="G300" s="26">
        <v>1255.85</v>
      </c>
      <c r="H300" s="82">
        <f t="shared" si="9"/>
        <v>0.6588929695697796</v>
      </c>
      <c r="I300" s="20"/>
      <c r="J300" s="26"/>
      <c r="L300" s="179"/>
    </row>
    <row r="301" spans="1:12" ht="12.75">
      <c r="A301" s="19" t="s">
        <v>300</v>
      </c>
      <c r="B301" s="18"/>
      <c r="C301" s="18"/>
      <c r="D301" s="18">
        <v>4440</v>
      </c>
      <c r="E301" s="139">
        <v>13418</v>
      </c>
      <c r="F301" s="26">
        <v>14098</v>
      </c>
      <c r="G301" s="26">
        <v>10572.9</v>
      </c>
      <c r="H301" s="82">
        <f t="shared" si="9"/>
        <v>0.7499574407717406</v>
      </c>
      <c r="I301" s="20"/>
      <c r="J301" s="26"/>
      <c r="L301" s="179"/>
    </row>
    <row r="302" spans="1:12" ht="25.5">
      <c r="A302" s="19" t="s">
        <v>201</v>
      </c>
      <c r="B302" s="18"/>
      <c r="C302" s="18"/>
      <c r="D302" s="18" t="s">
        <v>187</v>
      </c>
      <c r="E302" s="139">
        <v>800</v>
      </c>
      <c r="F302" s="26">
        <v>800</v>
      </c>
      <c r="G302" s="26">
        <v>0</v>
      </c>
      <c r="H302" s="82">
        <f t="shared" si="9"/>
        <v>0</v>
      </c>
      <c r="I302" s="20"/>
      <c r="J302" s="26"/>
      <c r="L302" s="179"/>
    </row>
    <row r="303" spans="1:12" ht="15" customHeight="1">
      <c r="A303" s="57" t="s">
        <v>44</v>
      </c>
      <c r="B303" s="84"/>
      <c r="C303" s="84" t="s">
        <v>175</v>
      </c>
      <c r="D303" s="84"/>
      <c r="E303" s="140">
        <f>SUM(E304:E311)</f>
        <v>150878</v>
      </c>
      <c r="F303" s="140">
        <f>SUM(F304:F311)</f>
        <v>151133</v>
      </c>
      <c r="G303" s="140">
        <f>SUM(G304:G311)</f>
        <v>71596.76</v>
      </c>
      <c r="H303" s="59">
        <f t="shared" si="9"/>
        <v>0.4737334665493307</v>
      </c>
      <c r="I303" s="59">
        <f>G303/13469867.47</f>
        <v>0.005315327723859186</v>
      </c>
      <c r="J303" s="85"/>
      <c r="L303" s="179"/>
    </row>
    <row r="304" spans="1:12" ht="12.75" customHeight="1">
      <c r="A304" s="19" t="s">
        <v>19</v>
      </c>
      <c r="B304" s="84"/>
      <c r="C304" s="84"/>
      <c r="D304" s="18" t="s">
        <v>141</v>
      </c>
      <c r="E304" s="139">
        <v>27270</v>
      </c>
      <c r="F304" s="26">
        <v>27270</v>
      </c>
      <c r="G304" s="26">
        <v>12883.78</v>
      </c>
      <c r="H304" s="82">
        <f t="shared" si="9"/>
        <v>0.4724525119178585</v>
      </c>
      <c r="I304" s="20"/>
      <c r="J304" s="85"/>
      <c r="L304" s="179"/>
    </row>
    <row r="305" spans="1:12" ht="12.75" customHeight="1">
      <c r="A305" s="19" t="s">
        <v>20</v>
      </c>
      <c r="B305" s="84"/>
      <c r="C305" s="84"/>
      <c r="D305" s="18" t="s">
        <v>159</v>
      </c>
      <c r="E305" s="139">
        <v>1409</v>
      </c>
      <c r="F305" s="26">
        <v>1621</v>
      </c>
      <c r="G305" s="26">
        <v>1620.98</v>
      </c>
      <c r="H305" s="82">
        <f t="shared" si="9"/>
        <v>0.9999876619370759</v>
      </c>
      <c r="I305" s="20"/>
      <c r="J305" s="85"/>
      <c r="L305" s="179"/>
    </row>
    <row r="306" spans="1:12" ht="12.75" customHeight="1">
      <c r="A306" s="19" t="s">
        <v>26</v>
      </c>
      <c r="B306" s="84"/>
      <c r="C306" s="84"/>
      <c r="D306" s="18" t="s">
        <v>74</v>
      </c>
      <c r="E306" s="139">
        <v>4956</v>
      </c>
      <c r="F306" s="26">
        <v>4993</v>
      </c>
      <c r="G306" s="26">
        <v>2220.06</v>
      </c>
      <c r="H306" s="82">
        <f t="shared" si="9"/>
        <v>0.44463448828359703</v>
      </c>
      <c r="I306" s="20"/>
      <c r="J306" s="85"/>
      <c r="L306" s="179"/>
    </row>
    <row r="307" spans="1:12" ht="26.25" customHeight="1">
      <c r="A307" s="19" t="s">
        <v>522</v>
      </c>
      <c r="B307" s="84"/>
      <c r="C307" s="84"/>
      <c r="D307" s="18" t="s">
        <v>75</v>
      </c>
      <c r="E307" s="139">
        <v>703</v>
      </c>
      <c r="F307" s="26">
        <v>709</v>
      </c>
      <c r="G307" s="26">
        <v>315.36</v>
      </c>
      <c r="H307" s="82">
        <f t="shared" si="9"/>
        <v>0.4447954866008463</v>
      </c>
      <c r="I307" s="20"/>
      <c r="J307" s="85"/>
      <c r="L307" s="179"/>
    </row>
    <row r="308" spans="1:12" ht="12.75" customHeight="1">
      <c r="A308" s="19" t="s">
        <v>42</v>
      </c>
      <c r="B308" s="84"/>
      <c r="C308" s="84"/>
      <c r="D308" s="18" t="s">
        <v>129</v>
      </c>
      <c r="E308" s="139">
        <v>70</v>
      </c>
      <c r="F308" s="26">
        <v>70</v>
      </c>
      <c r="G308" s="26">
        <v>0</v>
      </c>
      <c r="H308" s="82">
        <f t="shared" si="9"/>
        <v>0</v>
      </c>
      <c r="I308" s="20"/>
      <c r="J308" s="85"/>
      <c r="L308" s="179"/>
    </row>
    <row r="309" spans="1:12" ht="12.75" customHeight="1">
      <c r="A309" s="19" t="s">
        <v>12</v>
      </c>
      <c r="B309" s="84"/>
      <c r="C309" s="84"/>
      <c r="D309" s="18" t="s">
        <v>72</v>
      </c>
      <c r="E309" s="139">
        <v>114840</v>
      </c>
      <c r="F309" s="26">
        <v>114840</v>
      </c>
      <c r="G309" s="26">
        <v>53634.6</v>
      </c>
      <c r="H309" s="82">
        <f t="shared" si="9"/>
        <v>0.4670376175548589</v>
      </c>
      <c r="I309" s="20"/>
      <c r="J309" s="85"/>
      <c r="L309" s="179"/>
    </row>
    <row r="310" spans="1:12" ht="12.75" customHeight="1">
      <c r="A310" s="19" t="s">
        <v>300</v>
      </c>
      <c r="B310" s="84"/>
      <c r="C310" s="84"/>
      <c r="D310" s="18" t="s">
        <v>134</v>
      </c>
      <c r="E310" s="139">
        <v>1230</v>
      </c>
      <c r="F310" s="26">
        <v>1230</v>
      </c>
      <c r="G310" s="26">
        <v>921.98</v>
      </c>
      <c r="H310" s="82">
        <f t="shared" si="9"/>
        <v>0.7495772357723577</v>
      </c>
      <c r="I310" s="20"/>
      <c r="J310" s="85"/>
      <c r="L310" s="179"/>
    </row>
    <row r="311" spans="1:12" ht="25.5">
      <c r="A311" s="19" t="s">
        <v>201</v>
      </c>
      <c r="B311" s="18"/>
      <c r="C311" s="18"/>
      <c r="D311" s="18" t="s">
        <v>187</v>
      </c>
      <c r="E311" s="139">
        <v>400</v>
      </c>
      <c r="F311" s="26">
        <v>400</v>
      </c>
      <c r="G311" s="26">
        <v>0</v>
      </c>
      <c r="H311" s="82">
        <f t="shared" si="9"/>
        <v>0</v>
      </c>
      <c r="I311" s="20"/>
      <c r="J311" s="26"/>
      <c r="L311" s="179"/>
    </row>
    <row r="312" spans="1:12" ht="15" customHeight="1">
      <c r="A312" s="57" t="s">
        <v>131</v>
      </c>
      <c r="B312" s="84"/>
      <c r="C312" s="84" t="s">
        <v>132</v>
      </c>
      <c r="D312" s="84"/>
      <c r="E312" s="140">
        <f>SUM(E313:E324)</f>
        <v>28728</v>
      </c>
      <c r="F312" s="140">
        <f>SUM(F313:F324)</f>
        <v>28728</v>
      </c>
      <c r="G312" s="140">
        <f>SUM(G313:G324)</f>
        <v>4294.4400000000005</v>
      </c>
      <c r="H312" s="59">
        <f aca="true" t="shared" si="10" ref="H312:H416">G312/F312</f>
        <v>0.14948621553884714</v>
      </c>
      <c r="I312" s="59">
        <f aca="true" t="shared" si="11" ref="I312:I320">G312/13469867.47</f>
        <v>0.0003188182815877401</v>
      </c>
      <c r="J312" s="85"/>
      <c r="L312" s="179"/>
    </row>
    <row r="313" spans="1:12" ht="12.75" hidden="1">
      <c r="A313" s="19" t="s">
        <v>19</v>
      </c>
      <c r="B313" s="18"/>
      <c r="C313" s="18"/>
      <c r="D313" s="18" t="s">
        <v>430</v>
      </c>
      <c r="E313" s="139">
        <v>0</v>
      </c>
      <c r="F313" s="26">
        <v>0</v>
      </c>
      <c r="G313" s="26">
        <v>0</v>
      </c>
      <c r="H313" s="82" t="e">
        <f aca="true" t="shared" si="12" ref="H313:H324">G313/F313</f>
        <v>#DIV/0!</v>
      </c>
      <c r="I313" s="20">
        <f t="shared" si="11"/>
        <v>0</v>
      </c>
      <c r="J313" s="26"/>
      <c r="L313" s="179"/>
    </row>
    <row r="314" spans="1:12" ht="12.75" hidden="1">
      <c r="A314" s="19" t="s">
        <v>21</v>
      </c>
      <c r="B314" s="18"/>
      <c r="C314" s="18"/>
      <c r="D314" s="18" t="s">
        <v>431</v>
      </c>
      <c r="E314" s="139">
        <v>0</v>
      </c>
      <c r="F314" s="26">
        <v>0</v>
      </c>
      <c r="G314" s="26">
        <v>0</v>
      </c>
      <c r="H314" s="82" t="e">
        <f t="shared" si="12"/>
        <v>#DIV/0!</v>
      </c>
      <c r="I314" s="20">
        <f t="shared" si="11"/>
        <v>0</v>
      </c>
      <c r="J314" s="26"/>
      <c r="L314" s="179"/>
    </row>
    <row r="315" spans="1:12" ht="25.5" hidden="1">
      <c r="A315" s="19" t="s">
        <v>522</v>
      </c>
      <c r="B315" s="18"/>
      <c r="C315" s="18"/>
      <c r="D315" s="18" t="s">
        <v>432</v>
      </c>
      <c r="E315" s="139">
        <v>0</v>
      </c>
      <c r="F315" s="26">
        <v>0</v>
      </c>
      <c r="G315" s="26">
        <v>0</v>
      </c>
      <c r="H315" s="82" t="e">
        <f t="shared" si="12"/>
        <v>#DIV/0!</v>
      </c>
      <c r="I315" s="20">
        <f t="shared" si="11"/>
        <v>0</v>
      </c>
      <c r="J315" s="26"/>
      <c r="L315" s="179"/>
    </row>
    <row r="316" spans="1:12" ht="12.75" hidden="1">
      <c r="A316" s="19" t="s">
        <v>154</v>
      </c>
      <c r="B316" s="18"/>
      <c r="C316" s="18"/>
      <c r="D316" s="18" t="s">
        <v>451</v>
      </c>
      <c r="E316" s="139">
        <v>0</v>
      </c>
      <c r="F316" s="26">
        <v>0</v>
      </c>
      <c r="G316" s="26">
        <v>0</v>
      </c>
      <c r="H316" s="82" t="e">
        <f t="shared" si="12"/>
        <v>#DIV/0!</v>
      </c>
      <c r="I316" s="20">
        <f t="shared" si="11"/>
        <v>0</v>
      </c>
      <c r="J316" s="26"/>
      <c r="L316" s="179"/>
    </row>
    <row r="317" spans="1:12" ht="12.75" hidden="1">
      <c r="A317" s="19" t="s">
        <v>365</v>
      </c>
      <c r="B317" s="18"/>
      <c r="C317" s="18"/>
      <c r="D317" s="18" t="s">
        <v>485</v>
      </c>
      <c r="E317" s="139">
        <v>0</v>
      </c>
      <c r="F317" s="26">
        <v>0</v>
      </c>
      <c r="G317" s="26">
        <v>0</v>
      </c>
      <c r="H317" s="82" t="e">
        <f t="shared" si="12"/>
        <v>#DIV/0!</v>
      </c>
      <c r="I317" s="20">
        <f t="shared" si="11"/>
        <v>0</v>
      </c>
      <c r="J317" s="26"/>
      <c r="L317" s="179"/>
    </row>
    <row r="318" spans="1:12" ht="12.75" hidden="1">
      <c r="A318" s="19" t="s">
        <v>9</v>
      </c>
      <c r="B318" s="18"/>
      <c r="C318" s="18"/>
      <c r="D318" s="18" t="s">
        <v>433</v>
      </c>
      <c r="E318" s="139">
        <v>0</v>
      </c>
      <c r="F318" s="26">
        <v>0</v>
      </c>
      <c r="G318" s="26">
        <v>0</v>
      </c>
      <c r="H318" s="82"/>
      <c r="I318" s="20">
        <f t="shared" si="11"/>
        <v>0</v>
      </c>
      <c r="J318" s="26"/>
      <c r="L318" s="179"/>
    </row>
    <row r="319" spans="1:12" ht="12.75" hidden="1">
      <c r="A319" s="19" t="s">
        <v>395</v>
      </c>
      <c r="B319" s="18"/>
      <c r="C319" s="18"/>
      <c r="D319" s="18" t="s">
        <v>137</v>
      </c>
      <c r="E319" s="139">
        <v>0</v>
      </c>
      <c r="F319" s="26">
        <v>0</v>
      </c>
      <c r="G319" s="26">
        <v>0</v>
      </c>
      <c r="H319" s="82" t="e">
        <f t="shared" si="12"/>
        <v>#DIV/0!</v>
      </c>
      <c r="I319" s="20">
        <f t="shared" si="11"/>
        <v>0</v>
      </c>
      <c r="J319" s="26"/>
      <c r="L319" s="179"/>
    </row>
    <row r="320" spans="1:12" ht="12.75" hidden="1">
      <c r="A320" s="19" t="s">
        <v>395</v>
      </c>
      <c r="B320" s="18"/>
      <c r="C320" s="18"/>
      <c r="D320" s="18" t="s">
        <v>452</v>
      </c>
      <c r="E320" s="139">
        <v>0</v>
      </c>
      <c r="F320" s="26">
        <v>0</v>
      </c>
      <c r="G320" s="26">
        <v>0</v>
      </c>
      <c r="H320" s="82" t="e">
        <f t="shared" si="12"/>
        <v>#DIV/0!</v>
      </c>
      <c r="I320" s="20">
        <f t="shared" si="11"/>
        <v>0</v>
      </c>
      <c r="J320" s="26"/>
      <c r="L320" s="179"/>
    </row>
    <row r="321" spans="1:12" ht="12.75">
      <c r="A321" s="19" t="s">
        <v>12</v>
      </c>
      <c r="B321" s="18"/>
      <c r="C321" s="18"/>
      <c r="D321" s="18" t="s">
        <v>72</v>
      </c>
      <c r="E321" s="139">
        <v>10000</v>
      </c>
      <c r="F321" s="26">
        <v>10000</v>
      </c>
      <c r="G321" s="26">
        <v>3000</v>
      </c>
      <c r="H321" s="82">
        <f t="shared" si="12"/>
        <v>0.3</v>
      </c>
      <c r="I321" s="20"/>
      <c r="J321" s="26"/>
      <c r="L321" s="179"/>
    </row>
    <row r="322" spans="1:12" ht="12.75" hidden="1">
      <c r="A322" s="19" t="s">
        <v>244</v>
      </c>
      <c r="B322" s="18"/>
      <c r="C322" s="18"/>
      <c r="D322" s="18" t="s">
        <v>453</v>
      </c>
      <c r="E322" s="139">
        <v>0</v>
      </c>
      <c r="F322" s="26">
        <v>0</v>
      </c>
      <c r="G322" s="26">
        <v>0</v>
      </c>
      <c r="H322" s="82" t="e">
        <f t="shared" si="12"/>
        <v>#DIV/0!</v>
      </c>
      <c r="I322" s="20"/>
      <c r="J322" s="26"/>
      <c r="L322" s="179"/>
    </row>
    <row r="323" spans="1:12" ht="25.5">
      <c r="A323" s="19" t="s">
        <v>201</v>
      </c>
      <c r="B323" s="18"/>
      <c r="C323" s="18"/>
      <c r="D323" s="18" t="s">
        <v>187</v>
      </c>
      <c r="E323" s="139">
        <v>18728</v>
      </c>
      <c r="F323" s="26">
        <v>18728</v>
      </c>
      <c r="G323" s="26">
        <v>1294.44</v>
      </c>
      <c r="H323" s="82">
        <f t="shared" si="12"/>
        <v>0.06911789833404529</v>
      </c>
      <c r="I323" s="20"/>
      <c r="J323" s="26"/>
      <c r="L323" s="179"/>
    </row>
    <row r="324" spans="1:12" ht="25.5" hidden="1">
      <c r="A324" s="19" t="s">
        <v>201</v>
      </c>
      <c r="B324" s="18"/>
      <c r="C324" s="18"/>
      <c r="D324" s="18" t="s">
        <v>454</v>
      </c>
      <c r="E324" s="139">
        <v>0</v>
      </c>
      <c r="F324" s="26">
        <v>0</v>
      </c>
      <c r="G324" s="26">
        <v>0</v>
      </c>
      <c r="H324" s="82" t="e">
        <f t="shared" si="12"/>
        <v>#DIV/0!</v>
      </c>
      <c r="I324" s="20">
        <f>G324/13469867.47</f>
        <v>0</v>
      </c>
      <c r="J324" s="26"/>
      <c r="L324" s="179"/>
    </row>
    <row r="325" spans="1:12" s="134" customFormat="1" ht="15" customHeight="1">
      <c r="A325" s="57" t="s">
        <v>305</v>
      </c>
      <c r="B325" s="84"/>
      <c r="C325" s="84" t="s">
        <v>214</v>
      </c>
      <c r="D325" s="84"/>
      <c r="E325" s="140">
        <f>SUM(E326:E339)</f>
        <v>235133</v>
      </c>
      <c r="F325" s="86">
        <f>SUM(F326:F339)</f>
        <v>235037</v>
      </c>
      <c r="G325" s="86">
        <f>SUM(G326:G339)</f>
        <v>117387</v>
      </c>
      <c r="H325" s="59">
        <f t="shared" si="10"/>
        <v>0.49944051362125963</v>
      </c>
      <c r="I325" s="59">
        <f>G325/13469867.47</f>
        <v>0.008714785075758432</v>
      </c>
      <c r="J325" s="85"/>
      <c r="L325" s="180"/>
    </row>
    <row r="326" spans="1:12" ht="12.75">
      <c r="A326" s="19" t="s">
        <v>298</v>
      </c>
      <c r="B326" s="18"/>
      <c r="C326" s="18"/>
      <c r="D326" s="18" t="s">
        <v>90</v>
      </c>
      <c r="E326" s="139">
        <v>2331</v>
      </c>
      <c r="F326" s="26">
        <v>2331</v>
      </c>
      <c r="G326" s="26">
        <v>1436.45</v>
      </c>
      <c r="H326" s="82">
        <f t="shared" si="10"/>
        <v>0.6162376662376663</v>
      </c>
      <c r="I326" s="20"/>
      <c r="J326" s="26"/>
      <c r="L326" s="179"/>
    </row>
    <row r="327" spans="1:12" s="134" customFormat="1" ht="12.75">
      <c r="A327" s="19" t="s">
        <v>19</v>
      </c>
      <c r="B327" s="18"/>
      <c r="C327" s="18"/>
      <c r="D327" s="18" t="s">
        <v>141</v>
      </c>
      <c r="E327" s="139">
        <v>98218</v>
      </c>
      <c r="F327" s="26">
        <v>98218</v>
      </c>
      <c r="G327" s="26">
        <v>45830.76</v>
      </c>
      <c r="H327" s="82">
        <f t="shared" si="10"/>
        <v>0.4666228186279501</v>
      </c>
      <c r="I327" s="20"/>
      <c r="J327" s="26"/>
      <c r="L327" s="180"/>
    </row>
    <row r="328" spans="1:12" ht="12.75">
      <c r="A328" s="19" t="s">
        <v>20</v>
      </c>
      <c r="B328" s="18"/>
      <c r="C328" s="18"/>
      <c r="D328" s="18" t="s">
        <v>159</v>
      </c>
      <c r="E328" s="139">
        <v>7700</v>
      </c>
      <c r="F328" s="26">
        <v>7620</v>
      </c>
      <c r="G328" s="26">
        <v>7619.4</v>
      </c>
      <c r="H328" s="82">
        <f t="shared" si="10"/>
        <v>0.9999212598425197</v>
      </c>
      <c r="I328" s="20"/>
      <c r="J328" s="26"/>
      <c r="L328" s="179"/>
    </row>
    <row r="329" spans="1:12" s="134" customFormat="1" ht="12.75">
      <c r="A329" s="19" t="s">
        <v>26</v>
      </c>
      <c r="B329" s="18"/>
      <c r="C329" s="18"/>
      <c r="D329" s="18" t="s">
        <v>74</v>
      </c>
      <c r="E329" s="139">
        <v>18303</v>
      </c>
      <c r="F329" s="26">
        <v>18289</v>
      </c>
      <c r="G329" s="26">
        <v>8222.87</v>
      </c>
      <c r="H329" s="82">
        <f t="shared" si="10"/>
        <v>0.4496074142927443</v>
      </c>
      <c r="I329" s="20"/>
      <c r="J329" s="26"/>
      <c r="L329" s="180"/>
    </row>
    <row r="330" spans="1:12" ht="25.5">
      <c r="A330" s="19" t="s">
        <v>522</v>
      </c>
      <c r="B330" s="18"/>
      <c r="C330" s="18"/>
      <c r="D330" s="18" t="s">
        <v>75</v>
      </c>
      <c r="E330" s="139">
        <v>2595</v>
      </c>
      <c r="F330" s="26">
        <v>2593</v>
      </c>
      <c r="G330" s="26">
        <v>971.21</v>
      </c>
      <c r="H330" s="82">
        <f t="shared" si="10"/>
        <v>0.37455071345931357</v>
      </c>
      <c r="I330" s="20"/>
      <c r="J330" s="26"/>
      <c r="L330" s="179"/>
    </row>
    <row r="331" spans="1:12" ht="12.75">
      <c r="A331" s="19" t="s">
        <v>9</v>
      </c>
      <c r="B331" s="18"/>
      <c r="C331" s="18"/>
      <c r="D331" s="18" t="s">
        <v>76</v>
      </c>
      <c r="E331" s="139">
        <v>12000</v>
      </c>
      <c r="F331" s="26">
        <v>12000</v>
      </c>
      <c r="G331" s="26">
        <v>4624.45</v>
      </c>
      <c r="H331" s="82">
        <f t="shared" si="10"/>
        <v>0.38537083333333333</v>
      </c>
      <c r="I331" s="20"/>
      <c r="J331" s="26"/>
      <c r="L331" s="179"/>
    </row>
    <row r="332" spans="1:12" ht="12.75">
      <c r="A332" s="19" t="s">
        <v>54</v>
      </c>
      <c r="B332" s="18"/>
      <c r="C332" s="18"/>
      <c r="D332" s="18" t="s">
        <v>130</v>
      </c>
      <c r="E332" s="139">
        <v>79118</v>
      </c>
      <c r="F332" s="26">
        <v>79118</v>
      </c>
      <c r="G332" s="26">
        <v>40776.47</v>
      </c>
      <c r="H332" s="82">
        <f t="shared" si="10"/>
        <v>0.515388028008797</v>
      </c>
      <c r="I332" s="20"/>
      <c r="J332" s="26"/>
      <c r="L332" s="179"/>
    </row>
    <row r="333" spans="1:12" ht="12.75">
      <c r="A333" s="19" t="s">
        <v>10</v>
      </c>
      <c r="B333" s="18"/>
      <c r="C333" s="18"/>
      <c r="D333" s="18" t="s">
        <v>144</v>
      </c>
      <c r="E333" s="139">
        <v>9200</v>
      </c>
      <c r="F333" s="26">
        <v>9200</v>
      </c>
      <c r="G333" s="26">
        <v>4667.14</v>
      </c>
      <c r="H333" s="82">
        <f t="shared" si="10"/>
        <v>0.5072978260869565</v>
      </c>
      <c r="I333" s="20"/>
      <c r="J333" s="26"/>
      <c r="L333" s="179"/>
    </row>
    <row r="334" spans="1:12" ht="12.75">
      <c r="A334" s="19" t="s">
        <v>11</v>
      </c>
      <c r="B334" s="18"/>
      <c r="C334" s="18"/>
      <c r="D334" s="18" t="s">
        <v>127</v>
      </c>
      <c r="E334" s="139">
        <v>200</v>
      </c>
      <c r="F334" s="26">
        <v>200</v>
      </c>
      <c r="G334" s="26">
        <v>165</v>
      </c>
      <c r="H334" s="82">
        <f t="shared" si="10"/>
        <v>0.825</v>
      </c>
      <c r="I334" s="20"/>
      <c r="J334" s="26"/>
      <c r="L334" s="179"/>
    </row>
    <row r="335" spans="1:12" ht="12.75">
      <c r="A335" s="19" t="s">
        <v>42</v>
      </c>
      <c r="B335" s="18"/>
      <c r="C335" s="18"/>
      <c r="D335" s="18" t="s">
        <v>129</v>
      </c>
      <c r="E335" s="139">
        <v>70</v>
      </c>
      <c r="F335" s="26">
        <v>70</v>
      </c>
      <c r="G335" s="26">
        <v>0</v>
      </c>
      <c r="H335" s="82">
        <f t="shared" si="10"/>
        <v>0</v>
      </c>
      <c r="I335" s="20"/>
      <c r="J335" s="26"/>
      <c r="L335" s="179"/>
    </row>
    <row r="336" spans="1:12" ht="12.75">
      <c r="A336" s="19" t="s">
        <v>12</v>
      </c>
      <c r="B336" s="18"/>
      <c r="C336" s="18"/>
      <c r="D336" s="18" t="s">
        <v>72</v>
      </c>
      <c r="E336" s="139">
        <v>200</v>
      </c>
      <c r="F336" s="26">
        <v>200</v>
      </c>
      <c r="G336" s="26">
        <v>0</v>
      </c>
      <c r="H336" s="82">
        <f t="shared" si="10"/>
        <v>0</v>
      </c>
      <c r="I336" s="20"/>
      <c r="J336" s="26"/>
      <c r="L336" s="179"/>
    </row>
    <row r="337" spans="1:12" ht="12.75">
      <c r="A337" s="19" t="s">
        <v>300</v>
      </c>
      <c r="B337" s="18"/>
      <c r="C337" s="18"/>
      <c r="D337" s="18" t="s">
        <v>134</v>
      </c>
      <c r="E337" s="139">
        <v>4098</v>
      </c>
      <c r="F337" s="26">
        <v>4098</v>
      </c>
      <c r="G337" s="26">
        <v>3073.25</v>
      </c>
      <c r="H337" s="82">
        <f t="shared" si="10"/>
        <v>0.7499389946315276</v>
      </c>
      <c r="I337" s="20"/>
      <c r="J337" s="26"/>
      <c r="L337" s="179"/>
    </row>
    <row r="338" spans="1:12" ht="12.75">
      <c r="A338" s="19" t="s">
        <v>202</v>
      </c>
      <c r="B338" s="18"/>
      <c r="C338" s="18"/>
      <c r="D338" s="18" t="s">
        <v>203</v>
      </c>
      <c r="E338" s="139">
        <v>300</v>
      </c>
      <c r="F338" s="26">
        <v>300</v>
      </c>
      <c r="G338" s="26">
        <v>0</v>
      </c>
      <c r="H338" s="82">
        <f t="shared" si="10"/>
        <v>0</v>
      </c>
      <c r="I338" s="20"/>
      <c r="J338" s="26"/>
      <c r="L338" s="179"/>
    </row>
    <row r="339" spans="1:12" ht="25.5">
      <c r="A339" s="19" t="s">
        <v>201</v>
      </c>
      <c r="B339" s="18"/>
      <c r="C339" s="18"/>
      <c r="D339" s="18" t="s">
        <v>187</v>
      </c>
      <c r="E339" s="139">
        <v>800</v>
      </c>
      <c r="F339" s="26">
        <v>800</v>
      </c>
      <c r="G339" s="26">
        <v>0</v>
      </c>
      <c r="H339" s="82">
        <f t="shared" si="10"/>
        <v>0</v>
      </c>
      <c r="I339" s="20"/>
      <c r="J339" s="26"/>
      <c r="L339" s="179"/>
    </row>
    <row r="340" spans="1:12" s="174" customFormat="1" ht="51.75" customHeight="1">
      <c r="A340" s="209" t="s">
        <v>532</v>
      </c>
      <c r="B340" s="84"/>
      <c r="C340" s="84" t="s">
        <v>362</v>
      </c>
      <c r="D340" s="84"/>
      <c r="E340" s="140">
        <f>SUM(E341:E347)</f>
        <v>55614</v>
      </c>
      <c r="F340" s="85">
        <f>SUM(F341:F347)</f>
        <v>79138</v>
      </c>
      <c r="G340" s="85">
        <f>SUM(G341:G347)</f>
        <v>18164.46</v>
      </c>
      <c r="H340" s="59">
        <f aca="true" t="shared" si="13" ref="H340:H348">G340/F340</f>
        <v>0.2295289241578003</v>
      </c>
      <c r="I340" s="59">
        <f>G340/13469867.47</f>
        <v>0.0013485255174526226</v>
      </c>
      <c r="J340" s="85"/>
      <c r="L340" s="183"/>
    </row>
    <row r="341" spans="1:12" ht="12.75">
      <c r="A341" s="19" t="s">
        <v>19</v>
      </c>
      <c r="B341" s="18"/>
      <c r="C341" s="18"/>
      <c r="D341" s="18" t="s">
        <v>141</v>
      </c>
      <c r="E341" s="139">
        <v>19699</v>
      </c>
      <c r="F341" s="26">
        <v>46699</v>
      </c>
      <c r="G341" s="26">
        <v>14166.99</v>
      </c>
      <c r="H341" s="82">
        <f t="shared" si="13"/>
        <v>0.3033681663418917</v>
      </c>
      <c r="I341" s="20"/>
      <c r="J341" s="26"/>
      <c r="L341" s="179"/>
    </row>
    <row r="342" spans="1:12" ht="12.75">
      <c r="A342" s="19" t="s">
        <v>20</v>
      </c>
      <c r="B342" s="18"/>
      <c r="C342" s="18"/>
      <c r="D342" s="18" t="s">
        <v>159</v>
      </c>
      <c r="E342" s="139">
        <v>492</v>
      </c>
      <c r="F342" s="26">
        <v>464</v>
      </c>
      <c r="G342" s="26">
        <v>463.7</v>
      </c>
      <c r="H342" s="82">
        <f t="shared" si="13"/>
        <v>0.999353448275862</v>
      </c>
      <c r="I342" s="20"/>
      <c r="J342" s="26"/>
      <c r="L342" s="179"/>
    </row>
    <row r="343" spans="1:12" ht="12.75">
      <c r="A343" s="19" t="s">
        <v>26</v>
      </c>
      <c r="B343" s="18"/>
      <c r="C343" s="18"/>
      <c r="D343" s="18" t="s">
        <v>74</v>
      </c>
      <c r="E343" s="139">
        <v>3502</v>
      </c>
      <c r="F343" s="26">
        <v>8163</v>
      </c>
      <c r="G343" s="26">
        <v>2086.7</v>
      </c>
      <c r="H343" s="82">
        <f t="shared" si="13"/>
        <v>0.2556290579443832</v>
      </c>
      <c r="I343" s="20"/>
      <c r="J343" s="26"/>
      <c r="L343" s="179"/>
    </row>
    <row r="344" spans="1:12" ht="25.5">
      <c r="A344" s="19" t="s">
        <v>522</v>
      </c>
      <c r="B344" s="18"/>
      <c r="C344" s="18"/>
      <c r="D344" s="18" t="s">
        <v>75</v>
      </c>
      <c r="E344" s="139">
        <v>497</v>
      </c>
      <c r="F344" s="26">
        <v>1158</v>
      </c>
      <c r="G344" s="26">
        <v>296.3</v>
      </c>
      <c r="H344" s="82">
        <f t="shared" si="13"/>
        <v>0.25587219343696027</v>
      </c>
      <c r="I344" s="20"/>
      <c r="J344" s="26"/>
      <c r="L344" s="179"/>
    </row>
    <row r="345" spans="1:12" ht="12.75">
      <c r="A345" s="19" t="s">
        <v>9</v>
      </c>
      <c r="B345" s="18"/>
      <c r="C345" s="18"/>
      <c r="D345" s="18" t="s">
        <v>76</v>
      </c>
      <c r="E345" s="139">
        <v>15000</v>
      </c>
      <c r="F345" s="26">
        <v>5000</v>
      </c>
      <c r="G345" s="26">
        <v>0</v>
      </c>
      <c r="H345" s="82">
        <f t="shared" si="13"/>
        <v>0</v>
      </c>
      <c r="I345" s="20"/>
      <c r="J345" s="26"/>
      <c r="L345" s="179"/>
    </row>
    <row r="346" spans="1:12" ht="12.75">
      <c r="A346" s="19" t="s">
        <v>395</v>
      </c>
      <c r="B346" s="18"/>
      <c r="C346" s="18"/>
      <c r="D346" s="18" t="s">
        <v>137</v>
      </c>
      <c r="E346" s="139">
        <v>15500</v>
      </c>
      <c r="F346" s="26">
        <v>15500</v>
      </c>
      <c r="G346" s="26">
        <v>0</v>
      </c>
      <c r="H346" s="82">
        <f t="shared" si="13"/>
        <v>0</v>
      </c>
      <c r="I346" s="20"/>
      <c r="J346" s="26"/>
      <c r="L346" s="179"/>
    </row>
    <row r="347" spans="1:12" ht="12.75">
      <c r="A347" s="19" t="s">
        <v>300</v>
      </c>
      <c r="B347" s="18"/>
      <c r="C347" s="18"/>
      <c r="D347" s="18" t="s">
        <v>134</v>
      </c>
      <c r="E347" s="139">
        <v>924</v>
      </c>
      <c r="F347" s="26">
        <v>2154</v>
      </c>
      <c r="G347" s="26">
        <v>1150.77</v>
      </c>
      <c r="H347" s="82">
        <f t="shared" si="13"/>
        <v>0.5342479108635098</v>
      </c>
      <c r="I347" s="20"/>
      <c r="J347" s="26"/>
      <c r="L347" s="179"/>
    </row>
    <row r="348" spans="1:12" s="174" customFormat="1" ht="40.5" customHeight="1">
      <c r="A348" s="182" t="s">
        <v>524</v>
      </c>
      <c r="B348" s="84"/>
      <c r="C348" s="84" t="s">
        <v>363</v>
      </c>
      <c r="D348" s="84"/>
      <c r="E348" s="140">
        <f>SUM(E349:E359)</f>
        <v>418841</v>
      </c>
      <c r="F348" s="85">
        <f>SUM(F349:F359)</f>
        <v>528091</v>
      </c>
      <c r="G348" s="85">
        <f>SUM(G349:G359)</f>
        <v>122510.69</v>
      </c>
      <c r="H348" s="59">
        <f t="shared" si="13"/>
        <v>0.23198783921710464</v>
      </c>
      <c r="I348" s="59">
        <f>G348/13469867.47</f>
        <v>0.009095166695058804</v>
      </c>
      <c r="J348" s="85"/>
      <c r="L348" s="183"/>
    </row>
    <row r="349" spans="1:12" ht="12.75">
      <c r="A349" s="19" t="s">
        <v>19</v>
      </c>
      <c r="B349" s="18"/>
      <c r="C349" s="18"/>
      <c r="D349" s="18" t="s">
        <v>141</v>
      </c>
      <c r="E349" s="139">
        <v>143962</v>
      </c>
      <c r="F349" s="26">
        <v>174848</v>
      </c>
      <c r="G349" s="26">
        <v>74380.92</v>
      </c>
      <c r="H349" s="82">
        <f aca="true" t="shared" si="14" ref="H349:H372">G349/F349</f>
        <v>0.4254033217423133</v>
      </c>
      <c r="I349" s="20"/>
      <c r="J349" s="26"/>
      <c r="L349" s="179"/>
    </row>
    <row r="350" spans="1:12" ht="12.75">
      <c r="A350" s="19" t="s">
        <v>20</v>
      </c>
      <c r="B350" s="18"/>
      <c r="C350" s="18"/>
      <c r="D350" s="18" t="s">
        <v>159</v>
      </c>
      <c r="E350" s="139">
        <v>27960</v>
      </c>
      <c r="F350" s="26">
        <v>23241</v>
      </c>
      <c r="G350" s="26">
        <v>23240.9</v>
      </c>
      <c r="H350" s="82">
        <f t="shared" si="14"/>
        <v>0.9999956972591542</v>
      </c>
      <c r="I350" s="20"/>
      <c r="J350" s="26"/>
      <c r="L350" s="179"/>
    </row>
    <row r="351" spans="1:12" ht="12.75">
      <c r="A351" s="19" t="s">
        <v>26</v>
      </c>
      <c r="B351" s="18"/>
      <c r="C351" s="18"/>
      <c r="D351" s="18" t="s">
        <v>74</v>
      </c>
      <c r="E351" s="139">
        <v>29660</v>
      </c>
      <c r="F351" s="26">
        <v>34183</v>
      </c>
      <c r="G351" s="26">
        <v>15212.34</v>
      </c>
      <c r="H351" s="82">
        <f t="shared" si="14"/>
        <v>0.4450264751484656</v>
      </c>
      <c r="I351" s="20"/>
      <c r="J351" s="26"/>
      <c r="L351" s="179"/>
    </row>
    <row r="352" spans="1:12" ht="25.5">
      <c r="A352" s="19" t="s">
        <v>522</v>
      </c>
      <c r="B352" s="18"/>
      <c r="C352" s="18"/>
      <c r="D352" s="18" t="s">
        <v>75</v>
      </c>
      <c r="E352" s="139">
        <v>4051</v>
      </c>
      <c r="F352" s="26">
        <v>4693</v>
      </c>
      <c r="G352" s="26">
        <v>1974.75</v>
      </c>
      <c r="H352" s="82">
        <f t="shared" si="14"/>
        <v>0.4207862774344769</v>
      </c>
      <c r="I352" s="20"/>
      <c r="J352" s="26"/>
      <c r="L352" s="179"/>
    </row>
    <row r="353" spans="1:12" ht="12.75">
      <c r="A353" s="19" t="s">
        <v>9</v>
      </c>
      <c r="B353" s="18"/>
      <c r="C353" s="18"/>
      <c r="D353" s="18" t="s">
        <v>76</v>
      </c>
      <c r="E353" s="139">
        <v>100500</v>
      </c>
      <c r="F353" s="26">
        <v>101853</v>
      </c>
      <c r="G353" s="26">
        <v>0</v>
      </c>
      <c r="H353" s="82">
        <f t="shared" si="14"/>
        <v>0</v>
      </c>
      <c r="I353" s="20"/>
      <c r="J353" s="26"/>
      <c r="L353" s="179"/>
    </row>
    <row r="354" spans="1:12" ht="12.75">
      <c r="A354" s="19" t="s">
        <v>395</v>
      </c>
      <c r="B354" s="18"/>
      <c r="C354" s="18"/>
      <c r="D354" s="18" t="s">
        <v>137</v>
      </c>
      <c r="E354" s="139">
        <v>52000</v>
      </c>
      <c r="F354" s="26">
        <v>101000</v>
      </c>
      <c r="G354" s="26">
        <v>0</v>
      </c>
      <c r="H354" s="82">
        <f t="shared" si="14"/>
        <v>0</v>
      </c>
      <c r="I354" s="20"/>
      <c r="J354" s="26"/>
      <c r="L354" s="179"/>
    </row>
    <row r="355" spans="1:12" ht="12.75" hidden="1">
      <c r="A355" s="19" t="s">
        <v>10</v>
      </c>
      <c r="B355" s="18"/>
      <c r="C355" s="18"/>
      <c r="D355" s="18" t="s">
        <v>144</v>
      </c>
      <c r="E355" s="139">
        <v>0</v>
      </c>
      <c r="F355" s="26">
        <v>0</v>
      </c>
      <c r="G355" s="26">
        <v>0</v>
      </c>
      <c r="H355" s="82" t="e">
        <f t="shared" si="14"/>
        <v>#DIV/0!</v>
      </c>
      <c r="I355" s="20"/>
      <c r="J355" s="26"/>
      <c r="L355" s="179"/>
    </row>
    <row r="356" spans="1:12" ht="12.75">
      <c r="A356" s="19" t="s">
        <v>11</v>
      </c>
      <c r="B356" s="18"/>
      <c r="C356" s="18"/>
      <c r="D356" s="18" t="s">
        <v>127</v>
      </c>
      <c r="E356" s="139">
        <v>40000</v>
      </c>
      <c r="F356" s="26">
        <v>67476</v>
      </c>
      <c r="G356" s="26">
        <v>0</v>
      </c>
      <c r="H356" s="82">
        <f t="shared" si="14"/>
        <v>0</v>
      </c>
      <c r="I356" s="20"/>
      <c r="J356" s="26"/>
      <c r="L356" s="179"/>
    </row>
    <row r="357" spans="1:12" ht="12.75">
      <c r="A357" s="19" t="s">
        <v>12</v>
      </c>
      <c r="B357" s="18"/>
      <c r="C357" s="18"/>
      <c r="D357" s="18" t="s">
        <v>72</v>
      </c>
      <c r="E357" s="139">
        <v>10000</v>
      </c>
      <c r="F357" s="26">
        <v>10000</v>
      </c>
      <c r="G357" s="26">
        <v>0</v>
      </c>
      <c r="H357" s="82">
        <f t="shared" si="14"/>
        <v>0</v>
      </c>
      <c r="I357" s="20"/>
      <c r="J357" s="26"/>
      <c r="L357" s="179"/>
    </row>
    <row r="358" spans="1:12" ht="12.75">
      <c r="A358" s="19" t="s">
        <v>24</v>
      </c>
      <c r="B358" s="18"/>
      <c r="C358" s="18"/>
      <c r="D358" s="18" t="s">
        <v>77</v>
      </c>
      <c r="E358" s="139">
        <v>1500</v>
      </c>
      <c r="F358" s="26">
        <v>1500</v>
      </c>
      <c r="G358" s="26">
        <v>729.12</v>
      </c>
      <c r="H358" s="82">
        <f t="shared" si="14"/>
        <v>0.48608</v>
      </c>
      <c r="I358" s="20"/>
      <c r="J358" s="26"/>
      <c r="L358" s="179"/>
    </row>
    <row r="359" spans="1:12" ht="12.75">
      <c r="A359" s="19" t="s">
        <v>300</v>
      </c>
      <c r="B359" s="18"/>
      <c r="C359" s="18"/>
      <c r="D359" s="18" t="s">
        <v>134</v>
      </c>
      <c r="E359" s="139">
        <v>9208</v>
      </c>
      <c r="F359" s="26">
        <v>9297</v>
      </c>
      <c r="G359" s="26">
        <v>6972.66</v>
      </c>
      <c r="H359" s="82">
        <f t="shared" si="14"/>
        <v>0.7499903194578896</v>
      </c>
      <c r="I359" s="20"/>
      <c r="J359" s="26"/>
      <c r="L359" s="179"/>
    </row>
    <row r="360" spans="1:12" ht="95.25" customHeight="1">
      <c r="A360" s="95" t="s">
        <v>479</v>
      </c>
      <c r="B360" s="18"/>
      <c r="C360" s="84" t="s">
        <v>480</v>
      </c>
      <c r="D360" s="18"/>
      <c r="E360" s="140">
        <f>SUM(E361:E369)</f>
        <v>94465</v>
      </c>
      <c r="F360" s="140">
        <f>SUM(F361:F369)</f>
        <v>92084</v>
      </c>
      <c r="G360" s="140">
        <f>SUM(G361:G369)</f>
        <v>26452.18</v>
      </c>
      <c r="H360" s="59">
        <f t="shared" si="14"/>
        <v>0.287261413492029</v>
      </c>
      <c r="I360" s="59">
        <f>G360/13469867.47</f>
        <v>0.0019638040284296874</v>
      </c>
      <c r="J360" s="26"/>
      <c r="L360" s="179"/>
    </row>
    <row r="361" spans="1:12" ht="12.75">
      <c r="A361" s="19" t="s">
        <v>19</v>
      </c>
      <c r="B361" s="18"/>
      <c r="C361" s="18"/>
      <c r="D361" s="18" t="s">
        <v>141</v>
      </c>
      <c r="E361" s="139">
        <v>15080</v>
      </c>
      <c r="F361" s="26">
        <v>31544</v>
      </c>
      <c r="G361" s="26">
        <v>9597.29</v>
      </c>
      <c r="H361" s="82">
        <f t="shared" si="14"/>
        <v>0.30425088764899827</v>
      </c>
      <c r="I361" s="20"/>
      <c r="J361" s="26"/>
      <c r="L361" s="179"/>
    </row>
    <row r="362" spans="1:12" ht="12.75">
      <c r="A362" s="19" t="s">
        <v>20</v>
      </c>
      <c r="B362" s="18"/>
      <c r="C362" s="18"/>
      <c r="D362" s="18" t="s">
        <v>159</v>
      </c>
      <c r="E362" s="139">
        <v>14350</v>
      </c>
      <c r="F362" s="26">
        <v>12360</v>
      </c>
      <c r="G362" s="26">
        <v>12359.46</v>
      </c>
      <c r="H362" s="82">
        <f t="shared" si="14"/>
        <v>0.9999563106796115</v>
      </c>
      <c r="I362" s="20"/>
      <c r="J362" s="26"/>
      <c r="L362" s="179"/>
    </row>
    <row r="363" spans="1:12" ht="12.75">
      <c r="A363" s="19" t="s">
        <v>530</v>
      </c>
      <c r="B363" s="18"/>
      <c r="C363" s="18"/>
      <c r="D363" s="18" t="s">
        <v>74</v>
      </c>
      <c r="E363" s="139">
        <v>5086</v>
      </c>
      <c r="F363" s="26">
        <v>7588</v>
      </c>
      <c r="G363" s="26">
        <v>3487.39</v>
      </c>
      <c r="H363" s="82">
        <f t="shared" si="14"/>
        <v>0.4595927780706378</v>
      </c>
      <c r="I363" s="20"/>
      <c r="J363" s="26"/>
      <c r="L363" s="179"/>
    </row>
    <row r="364" spans="1:12" ht="25.5">
      <c r="A364" s="19" t="s">
        <v>522</v>
      </c>
      <c r="B364" s="18"/>
      <c r="C364" s="18"/>
      <c r="D364" s="18" t="s">
        <v>75</v>
      </c>
      <c r="E364" s="139">
        <v>722</v>
      </c>
      <c r="F364" s="26">
        <v>1077</v>
      </c>
      <c r="G364" s="26">
        <v>403.57</v>
      </c>
      <c r="H364" s="82">
        <f t="shared" si="14"/>
        <v>0.3747168059424327</v>
      </c>
      <c r="I364" s="20"/>
      <c r="J364" s="26"/>
      <c r="L364" s="179"/>
    </row>
    <row r="365" spans="1:12" ht="12.75">
      <c r="A365" s="19" t="s">
        <v>9</v>
      </c>
      <c r="B365" s="18"/>
      <c r="C365" s="18"/>
      <c r="D365" s="18" t="s">
        <v>76</v>
      </c>
      <c r="E365" s="139">
        <v>23308</v>
      </c>
      <c r="F365" s="26">
        <v>3596</v>
      </c>
      <c r="G365" s="26">
        <v>0</v>
      </c>
      <c r="H365" s="82">
        <f t="shared" si="14"/>
        <v>0</v>
      </c>
      <c r="I365" s="20"/>
      <c r="J365" s="26"/>
      <c r="L365" s="179"/>
    </row>
    <row r="366" spans="1:12" ht="12.75">
      <c r="A366" s="19" t="s">
        <v>395</v>
      </c>
      <c r="B366" s="18"/>
      <c r="C366" s="18"/>
      <c r="D366" s="18" t="s">
        <v>137</v>
      </c>
      <c r="E366" s="139">
        <v>25470</v>
      </c>
      <c r="F366" s="26">
        <v>25470</v>
      </c>
      <c r="G366" s="26">
        <v>313</v>
      </c>
      <c r="H366" s="82">
        <f t="shared" si="14"/>
        <v>0.012288967412642324</v>
      </c>
      <c r="I366" s="20"/>
      <c r="J366" s="26"/>
      <c r="L366" s="179"/>
    </row>
    <row r="367" spans="1:12" ht="12.75">
      <c r="A367" s="19" t="s">
        <v>11</v>
      </c>
      <c r="B367" s="18"/>
      <c r="C367" s="18"/>
      <c r="D367" s="18" t="s">
        <v>127</v>
      </c>
      <c r="E367" s="139">
        <v>5000</v>
      </c>
      <c r="F367" s="26">
        <v>5000</v>
      </c>
      <c r="G367" s="26">
        <v>0</v>
      </c>
      <c r="H367" s="82">
        <f t="shared" si="14"/>
        <v>0</v>
      </c>
      <c r="I367" s="20"/>
      <c r="J367" s="26"/>
      <c r="L367" s="179"/>
    </row>
    <row r="368" spans="1:12" ht="12.75">
      <c r="A368" s="19" t="s">
        <v>12</v>
      </c>
      <c r="B368" s="18"/>
      <c r="C368" s="18"/>
      <c r="D368" s="18" t="s">
        <v>72</v>
      </c>
      <c r="E368" s="139">
        <v>5000</v>
      </c>
      <c r="F368" s="26">
        <v>5000</v>
      </c>
      <c r="G368" s="26">
        <v>0</v>
      </c>
      <c r="H368" s="82">
        <f t="shared" si="14"/>
        <v>0</v>
      </c>
      <c r="I368" s="20"/>
      <c r="J368" s="26"/>
      <c r="L368" s="179"/>
    </row>
    <row r="369" spans="1:12" ht="12.75">
      <c r="A369" s="19" t="s">
        <v>300</v>
      </c>
      <c r="B369" s="18"/>
      <c r="C369" s="18"/>
      <c r="D369" s="18" t="s">
        <v>134</v>
      </c>
      <c r="E369" s="139">
        <v>449</v>
      </c>
      <c r="F369" s="26">
        <v>449</v>
      </c>
      <c r="G369" s="26">
        <v>291.47</v>
      </c>
      <c r="H369" s="82">
        <f t="shared" si="14"/>
        <v>0.6491536748329622</v>
      </c>
      <c r="I369" s="20"/>
      <c r="J369" s="26"/>
      <c r="L369" s="179"/>
    </row>
    <row r="370" spans="1:12" ht="38.25">
      <c r="A370" s="57" t="s">
        <v>486</v>
      </c>
      <c r="B370" s="18"/>
      <c r="C370" s="84" t="s">
        <v>466</v>
      </c>
      <c r="D370" s="18"/>
      <c r="E370" s="139">
        <v>0</v>
      </c>
      <c r="F370" s="85">
        <f>SUM(F371,F372)</f>
        <v>34385.48</v>
      </c>
      <c r="G370" s="85">
        <f>SUM(G371,G372)</f>
        <v>0</v>
      </c>
      <c r="H370" s="59">
        <f t="shared" si="14"/>
        <v>0</v>
      </c>
      <c r="I370" s="59">
        <f>G370/13469867.47</f>
        <v>0</v>
      </c>
      <c r="J370" s="26"/>
      <c r="L370" s="179"/>
    </row>
    <row r="371" spans="1:12" ht="12.75">
      <c r="A371" s="19" t="s">
        <v>9</v>
      </c>
      <c r="B371" s="18"/>
      <c r="C371" s="84"/>
      <c r="D371" s="18" t="s">
        <v>76</v>
      </c>
      <c r="E371" s="139">
        <v>0</v>
      </c>
      <c r="F371" s="26">
        <v>340.43</v>
      </c>
      <c r="G371" s="26">
        <v>0</v>
      </c>
      <c r="H371" s="82">
        <f t="shared" si="14"/>
        <v>0</v>
      </c>
      <c r="I371" s="20"/>
      <c r="J371" s="26"/>
      <c r="L371" s="179"/>
    </row>
    <row r="372" spans="1:12" ht="12.75">
      <c r="A372" s="19" t="s">
        <v>395</v>
      </c>
      <c r="B372" s="18"/>
      <c r="C372" s="84"/>
      <c r="D372" s="18" t="s">
        <v>137</v>
      </c>
      <c r="E372" s="139">
        <v>0</v>
      </c>
      <c r="F372" s="26">
        <v>34045.05</v>
      </c>
      <c r="G372" s="26">
        <v>0</v>
      </c>
      <c r="H372" s="82">
        <f t="shared" si="14"/>
        <v>0</v>
      </c>
      <c r="I372" s="20"/>
      <c r="J372" s="26"/>
      <c r="L372" s="179"/>
    </row>
    <row r="373" spans="1:12" ht="15" customHeight="1">
      <c r="A373" s="57" t="s">
        <v>15</v>
      </c>
      <c r="B373" s="84"/>
      <c r="C373" s="84" t="s">
        <v>133</v>
      </c>
      <c r="D373" s="84"/>
      <c r="E373" s="140">
        <f>SUM(E374:E378)</f>
        <v>14773</v>
      </c>
      <c r="F373" s="140">
        <f>SUM(F374:F378)</f>
        <v>16773</v>
      </c>
      <c r="G373" s="140">
        <f>SUM(G374:G378)</f>
        <v>0</v>
      </c>
      <c r="H373" s="59">
        <f t="shared" si="10"/>
        <v>0</v>
      </c>
      <c r="I373" s="59">
        <f>G373/13469867.47</f>
        <v>0</v>
      </c>
      <c r="J373" s="85"/>
      <c r="L373" s="179"/>
    </row>
    <row r="374" spans="1:12" ht="12.75">
      <c r="A374" s="19" t="s">
        <v>298</v>
      </c>
      <c r="B374" s="18"/>
      <c r="C374" s="18"/>
      <c r="D374" s="18" t="s">
        <v>90</v>
      </c>
      <c r="E374" s="139">
        <v>10773</v>
      </c>
      <c r="F374" s="26">
        <v>10773</v>
      </c>
      <c r="G374" s="26">
        <v>0</v>
      </c>
      <c r="H374" s="82">
        <f t="shared" si="10"/>
        <v>0</v>
      </c>
      <c r="I374" s="20"/>
      <c r="J374" s="26"/>
      <c r="L374" s="179"/>
    </row>
    <row r="375" spans="1:12" ht="12.75">
      <c r="A375" s="19" t="s">
        <v>189</v>
      </c>
      <c r="B375" s="18"/>
      <c r="C375" s="18"/>
      <c r="D375" s="18" t="s">
        <v>155</v>
      </c>
      <c r="E375" s="139">
        <v>2000</v>
      </c>
      <c r="F375" s="26">
        <v>2000</v>
      </c>
      <c r="G375" s="26">
        <v>0</v>
      </c>
      <c r="H375" s="82">
        <f t="shared" si="10"/>
        <v>0</v>
      </c>
      <c r="I375" s="20"/>
      <c r="J375" s="26"/>
      <c r="L375" s="179"/>
    </row>
    <row r="376" spans="1:12" ht="12.75">
      <c r="A376" s="19" t="s">
        <v>365</v>
      </c>
      <c r="B376" s="18"/>
      <c r="C376" s="18"/>
      <c r="D376" s="18" t="s">
        <v>361</v>
      </c>
      <c r="E376" s="139">
        <v>1500</v>
      </c>
      <c r="F376" s="26">
        <v>1500</v>
      </c>
      <c r="G376" s="26">
        <v>0</v>
      </c>
      <c r="H376" s="82">
        <f t="shared" si="10"/>
        <v>0</v>
      </c>
      <c r="I376" s="20"/>
      <c r="J376" s="26"/>
      <c r="L376" s="179"/>
    </row>
    <row r="377" spans="1:12" s="134" customFormat="1" ht="12.75">
      <c r="A377" s="19" t="s">
        <v>9</v>
      </c>
      <c r="B377" s="18"/>
      <c r="C377" s="18"/>
      <c r="D377" s="18" t="s">
        <v>76</v>
      </c>
      <c r="E377" s="139">
        <v>500</v>
      </c>
      <c r="F377" s="26">
        <v>500</v>
      </c>
      <c r="G377" s="26">
        <v>0</v>
      </c>
      <c r="H377" s="82">
        <f t="shared" si="10"/>
        <v>0</v>
      </c>
      <c r="I377" s="20"/>
      <c r="J377" s="26"/>
      <c r="L377" s="180"/>
    </row>
    <row r="378" spans="1:12" s="134" customFormat="1" ht="12.75">
      <c r="A378" s="19" t="s">
        <v>54</v>
      </c>
      <c r="B378" s="18"/>
      <c r="C378" s="18"/>
      <c r="D378" s="18" t="s">
        <v>130</v>
      </c>
      <c r="E378" s="139">
        <v>0</v>
      </c>
      <c r="F378" s="26">
        <v>2000</v>
      </c>
      <c r="G378" s="26">
        <v>0</v>
      </c>
      <c r="H378" s="82">
        <f t="shared" si="10"/>
        <v>0</v>
      </c>
      <c r="I378" s="20"/>
      <c r="J378" s="26"/>
      <c r="L378" s="180"/>
    </row>
    <row r="379" spans="1:12" ht="18.75" customHeight="1">
      <c r="A379" s="51" t="s">
        <v>45</v>
      </c>
      <c r="B379" s="52">
        <v>851</v>
      </c>
      <c r="C379" s="52"/>
      <c r="D379" s="52"/>
      <c r="E379" s="141">
        <f>SUM(E382,E385,E380)</f>
        <v>160000</v>
      </c>
      <c r="F379" s="141">
        <f>SUM(F382,F385,F380)</f>
        <v>202705</v>
      </c>
      <c r="G379" s="141">
        <f>SUM(G382,G385,G380)</f>
        <v>84228.94</v>
      </c>
      <c r="H379" s="20">
        <f t="shared" si="10"/>
        <v>0.4155247280530821</v>
      </c>
      <c r="I379" s="20">
        <f>G379/13469867.47</f>
        <v>0.006253137990228496</v>
      </c>
      <c r="J379" s="54">
        <v>0</v>
      </c>
      <c r="L379" s="179"/>
    </row>
    <row r="380" spans="1:12" ht="15" customHeight="1" hidden="1">
      <c r="A380" s="128" t="s">
        <v>455</v>
      </c>
      <c r="B380" s="124"/>
      <c r="C380" s="124" t="s">
        <v>456</v>
      </c>
      <c r="D380" s="124"/>
      <c r="E380" s="140">
        <f>E381</f>
        <v>0</v>
      </c>
      <c r="F380" s="140">
        <f>F381</f>
        <v>0</v>
      </c>
      <c r="G380" s="140">
        <f>G381</f>
        <v>0</v>
      </c>
      <c r="H380" s="126" t="e">
        <f t="shared" si="10"/>
        <v>#DIV/0!</v>
      </c>
      <c r="I380" s="20">
        <f>G380/13469867.47</f>
        <v>0</v>
      </c>
      <c r="J380" s="125"/>
      <c r="L380" s="179"/>
    </row>
    <row r="381" spans="1:12" s="174" customFormat="1" ht="38.25" hidden="1">
      <c r="A381" s="19" t="s">
        <v>457</v>
      </c>
      <c r="B381" s="52"/>
      <c r="C381" s="52"/>
      <c r="D381" s="18" t="s">
        <v>458</v>
      </c>
      <c r="E381" s="139">
        <v>0</v>
      </c>
      <c r="F381" s="26">
        <v>0</v>
      </c>
      <c r="G381" s="26">
        <v>0</v>
      </c>
      <c r="H381" s="82" t="e">
        <f t="shared" si="10"/>
        <v>#DIV/0!</v>
      </c>
      <c r="I381" s="20">
        <f>G381/13469867.47</f>
        <v>0</v>
      </c>
      <c r="J381" s="54"/>
      <c r="L381" s="183"/>
    </row>
    <row r="382" spans="1:12" ht="15" customHeight="1">
      <c r="A382" s="57" t="s">
        <v>135</v>
      </c>
      <c r="B382" s="84"/>
      <c r="C382" s="84" t="s">
        <v>136</v>
      </c>
      <c r="D382" s="84"/>
      <c r="E382" s="140">
        <f>SUM(E384:E384)</f>
        <v>7000</v>
      </c>
      <c r="F382" s="85">
        <f>SUM(F383:F384)</f>
        <v>7000</v>
      </c>
      <c r="G382" s="85">
        <f>SUM(G383:G384)</f>
        <v>480</v>
      </c>
      <c r="H382" s="59">
        <f t="shared" si="10"/>
        <v>0.06857142857142857</v>
      </c>
      <c r="I382" s="59">
        <f>G382/13469867.47</f>
        <v>3.56350944854545E-05</v>
      </c>
      <c r="J382" s="85"/>
      <c r="L382" s="179"/>
    </row>
    <row r="383" spans="1:12" ht="12.75" hidden="1">
      <c r="A383" s="19" t="s">
        <v>9</v>
      </c>
      <c r="B383" s="18"/>
      <c r="C383" s="18"/>
      <c r="D383" s="18" t="s">
        <v>76</v>
      </c>
      <c r="E383" s="139">
        <v>0</v>
      </c>
      <c r="F383" s="26">
        <v>0</v>
      </c>
      <c r="G383" s="26">
        <v>0</v>
      </c>
      <c r="H383" s="20"/>
      <c r="I383" s="20">
        <f>G383/13469867.47</f>
        <v>0</v>
      </c>
      <c r="J383" s="26"/>
      <c r="L383" s="179"/>
    </row>
    <row r="384" spans="1:12" ht="12.75">
      <c r="A384" s="19" t="s">
        <v>12</v>
      </c>
      <c r="B384" s="18"/>
      <c r="C384" s="18"/>
      <c r="D384" s="18" t="s">
        <v>72</v>
      </c>
      <c r="E384" s="139">
        <v>7000</v>
      </c>
      <c r="F384" s="26">
        <v>7000</v>
      </c>
      <c r="G384" s="26">
        <v>480</v>
      </c>
      <c r="H384" s="82">
        <f t="shared" si="10"/>
        <v>0.06857142857142857</v>
      </c>
      <c r="I384" s="20"/>
      <c r="J384" s="26"/>
      <c r="L384" s="179"/>
    </row>
    <row r="385" spans="1:12" s="134" customFormat="1" ht="15" customHeight="1">
      <c r="A385" s="57" t="s">
        <v>46</v>
      </c>
      <c r="B385" s="84"/>
      <c r="C385" s="84">
        <v>85154</v>
      </c>
      <c r="D385" s="84"/>
      <c r="E385" s="140">
        <f>SUM(E386:E408)</f>
        <v>153000</v>
      </c>
      <c r="F385" s="86">
        <f>SUM(F386:F409)</f>
        <v>195705</v>
      </c>
      <c r="G385" s="86">
        <f>SUM(G386:G409)</f>
        <v>83748.94</v>
      </c>
      <c r="H385" s="59">
        <f t="shared" si="10"/>
        <v>0.4279345954370098</v>
      </c>
      <c r="I385" s="59">
        <f>G385/13469867.47</f>
        <v>0.006217502895743042</v>
      </c>
      <c r="J385" s="85"/>
      <c r="L385" s="180"/>
    </row>
    <row r="386" spans="1:12" ht="12.75" hidden="1">
      <c r="A386" s="19" t="s">
        <v>298</v>
      </c>
      <c r="B386" s="84"/>
      <c r="C386" s="84"/>
      <c r="D386" s="18" t="s">
        <v>90</v>
      </c>
      <c r="E386" s="139">
        <v>0</v>
      </c>
      <c r="F386" s="27">
        <v>0</v>
      </c>
      <c r="G386" s="26">
        <v>0</v>
      </c>
      <c r="H386" s="82" t="e">
        <f t="shared" si="10"/>
        <v>#DIV/0!</v>
      </c>
      <c r="I386" s="20">
        <f>G386/13469867.47</f>
        <v>0</v>
      </c>
      <c r="J386" s="26"/>
      <c r="L386" s="179"/>
    </row>
    <row r="387" spans="1:12" ht="12.75" hidden="1">
      <c r="A387" s="19" t="s">
        <v>22</v>
      </c>
      <c r="B387" s="84"/>
      <c r="C387" s="84"/>
      <c r="D387" s="18" t="s">
        <v>73</v>
      </c>
      <c r="E387" s="139">
        <v>0</v>
      </c>
      <c r="F387" s="27">
        <v>0</v>
      </c>
      <c r="G387" s="26">
        <v>0</v>
      </c>
      <c r="H387" s="82" t="e">
        <f t="shared" si="10"/>
        <v>#DIV/0!</v>
      </c>
      <c r="I387" s="20">
        <f>G387/13469867.47</f>
        <v>0</v>
      </c>
      <c r="J387" s="26"/>
      <c r="L387" s="179"/>
    </row>
    <row r="388" spans="1:12" ht="12.75" hidden="1">
      <c r="A388" s="19" t="s">
        <v>176</v>
      </c>
      <c r="B388" s="18"/>
      <c r="C388" s="18"/>
      <c r="D388" s="18" t="s">
        <v>141</v>
      </c>
      <c r="E388" s="139">
        <v>0</v>
      </c>
      <c r="F388" s="26">
        <v>0</v>
      </c>
      <c r="G388" s="26">
        <v>0</v>
      </c>
      <c r="H388" s="82" t="e">
        <f t="shared" si="10"/>
        <v>#DIV/0!</v>
      </c>
      <c r="I388" s="20">
        <f>G388/13469867.47</f>
        <v>0</v>
      </c>
      <c r="J388" s="26"/>
      <c r="L388" s="179"/>
    </row>
    <row r="389" spans="1:12" s="134" customFormat="1" ht="12.75" hidden="1">
      <c r="A389" s="19" t="s">
        <v>20</v>
      </c>
      <c r="B389" s="18"/>
      <c r="C389" s="18"/>
      <c r="D389" s="18" t="s">
        <v>159</v>
      </c>
      <c r="E389" s="139">
        <v>0</v>
      </c>
      <c r="F389" s="26">
        <v>0</v>
      </c>
      <c r="G389" s="26">
        <v>0</v>
      </c>
      <c r="H389" s="82" t="e">
        <f t="shared" si="10"/>
        <v>#DIV/0!</v>
      </c>
      <c r="I389" s="20">
        <f>G389/13469867.47</f>
        <v>0</v>
      </c>
      <c r="J389" s="26"/>
      <c r="L389" s="180"/>
    </row>
    <row r="390" spans="1:12" s="134" customFormat="1" ht="12.75">
      <c r="A390" s="19" t="s">
        <v>26</v>
      </c>
      <c r="B390" s="18"/>
      <c r="C390" s="18"/>
      <c r="D390" s="18" t="s">
        <v>74</v>
      </c>
      <c r="E390" s="139">
        <v>1204</v>
      </c>
      <c r="F390" s="26">
        <v>1719</v>
      </c>
      <c r="G390" s="26">
        <v>720.24</v>
      </c>
      <c r="H390" s="82">
        <f t="shared" si="10"/>
        <v>0.41898778359511346</v>
      </c>
      <c r="I390" s="20"/>
      <c r="J390" s="26"/>
      <c r="L390" s="180"/>
    </row>
    <row r="391" spans="1:12" ht="25.5" hidden="1">
      <c r="A391" s="19" t="s">
        <v>522</v>
      </c>
      <c r="B391" s="18"/>
      <c r="C391" s="18"/>
      <c r="D391" s="18" t="s">
        <v>75</v>
      </c>
      <c r="E391" s="139">
        <v>0</v>
      </c>
      <c r="F391" s="26">
        <v>0</v>
      </c>
      <c r="G391" s="26">
        <v>0</v>
      </c>
      <c r="H391" s="82" t="e">
        <f t="shared" si="10"/>
        <v>#DIV/0!</v>
      </c>
      <c r="I391" s="20"/>
      <c r="J391" s="26"/>
      <c r="L391" s="176"/>
    </row>
    <row r="392" spans="1:12" ht="12.75">
      <c r="A392" s="19" t="s">
        <v>154</v>
      </c>
      <c r="B392" s="18"/>
      <c r="C392" s="18"/>
      <c r="D392" s="18" t="s">
        <v>155</v>
      </c>
      <c r="E392" s="139">
        <v>45000</v>
      </c>
      <c r="F392" s="27">
        <v>50000</v>
      </c>
      <c r="G392" s="27">
        <v>19426.31</v>
      </c>
      <c r="H392" s="82">
        <f t="shared" si="10"/>
        <v>0.38852620000000004</v>
      </c>
      <c r="I392" s="20"/>
      <c r="J392" s="26"/>
      <c r="L392" s="176"/>
    </row>
    <row r="393" spans="1:12" ht="12.75">
      <c r="A393" s="19" t="s">
        <v>365</v>
      </c>
      <c r="B393" s="18"/>
      <c r="C393" s="18"/>
      <c r="D393" s="18" t="s">
        <v>361</v>
      </c>
      <c r="E393" s="139">
        <v>20000</v>
      </c>
      <c r="F393" s="27">
        <v>20000</v>
      </c>
      <c r="G393" s="27">
        <v>15679.22</v>
      </c>
      <c r="H393" s="82">
        <f t="shared" si="10"/>
        <v>0.783961</v>
      </c>
      <c r="I393" s="20"/>
      <c r="J393" s="26"/>
      <c r="L393" s="176"/>
    </row>
    <row r="394" spans="1:12" ht="12.75">
      <c r="A394" s="19" t="s">
        <v>9</v>
      </c>
      <c r="B394" s="18"/>
      <c r="C394" s="18"/>
      <c r="D394" s="18">
        <v>4210</v>
      </c>
      <c r="E394" s="139">
        <v>30596</v>
      </c>
      <c r="F394" s="27">
        <v>50596</v>
      </c>
      <c r="G394" s="27">
        <v>32198.26</v>
      </c>
      <c r="H394" s="82">
        <f t="shared" si="10"/>
        <v>0.6363795556961024</v>
      </c>
      <c r="I394" s="20"/>
      <c r="J394" s="26"/>
      <c r="L394" s="176"/>
    </row>
    <row r="395" spans="1:12" ht="12.75">
      <c r="A395" s="19" t="s">
        <v>54</v>
      </c>
      <c r="B395" s="18"/>
      <c r="C395" s="18"/>
      <c r="D395" s="18" t="s">
        <v>130</v>
      </c>
      <c r="E395" s="139">
        <v>5000</v>
      </c>
      <c r="F395" s="26">
        <v>5000</v>
      </c>
      <c r="G395" s="26">
        <v>4047.41</v>
      </c>
      <c r="H395" s="82">
        <f t="shared" si="10"/>
        <v>0.8094819999999999</v>
      </c>
      <c r="I395" s="20"/>
      <c r="J395" s="26"/>
      <c r="L395" s="176"/>
    </row>
    <row r="396" spans="1:12" ht="12.75">
      <c r="A396" s="19" t="s">
        <v>395</v>
      </c>
      <c r="B396" s="18"/>
      <c r="C396" s="18"/>
      <c r="D396" s="18" t="s">
        <v>137</v>
      </c>
      <c r="E396" s="139">
        <v>4000</v>
      </c>
      <c r="F396" s="26">
        <v>4000</v>
      </c>
      <c r="G396" s="26">
        <v>433.67</v>
      </c>
      <c r="H396" s="82">
        <f t="shared" si="10"/>
        <v>0.1084175</v>
      </c>
      <c r="I396" s="20"/>
      <c r="J396" s="26"/>
      <c r="L396" s="176"/>
    </row>
    <row r="397" spans="1:12" ht="12.75" hidden="1">
      <c r="A397" s="19" t="s">
        <v>10</v>
      </c>
      <c r="B397" s="18"/>
      <c r="C397" s="18"/>
      <c r="D397" s="18" t="s">
        <v>144</v>
      </c>
      <c r="E397" s="139">
        <v>0</v>
      </c>
      <c r="F397" s="26">
        <v>0</v>
      </c>
      <c r="G397" s="26">
        <v>0</v>
      </c>
      <c r="H397" s="82" t="e">
        <f t="shared" si="10"/>
        <v>#DIV/0!</v>
      </c>
      <c r="I397" s="20"/>
      <c r="J397" s="26"/>
      <c r="L397" s="176"/>
    </row>
    <row r="398" spans="1:12" ht="12.75">
      <c r="A398" s="19" t="s">
        <v>11</v>
      </c>
      <c r="B398" s="18"/>
      <c r="C398" s="18"/>
      <c r="D398" s="18" t="s">
        <v>127</v>
      </c>
      <c r="E398" s="139">
        <v>2000</v>
      </c>
      <c r="F398" s="26">
        <v>2000</v>
      </c>
      <c r="G398" s="26">
        <v>0</v>
      </c>
      <c r="H398" s="82">
        <f t="shared" si="10"/>
        <v>0</v>
      </c>
      <c r="I398" s="20"/>
      <c r="J398" s="26"/>
      <c r="L398" s="176"/>
    </row>
    <row r="399" spans="1:12" ht="12.75" hidden="1">
      <c r="A399" s="19" t="s">
        <v>42</v>
      </c>
      <c r="B399" s="18"/>
      <c r="C399" s="18"/>
      <c r="D399" s="18" t="s">
        <v>129</v>
      </c>
      <c r="E399" s="139">
        <v>0</v>
      </c>
      <c r="F399" s="26">
        <v>0</v>
      </c>
      <c r="G399" s="26">
        <v>0</v>
      </c>
      <c r="H399" s="82" t="e">
        <f t="shared" si="10"/>
        <v>#DIV/0!</v>
      </c>
      <c r="I399" s="20"/>
      <c r="J399" s="26"/>
      <c r="L399" s="176"/>
    </row>
    <row r="400" spans="1:12" ht="12.75">
      <c r="A400" s="19" t="s">
        <v>12</v>
      </c>
      <c r="B400" s="18"/>
      <c r="C400" s="18"/>
      <c r="D400" s="18">
        <v>4300</v>
      </c>
      <c r="E400" s="139">
        <v>25500</v>
      </c>
      <c r="F400" s="26">
        <v>40690</v>
      </c>
      <c r="G400" s="26">
        <v>8594.49</v>
      </c>
      <c r="H400" s="82">
        <f t="shared" si="10"/>
        <v>0.211218726959941</v>
      </c>
      <c r="I400" s="20"/>
      <c r="J400" s="26"/>
      <c r="L400" s="176"/>
    </row>
    <row r="401" spans="1:12" ht="25.5">
      <c r="A401" s="19" t="s">
        <v>306</v>
      </c>
      <c r="B401" s="18"/>
      <c r="C401" s="18"/>
      <c r="D401" s="18" t="s">
        <v>167</v>
      </c>
      <c r="E401" s="139">
        <v>10000</v>
      </c>
      <c r="F401" s="26">
        <v>12000</v>
      </c>
      <c r="G401" s="26">
        <v>2233.76</v>
      </c>
      <c r="H401" s="82">
        <f t="shared" si="10"/>
        <v>0.18614666666666668</v>
      </c>
      <c r="I401" s="20"/>
      <c r="J401" s="26"/>
      <c r="L401" s="176"/>
    </row>
    <row r="402" spans="1:12" ht="12.75">
      <c r="A402" s="19" t="s">
        <v>371</v>
      </c>
      <c r="B402" s="18"/>
      <c r="C402" s="18"/>
      <c r="D402" s="18" t="s">
        <v>188</v>
      </c>
      <c r="E402" s="139">
        <v>900</v>
      </c>
      <c r="F402" s="26">
        <v>900</v>
      </c>
      <c r="G402" s="26">
        <v>415.58</v>
      </c>
      <c r="H402" s="82">
        <f t="shared" si="10"/>
        <v>0.46175555555555553</v>
      </c>
      <c r="I402" s="20"/>
      <c r="J402" s="26"/>
      <c r="L402" s="176"/>
    </row>
    <row r="403" spans="1:12" ht="15.75" customHeight="1">
      <c r="A403" s="175" t="s">
        <v>199</v>
      </c>
      <c r="B403" s="18"/>
      <c r="C403" s="18"/>
      <c r="D403" s="18" t="s">
        <v>200</v>
      </c>
      <c r="E403" s="139">
        <v>4500</v>
      </c>
      <c r="F403" s="26">
        <v>4500</v>
      </c>
      <c r="G403" s="26">
        <v>0</v>
      </c>
      <c r="H403" s="82">
        <f t="shared" si="10"/>
        <v>0</v>
      </c>
      <c r="I403" s="20"/>
      <c r="J403" s="26"/>
      <c r="L403" s="176"/>
    </row>
    <row r="404" spans="1:12" ht="12.75" hidden="1">
      <c r="A404" s="19" t="s">
        <v>24</v>
      </c>
      <c r="B404" s="18"/>
      <c r="C404" s="18"/>
      <c r="D404" s="18">
        <v>4410</v>
      </c>
      <c r="E404" s="139">
        <v>0</v>
      </c>
      <c r="F404" s="26">
        <v>0</v>
      </c>
      <c r="G404" s="26">
        <v>0</v>
      </c>
      <c r="H404" s="82" t="e">
        <f t="shared" si="10"/>
        <v>#DIV/0!</v>
      </c>
      <c r="I404" s="20">
        <f>G404/13469867.47</f>
        <v>0</v>
      </c>
      <c r="J404" s="26"/>
      <c r="L404" s="176"/>
    </row>
    <row r="405" spans="1:12" ht="12.75">
      <c r="A405" s="19" t="s">
        <v>25</v>
      </c>
      <c r="B405" s="18"/>
      <c r="C405" s="18"/>
      <c r="D405" s="18" t="s">
        <v>85</v>
      </c>
      <c r="E405" s="139">
        <v>1800</v>
      </c>
      <c r="F405" s="26">
        <v>1800</v>
      </c>
      <c r="G405" s="26">
        <v>0</v>
      </c>
      <c r="H405" s="82">
        <f t="shared" si="10"/>
        <v>0</v>
      </c>
      <c r="I405" s="20"/>
      <c r="J405" s="26"/>
      <c r="L405" s="176"/>
    </row>
    <row r="406" spans="1:12" ht="12.75" hidden="1">
      <c r="A406" s="19" t="s">
        <v>300</v>
      </c>
      <c r="B406" s="18"/>
      <c r="C406" s="18"/>
      <c r="D406" s="18" t="s">
        <v>134</v>
      </c>
      <c r="E406" s="139">
        <v>0</v>
      </c>
      <c r="F406" s="26">
        <v>0</v>
      </c>
      <c r="G406" s="26">
        <v>0</v>
      </c>
      <c r="H406" s="82" t="e">
        <f t="shared" si="10"/>
        <v>#DIV/0!</v>
      </c>
      <c r="I406" s="20"/>
      <c r="J406" s="26"/>
      <c r="L406" s="176"/>
    </row>
    <row r="407" spans="1:12" ht="12.75">
      <c r="A407" s="19" t="s">
        <v>86</v>
      </c>
      <c r="B407" s="18"/>
      <c r="C407" s="18"/>
      <c r="D407" s="18" t="s">
        <v>87</v>
      </c>
      <c r="E407" s="139">
        <v>2500</v>
      </c>
      <c r="F407" s="26">
        <v>2500</v>
      </c>
      <c r="G407" s="26">
        <v>0</v>
      </c>
      <c r="H407" s="82">
        <f t="shared" si="10"/>
        <v>0</v>
      </c>
      <c r="I407" s="20"/>
      <c r="J407" s="26"/>
      <c r="L407" s="176"/>
    </row>
    <row r="408" spans="1:12" ht="25.5" hidden="1">
      <c r="A408" s="19" t="s">
        <v>201</v>
      </c>
      <c r="B408" s="18"/>
      <c r="C408" s="18"/>
      <c r="D408" s="18" t="s">
        <v>187</v>
      </c>
      <c r="E408" s="139">
        <v>0</v>
      </c>
      <c r="F408" s="26">
        <v>0</v>
      </c>
      <c r="G408" s="26">
        <v>0</v>
      </c>
      <c r="H408" s="82" t="e">
        <f t="shared" si="10"/>
        <v>#DIV/0!</v>
      </c>
      <c r="I408" s="20">
        <f>G408/13469867.47</f>
        <v>0</v>
      </c>
      <c r="J408" s="26"/>
      <c r="L408" s="176"/>
    </row>
    <row r="409" spans="1:12" ht="12.75" customHeight="1" hidden="1">
      <c r="A409" s="19" t="s">
        <v>342</v>
      </c>
      <c r="B409" s="18"/>
      <c r="C409" s="18"/>
      <c r="D409" s="18" t="s">
        <v>139</v>
      </c>
      <c r="E409" s="139">
        <v>0</v>
      </c>
      <c r="F409" s="26">
        <v>0</v>
      </c>
      <c r="G409" s="26">
        <v>0</v>
      </c>
      <c r="H409" s="82" t="e">
        <f t="shared" si="10"/>
        <v>#DIV/0!</v>
      </c>
      <c r="I409" s="20">
        <f>G409/13469867.47</f>
        <v>0</v>
      </c>
      <c r="J409" s="26"/>
      <c r="L409" s="176"/>
    </row>
    <row r="410" spans="1:12" ht="18" customHeight="1">
      <c r="A410" s="51" t="s">
        <v>138</v>
      </c>
      <c r="B410" s="52" t="s">
        <v>119</v>
      </c>
      <c r="C410" s="52"/>
      <c r="D410" s="52"/>
      <c r="E410" s="141">
        <f>SUM(E411,E417,E419,E423,E429,E452,E459,E473,E426,E413,E471)</f>
        <v>1581600</v>
      </c>
      <c r="F410" s="141">
        <f>SUM(F411,F417,F419,F423,F429,F452,F459,F473,F426,F413,F471)</f>
        <v>1626477.05</v>
      </c>
      <c r="G410" s="141">
        <f>SUM(G411,G417,G419,G423,G429,G452,G459,G473,G426,G413,G471)</f>
        <v>808073.52</v>
      </c>
      <c r="H410" s="20">
        <f t="shared" si="10"/>
        <v>0.49682442183859893</v>
      </c>
      <c r="I410" s="20">
        <f>G410/13469867.47</f>
        <v>0.0599912004924871</v>
      </c>
      <c r="J410" s="54">
        <v>0</v>
      </c>
      <c r="L410" s="176"/>
    </row>
    <row r="411" spans="1:12" ht="15" customHeight="1">
      <c r="A411" s="57" t="s">
        <v>165</v>
      </c>
      <c r="B411" s="84"/>
      <c r="C411" s="84" t="s">
        <v>166</v>
      </c>
      <c r="D411" s="84"/>
      <c r="E411" s="142">
        <f>SUM(E412)</f>
        <v>179047</v>
      </c>
      <c r="F411" s="85">
        <f>F412</f>
        <v>183047</v>
      </c>
      <c r="G411" s="85">
        <f>G412</f>
        <v>105958.76</v>
      </c>
      <c r="H411" s="59">
        <f t="shared" si="10"/>
        <v>0.5788609482810425</v>
      </c>
      <c r="I411" s="59">
        <f>G411/13469867.47</f>
        <v>0.00786635505033666</v>
      </c>
      <c r="J411" s="85"/>
      <c r="L411" s="176"/>
    </row>
    <row r="412" spans="1:12" s="174" customFormat="1" ht="25.5">
      <c r="A412" s="19" t="s">
        <v>306</v>
      </c>
      <c r="B412" s="52"/>
      <c r="C412" s="52"/>
      <c r="D412" s="18" t="s">
        <v>167</v>
      </c>
      <c r="E412" s="139">
        <v>179047</v>
      </c>
      <c r="F412" s="26">
        <v>183047</v>
      </c>
      <c r="G412" s="26">
        <v>105958.76</v>
      </c>
      <c r="H412" s="82">
        <f>G412/F412</f>
        <v>0.5788609482810425</v>
      </c>
      <c r="I412" s="20"/>
      <c r="J412" s="26"/>
      <c r="L412" s="184"/>
    </row>
    <row r="413" spans="1:12" ht="15" customHeight="1">
      <c r="A413" s="57" t="s">
        <v>321</v>
      </c>
      <c r="B413" s="84"/>
      <c r="C413" s="84" t="s">
        <v>322</v>
      </c>
      <c r="D413" s="84"/>
      <c r="E413" s="140">
        <f>E414+E415+E416</f>
        <v>2700</v>
      </c>
      <c r="F413" s="86">
        <f>F414+F415+F416</f>
        <v>2700</v>
      </c>
      <c r="G413" s="86">
        <f>G414+G415+G416</f>
        <v>0</v>
      </c>
      <c r="H413" s="59">
        <f t="shared" si="10"/>
        <v>0</v>
      </c>
      <c r="I413" s="59">
        <f>G413/13469867.47</f>
        <v>0</v>
      </c>
      <c r="J413" s="85"/>
      <c r="L413" s="176"/>
    </row>
    <row r="414" spans="1:12" s="134" customFormat="1" ht="12.75">
      <c r="A414" s="19" t="s">
        <v>9</v>
      </c>
      <c r="B414" s="52"/>
      <c r="C414" s="52"/>
      <c r="D414" s="18" t="s">
        <v>76</v>
      </c>
      <c r="E414" s="139">
        <v>1200</v>
      </c>
      <c r="F414" s="27">
        <v>1200</v>
      </c>
      <c r="G414" s="26">
        <v>0</v>
      </c>
      <c r="H414" s="82">
        <f t="shared" si="10"/>
        <v>0</v>
      </c>
      <c r="I414" s="20"/>
      <c r="J414" s="26"/>
      <c r="L414" s="177"/>
    </row>
    <row r="415" spans="1:12" ht="12.75">
      <c r="A415" s="19" t="s">
        <v>24</v>
      </c>
      <c r="B415" s="52"/>
      <c r="C415" s="52"/>
      <c r="D415" s="18" t="s">
        <v>77</v>
      </c>
      <c r="E415" s="139">
        <v>500</v>
      </c>
      <c r="F415" s="27">
        <v>500</v>
      </c>
      <c r="G415" s="26">
        <v>0</v>
      </c>
      <c r="H415" s="82">
        <f t="shared" si="10"/>
        <v>0</v>
      </c>
      <c r="I415" s="20"/>
      <c r="J415" s="26"/>
      <c r="L415" s="176"/>
    </row>
    <row r="416" spans="1:12" s="134" customFormat="1" ht="25.5">
      <c r="A416" s="19" t="s">
        <v>201</v>
      </c>
      <c r="B416" s="52"/>
      <c r="C416" s="52"/>
      <c r="D416" s="18" t="s">
        <v>187</v>
      </c>
      <c r="E416" s="139">
        <v>1000</v>
      </c>
      <c r="F416" s="27">
        <v>1000</v>
      </c>
      <c r="G416" s="26">
        <v>0</v>
      </c>
      <c r="H416" s="82">
        <f t="shared" si="10"/>
        <v>0</v>
      </c>
      <c r="I416" s="20"/>
      <c r="J416" s="26"/>
      <c r="L416" s="177"/>
    </row>
    <row r="417" spans="1:12" ht="51">
      <c r="A417" s="57" t="s">
        <v>525</v>
      </c>
      <c r="B417" s="84"/>
      <c r="C417" s="84" t="s">
        <v>120</v>
      </c>
      <c r="D417" s="84"/>
      <c r="E417" s="140">
        <f>SUM(E418)</f>
        <v>16800</v>
      </c>
      <c r="F417" s="85">
        <f>F418</f>
        <v>16800</v>
      </c>
      <c r="G417" s="85">
        <f>G418</f>
        <v>8017.53</v>
      </c>
      <c r="H417" s="59">
        <f aca="true" t="shared" si="15" ref="H417:H467">G417/F417</f>
        <v>0.47723392857142855</v>
      </c>
      <c r="I417" s="59">
        <f>G417/13469867.47</f>
        <v>0.0005952196647707625</v>
      </c>
      <c r="J417" s="85"/>
      <c r="L417" s="176"/>
    </row>
    <row r="418" spans="1:12" ht="12.75">
      <c r="A418" s="19" t="s">
        <v>48</v>
      </c>
      <c r="B418" s="18"/>
      <c r="C418" s="18"/>
      <c r="D418" s="18">
        <v>4130</v>
      </c>
      <c r="E418" s="139">
        <v>16800</v>
      </c>
      <c r="F418" s="26">
        <v>16800</v>
      </c>
      <c r="G418" s="26">
        <v>8017.53</v>
      </c>
      <c r="H418" s="82">
        <f t="shared" si="15"/>
        <v>0.47723392857142855</v>
      </c>
      <c r="I418" s="20"/>
      <c r="J418" s="26"/>
      <c r="L418" s="176"/>
    </row>
    <row r="419" spans="1:12" ht="25.5" customHeight="1">
      <c r="A419" s="57" t="s">
        <v>533</v>
      </c>
      <c r="B419" s="84"/>
      <c r="C419" s="84" t="s">
        <v>121</v>
      </c>
      <c r="D419" s="84"/>
      <c r="E419" s="140">
        <f>SUM(E421,E422,E420)</f>
        <v>218600</v>
      </c>
      <c r="F419" s="140">
        <f>SUM(F421,F422,F420)</f>
        <v>209100</v>
      </c>
      <c r="G419" s="140">
        <f>SUM(G421,G422,G420)</f>
        <v>101774.86</v>
      </c>
      <c r="H419" s="59">
        <f t="shared" si="15"/>
        <v>0.4867281683405069</v>
      </c>
      <c r="I419" s="59">
        <f>G419/13469867.47</f>
        <v>0.0075557432340498</v>
      </c>
      <c r="J419" s="85"/>
      <c r="L419" s="176"/>
    </row>
    <row r="420" spans="1:12" ht="50.25" customHeight="1">
      <c r="A420" s="211" t="s">
        <v>307</v>
      </c>
      <c r="B420" s="84"/>
      <c r="C420" s="84"/>
      <c r="D420" s="18" t="s">
        <v>233</v>
      </c>
      <c r="E420" s="139">
        <v>500</v>
      </c>
      <c r="F420" s="26">
        <v>500</v>
      </c>
      <c r="G420" s="26">
        <v>0</v>
      </c>
      <c r="H420" s="82">
        <f t="shared" si="15"/>
        <v>0</v>
      </c>
      <c r="I420" s="20"/>
      <c r="J420" s="85"/>
      <c r="L420" s="176"/>
    </row>
    <row r="421" spans="1:12" s="134" customFormat="1" ht="12.75">
      <c r="A421" s="19" t="s">
        <v>47</v>
      </c>
      <c r="B421" s="18"/>
      <c r="C421" s="18"/>
      <c r="D421" s="18">
        <v>3110</v>
      </c>
      <c r="E421" s="139">
        <v>213100</v>
      </c>
      <c r="F421" s="26">
        <v>203600</v>
      </c>
      <c r="G421" s="26">
        <v>101774.86</v>
      </c>
      <c r="H421" s="82">
        <f t="shared" si="15"/>
        <v>0.4998765225933202</v>
      </c>
      <c r="I421" s="20"/>
      <c r="J421" s="26"/>
      <c r="L421" s="177"/>
    </row>
    <row r="422" spans="1:12" ht="12.75">
      <c r="A422" s="19" t="s">
        <v>12</v>
      </c>
      <c r="B422" s="18"/>
      <c r="C422" s="18"/>
      <c r="D422" s="18" t="s">
        <v>72</v>
      </c>
      <c r="E422" s="139">
        <v>5000</v>
      </c>
      <c r="F422" s="26">
        <v>5000</v>
      </c>
      <c r="G422" s="26">
        <v>0</v>
      </c>
      <c r="H422" s="82">
        <f t="shared" si="15"/>
        <v>0</v>
      </c>
      <c r="I422" s="20"/>
      <c r="J422" s="26"/>
      <c r="L422" s="176"/>
    </row>
    <row r="423" spans="1:12" s="134" customFormat="1" ht="15" customHeight="1">
      <c r="A423" s="57" t="s">
        <v>49</v>
      </c>
      <c r="B423" s="84"/>
      <c r="C423" s="84" t="s">
        <v>142</v>
      </c>
      <c r="D423" s="84"/>
      <c r="E423" s="140">
        <f>SUM(E424)</f>
        <v>248000</v>
      </c>
      <c r="F423" s="85">
        <f>SUM(F424,F425)</f>
        <v>248714.05</v>
      </c>
      <c r="G423" s="85">
        <f>SUM(G424:G425)</f>
        <v>106696.3</v>
      </c>
      <c r="H423" s="59">
        <f t="shared" si="15"/>
        <v>0.4289918482691268</v>
      </c>
      <c r="I423" s="59">
        <f>G423/13469867.47</f>
        <v>0.007921109857809165</v>
      </c>
      <c r="J423" s="85"/>
      <c r="L423" s="177"/>
    </row>
    <row r="424" spans="1:12" ht="12.75">
      <c r="A424" s="19" t="s">
        <v>47</v>
      </c>
      <c r="B424" s="18"/>
      <c r="C424" s="18"/>
      <c r="D424" s="18">
        <v>3110</v>
      </c>
      <c r="E424" s="139">
        <v>248000</v>
      </c>
      <c r="F424" s="27">
        <v>248700.05</v>
      </c>
      <c r="G424" s="27">
        <v>106685.25</v>
      </c>
      <c r="H424" s="82">
        <f t="shared" si="15"/>
        <v>0.42897156635071043</v>
      </c>
      <c r="I424" s="20"/>
      <c r="J424" s="26"/>
      <c r="L424" s="176"/>
    </row>
    <row r="425" spans="1:12" ht="12.75">
      <c r="A425" s="19" t="s">
        <v>9</v>
      </c>
      <c r="B425" s="18"/>
      <c r="C425" s="18"/>
      <c r="D425" s="18" t="s">
        <v>76</v>
      </c>
      <c r="E425" s="139">
        <v>0</v>
      </c>
      <c r="F425" s="27">
        <v>14</v>
      </c>
      <c r="G425" s="27">
        <v>11.05</v>
      </c>
      <c r="H425" s="82">
        <f t="shared" si="15"/>
        <v>0.7892857142857144</v>
      </c>
      <c r="I425" s="20"/>
      <c r="J425" s="26"/>
      <c r="L425" s="176"/>
    </row>
    <row r="426" spans="1:12" ht="15" customHeight="1">
      <c r="A426" s="57" t="s">
        <v>236</v>
      </c>
      <c r="B426" s="84"/>
      <c r="C426" s="84" t="s">
        <v>237</v>
      </c>
      <c r="D426" s="84"/>
      <c r="E426" s="140">
        <f>SUM(E427:E428)</f>
        <v>118550</v>
      </c>
      <c r="F426" s="86">
        <f>SUM(F427,F428)</f>
        <v>116050</v>
      </c>
      <c r="G426" s="86">
        <f>SUM(G428,G427)</f>
        <v>85829.54</v>
      </c>
      <c r="H426" s="59">
        <f t="shared" si="15"/>
        <v>0.7395910383455406</v>
      </c>
      <c r="I426" s="59">
        <f>G426/13469867.47</f>
        <v>0.006371966182381451</v>
      </c>
      <c r="J426" s="85"/>
      <c r="L426" s="176"/>
    </row>
    <row r="427" spans="1:12" ht="48.75" customHeight="1">
      <c r="A427" s="211" t="s">
        <v>307</v>
      </c>
      <c r="B427" s="84"/>
      <c r="C427" s="84"/>
      <c r="D427" s="18" t="s">
        <v>233</v>
      </c>
      <c r="E427" s="139">
        <v>650</v>
      </c>
      <c r="F427" s="27">
        <v>650</v>
      </c>
      <c r="G427" s="27">
        <v>0</v>
      </c>
      <c r="H427" s="82">
        <f t="shared" si="15"/>
        <v>0</v>
      </c>
      <c r="I427" s="20"/>
      <c r="J427" s="85"/>
      <c r="L427" s="176"/>
    </row>
    <row r="428" spans="1:12" s="134" customFormat="1" ht="12.75">
      <c r="A428" s="19" t="s">
        <v>47</v>
      </c>
      <c r="B428" s="18"/>
      <c r="C428" s="18"/>
      <c r="D428" s="18" t="s">
        <v>140</v>
      </c>
      <c r="E428" s="139">
        <v>117900</v>
      </c>
      <c r="F428" s="26">
        <v>115400</v>
      </c>
      <c r="G428" s="26">
        <v>85829.54</v>
      </c>
      <c r="H428" s="82">
        <f t="shared" si="15"/>
        <v>0.7437568457538994</v>
      </c>
      <c r="I428" s="20"/>
      <c r="J428" s="26"/>
      <c r="L428" s="177"/>
    </row>
    <row r="429" spans="1:12" ht="15" customHeight="1">
      <c r="A429" s="57" t="s">
        <v>50</v>
      </c>
      <c r="B429" s="84"/>
      <c r="C429" s="84" t="s">
        <v>122</v>
      </c>
      <c r="D429" s="84"/>
      <c r="E429" s="140">
        <f>SUM(E430:E451)</f>
        <v>526435</v>
      </c>
      <c r="F429" s="140">
        <f>SUM(F430:F451)</f>
        <v>558698</v>
      </c>
      <c r="G429" s="140">
        <f>SUM(G430:G451)</f>
        <v>263687.78</v>
      </c>
      <c r="H429" s="59">
        <f t="shared" si="15"/>
        <v>0.47196836215629917</v>
      </c>
      <c r="I429" s="59">
        <f>G429/13469867.47</f>
        <v>0.019576122822832793</v>
      </c>
      <c r="J429" s="85"/>
      <c r="L429" s="176"/>
    </row>
    <row r="430" spans="1:12" s="134" customFormat="1" ht="12.75">
      <c r="A430" s="19" t="s">
        <v>298</v>
      </c>
      <c r="B430" s="18"/>
      <c r="C430" s="18"/>
      <c r="D430" s="18" t="s">
        <v>90</v>
      </c>
      <c r="E430" s="139">
        <v>2750</v>
      </c>
      <c r="F430" s="26">
        <v>2750</v>
      </c>
      <c r="G430" s="26">
        <v>513.22</v>
      </c>
      <c r="H430" s="82">
        <f t="shared" si="15"/>
        <v>0.18662545454545457</v>
      </c>
      <c r="I430" s="20"/>
      <c r="J430" s="26"/>
      <c r="L430" s="177"/>
    </row>
    <row r="431" spans="1:12" s="134" customFormat="1" ht="12.75">
      <c r="A431" s="19" t="s">
        <v>47</v>
      </c>
      <c r="B431" s="18"/>
      <c r="C431" s="18"/>
      <c r="D431" s="18" t="s">
        <v>140</v>
      </c>
      <c r="E431" s="139">
        <v>0</v>
      </c>
      <c r="F431" s="26">
        <v>4200</v>
      </c>
      <c r="G431" s="26">
        <v>0</v>
      </c>
      <c r="H431" s="82">
        <f t="shared" si="15"/>
        <v>0</v>
      </c>
      <c r="I431" s="20"/>
      <c r="J431" s="26"/>
      <c r="L431" s="177"/>
    </row>
    <row r="432" spans="1:12" ht="12.75">
      <c r="A432" s="19" t="s">
        <v>19</v>
      </c>
      <c r="B432" s="18"/>
      <c r="C432" s="18"/>
      <c r="D432" s="18">
        <v>4010</v>
      </c>
      <c r="E432" s="139">
        <v>342255</v>
      </c>
      <c r="F432" s="26">
        <v>365815</v>
      </c>
      <c r="G432" s="26">
        <v>165269.86</v>
      </c>
      <c r="H432" s="82">
        <f t="shared" si="15"/>
        <v>0.45178535598594916</v>
      </c>
      <c r="I432" s="20"/>
      <c r="J432" s="26"/>
      <c r="L432" s="176"/>
    </row>
    <row r="433" spans="1:12" ht="12.75" hidden="1">
      <c r="A433" s="19" t="s">
        <v>19</v>
      </c>
      <c r="B433" s="18"/>
      <c r="C433" s="18"/>
      <c r="D433" s="18" t="s">
        <v>426</v>
      </c>
      <c r="E433" s="139">
        <v>0</v>
      </c>
      <c r="F433" s="26">
        <v>0</v>
      </c>
      <c r="G433" s="26">
        <v>0</v>
      </c>
      <c r="H433" s="82" t="e">
        <f t="shared" si="15"/>
        <v>#DIV/0!</v>
      </c>
      <c r="I433" s="20"/>
      <c r="J433" s="26"/>
      <c r="L433" s="176"/>
    </row>
    <row r="434" spans="1:13" s="134" customFormat="1" ht="12.75">
      <c r="A434" s="19" t="s">
        <v>20</v>
      </c>
      <c r="B434" s="18"/>
      <c r="C434" s="18"/>
      <c r="D434" s="18">
        <v>4040</v>
      </c>
      <c r="E434" s="139">
        <v>25830</v>
      </c>
      <c r="F434" s="26">
        <v>25741</v>
      </c>
      <c r="G434" s="26">
        <v>25740.08</v>
      </c>
      <c r="H434" s="82">
        <f t="shared" si="15"/>
        <v>0.9999642593527835</v>
      </c>
      <c r="I434" s="20"/>
      <c r="J434" s="26"/>
      <c r="L434" s="177"/>
      <c r="M434" s="177"/>
    </row>
    <row r="435" spans="1:12" ht="12.75">
      <c r="A435" s="19" t="s">
        <v>26</v>
      </c>
      <c r="B435" s="18"/>
      <c r="C435" s="18"/>
      <c r="D435" s="18">
        <v>4110</v>
      </c>
      <c r="E435" s="139">
        <v>63762</v>
      </c>
      <c r="F435" s="27">
        <v>67804</v>
      </c>
      <c r="G435" s="27">
        <v>28960.49</v>
      </c>
      <c r="H435" s="82">
        <f t="shared" si="15"/>
        <v>0.42712067134682324</v>
      </c>
      <c r="I435" s="20"/>
      <c r="J435" s="26"/>
      <c r="L435" s="176"/>
    </row>
    <row r="436" spans="1:12" ht="12.75" hidden="1">
      <c r="A436" s="19" t="s">
        <v>21</v>
      </c>
      <c r="B436" s="18"/>
      <c r="C436" s="18"/>
      <c r="D436" s="18" t="s">
        <v>427</v>
      </c>
      <c r="E436" s="139">
        <v>0</v>
      </c>
      <c r="F436" s="27">
        <v>0</v>
      </c>
      <c r="G436" s="27">
        <v>0</v>
      </c>
      <c r="H436" s="82" t="e">
        <f t="shared" si="15"/>
        <v>#DIV/0!</v>
      </c>
      <c r="I436" s="20"/>
      <c r="J436" s="26"/>
      <c r="L436" s="176"/>
    </row>
    <row r="437" spans="1:12" ht="25.5">
      <c r="A437" s="19" t="s">
        <v>522</v>
      </c>
      <c r="B437" s="18"/>
      <c r="C437" s="18"/>
      <c r="D437" s="18">
        <v>4120</v>
      </c>
      <c r="E437" s="139">
        <v>7561</v>
      </c>
      <c r="F437" s="26">
        <v>7942</v>
      </c>
      <c r="G437" s="26">
        <v>3470.52</v>
      </c>
      <c r="H437" s="82">
        <f t="shared" si="15"/>
        <v>0.43698312767564845</v>
      </c>
      <c r="I437" s="20"/>
      <c r="J437" s="26"/>
      <c r="L437" s="176"/>
    </row>
    <row r="438" spans="1:12" ht="25.5" hidden="1">
      <c r="A438" s="19" t="s">
        <v>522</v>
      </c>
      <c r="B438" s="18"/>
      <c r="C438" s="18"/>
      <c r="D438" s="18" t="s">
        <v>428</v>
      </c>
      <c r="E438" s="139">
        <v>0</v>
      </c>
      <c r="F438" s="26">
        <v>0</v>
      </c>
      <c r="G438" s="26">
        <v>0</v>
      </c>
      <c r="H438" s="82" t="e">
        <f t="shared" si="15"/>
        <v>#DIV/0!</v>
      </c>
      <c r="I438" s="20"/>
      <c r="J438" s="26"/>
      <c r="L438" s="176"/>
    </row>
    <row r="439" spans="1:12" ht="12.75">
      <c r="A439" s="19" t="s">
        <v>154</v>
      </c>
      <c r="B439" s="18"/>
      <c r="C439" s="18"/>
      <c r="D439" s="18" t="s">
        <v>155</v>
      </c>
      <c r="E439" s="139">
        <v>10000</v>
      </c>
      <c r="F439" s="26">
        <v>10000</v>
      </c>
      <c r="G439" s="26">
        <v>2700</v>
      </c>
      <c r="H439" s="82">
        <f t="shared" si="15"/>
        <v>0.27</v>
      </c>
      <c r="I439" s="20"/>
      <c r="J439" s="26"/>
      <c r="L439" s="176"/>
    </row>
    <row r="440" spans="1:12" ht="12.75">
      <c r="A440" s="19" t="s">
        <v>9</v>
      </c>
      <c r="B440" s="18"/>
      <c r="C440" s="18"/>
      <c r="D440" s="18">
        <v>4210</v>
      </c>
      <c r="E440" s="139">
        <v>24000</v>
      </c>
      <c r="F440" s="26">
        <v>24169</v>
      </c>
      <c r="G440" s="26">
        <v>11220.21</v>
      </c>
      <c r="H440" s="82">
        <f t="shared" si="15"/>
        <v>0.4642397285779304</v>
      </c>
      <c r="I440" s="20"/>
      <c r="J440" s="26"/>
      <c r="L440" s="176"/>
    </row>
    <row r="441" spans="1:12" ht="12.75">
      <c r="A441" s="19" t="s">
        <v>10</v>
      </c>
      <c r="B441" s="18"/>
      <c r="C441" s="18"/>
      <c r="D441" s="18" t="s">
        <v>144</v>
      </c>
      <c r="E441" s="139">
        <v>10000</v>
      </c>
      <c r="F441" s="26">
        <v>10000</v>
      </c>
      <c r="G441" s="26">
        <v>5393.26</v>
      </c>
      <c r="H441" s="82">
        <f t="shared" si="15"/>
        <v>0.539326</v>
      </c>
      <c r="I441" s="20"/>
      <c r="J441" s="26"/>
      <c r="L441" s="176"/>
    </row>
    <row r="442" spans="1:12" ht="12.75">
      <c r="A442" s="19" t="s">
        <v>11</v>
      </c>
      <c r="B442" s="18"/>
      <c r="C442" s="18"/>
      <c r="D442" s="18" t="s">
        <v>127</v>
      </c>
      <c r="E442" s="139">
        <v>3457</v>
      </c>
      <c r="F442" s="26">
        <v>3457</v>
      </c>
      <c r="G442" s="26">
        <v>1559.64</v>
      </c>
      <c r="H442" s="82">
        <f t="shared" si="15"/>
        <v>0.4511541799247903</v>
      </c>
      <c r="I442" s="20"/>
      <c r="J442" s="26"/>
      <c r="L442" s="176"/>
    </row>
    <row r="443" spans="1:12" ht="12.75">
      <c r="A443" s="19" t="s">
        <v>42</v>
      </c>
      <c r="B443" s="18"/>
      <c r="C443" s="18"/>
      <c r="D443" s="18" t="s">
        <v>129</v>
      </c>
      <c r="E443" s="139">
        <v>680</v>
      </c>
      <c r="F443" s="26">
        <v>680</v>
      </c>
      <c r="G443" s="26">
        <v>70</v>
      </c>
      <c r="H443" s="82">
        <f t="shared" si="15"/>
        <v>0.10294117647058823</v>
      </c>
      <c r="I443" s="20"/>
      <c r="J443" s="26"/>
      <c r="L443" s="176"/>
    </row>
    <row r="444" spans="1:12" ht="12.75">
      <c r="A444" s="19" t="s">
        <v>12</v>
      </c>
      <c r="B444" s="18"/>
      <c r="C444" s="18"/>
      <c r="D444" s="18">
        <v>4300</v>
      </c>
      <c r="E444" s="139">
        <v>13500</v>
      </c>
      <c r="F444" s="26">
        <v>13500</v>
      </c>
      <c r="G444" s="26">
        <v>5261.07</v>
      </c>
      <c r="H444" s="82">
        <f t="shared" si="15"/>
        <v>0.3897088888888889</v>
      </c>
      <c r="I444" s="20"/>
      <c r="J444" s="26"/>
      <c r="L444" s="176"/>
    </row>
    <row r="445" spans="1:12" ht="12.75">
      <c r="A445" s="19" t="s">
        <v>371</v>
      </c>
      <c r="B445" s="18"/>
      <c r="C445" s="18"/>
      <c r="D445" s="18" t="s">
        <v>188</v>
      </c>
      <c r="E445" s="139">
        <v>2670</v>
      </c>
      <c r="F445" s="26">
        <v>2670</v>
      </c>
      <c r="G445" s="26">
        <v>1951.23</v>
      </c>
      <c r="H445" s="82">
        <f t="shared" si="15"/>
        <v>0.7307977528089887</v>
      </c>
      <c r="I445" s="20"/>
      <c r="J445" s="26"/>
      <c r="L445" s="176"/>
    </row>
    <row r="446" spans="1:12" ht="12.75">
      <c r="A446" s="19" t="s">
        <v>24</v>
      </c>
      <c r="B446" s="18"/>
      <c r="C446" s="18"/>
      <c r="D446" s="18">
        <v>4410</v>
      </c>
      <c r="E446" s="139">
        <v>2305</v>
      </c>
      <c r="F446" s="26">
        <v>2305</v>
      </c>
      <c r="G446" s="26">
        <v>401.2</v>
      </c>
      <c r="H446" s="82">
        <f t="shared" si="15"/>
        <v>0.17405639913232104</v>
      </c>
      <c r="I446" s="20"/>
      <c r="J446" s="26"/>
      <c r="L446" s="176"/>
    </row>
    <row r="447" spans="1:12" ht="12.75">
      <c r="A447" s="19" t="s">
        <v>25</v>
      </c>
      <c r="B447" s="18"/>
      <c r="C447" s="18"/>
      <c r="D447" s="18" t="s">
        <v>85</v>
      </c>
      <c r="E447" s="139">
        <v>2587</v>
      </c>
      <c r="F447" s="26">
        <v>2587</v>
      </c>
      <c r="G447" s="26">
        <v>1254</v>
      </c>
      <c r="H447" s="82">
        <f t="shared" si="15"/>
        <v>0.4847313490529571</v>
      </c>
      <c r="I447" s="20"/>
      <c r="J447" s="26"/>
      <c r="L447" s="176"/>
    </row>
    <row r="448" spans="1:12" ht="12.75">
      <c r="A448" s="19" t="s">
        <v>300</v>
      </c>
      <c r="B448" s="18"/>
      <c r="C448" s="18"/>
      <c r="D448" s="18">
        <v>4440</v>
      </c>
      <c r="E448" s="139">
        <v>10245</v>
      </c>
      <c r="F448" s="26">
        <v>10245</v>
      </c>
      <c r="G448" s="26">
        <v>8110</v>
      </c>
      <c r="H448" s="82">
        <f t="shared" si="15"/>
        <v>0.7916056612981942</v>
      </c>
      <c r="I448" s="20"/>
      <c r="J448" s="26"/>
      <c r="L448" s="176"/>
    </row>
    <row r="449" spans="1:12" ht="12.75">
      <c r="A449" s="19" t="s">
        <v>30</v>
      </c>
      <c r="B449" s="18"/>
      <c r="C449" s="18"/>
      <c r="D449" s="18" t="s">
        <v>156</v>
      </c>
      <c r="E449" s="139">
        <v>2433</v>
      </c>
      <c r="F449" s="26">
        <v>2433</v>
      </c>
      <c r="G449" s="26">
        <v>1218</v>
      </c>
      <c r="H449" s="82">
        <f t="shared" si="15"/>
        <v>0.5006165228113441</v>
      </c>
      <c r="I449" s="20"/>
      <c r="J449" s="26"/>
      <c r="L449" s="176"/>
    </row>
    <row r="450" spans="1:12" ht="25.5">
      <c r="A450" s="19" t="s">
        <v>190</v>
      </c>
      <c r="B450" s="18"/>
      <c r="C450" s="18"/>
      <c r="D450" s="18" t="s">
        <v>187</v>
      </c>
      <c r="E450" s="139">
        <v>2400</v>
      </c>
      <c r="F450" s="26">
        <v>2400</v>
      </c>
      <c r="G450" s="26">
        <v>595</v>
      </c>
      <c r="H450" s="82">
        <f t="shared" si="15"/>
        <v>0.24791666666666667</v>
      </c>
      <c r="I450" s="20"/>
      <c r="J450" s="26"/>
      <c r="L450" s="176"/>
    </row>
    <row r="451" spans="1:12" ht="12.75" hidden="1">
      <c r="A451" s="19" t="s">
        <v>83</v>
      </c>
      <c r="B451" s="18"/>
      <c r="C451" s="18"/>
      <c r="D451" s="18" t="s">
        <v>82</v>
      </c>
      <c r="E451" s="139">
        <v>0</v>
      </c>
      <c r="F451" s="26">
        <v>0</v>
      </c>
      <c r="G451" s="26">
        <v>0</v>
      </c>
      <c r="H451" s="82" t="e">
        <f t="shared" si="15"/>
        <v>#DIV/0!</v>
      </c>
      <c r="I451" s="20"/>
      <c r="J451" s="26"/>
      <c r="L451" s="176"/>
    </row>
    <row r="452" spans="1:12" ht="25.5" customHeight="1">
      <c r="A452" s="57" t="s">
        <v>186</v>
      </c>
      <c r="B452" s="84"/>
      <c r="C452" s="84" t="s">
        <v>182</v>
      </c>
      <c r="D452" s="84"/>
      <c r="E452" s="140">
        <f>SUM(E454:E458)</f>
        <v>13375</v>
      </c>
      <c r="F452" s="85">
        <f>SUM(F453,F454:F458)</f>
        <v>13375</v>
      </c>
      <c r="G452" s="85">
        <f>SUM(G453,G454,G455,G456,G457,G458)</f>
        <v>5506.33</v>
      </c>
      <c r="H452" s="59">
        <f t="shared" si="15"/>
        <v>0.41168822429906543</v>
      </c>
      <c r="I452" s="59">
        <f>G452/13469867.47</f>
        <v>0.0004087887287876931</v>
      </c>
      <c r="J452" s="85"/>
      <c r="L452" s="176"/>
    </row>
    <row r="453" spans="1:12" ht="12.75" customHeight="1" hidden="1">
      <c r="A453" s="19" t="s">
        <v>189</v>
      </c>
      <c r="B453" s="84"/>
      <c r="C453" s="84"/>
      <c r="D453" s="18" t="s">
        <v>155</v>
      </c>
      <c r="E453" s="139">
        <v>0</v>
      </c>
      <c r="F453" s="26">
        <v>0</v>
      </c>
      <c r="G453" s="26">
        <v>0</v>
      </c>
      <c r="H453" s="82" t="e">
        <f t="shared" si="15"/>
        <v>#DIV/0!</v>
      </c>
      <c r="I453" s="20">
        <f>G453/13469867.47</f>
        <v>0</v>
      </c>
      <c r="J453" s="85"/>
      <c r="L453" s="176"/>
    </row>
    <row r="454" spans="1:12" ht="12.75">
      <c r="A454" s="19" t="s">
        <v>9</v>
      </c>
      <c r="B454" s="18"/>
      <c r="C454" s="18"/>
      <c r="D454" s="18" t="s">
        <v>76</v>
      </c>
      <c r="E454" s="139">
        <v>960</v>
      </c>
      <c r="F454" s="26">
        <v>960</v>
      </c>
      <c r="G454" s="26">
        <v>0</v>
      </c>
      <c r="H454" s="82">
        <f t="shared" si="15"/>
        <v>0</v>
      </c>
      <c r="I454" s="20"/>
      <c r="J454" s="26"/>
      <c r="L454" s="176"/>
    </row>
    <row r="455" spans="1:12" ht="12.75">
      <c r="A455" s="19" t="s">
        <v>10</v>
      </c>
      <c r="B455" s="18"/>
      <c r="C455" s="18"/>
      <c r="D455" s="18" t="s">
        <v>144</v>
      </c>
      <c r="E455" s="139">
        <v>6828</v>
      </c>
      <c r="F455" s="26">
        <v>6828</v>
      </c>
      <c r="G455" s="26">
        <v>2787.85</v>
      </c>
      <c r="H455" s="82">
        <f t="shared" si="15"/>
        <v>0.40829671939074397</v>
      </c>
      <c r="I455" s="20"/>
      <c r="J455" s="26"/>
      <c r="L455" s="176"/>
    </row>
    <row r="456" spans="1:12" s="134" customFormat="1" ht="12.75">
      <c r="A456" s="19" t="s">
        <v>12</v>
      </c>
      <c r="B456" s="18"/>
      <c r="C456" s="18"/>
      <c r="D456" s="18" t="s">
        <v>72</v>
      </c>
      <c r="E456" s="139">
        <v>720</v>
      </c>
      <c r="F456" s="27">
        <v>720</v>
      </c>
      <c r="G456" s="27">
        <v>276.3</v>
      </c>
      <c r="H456" s="82">
        <f t="shared" si="15"/>
        <v>0.38375000000000004</v>
      </c>
      <c r="I456" s="20"/>
      <c r="J456" s="26"/>
      <c r="L456" s="177"/>
    </row>
    <row r="457" spans="1:12" ht="25.5">
      <c r="A457" s="19" t="s">
        <v>215</v>
      </c>
      <c r="B457" s="18"/>
      <c r="C457" s="18"/>
      <c r="D457" s="18" t="s">
        <v>213</v>
      </c>
      <c r="E457" s="139">
        <v>4525</v>
      </c>
      <c r="F457" s="27">
        <v>4525</v>
      </c>
      <c r="G457" s="27">
        <v>2262.18</v>
      </c>
      <c r="H457" s="82">
        <f t="shared" si="15"/>
        <v>0.49992928176795576</v>
      </c>
      <c r="I457" s="20"/>
      <c r="J457" s="26"/>
      <c r="L457" s="176"/>
    </row>
    <row r="458" spans="1:12" ht="12.75" customHeight="1">
      <c r="A458" s="19" t="s">
        <v>293</v>
      </c>
      <c r="B458" s="18"/>
      <c r="C458" s="18"/>
      <c r="D458" s="18" t="s">
        <v>296</v>
      </c>
      <c r="E458" s="139">
        <v>342</v>
      </c>
      <c r="F458" s="27">
        <v>342</v>
      </c>
      <c r="G458" s="27">
        <v>180</v>
      </c>
      <c r="H458" s="82">
        <f t="shared" si="15"/>
        <v>0.5263157894736842</v>
      </c>
      <c r="I458" s="20"/>
      <c r="J458" s="26"/>
      <c r="L458" s="176"/>
    </row>
    <row r="459" spans="1:12" ht="15" customHeight="1">
      <c r="A459" s="57" t="s">
        <v>123</v>
      </c>
      <c r="B459" s="84"/>
      <c r="C459" s="84" t="s">
        <v>124</v>
      </c>
      <c r="D459" s="84"/>
      <c r="E459" s="140">
        <f>SUM(E460:E470)</f>
        <v>135993</v>
      </c>
      <c r="F459" s="86">
        <f>SUM(F460:F470)</f>
        <v>155893</v>
      </c>
      <c r="G459" s="86">
        <f>SUM(G460:G470)</f>
        <v>82479.4</v>
      </c>
      <c r="H459" s="59">
        <f t="shared" si="15"/>
        <v>0.5290769951184466</v>
      </c>
      <c r="I459" s="59">
        <f>G459/13469867.47</f>
        <v>0.006123252525215825</v>
      </c>
      <c r="J459" s="85"/>
      <c r="L459" s="176"/>
    </row>
    <row r="460" spans="1:12" ht="12.75">
      <c r="A460" s="19" t="s">
        <v>298</v>
      </c>
      <c r="B460" s="18"/>
      <c r="C460" s="18"/>
      <c r="D460" s="18" t="s">
        <v>90</v>
      </c>
      <c r="E460" s="139">
        <v>1656</v>
      </c>
      <c r="F460" s="26">
        <v>1670</v>
      </c>
      <c r="G460" s="26">
        <v>782.1</v>
      </c>
      <c r="H460" s="82">
        <f t="shared" si="15"/>
        <v>0.4683233532934132</v>
      </c>
      <c r="I460" s="20"/>
      <c r="J460" s="26"/>
      <c r="L460" s="176"/>
    </row>
    <row r="461" spans="1:12" ht="12.75">
      <c r="A461" s="19" t="s">
        <v>19</v>
      </c>
      <c r="B461" s="18"/>
      <c r="C461" s="18"/>
      <c r="D461" s="18">
        <v>4010</v>
      </c>
      <c r="E461" s="143">
        <v>94969</v>
      </c>
      <c r="F461" s="26">
        <v>94969</v>
      </c>
      <c r="G461" s="26">
        <v>43754.03</v>
      </c>
      <c r="H461" s="82">
        <f t="shared" si="15"/>
        <v>0.460719076751361</v>
      </c>
      <c r="I461" s="20"/>
      <c r="J461" s="26"/>
      <c r="L461" s="176"/>
    </row>
    <row r="462" spans="1:12" s="134" customFormat="1" ht="12.75">
      <c r="A462" s="19" t="s">
        <v>20</v>
      </c>
      <c r="B462" s="18"/>
      <c r="C462" s="18"/>
      <c r="D462" s="18" t="s">
        <v>159</v>
      </c>
      <c r="E462" s="139">
        <v>7446</v>
      </c>
      <c r="F462" s="26">
        <v>7434</v>
      </c>
      <c r="G462" s="26">
        <v>7433.68</v>
      </c>
      <c r="H462" s="82">
        <f t="shared" si="15"/>
        <v>0.9999569545332258</v>
      </c>
      <c r="I462" s="20"/>
      <c r="J462" s="26"/>
      <c r="L462" s="177"/>
    </row>
    <row r="463" spans="1:12" ht="12.75">
      <c r="A463" s="19" t="s">
        <v>26</v>
      </c>
      <c r="B463" s="18"/>
      <c r="C463" s="18"/>
      <c r="D463" s="18">
        <v>4110</v>
      </c>
      <c r="E463" s="139">
        <v>17936</v>
      </c>
      <c r="F463" s="27">
        <v>18454</v>
      </c>
      <c r="G463" s="27">
        <v>8168.43</v>
      </c>
      <c r="H463" s="82">
        <f t="shared" si="15"/>
        <v>0.4426373685921752</v>
      </c>
      <c r="I463" s="20"/>
      <c r="J463" s="26"/>
      <c r="L463" s="176"/>
    </row>
    <row r="464" spans="1:12" ht="25.5">
      <c r="A464" s="19" t="s">
        <v>522</v>
      </c>
      <c r="B464" s="18"/>
      <c r="C464" s="18"/>
      <c r="D464" s="18">
        <v>4120</v>
      </c>
      <c r="E464" s="139">
        <v>2513</v>
      </c>
      <c r="F464" s="27">
        <v>2513</v>
      </c>
      <c r="G464" s="27">
        <v>1118.68</v>
      </c>
      <c r="H464" s="82">
        <f t="shared" si="15"/>
        <v>0.44515718265021886</v>
      </c>
      <c r="I464" s="20"/>
      <c r="J464" s="26"/>
      <c r="L464" s="176"/>
    </row>
    <row r="465" spans="1:12" ht="12.75">
      <c r="A465" s="19" t="s">
        <v>154</v>
      </c>
      <c r="B465" s="18"/>
      <c r="C465" s="18"/>
      <c r="D465" s="18" t="s">
        <v>155</v>
      </c>
      <c r="E465" s="139">
        <v>6000</v>
      </c>
      <c r="F465" s="26">
        <v>25380</v>
      </c>
      <c r="G465" s="26">
        <v>17867.48</v>
      </c>
      <c r="H465" s="82">
        <f t="shared" si="15"/>
        <v>0.7039984239558708</v>
      </c>
      <c r="I465" s="20"/>
      <c r="J465" s="26"/>
      <c r="L465" s="176"/>
    </row>
    <row r="466" spans="1:12" ht="12.75" hidden="1">
      <c r="A466" s="19" t="s">
        <v>9</v>
      </c>
      <c r="B466" s="18"/>
      <c r="C466" s="18"/>
      <c r="D466" s="18">
        <v>4210</v>
      </c>
      <c r="E466" s="139">
        <v>0</v>
      </c>
      <c r="F466" s="26">
        <v>0</v>
      </c>
      <c r="G466" s="26">
        <v>0</v>
      </c>
      <c r="H466" s="82" t="e">
        <f t="shared" si="15"/>
        <v>#DIV/0!</v>
      </c>
      <c r="I466" s="20"/>
      <c r="J466" s="26"/>
      <c r="L466" s="176"/>
    </row>
    <row r="467" spans="1:12" ht="12.75">
      <c r="A467" s="19" t="s">
        <v>42</v>
      </c>
      <c r="B467" s="18"/>
      <c r="C467" s="18"/>
      <c r="D467" s="18" t="s">
        <v>129</v>
      </c>
      <c r="E467" s="139">
        <v>240</v>
      </c>
      <c r="F467" s="26">
        <v>240</v>
      </c>
      <c r="G467" s="26">
        <v>0</v>
      </c>
      <c r="H467" s="82">
        <f t="shared" si="15"/>
        <v>0</v>
      </c>
      <c r="I467" s="20"/>
      <c r="J467" s="26"/>
      <c r="L467" s="176"/>
    </row>
    <row r="468" spans="1:12" ht="12.75">
      <c r="A468" s="19" t="s">
        <v>371</v>
      </c>
      <c r="B468" s="18"/>
      <c r="C468" s="18"/>
      <c r="D468" s="18" t="s">
        <v>188</v>
      </c>
      <c r="E468" s="139">
        <v>540</v>
      </c>
      <c r="F468" s="26">
        <v>540</v>
      </c>
      <c r="G468" s="26">
        <v>270</v>
      </c>
      <c r="H468" s="82">
        <f>G468/F468</f>
        <v>0.5</v>
      </c>
      <c r="I468" s="20"/>
      <c r="J468" s="26"/>
      <c r="L468" s="176"/>
    </row>
    <row r="469" spans="1:12" ht="12.75">
      <c r="A469" s="19" t="s">
        <v>300</v>
      </c>
      <c r="B469" s="18"/>
      <c r="C469" s="18"/>
      <c r="D469" s="18">
        <v>4440</v>
      </c>
      <c r="E469" s="139">
        <v>3893</v>
      </c>
      <c r="F469" s="26">
        <v>3893</v>
      </c>
      <c r="G469" s="26">
        <v>3085</v>
      </c>
      <c r="H469" s="82">
        <f>G469/F469</f>
        <v>0.7924479835602363</v>
      </c>
      <c r="I469" s="20"/>
      <c r="J469" s="26"/>
      <c r="L469" s="176"/>
    </row>
    <row r="470" spans="1:12" ht="25.5">
      <c r="A470" s="19" t="s">
        <v>201</v>
      </c>
      <c r="B470" s="18"/>
      <c r="C470" s="18"/>
      <c r="D470" s="18" t="s">
        <v>187</v>
      </c>
      <c r="E470" s="139">
        <v>800</v>
      </c>
      <c r="F470" s="26">
        <v>800</v>
      </c>
      <c r="G470" s="26">
        <v>0</v>
      </c>
      <c r="H470" s="82">
        <f>G470/F470</f>
        <v>0</v>
      </c>
      <c r="I470" s="20"/>
      <c r="J470" s="26"/>
      <c r="L470" s="176"/>
    </row>
    <row r="471" spans="1:12" s="134" customFormat="1" ht="12.75">
      <c r="A471" s="57" t="s">
        <v>429</v>
      </c>
      <c r="B471" s="84"/>
      <c r="C471" s="84" t="s">
        <v>397</v>
      </c>
      <c r="D471" s="84"/>
      <c r="E471" s="140">
        <f>E472</f>
        <v>82100</v>
      </c>
      <c r="F471" s="140">
        <f>F472</f>
        <v>82100</v>
      </c>
      <c r="G471" s="140">
        <f>G472</f>
        <v>44646.98</v>
      </c>
      <c r="H471" s="59">
        <f>G471/F471</f>
        <v>0.543812180267966</v>
      </c>
      <c r="I471" s="59">
        <f>G471/13469867.47</f>
        <v>0.0033145819808129114</v>
      </c>
      <c r="J471" s="85"/>
      <c r="L471" s="177"/>
    </row>
    <row r="472" spans="1:12" ht="12.75">
      <c r="A472" s="19" t="s">
        <v>47</v>
      </c>
      <c r="B472" s="18"/>
      <c r="C472" s="18"/>
      <c r="D472" s="18" t="s">
        <v>140</v>
      </c>
      <c r="E472" s="139">
        <v>82100</v>
      </c>
      <c r="F472" s="26">
        <v>82100</v>
      </c>
      <c r="G472" s="26">
        <v>44646.98</v>
      </c>
      <c r="H472" s="82">
        <f>G472/F472</f>
        <v>0.543812180267966</v>
      </c>
      <c r="I472" s="82"/>
      <c r="J472" s="26"/>
      <c r="L472" s="176"/>
    </row>
    <row r="473" spans="1:12" ht="15" customHeight="1">
      <c r="A473" s="57" t="s">
        <v>15</v>
      </c>
      <c r="B473" s="84"/>
      <c r="C473" s="84" t="s">
        <v>143</v>
      </c>
      <c r="D473" s="84"/>
      <c r="E473" s="140">
        <f>SUM(E474:E476)</f>
        <v>40000</v>
      </c>
      <c r="F473" s="85">
        <f>SUM(F474:F476)</f>
        <v>40000</v>
      </c>
      <c r="G473" s="85">
        <f>SUM(G474:G476)</f>
        <v>3476.04</v>
      </c>
      <c r="H473" s="59">
        <f aca="true" t="shared" si="16" ref="H473:H497">G473/F473</f>
        <v>0.086901</v>
      </c>
      <c r="I473" s="59">
        <f>G473/13469867.47</f>
        <v>0.00025806044549004015</v>
      </c>
      <c r="J473" s="85"/>
      <c r="L473" s="176"/>
    </row>
    <row r="474" spans="1:12" ht="12.75">
      <c r="A474" s="19" t="s">
        <v>47</v>
      </c>
      <c r="B474" s="18"/>
      <c r="C474" s="18"/>
      <c r="D474" s="18">
        <v>3110</v>
      </c>
      <c r="E474" s="139">
        <v>20000</v>
      </c>
      <c r="F474" s="26">
        <v>20000</v>
      </c>
      <c r="G474" s="26">
        <v>3476.04</v>
      </c>
      <c r="H474" s="82">
        <f t="shared" si="16"/>
        <v>0.173802</v>
      </c>
      <c r="I474" s="20"/>
      <c r="J474" s="26"/>
      <c r="L474" s="176"/>
    </row>
    <row r="475" spans="1:12" ht="12.75" hidden="1">
      <c r="A475" s="19" t="s">
        <v>9</v>
      </c>
      <c r="B475" s="18"/>
      <c r="C475" s="18"/>
      <c r="D475" s="18" t="s">
        <v>76</v>
      </c>
      <c r="E475" s="139">
        <v>0</v>
      </c>
      <c r="F475" s="26">
        <v>0</v>
      </c>
      <c r="G475" s="26">
        <v>0</v>
      </c>
      <c r="H475" s="82" t="e">
        <f t="shared" si="16"/>
        <v>#DIV/0!</v>
      </c>
      <c r="I475" s="20"/>
      <c r="J475" s="26"/>
      <c r="L475" s="176"/>
    </row>
    <row r="476" spans="1:12" s="134" customFormat="1" ht="12.75">
      <c r="A476" s="19" t="s">
        <v>12</v>
      </c>
      <c r="B476" s="18"/>
      <c r="C476" s="18"/>
      <c r="D476" s="18" t="s">
        <v>72</v>
      </c>
      <c r="E476" s="139">
        <v>20000</v>
      </c>
      <c r="F476" s="26">
        <v>20000</v>
      </c>
      <c r="G476" s="26">
        <v>0</v>
      </c>
      <c r="H476" s="82">
        <f t="shared" si="16"/>
        <v>0</v>
      </c>
      <c r="I476" s="20"/>
      <c r="J476" s="26"/>
      <c r="L476" s="177"/>
    </row>
    <row r="477" spans="1:12" ht="18" customHeight="1">
      <c r="A477" s="51" t="s">
        <v>222</v>
      </c>
      <c r="B477" s="52" t="s">
        <v>223</v>
      </c>
      <c r="C477" s="52"/>
      <c r="D477" s="52"/>
      <c r="E477" s="141">
        <f>E478</f>
        <v>47140</v>
      </c>
      <c r="F477" s="141">
        <f>F478</f>
        <v>47140</v>
      </c>
      <c r="G477" s="141">
        <f>G478</f>
        <v>22183.12</v>
      </c>
      <c r="H477" s="20">
        <f t="shared" si="16"/>
        <v>0.47057955027577425</v>
      </c>
      <c r="I477" s="20">
        <f>G477/13469867.47</f>
        <v>0.0016468699524628655</v>
      </c>
      <c r="J477" s="55">
        <v>0</v>
      </c>
      <c r="L477" s="176"/>
    </row>
    <row r="478" spans="1:12" s="134" customFormat="1" ht="15" customHeight="1">
      <c r="A478" s="128" t="s">
        <v>15</v>
      </c>
      <c r="B478" s="84"/>
      <c r="C478" s="84" t="s">
        <v>224</v>
      </c>
      <c r="D478" s="84"/>
      <c r="E478" s="140">
        <f>SUM(E479:E497)</f>
        <v>47140</v>
      </c>
      <c r="F478" s="140">
        <f>SUM(F479:F497)</f>
        <v>47140</v>
      </c>
      <c r="G478" s="140">
        <f>SUM(G479:G497)</f>
        <v>22183.12</v>
      </c>
      <c r="H478" s="59">
        <f t="shared" si="16"/>
        <v>0.47057955027577425</v>
      </c>
      <c r="I478" s="59">
        <f>G478/13469867.47</f>
        <v>0.0016468699524628655</v>
      </c>
      <c r="J478" s="135"/>
      <c r="L478" s="177"/>
    </row>
    <row r="479" spans="1:12" ht="12.75" customHeight="1">
      <c r="A479" s="19" t="s">
        <v>298</v>
      </c>
      <c r="B479" s="18"/>
      <c r="C479" s="18"/>
      <c r="D479" s="18" t="s">
        <v>90</v>
      </c>
      <c r="E479" s="139">
        <v>766</v>
      </c>
      <c r="F479" s="27">
        <v>804</v>
      </c>
      <c r="G479" s="27">
        <v>36.47</v>
      </c>
      <c r="H479" s="82">
        <f t="shared" si="16"/>
        <v>0.04536069651741293</v>
      </c>
      <c r="I479" s="20"/>
      <c r="J479" s="103"/>
      <c r="L479" s="176"/>
    </row>
    <row r="480" spans="1:12" ht="12.75" customHeight="1" hidden="1">
      <c r="A480" s="19" t="s">
        <v>298</v>
      </c>
      <c r="B480" s="18"/>
      <c r="C480" s="18"/>
      <c r="D480" s="18" t="s">
        <v>459</v>
      </c>
      <c r="E480" s="139">
        <v>0</v>
      </c>
      <c r="F480" s="27">
        <v>0</v>
      </c>
      <c r="G480" s="27">
        <v>0</v>
      </c>
      <c r="H480" s="82" t="e">
        <f t="shared" si="16"/>
        <v>#DIV/0!</v>
      </c>
      <c r="I480" s="20"/>
      <c r="J480" s="103"/>
      <c r="L480" s="176"/>
    </row>
    <row r="481" spans="1:12" ht="12.75" customHeight="1" hidden="1">
      <c r="A481" s="19" t="s">
        <v>298</v>
      </c>
      <c r="B481" s="18"/>
      <c r="C481" s="18"/>
      <c r="D481" s="18" t="s">
        <v>460</v>
      </c>
      <c r="E481" s="139">
        <v>0</v>
      </c>
      <c r="F481" s="27">
        <v>0</v>
      </c>
      <c r="G481" s="27">
        <v>0</v>
      </c>
      <c r="H481" s="82" t="e">
        <f t="shared" si="16"/>
        <v>#DIV/0!</v>
      </c>
      <c r="I481" s="20"/>
      <c r="J481" s="103"/>
      <c r="L481" s="176"/>
    </row>
    <row r="482" spans="1:12" ht="12.75" customHeight="1">
      <c r="A482" s="19" t="s">
        <v>19</v>
      </c>
      <c r="B482" s="18"/>
      <c r="C482" s="18"/>
      <c r="D482" s="18" t="s">
        <v>141</v>
      </c>
      <c r="E482" s="139">
        <v>28800</v>
      </c>
      <c r="F482" s="27">
        <v>28800</v>
      </c>
      <c r="G482" s="27">
        <v>13738.57</v>
      </c>
      <c r="H482" s="82">
        <f t="shared" si="16"/>
        <v>0.47703368055555556</v>
      </c>
      <c r="I482" s="20"/>
      <c r="J482" s="103"/>
      <c r="L482" s="176"/>
    </row>
    <row r="483" spans="1:12" ht="12.75" customHeight="1" hidden="1">
      <c r="A483" s="19" t="s">
        <v>19</v>
      </c>
      <c r="B483" s="18"/>
      <c r="C483" s="18"/>
      <c r="D483" s="18" t="s">
        <v>430</v>
      </c>
      <c r="E483" s="139">
        <v>0</v>
      </c>
      <c r="F483" s="27">
        <v>0</v>
      </c>
      <c r="G483" s="27">
        <v>0</v>
      </c>
      <c r="H483" s="82" t="e">
        <f t="shared" si="16"/>
        <v>#DIV/0!</v>
      </c>
      <c r="I483" s="20"/>
      <c r="J483" s="103"/>
      <c r="L483" s="176"/>
    </row>
    <row r="484" spans="1:12" ht="12.75" customHeight="1" hidden="1">
      <c r="A484" s="19" t="s">
        <v>19</v>
      </c>
      <c r="B484" s="18"/>
      <c r="C484" s="18"/>
      <c r="D484" s="18" t="s">
        <v>426</v>
      </c>
      <c r="E484" s="139">
        <v>0</v>
      </c>
      <c r="F484" s="27">
        <v>0</v>
      </c>
      <c r="G484" s="27">
        <v>0</v>
      </c>
      <c r="H484" s="82" t="e">
        <f t="shared" si="16"/>
        <v>#DIV/0!</v>
      </c>
      <c r="I484" s="20"/>
      <c r="J484" s="103"/>
      <c r="L484" s="176"/>
    </row>
    <row r="485" spans="1:12" ht="12.75" customHeight="1">
      <c r="A485" s="19" t="s">
        <v>20</v>
      </c>
      <c r="B485" s="18"/>
      <c r="C485" s="18"/>
      <c r="D485" s="18" t="s">
        <v>159</v>
      </c>
      <c r="E485" s="139">
        <v>4201</v>
      </c>
      <c r="F485" s="27">
        <v>4168</v>
      </c>
      <c r="G485" s="27">
        <v>4167.86</v>
      </c>
      <c r="H485" s="82">
        <f t="shared" si="16"/>
        <v>0.9999664107485604</v>
      </c>
      <c r="I485" s="20"/>
      <c r="J485" s="103"/>
      <c r="L485" s="176"/>
    </row>
    <row r="486" spans="1:12" ht="12.75" customHeight="1">
      <c r="A486" s="19" t="s">
        <v>26</v>
      </c>
      <c r="B486" s="18"/>
      <c r="C486" s="18"/>
      <c r="D486" s="18" t="s">
        <v>74</v>
      </c>
      <c r="E486" s="139">
        <v>10333</v>
      </c>
      <c r="F486" s="27">
        <v>6443</v>
      </c>
      <c r="G486" s="27">
        <v>2784.11</v>
      </c>
      <c r="H486" s="82">
        <f t="shared" si="16"/>
        <v>0.4321139220859848</v>
      </c>
      <c r="I486" s="20"/>
      <c r="J486" s="103"/>
      <c r="L486" s="176"/>
    </row>
    <row r="487" spans="1:12" ht="15" customHeight="1" hidden="1">
      <c r="A487" s="19" t="s">
        <v>21</v>
      </c>
      <c r="B487" s="18"/>
      <c r="C487" s="18"/>
      <c r="D487" s="18" t="s">
        <v>431</v>
      </c>
      <c r="E487" s="139">
        <v>0</v>
      </c>
      <c r="F487" s="27">
        <v>0</v>
      </c>
      <c r="G487" s="27">
        <v>0</v>
      </c>
      <c r="H487" s="82" t="e">
        <f t="shared" si="16"/>
        <v>#DIV/0!</v>
      </c>
      <c r="I487" s="20"/>
      <c r="J487" s="103"/>
      <c r="L487" s="176"/>
    </row>
    <row r="488" spans="1:12" ht="15" customHeight="1" hidden="1">
      <c r="A488" s="19" t="s">
        <v>21</v>
      </c>
      <c r="B488" s="18"/>
      <c r="C488" s="18"/>
      <c r="D488" s="18" t="s">
        <v>427</v>
      </c>
      <c r="E488" s="139">
        <v>0</v>
      </c>
      <c r="F488" s="27">
        <v>0</v>
      </c>
      <c r="G488" s="27">
        <v>0</v>
      </c>
      <c r="H488" s="82" t="e">
        <f t="shared" si="16"/>
        <v>#DIV/0!</v>
      </c>
      <c r="I488" s="20"/>
      <c r="J488" s="103"/>
      <c r="L488" s="176"/>
    </row>
    <row r="489" spans="1:12" ht="27" customHeight="1">
      <c r="A489" s="19" t="s">
        <v>522</v>
      </c>
      <c r="B489" s="18"/>
      <c r="C489" s="18"/>
      <c r="D489" s="18" t="s">
        <v>75</v>
      </c>
      <c r="E489" s="139">
        <v>1470</v>
      </c>
      <c r="F489" s="27">
        <v>917</v>
      </c>
      <c r="G489" s="27">
        <v>396.11</v>
      </c>
      <c r="H489" s="82">
        <f t="shared" si="16"/>
        <v>0.43196292257360963</v>
      </c>
      <c r="I489" s="20"/>
      <c r="J489" s="103"/>
      <c r="L489" s="176"/>
    </row>
    <row r="490" spans="1:12" ht="12.75" customHeight="1">
      <c r="A490" s="19" t="s">
        <v>154</v>
      </c>
      <c r="B490" s="18"/>
      <c r="C490" s="18"/>
      <c r="D490" s="18" t="s">
        <v>155</v>
      </c>
      <c r="E490" s="139">
        <v>0</v>
      </c>
      <c r="F490" s="27">
        <v>4438</v>
      </c>
      <c r="G490" s="27">
        <v>0</v>
      </c>
      <c r="H490" s="82">
        <f t="shared" si="16"/>
        <v>0</v>
      </c>
      <c r="I490" s="20"/>
      <c r="J490" s="103"/>
      <c r="L490" s="176"/>
    </row>
    <row r="491" spans="1:12" ht="15" customHeight="1" hidden="1">
      <c r="A491" s="19" t="s">
        <v>9</v>
      </c>
      <c r="B491" s="18"/>
      <c r="C491" s="18"/>
      <c r="D491" s="18" t="s">
        <v>433</v>
      </c>
      <c r="E491" s="139">
        <v>0</v>
      </c>
      <c r="F491" s="27">
        <v>0</v>
      </c>
      <c r="G491" s="27">
        <v>0</v>
      </c>
      <c r="H491" s="82" t="e">
        <f t="shared" si="16"/>
        <v>#DIV/0!</v>
      </c>
      <c r="I491" s="20"/>
      <c r="J491" s="103"/>
      <c r="L491" s="176"/>
    </row>
    <row r="492" spans="1:12" ht="15" customHeight="1" hidden="1">
      <c r="A492" s="19" t="s">
        <v>9</v>
      </c>
      <c r="B492" s="18"/>
      <c r="C492" s="18"/>
      <c r="D492" s="18" t="s">
        <v>434</v>
      </c>
      <c r="E492" s="139">
        <v>0</v>
      </c>
      <c r="F492" s="27">
        <v>0</v>
      </c>
      <c r="G492" s="27">
        <v>0</v>
      </c>
      <c r="H492" s="82" t="e">
        <f t="shared" si="16"/>
        <v>#DIV/0!</v>
      </c>
      <c r="I492" s="20"/>
      <c r="J492" s="103"/>
      <c r="L492" s="176"/>
    </row>
    <row r="493" spans="1:12" ht="12.75" customHeight="1">
      <c r="A493" s="19" t="s">
        <v>42</v>
      </c>
      <c r="B493" s="18"/>
      <c r="C493" s="18"/>
      <c r="D493" s="18" t="s">
        <v>129</v>
      </c>
      <c r="E493" s="139">
        <v>160</v>
      </c>
      <c r="F493" s="27">
        <v>160</v>
      </c>
      <c r="G493" s="27">
        <v>0</v>
      </c>
      <c r="H493" s="82">
        <f t="shared" si="16"/>
        <v>0</v>
      </c>
      <c r="I493" s="20"/>
      <c r="J493" s="103"/>
      <c r="L493" s="176"/>
    </row>
    <row r="494" spans="1:12" ht="12.75">
      <c r="A494" s="19" t="s">
        <v>366</v>
      </c>
      <c r="B494" s="52"/>
      <c r="C494" s="52"/>
      <c r="D494" s="18" t="s">
        <v>188</v>
      </c>
      <c r="E494" s="139">
        <v>180</v>
      </c>
      <c r="F494" s="27">
        <v>180</v>
      </c>
      <c r="G494" s="27">
        <v>90</v>
      </c>
      <c r="H494" s="82">
        <f t="shared" si="16"/>
        <v>0.5</v>
      </c>
      <c r="I494" s="20"/>
      <c r="J494" s="55"/>
      <c r="L494" s="176"/>
    </row>
    <row r="495" spans="1:12" ht="12.75">
      <c r="A495" s="19" t="s">
        <v>300</v>
      </c>
      <c r="B495" s="52"/>
      <c r="C495" s="52"/>
      <c r="D495" s="18" t="s">
        <v>134</v>
      </c>
      <c r="E495" s="139">
        <v>1230</v>
      </c>
      <c r="F495" s="27">
        <v>1230</v>
      </c>
      <c r="G495" s="27">
        <v>970</v>
      </c>
      <c r="H495" s="82">
        <f t="shared" si="16"/>
        <v>0.7886178861788617</v>
      </c>
      <c r="I495" s="20"/>
      <c r="J495" s="55"/>
      <c r="L495" s="176"/>
    </row>
    <row r="496" spans="1:12" ht="15" customHeight="1" hidden="1">
      <c r="A496" s="19" t="s">
        <v>300</v>
      </c>
      <c r="B496" s="84"/>
      <c r="C496" s="18"/>
      <c r="D496" s="18" t="s">
        <v>435</v>
      </c>
      <c r="E496" s="139">
        <v>0</v>
      </c>
      <c r="F496" s="27">
        <v>0</v>
      </c>
      <c r="G496" s="27">
        <v>0</v>
      </c>
      <c r="H496" s="82" t="e">
        <f t="shared" si="16"/>
        <v>#DIV/0!</v>
      </c>
      <c r="I496" s="20"/>
      <c r="J496" s="85"/>
      <c r="L496" s="176"/>
    </row>
    <row r="497" spans="1:12" ht="15" customHeight="1" hidden="1">
      <c r="A497" s="19" t="s">
        <v>300</v>
      </c>
      <c r="B497" s="84"/>
      <c r="C497" s="18"/>
      <c r="D497" s="18" t="s">
        <v>436</v>
      </c>
      <c r="E497" s="139">
        <v>0</v>
      </c>
      <c r="F497" s="27">
        <v>0</v>
      </c>
      <c r="G497" s="27">
        <v>0</v>
      </c>
      <c r="H497" s="82" t="e">
        <f t="shared" si="16"/>
        <v>#DIV/0!</v>
      </c>
      <c r="I497" s="20"/>
      <c r="J497" s="85"/>
      <c r="L497" s="176"/>
    </row>
    <row r="498" spans="1:12" ht="18" customHeight="1">
      <c r="A498" s="51" t="s">
        <v>51</v>
      </c>
      <c r="B498" s="52">
        <v>854</v>
      </c>
      <c r="C498" s="52"/>
      <c r="D498" s="52"/>
      <c r="E498" s="141">
        <f>SUM(E499,E520,E525,E523,E512)</f>
        <v>163346</v>
      </c>
      <c r="F498" s="141">
        <f>SUM(F499,F520,F525,F523,F512)</f>
        <v>215806</v>
      </c>
      <c r="G498" s="141">
        <f>SUM(G499,G520,G525,G523,G512)</f>
        <v>106169.98000000001</v>
      </c>
      <c r="H498" s="20">
        <f aca="true" t="shared" si="17" ref="H498:H505">G498/F498</f>
        <v>0.49196954672251936</v>
      </c>
      <c r="I498" s="20">
        <f>G498/13469867.47</f>
        <v>0.007882035976705865</v>
      </c>
      <c r="J498" s="54">
        <v>0</v>
      </c>
      <c r="L498" s="176"/>
    </row>
    <row r="499" spans="1:12" ht="15" customHeight="1">
      <c r="A499" s="57" t="s">
        <v>52</v>
      </c>
      <c r="B499" s="84"/>
      <c r="C499" s="84">
        <v>85401</v>
      </c>
      <c r="D499" s="84"/>
      <c r="E499" s="140">
        <f>SUM(E500:E511)</f>
        <v>110831</v>
      </c>
      <c r="F499" s="140">
        <f>SUM(F500:F511)</f>
        <v>111841</v>
      </c>
      <c r="G499" s="140">
        <f>SUM(G500:G511)</f>
        <v>53507.56000000001</v>
      </c>
      <c r="H499" s="59">
        <f t="shared" si="17"/>
        <v>0.4784252644379075</v>
      </c>
      <c r="I499" s="59">
        <f>G499/13469867.47</f>
        <v>0.003972389492262763</v>
      </c>
      <c r="J499" s="85"/>
      <c r="L499" s="176"/>
    </row>
    <row r="500" spans="1:12" ht="12.75" customHeight="1">
      <c r="A500" s="19" t="s">
        <v>437</v>
      </c>
      <c r="B500" s="18"/>
      <c r="C500" s="18"/>
      <c r="D500" s="18" t="s">
        <v>90</v>
      </c>
      <c r="E500" s="139">
        <v>100</v>
      </c>
      <c r="F500" s="27">
        <v>100</v>
      </c>
      <c r="G500" s="27">
        <v>0</v>
      </c>
      <c r="H500" s="82">
        <f t="shared" si="17"/>
        <v>0</v>
      </c>
      <c r="I500" s="20"/>
      <c r="J500" s="26"/>
      <c r="L500" s="176"/>
    </row>
    <row r="501" spans="1:12" ht="12.75">
      <c r="A501" s="19" t="s">
        <v>19</v>
      </c>
      <c r="B501" s="18"/>
      <c r="C501" s="18"/>
      <c r="D501" s="18">
        <v>4010</v>
      </c>
      <c r="E501" s="139">
        <v>77304</v>
      </c>
      <c r="F501" s="27">
        <v>78996</v>
      </c>
      <c r="G501" s="27">
        <v>35175.75</v>
      </c>
      <c r="H501" s="82">
        <f t="shared" si="17"/>
        <v>0.4452852043141425</v>
      </c>
      <c r="I501" s="20"/>
      <c r="J501" s="26"/>
      <c r="L501" s="176"/>
    </row>
    <row r="502" spans="1:12" s="134" customFormat="1" ht="12.75">
      <c r="A502" s="19" t="s">
        <v>20</v>
      </c>
      <c r="B502" s="18"/>
      <c r="C502" s="18"/>
      <c r="D502" s="18">
        <v>4040</v>
      </c>
      <c r="E502" s="139">
        <v>6700</v>
      </c>
      <c r="F502" s="27">
        <v>5885</v>
      </c>
      <c r="G502" s="27">
        <v>5884.3</v>
      </c>
      <c r="H502" s="82">
        <f t="shared" si="17"/>
        <v>0.9998810535259134</v>
      </c>
      <c r="I502" s="20"/>
      <c r="J502" s="26"/>
      <c r="L502" s="177"/>
    </row>
    <row r="503" spans="1:12" ht="12.75">
      <c r="A503" s="19" t="s">
        <v>26</v>
      </c>
      <c r="B503" s="18"/>
      <c r="C503" s="18"/>
      <c r="D503" s="18">
        <v>4110</v>
      </c>
      <c r="E503" s="139">
        <v>14516</v>
      </c>
      <c r="F503" s="27">
        <v>14669</v>
      </c>
      <c r="G503" s="27">
        <v>6125.18</v>
      </c>
      <c r="H503" s="82">
        <f t="shared" si="17"/>
        <v>0.41755947917376784</v>
      </c>
      <c r="I503" s="20"/>
      <c r="J503" s="26"/>
      <c r="L503" s="176"/>
    </row>
    <row r="504" spans="1:12" ht="25.5">
      <c r="A504" s="19" t="s">
        <v>522</v>
      </c>
      <c r="B504" s="18"/>
      <c r="C504" s="18"/>
      <c r="D504" s="18">
        <v>4120</v>
      </c>
      <c r="E504" s="139">
        <v>2058</v>
      </c>
      <c r="F504" s="27">
        <v>2038</v>
      </c>
      <c r="G504" s="27">
        <v>404.48</v>
      </c>
      <c r="H504" s="82">
        <f t="shared" si="17"/>
        <v>0.19846908734052995</v>
      </c>
      <c r="I504" s="20"/>
      <c r="J504" s="26"/>
      <c r="L504" s="176"/>
    </row>
    <row r="505" spans="1:12" ht="12.75">
      <c r="A505" s="19" t="s">
        <v>9</v>
      </c>
      <c r="B505" s="18"/>
      <c r="C505" s="18"/>
      <c r="D505" s="18">
        <v>4210</v>
      </c>
      <c r="E505" s="139">
        <v>1100</v>
      </c>
      <c r="F505" s="27">
        <v>1071</v>
      </c>
      <c r="G505" s="27">
        <v>284.98</v>
      </c>
      <c r="H505" s="82">
        <f t="shared" si="17"/>
        <v>0.26608776844070964</v>
      </c>
      <c r="I505" s="20"/>
      <c r="J505" s="26"/>
      <c r="L505" s="176"/>
    </row>
    <row r="506" spans="1:12" ht="12.75">
      <c r="A506" s="19" t="s">
        <v>395</v>
      </c>
      <c r="B506" s="18"/>
      <c r="C506" s="18"/>
      <c r="D506" s="18">
        <v>4240</v>
      </c>
      <c r="E506" s="139">
        <v>1300</v>
      </c>
      <c r="F506" s="27">
        <v>1300</v>
      </c>
      <c r="G506" s="27">
        <v>111.41</v>
      </c>
      <c r="H506" s="82">
        <f aca="true" t="shared" si="18" ref="H506:H673">G506/F506</f>
        <v>0.0857</v>
      </c>
      <c r="I506" s="20"/>
      <c r="J506" s="26"/>
      <c r="L506" s="176"/>
    </row>
    <row r="507" spans="1:12" ht="12.75">
      <c r="A507" s="19" t="s">
        <v>11</v>
      </c>
      <c r="B507" s="18"/>
      <c r="C507" s="18"/>
      <c r="D507" s="18" t="s">
        <v>127</v>
      </c>
      <c r="E507" s="139">
        <v>300</v>
      </c>
      <c r="F507" s="27">
        <v>300</v>
      </c>
      <c r="G507" s="27">
        <v>0</v>
      </c>
      <c r="H507" s="82">
        <f t="shared" si="18"/>
        <v>0</v>
      </c>
      <c r="I507" s="20"/>
      <c r="J507" s="26"/>
      <c r="L507" s="176"/>
    </row>
    <row r="508" spans="1:12" ht="12.75">
      <c r="A508" s="19" t="s">
        <v>11</v>
      </c>
      <c r="B508" s="18"/>
      <c r="C508" s="18"/>
      <c r="D508" s="18" t="s">
        <v>129</v>
      </c>
      <c r="E508" s="139">
        <v>70</v>
      </c>
      <c r="F508" s="27">
        <v>70</v>
      </c>
      <c r="G508" s="27">
        <v>0</v>
      </c>
      <c r="H508" s="82">
        <f t="shared" si="18"/>
        <v>0</v>
      </c>
      <c r="I508" s="20"/>
      <c r="J508" s="26"/>
      <c r="L508" s="176"/>
    </row>
    <row r="509" spans="1:12" ht="12.75">
      <c r="A509" s="19" t="s">
        <v>12</v>
      </c>
      <c r="B509" s="18"/>
      <c r="C509" s="18"/>
      <c r="D509" s="18" t="s">
        <v>72</v>
      </c>
      <c r="E509" s="139">
        <v>50</v>
      </c>
      <c r="F509" s="27">
        <v>50</v>
      </c>
      <c r="G509" s="27">
        <v>0</v>
      </c>
      <c r="H509" s="82">
        <f t="shared" si="18"/>
        <v>0</v>
      </c>
      <c r="I509" s="20"/>
      <c r="J509" s="26"/>
      <c r="L509" s="176"/>
    </row>
    <row r="510" spans="1:12" ht="12.75">
      <c r="A510" s="19" t="s">
        <v>300</v>
      </c>
      <c r="B510" s="18"/>
      <c r="C510" s="18"/>
      <c r="D510" s="18">
        <v>4440</v>
      </c>
      <c r="E510" s="139">
        <v>7333</v>
      </c>
      <c r="F510" s="27">
        <v>7362</v>
      </c>
      <c r="G510" s="27">
        <v>5521.46</v>
      </c>
      <c r="H510" s="82">
        <f t="shared" si="18"/>
        <v>0.7499945666938332</v>
      </c>
      <c r="I510" s="20"/>
      <c r="J510" s="26"/>
      <c r="L510" s="176"/>
    </row>
    <row r="511" spans="1:12" ht="25.5" hidden="1">
      <c r="A511" s="19" t="s">
        <v>201</v>
      </c>
      <c r="B511" s="18"/>
      <c r="C511" s="18"/>
      <c r="D511" s="18" t="s">
        <v>187</v>
      </c>
      <c r="E511" s="139">
        <v>0</v>
      </c>
      <c r="F511" s="27">
        <v>0</v>
      </c>
      <c r="G511" s="27">
        <v>0</v>
      </c>
      <c r="H511" s="82" t="e">
        <f t="shared" si="18"/>
        <v>#DIV/0!</v>
      </c>
      <c r="I511" s="20"/>
      <c r="J511" s="26"/>
      <c r="L511" s="176"/>
    </row>
    <row r="512" spans="1:12" ht="15" customHeight="1">
      <c r="A512" s="123" t="s">
        <v>204</v>
      </c>
      <c r="B512" s="84"/>
      <c r="C512" s="84" t="s">
        <v>205</v>
      </c>
      <c r="D512" s="84"/>
      <c r="E512" s="140">
        <f>SUM(E513:E519)</f>
        <v>12915</v>
      </c>
      <c r="F512" s="86">
        <f>SUM(F513:F519)</f>
        <v>23002</v>
      </c>
      <c r="G512" s="86">
        <f>SUM(G513:G519)</f>
        <v>9086.419999999998</v>
      </c>
      <c r="H512" s="59">
        <f t="shared" si="18"/>
        <v>0.3950273889227023</v>
      </c>
      <c r="I512" s="59">
        <f>G512/13469867.47</f>
        <v>0.0006745738234052571</v>
      </c>
      <c r="J512" s="85"/>
      <c r="L512" s="176"/>
    </row>
    <row r="513" spans="1:12" ht="12.75">
      <c r="A513" s="175" t="s">
        <v>19</v>
      </c>
      <c r="B513" s="18"/>
      <c r="C513" s="18"/>
      <c r="D513" s="18" t="s">
        <v>141</v>
      </c>
      <c r="E513" s="139">
        <v>7600</v>
      </c>
      <c r="F513" s="27">
        <v>15212</v>
      </c>
      <c r="G513" s="27">
        <v>6126.59</v>
      </c>
      <c r="H513" s="82">
        <f t="shared" si="18"/>
        <v>0.4027471732842493</v>
      </c>
      <c r="I513" s="20"/>
      <c r="J513" s="26"/>
      <c r="L513" s="176"/>
    </row>
    <row r="514" spans="1:12" ht="12.75">
      <c r="A514" s="175" t="s">
        <v>20</v>
      </c>
      <c r="B514" s="18"/>
      <c r="C514" s="18"/>
      <c r="D514" s="18" t="s">
        <v>159</v>
      </c>
      <c r="E514" s="139">
        <v>850</v>
      </c>
      <c r="F514" s="27">
        <v>915</v>
      </c>
      <c r="G514" s="27">
        <v>914.06</v>
      </c>
      <c r="H514" s="82">
        <f t="shared" si="18"/>
        <v>0.9989726775956284</v>
      </c>
      <c r="I514" s="20"/>
      <c r="J514" s="26"/>
      <c r="L514" s="176"/>
    </row>
    <row r="515" spans="1:12" s="134" customFormat="1" ht="12.75">
      <c r="A515" s="175" t="s">
        <v>26</v>
      </c>
      <c r="B515" s="18"/>
      <c r="C515" s="18"/>
      <c r="D515" s="18" t="s">
        <v>74</v>
      </c>
      <c r="E515" s="139">
        <v>1461</v>
      </c>
      <c r="F515" s="27">
        <v>2787</v>
      </c>
      <c r="G515" s="27">
        <v>1065.11</v>
      </c>
      <c r="H515" s="82">
        <f t="shared" si="18"/>
        <v>0.38217079296734835</v>
      </c>
      <c r="I515" s="20"/>
      <c r="J515" s="26"/>
      <c r="L515" s="177"/>
    </row>
    <row r="516" spans="1:12" ht="25.5">
      <c r="A516" s="19" t="s">
        <v>522</v>
      </c>
      <c r="B516" s="18"/>
      <c r="C516" s="18"/>
      <c r="D516" s="18" t="s">
        <v>75</v>
      </c>
      <c r="E516" s="139">
        <v>207</v>
      </c>
      <c r="F516" s="27">
        <v>395</v>
      </c>
      <c r="G516" s="27">
        <v>151.11</v>
      </c>
      <c r="H516" s="82">
        <f t="shared" si="18"/>
        <v>0.38255696202531647</v>
      </c>
      <c r="I516" s="20"/>
      <c r="J516" s="26"/>
      <c r="L516" s="176"/>
    </row>
    <row r="517" spans="1:12" ht="12.75">
      <c r="A517" s="175" t="s">
        <v>9</v>
      </c>
      <c r="B517" s="18"/>
      <c r="C517" s="18"/>
      <c r="D517" s="18" t="s">
        <v>76</v>
      </c>
      <c r="E517" s="139">
        <v>200</v>
      </c>
      <c r="F517" s="27">
        <v>200</v>
      </c>
      <c r="G517" s="27">
        <v>0</v>
      </c>
      <c r="H517" s="82">
        <f t="shared" si="18"/>
        <v>0</v>
      </c>
      <c r="I517" s="20"/>
      <c r="J517" s="26"/>
      <c r="L517" s="176"/>
    </row>
    <row r="518" spans="1:12" ht="12.75">
      <c r="A518" s="19" t="s">
        <v>395</v>
      </c>
      <c r="B518" s="18"/>
      <c r="C518" s="18"/>
      <c r="D518" s="18" t="s">
        <v>137</v>
      </c>
      <c r="E518" s="139">
        <v>1490</v>
      </c>
      <c r="F518" s="27">
        <v>2386</v>
      </c>
      <c r="G518" s="27">
        <v>0</v>
      </c>
      <c r="H518" s="82">
        <f t="shared" si="18"/>
        <v>0</v>
      </c>
      <c r="I518" s="20"/>
      <c r="J518" s="26"/>
      <c r="L518" s="176"/>
    </row>
    <row r="519" spans="1:12" ht="12.75">
      <c r="A519" s="19" t="s">
        <v>300</v>
      </c>
      <c r="B519" s="18"/>
      <c r="C519" s="18"/>
      <c r="D519" s="18" t="s">
        <v>134</v>
      </c>
      <c r="E519" s="139">
        <v>1107</v>
      </c>
      <c r="F519" s="27">
        <v>1107</v>
      </c>
      <c r="G519" s="27">
        <v>829.55</v>
      </c>
      <c r="H519" s="82">
        <f t="shared" si="18"/>
        <v>0.7493676603432701</v>
      </c>
      <c r="I519" s="20"/>
      <c r="J519" s="26"/>
      <c r="L519" s="176"/>
    </row>
    <row r="520" spans="1:12" ht="15" customHeight="1">
      <c r="A520" s="57" t="s">
        <v>438</v>
      </c>
      <c r="B520" s="84"/>
      <c r="C520" s="84" t="s">
        <v>153</v>
      </c>
      <c r="D520" s="84"/>
      <c r="E520" s="140">
        <f>SUM(E521:E522)</f>
        <v>24000</v>
      </c>
      <c r="F520" s="86">
        <f>SUM(F521:F522)</f>
        <v>62363</v>
      </c>
      <c r="G520" s="86">
        <f>SUM(G521:G522)</f>
        <v>28076</v>
      </c>
      <c r="H520" s="59">
        <f t="shared" si="18"/>
        <v>0.4502028446354409</v>
      </c>
      <c r="I520" s="59">
        <f>G520/13469867.47</f>
        <v>0.0020843560682783763</v>
      </c>
      <c r="J520" s="85"/>
      <c r="L520" s="176"/>
    </row>
    <row r="521" spans="1:12" ht="12.75" hidden="1">
      <c r="A521" s="19" t="s">
        <v>161</v>
      </c>
      <c r="B521" s="18"/>
      <c r="C521" s="18"/>
      <c r="D521" s="18" t="s">
        <v>162</v>
      </c>
      <c r="E521" s="139">
        <v>0</v>
      </c>
      <c r="F521" s="27">
        <v>0</v>
      </c>
      <c r="G521" s="27">
        <v>0</v>
      </c>
      <c r="H521" s="82" t="e">
        <f t="shared" si="18"/>
        <v>#DIV/0!</v>
      </c>
      <c r="I521" s="20"/>
      <c r="J521" s="26"/>
      <c r="L521" s="176"/>
    </row>
    <row r="522" spans="1:12" ht="12.75">
      <c r="A522" s="19" t="s">
        <v>163</v>
      </c>
      <c r="B522" s="18"/>
      <c r="C522" s="18"/>
      <c r="D522" s="18" t="s">
        <v>164</v>
      </c>
      <c r="E522" s="139">
        <v>24000</v>
      </c>
      <c r="F522" s="27">
        <v>62363</v>
      </c>
      <c r="G522" s="27">
        <v>28076</v>
      </c>
      <c r="H522" s="82">
        <f t="shared" si="18"/>
        <v>0.4502028446354409</v>
      </c>
      <c r="I522" s="20"/>
      <c r="J522" s="26"/>
      <c r="L522" s="176"/>
    </row>
    <row r="523" spans="1:12" s="134" customFormat="1" ht="24.75" customHeight="1">
      <c r="A523" s="57" t="s">
        <v>439</v>
      </c>
      <c r="B523" s="84"/>
      <c r="C523" s="84" t="s">
        <v>440</v>
      </c>
      <c r="D523" s="84"/>
      <c r="E523" s="140">
        <f>E524</f>
        <v>12500</v>
      </c>
      <c r="F523" s="140">
        <f>F524</f>
        <v>15500</v>
      </c>
      <c r="G523" s="140">
        <f>G524</f>
        <v>15500</v>
      </c>
      <c r="H523" s="59">
        <f t="shared" si="18"/>
        <v>1</v>
      </c>
      <c r="I523" s="59">
        <f>G523/13469867.47</f>
        <v>0.0011507165927594682</v>
      </c>
      <c r="J523" s="85"/>
      <c r="L523" s="177"/>
    </row>
    <row r="524" spans="1:12" ht="12.75">
      <c r="A524" s="19" t="s">
        <v>161</v>
      </c>
      <c r="B524" s="18"/>
      <c r="C524" s="18"/>
      <c r="D524" s="18" t="s">
        <v>162</v>
      </c>
      <c r="E524" s="139">
        <v>12500</v>
      </c>
      <c r="F524" s="27">
        <v>15500</v>
      </c>
      <c r="G524" s="27">
        <v>15500</v>
      </c>
      <c r="H524" s="82">
        <f t="shared" si="18"/>
        <v>1</v>
      </c>
      <c r="I524" s="20"/>
      <c r="J524" s="26"/>
      <c r="L524" s="176"/>
    </row>
    <row r="525" spans="1:12" s="134" customFormat="1" ht="15" customHeight="1">
      <c r="A525" s="57" t="s">
        <v>15</v>
      </c>
      <c r="B525" s="84"/>
      <c r="C525" s="84" t="s">
        <v>178</v>
      </c>
      <c r="D525" s="84"/>
      <c r="E525" s="140">
        <f>SUM(E526:E528)</f>
        <v>3100</v>
      </c>
      <c r="F525" s="86">
        <f>SUM(F526:F528)</f>
        <v>3100</v>
      </c>
      <c r="G525" s="86">
        <f>SUM(G526:G528)</f>
        <v>0</v>
      </c>
      <c r="H525" s="59">
        <f t="shared" si="18"/>
        <v>0</v>
      </c>
      <c r="I525" s="59">
        <f>G525/13469867.47</f>
        <v>0</v>
      </c>
      <c r="J525" s="85"/>
      <c r="L525" s="177"/>
    </row>
    <row r="526" spans="1:12" ht="12.75">
      <c r="A526" s="19" t="s">
        <v>9</v>
      </c>
      <c r="B526" s="18"/>
      <c r="C526" s="18"/>
      <c r="D526" s="18" t="s">
        <v>76</v>
      </c>
      <c r="E526" s="139">
        <v>500</v>
      </c>
      <c r="F526" s="27">
        <v>500</v>
      </c>
      <c r="G526" s="27">
        <v>0</v>
      </c>
      <c r="H526" s="82">
        <f t="shared" si="18"/>
        <v>0</v>
      </c>
      <c r="I526" s="20"/>
      <c r="J526" s="26"/>
      <c r="L526" s="176"/>
    </row>
    <row r="527" spans="1:12" ht="12.75">
      <c r="A527" s="19" t="s">
        <v>12</v>
      </c>
      <c r="B527" s="18"/>
      <c r="C527" s="18"/>
      <c r="D527" s="18" t="s">
        <v>72</v>
      </c>
      <c r="E527" s="139">
        <v>2500</v>
      </c>
      <c r="F527" s="27">
        <v>2500</v>
      </c>
      <c r="G527" s="27">
        <v>0</v>
      </c>
      <c r="H527" s="82">
        <f t="shared" si="18"/>
        <v>0</v>
      </c>
      <c r="I527" s="20"/>
      <c r="J527" s="26"/>
      <c r="L527" s="176"/>
    </row>
    <row r="528" spans="1:12" s="134" customFormat="1" ht="12.75">
      <c r="A528" s="19" t="s">
        <v>25</v>
      </c>
      <c r="B528" s="18"/>
      <c r="C528" s="18"/>
      <c r="D528" s="18" t="s">
        <v>85</v>
      </c>
      <c r="E528" s="139">
        <v>100</v>
      </c>
      <c r="F528" s="27">
        <v>100</v>
      </c>
      <c r="G528" s="27">
        <v>0</v>
      </c>
      <c r="H528" s="82">
        <f t="shared" si="18"/>
        <v>0</v>
      </c>
      <c r="I528" s="20"/>
      <c r="J528" s="26"/>
      <c r="L528" s="177"/>
    </row>
    <row r="529" spans="1:12" s="134" customFormat="1" ht="18" customHeight="1">
      <c r="A529" s="51" t="s">
        <v>400</v>
      </c>
      <c r="B529" s="52" t="s">
        <v>401</v>
      </c>
      <c r="C529" s="52"/>
      <c r="D529" s="52"/>
      <c r="E529" s="141">
        <f>E530+E545+E566+E576+E578+E564+E604</f>
        <v>5412857</v>
      </c>
      <c r="F529" s="141">
        <f>F530+F545+F566+F576+F578+F564+F604</f>
        <v>5426244.92</v>
      </c>
      <c r="G529" s="141">
        <f>G530+G545+G566+G576+G578+G564+G604</f>
        <v>3008939.97</v>
      </c>
      <c r="H529" s="20">
        <f t="shared" si="18"/>
        <v>0.5545160630161898</v>
      </c>
      <c r="I529" s="20">
        <f>G529/13469867.47</f>
        <v>0.22338304194168884</v>
      </c>
      <c r="J529" s="54"/>
      <c r="L529" s="177"/>
    </row>
    <row r="530" spans="1:12" ht="15" customHeight="1">
      <c r="A530" s="57" t="s">
        <v>390</v>
      </c>
      <c r="B530" s="84"/>
      <c r="C530" s="84" t="s">
        <v>402</v>
      </c>
      <c r="D530" s="84"/>
      <c r="E530" s="140">
        <f>SUM(E531:E544)</f>
        <v>2533063</v>
      </c>
      <c r="F530" s="140">
        <f>SUM(F531:F544)</f>
        <v>2533063</v>
      </c>
      <c r="G530" s="140">
        <f>SUM(G531:G544)</f>
        <v>1477298.69</v>
      </c>
      <c r="H530" s="59">
        <f t="shared" si="18"/>
        <v>0.5832064540044997</v>
      </c>
      <c r="I530" s="59">
        <f>G530/13469867.47</f>
        <v>0.10967433000289199</v>
      </c>
      <c r="J530" s="85"/>
      <c r="L530" s="176"/>
    </row>
    <row r="531" spans="1:12" ht="48.75" customHeight="1">
      <c r="A531" s="210" t="s">
        <v>307</v>
      </c>
      <c r="B531" s="84"/>
      <c r="C531" s="84"/>
      <c r="D531" s="18" t="s">
        <v>233</v>
      </c>
      <c r="E531" s="139">
        <v>2000</v>
      </c>
      <c r="F531" s="139">
        <v>2000</v>
      </c>
      <c r="G531" s="139">
        <v>500</v>
      </c>
      <c r="H531" s="82">
        <f t="shared" si="18"/>
        <v>0.25</v>
      </c>
      <c r="I531" s="20"/>
      <c r="J531" s="26"/>
      <c r="L531" s="176"/>
    </row>
    <row r="532" spans="1:12" ht="12.75" customHeight="1">
      <c r="A532" s="19" t="s">
        <v>47</v>
      </c>
      <c r="B532" s="52"/>
      <c r="C532" s="52"/>
      <c r="D532" s="18" t="s">
        <v>140</v>
      </c>
      <c r="E532" s="139">
        <v>2489163</v>
      </c>
      <c r="F532" s="27">
        <v>2489163</v>
      </c>
      <c r="G532" s="27">
        <v>1454557.3</v>
      </c>
      <c r="H532" s="82">
        <f t="shared" si="18"/>
        <v>0.5843559863295413</v>
      </c>
      <c r="I532" s="20"/>
      <c r="J532" s="85"/>
      <c r="L532" s="176"/>
    </row>
    <row r="533" spans="1:12" ht="12.75" customHeight="1">
      <c r="A533" s="19" t="s">
        <v>19</v>
      </c>
      <c r="B533" s="52"/>
      <c r="C533" s="52"/>
      <c r="D533" s="18" t="s">
        <v>141</v>
      </c>
      <c r="E533" s="139">
        <v>30682</v>
      </c>
      <c r="F533" s="27">
        <v>30585</v>
      </c>
      <c r="G533" s="27">
        <v>14921.53</v>
      </c>
      <c r="H533" s="82">
        <f t="shared" si="18"/>
        <v>0.4878708517247017</v>
      </c>
      <c r="I533" s="20"/>
      <c r="J533" s="85"/>
      <c r="L533" s="176"/>
    </row>
    <row r="534" spans="1:12" ht="12.75" customHeight="1">
      <c r="A534" s="19" t="s">
        <v>20</v>
      </c>
      <c r="B534" s="52"/>
      <c r="C534" s="52"/>
      <c r="D534" s="18" t="s">
        <v>159</v>
      </c>
      <c r="E534" s="139">
        <v>2470</v>
      </c>
      <c r="F534" s="27">
        <v>2687</v>
      </c>
      <c r="G534" s="27">
        <v>2686.13</v>
      </c>
      <c r="H534" s="82">
        <f t="shared" si="18"/>
        <v>0.9996762188314106</v>
      </c>
      <c r="I534" s="20"/>
      <c r="J534" s="85"/>
      <c r="L534" s="176"/>
    </row>
    <row r="535" spans="1:12" ht="12.75" customHeight="1">
      <c r="A535" s="19" t="s">
        <v>26</v>
      </c>
      <c r="B535" s="52"/>
      <c r="C535" s="52"/>
      <c r="D535" s="18" t="s">
        <v>74</v>
      </c>
      <c r="E535" s="139">
        <v>5203</v>
      </c>
      <c r="F535" s="27">
        <v>5214</v>
      </c>
      <c r="G535" s="27">
        <v>2244.27</v>
      </c>
      <c r="H535" s="82">
        <f t="shared" si="18"/>
        <v>0.43043153049482163</v>
      </c>
      <c r="I535" s="20"/>
      <c r="J535" s="85"/>
      <c r="L535" s="176"/>
    </row>
    <row r="536" spans="1:12" ht="24" customHeight="1">
      <c r="A536" s="19" t="s">
        <v>522</v>
      </c>
      <c r="B536" s="52"/>
      <c r="C536" s="52"/>
      <c r="D536" s="18" t="s">
        <v>75</v>
      </c>
      <c r="E536" s="139">
        <v>582</v>
      </c>
      <c r="F536" s="27">
        <v>710</v>
      </c>
      <c r="G536" s="27">
        <v>286.85</v>
      </c>
      <c r="H536" s="82">
        <f t="shared" si="18"/>
        <v>0.4040140845070423</v>
      </c>
      <c r="I536" s="20"/>
      <c r="J536" s="85"/>
      <c r="L536" s="176"/>
    </row>
    <row r="537" spans="1:12" ht="9" customHeight="1" hidden="1">
      <c r="A537" s="19" t="s">
        <v>154</v>
      </c>
      <c r="B537" s="52"/>
      <c r="C537" s="52"/>
      <c r="D537" s="18" t="s">
        <v>155</v>
      </c>
      <c r="E537" s="139">
        <v>0</v>
      </c>
      <c r="F537" s="27">
        <v>0</v>
      </c>
      <c r="G537" s="27">
        <v>0</v>
      </c>
      <c r="H537" s="82" t="e">
        <f t="shared" si="18"/>
        <v>#DIV/0!</v>
      </c>
      <c r="I537" s="20"/>
      <c r="J537" s="85"/>
      <c r="L537" s="176"/>
    </row>
    <row r="538" spans="1:12" ht="12.75" customHeight="1">
      <c r="A538" s="19" t="s">
        <v>9</v>
      </c>
      <c r="B538" s="52"/>
      <c r="C538" s="52"/>
      <c r="D538" s="18" t="s">
        <v>76</v>
      </c>
      <c r="E538" s="139">
        <v>1015</v>
      </c>
      <c r="F538" s="27">
        <v>756</v>
      </c>
      <c r="G538" s="27">
        <v>594.3</v>
      </c>
      <c r="H538" s="82">
        <f t="shared" si="18"/>
        <v>0.7861111111111111</v>
      </c>
      <c r="I538" s="20"/>
      <c r="J538" s="85"/>
      <c r="L538" s="176"/>
    </row>
    <row r="539" spans="1:12" ht="12.75" customHeight="1">
      <c r="A539" s="19" t="s">
        <v>12</v>
      </c>
      <c r="B539" s="52"/>
      <c r="C539" s="52"/>
      <c r="D539" s="18" t="s">
        <v>72</v>
      </c>
      <c r="E539" s="139">
        <v>1235</v>
      </c>
      <c r="F539" s="27">
        <v>1235</v>
      </c>
      <c r="G539" s="27">
        <v>1109.16</v>
      </c>
      <c r="H539" s="82">
        <f t="shared" si="18"/>
        <v>0.8981052631578949</v>
      </c>
      <c r="I539" s="20"/>
      <c r="J539" s="85"/>
      <c r="L539" s="176"/>
    </row>
    <row r="540" spans="1:12" ht="12.75" customHeight="1" hidden="1">
      <c r="A540" s="19" t="s">
        <v>366</v>
      </c>
      <c r="B540" s="52"/>
      <c r="C540" s="52"/>
      <c r="D540" s="18" t="s">
        <v>188</v>
      </c>
      <c r="E540" s="139">
        <v>0</v>
      </c>
      <c r="F540" s="27">
        <v>0</v>
      </c>
      <c r="G540" s="27">
        <v>0</v>
      </c>
      <c r="H540" s="82" t="e">
        <f t="shared" si="18"/>
        <v>#DIV/0!</v>
      </c>
      <c r="I540" s="20"/>
      <c r="J540" s="85"/>
      <c r="L540" s="176"/>
    </row>
    <row r="541" spans="1:12" ht="12.75" customHeight="1" hidden="1">
      <c r="A541" s="19" t="s">
        <v>24</v>
      </c>
      <c r="B541" s="52"/>
      <c r="C541" s="52"/>
      <c r="D541" s="18" t="s">
        <v>77</v>
      </c>
      <c r="E541" s="139">
        <v>0</v>
      </c>
      <c r="F541" s="27">
        <v>0</v>
      </c>
      <c r="G541" s="27">
        <v>0</v>
      </c>
      <c r="H541" s="82" t="e">
        <f t="shared" si="18"/>
        <v>#DIV/0!</v>
      </c>
      <c r="I541" s="20"/>
      <c r="J541" s="85"/>
      <c r="L541" s="176"/>
    </row>
    <row r="542" spans="1:12" ht="12.75" customHeight="1">
      <c r="A542" s="19" t="s">
        <v>300</v>
      </c>
      <c r="B542" s="52"/>
      <c r="C542" s="52"/>
      <c r="D542" s="18" t="s">
        <v>134</v>
      </c>
      <c r="E542" s="139">
        <v>513</v>
      </c>
      <c r="F542" s="27">
        <v>513</v>
      </c>
      <c r="G542" s="27">
        <v>398</v>
      </c>
      <c r="H542" s="82">
        <f t="shared" si="18"/>
        <v>0.7758284600389863</v>
      </c>
      <c r="I542" s="20"/>
      <c r="J542" s="85"/>
      <c r="L542" s="176"/>
    </row>
    <row r="543" spans="1:12" ht="15" customHeight="1">
      <c r="A543" s="19" t="s">
        <v>16</v>
      </c>
      <c r="B543" s="52"/>
      <c r="C543" s="52"/>
      <c r="D543" s="18" t="s">
        <v>352</v>
      </c>
      <c r="E543" s="139">
        <v>200</v>
      </c>
      <c r="F543" s="27">
        <v>200</v>
      </c>
      <c r="G543" s="27">
        <v>1.15</v>
      </c>
      <c r="H543" s="82">
        <f t="shared" si="18"/>
        <v>0.00575</v>
      </c>
      <c r="I543" s="20"/>
      <c r="J543" s="85"/>
      <c r="L543" s="176"/>
    </row>
    <row r="544" spans="1:12" ht="24.75" customHeight="1" hidden="1">
      <c r="A544" s="19" t="s">
        <v>441</v>
      </c>
      <c r="B544" s="52"/>
      <c r="C544" s="52"/>
      <c r="D544" s="18" t="s">
        <v>187</v>
      </c>
      <c r="E544" s="139">
        <v>0</v>
      </c>
      <c r="F544" s="27">
        <v>0</v>
      </c>
      <c r="G544" s="27">
        <v>0</v>
      </c>
      <c r="H544" s="82" t="e">
        <f t="shared" si="18"/>
        <v>#DIV/0!</v>
      </c>
      <c r="I544" s="20">
        <f>G544/13469867.47</f>
        <v>0</v>
      </c>
      <c r="J544" s="85"/>
      <c r="L544" s="176"/>
    </row>
    <row r="545" spans="1:12" s="173" customFormat="1" ht="39.75" customHeight="1">
      <c r="A545" s="153" t="s">
        <v>351</v>
      </c>
      <c r="B545" s="52"/>
      <c r="C545" s="52" t="s">
        <v>404</v>
      </c>
      <c r="D545" s="52"/>
      <c r="E545" s="141">
        <f>SUM(E546:E563)</f>
        <v>2478059</v>
      </c>
      <c r="F545" s="141">
        <f>SUM(F546:F563)</f>
        <v>2478059</v>
      </c>
      <c r="G545" s="141">
        <f>SUM(G546:G563)</f>
        <v>1402014.53</v>
      </c>
      <c r="H545" s="59">
        <f t="shared" si="18"/>
        <v>0.5657712467701536</v>
      </c>
      <c r="I545" s="59">
        <f>G545/13469867.47</f>
        <v>0.10408525051360434</v>
      </c>
      <c r="J545" s="54"/>
      <c r="L545" s="185"/>
    </row>
    <row r="546" spans="1:12" ht="48" customHeight="1">
      <c r="A546" s="210" t="s">
        <v>307</v>
      </c>
      <c r="B546" s="52"/>
      <c r="C546" s="18"/>
      <c r="D546" s="18" t="s">
        <v>233</v>
      </c>
      <c r="E546" s="139">
        <v>2000</v>
      </c>
      <c r="F546" s="27">
        <v>2000</v>
      </c>
      <c r="G546" s="27">
        <v>0</v>
      </c>
      <c r="H546" s="82">
        <f t="shared" si="18"/>
        <v>0</v>
      </c>
      <c r="I546" s="20"/>
      <c r="J546" s="85"/>
      <c r="L546" s="176"/>
    </row>
    <row r="547" spans="1:12" ht="12.75" customHeight="1">
      <c r="A547" s="96" t="s">
        <v>298</v>
      </c>
      <c r="B547" s="52"/>
      <c r="C547" s="18"/>
      <c r="D547" s="18" t="s">
        <v>90</v>
      </c>
      <c r="E547" s="139">
        <v>250</v>
      </c>
      <c r="F547" s="27">
        <v>250</v>
      </c>
      <c r="G547" s="27">
        <v>103.11</v>
      </c>
      <c r="H547" s="82">
        <f t="shared" si="18"/>
        <v>0.41244</v>
      </c>
      <c r="I547" s="20"/>
      <c r="J547" s="85"/>
      <c r="L547" s="176"/>
    </row>
    <row r="548" spans="1:12" ht="12.75" customHeight="1">
      <c r="A548" s="19" t="s">
        <v>47</v>
      </c>
      <c r="B548" s="52"/>
      <c r="C548" s="18"/>
      <c r="D548" s="18" t="s">
        <v>140</v>
      </c>
      <c r="E548" s="139">
        <v>2231068</v>
      </c>
      <c r="F548" s="27">
        <v>2231068</v>
      </c>
      <c r="G548" s="27">
        <v>1278923.7</v>
      </c>
      <c r="H548" s="82">
        <f t="shared" si="18"/>
        <v>0.573233850335355</v>
      </c>
      <c r="I548" s="20"/>
      <c r="J548" s="85"/>
      <c r="L548" s="176"/>
    </row>
    <row r="549" spans="1:12" ht="12.75" customHeight="1">
      <c r="A549" s="19" t="s">
        <v>19</v>
      </c>
      <c r="B549" s="52"/>
      <c r="C549" s="18"/>
      <c r="D549" s="18" t="s">
        <v>141</v>
      </c>
      <c r="E549" s="139">
        <v>81016</v>
      </c>
      <c r="F549" s="27">
        <v>79958</v>
      </c>
      <c r="G549" s="27">
        <v>42242.35</v>
      </c>
      <c r="H549" s="82">
        <f t="shared" si="18"/>
        <v>0.5283067360364191</v>
      </c>
      <c r="I549" s="20"/>
      <c r="J549" s="85"/>
      <c r="L549" s="176"/>
    </row>
    <row r="550" spans="1:12" ht="12.75" customHeight="1">
      <c r="A550" s="19" t="s">
        <v>20</v>
      </c>
      <c r="B550" s="52"/>
      <c r="C550" s="18"/>
      <c r="D550" s="18" t="s">
        <v>159</v>
      </c>
      <c r="E550" s="139">
        <v>5622</v>
      </c>
      <c r="F550" s="27">
        <v>5281</v>
      </c>
      <c r="G550" s="27">
        <v>5280.74</v>
      </c>
      <c r="H550" s="82">
        <f t="shared" si="18"/>
        <v>0.9999507669002082</v>
      </c>
      <c r="I550" s="20"/>
      <c r="J550" s="85"/>
      <c r="L550" s="176"/>
    </row>
    <row r="551" spans="1:12" ht="12.75" customHeight="1">
      <c r="A551" s="19" t="s">
        <v>26</v>
      </c>
      <c r="B551" s="52"/>
      <c r="C551" s="18"/>
      <c r="D551" s="18" t="s">
        <v>74</v>
      </c>
      <c r="E551" s="139">
        <v>151596</v>
      </c>
      <c r="F551" s="27">
        <v>151357</v>
      </c>
      <c r="G551" s="27">
        <v>70468.74</v>
      </c>
      <c r="H551" s="82">
        <f t="shared" si="18"/>
        <v>0.4655796560449798</v>
      </c>
      <c r="I551" s="20"/>
      <c r="J551" s="85"/>
      <c r="L551" s="176"/>
    </row>
    <row r="552" spans="1:12" ht="24.75" customHeight="1">
      <c r="A552" s="19" t="s">
        <v>522</v>
      </c>
      <c r="B552" s="52"/>
      <c r="C552" s="18"/>
      <c r="D552" s="18" t="s">
        <v>75</v>
      </c>
      <c r="E552" s="139">
        <v>632</v>
      </c>
      <c r="F552" s="27">
        <v>1411</v>
      </c>
      <c r="G552" s="27">
        <v>398.27</v>
      </c>
      <c r="H552" s="82">
        <f t="shared" si="18"/>
        <v>0.28226080793763286</v>
      </c>
      <c r="I552" s="20"/>
      <c r="J552" s="85"/>
      <c r="L552" s="176"/>
    </row>
    <row r="553" spans="1:12" ht="12.75" customHeight="1" hidden="1">
      <c r="A553" s="19" t="s">
        <v>154</v>
      </c>
      <c r="B553" s="52"/>
      <c r="C553" s="18"/>
      <c r="D553" s="18" t="s">
        <v>155</v>
      </c>
      <c r="E553" s="139">
        <v>0</v>
      </c>
      <c r="F553" s="27">
        <v>0</v>
      </c>
      <c r="G553" s="27">
        <v>0</v>
      </c>
      <c r="H553" s="82" t="e">
        <f t="shared" si="18"/>
        <v>#DIV/0!</v>
      </c>
      <c r="I553" s="20"/>
      <c r="J553" s="85"/>
      <c r="L553" s="176"/>
    </row>
    <row r="554" spans="1:12" ht="12.75" customHeight="1">
      <c r="A554" s="19" t="s">
        <v>9</v>
      </c>
      <c r="B554" s="52"/>
      <c r="C554" s="18"/>
      <c r="D554" s="18" t="s">
        <v>76</v>
      </c>
      <c r="E554" s="139">
        <v>800</v>
      </c>
      <c r="F554" s="27">
        <v>1199</v>
      </c>
      <c r="G554" s="27">
        <v>446.38</v>
      </c>
      <c r="H554" s="82">
        <f t="shared" si="18"/>
        <v>0.37229357798165136</v>
      </c>
      <c r="I554" s="20"/>
      <c r="J554" s="85"/>
      <c r="L554" s="176"/>
    </row>
    <row r="555" spans="1:12" ht="12.75" customHeight="1" hidden="1">
      <c r="A555" s="19" t="s">
        <v>11</v>
      </c>
      <c r="B555" s="52"/>
      <c r="C555" s="18"/>
      <c r="D555" s="18" t="s">
        <v>127</v>
      </c>
      <c r="E555" s="139">
        <v>0</v>
      </c>
      <c r="F555" s="27">
        <v>0</v>
      </c>
      <c r="G555" s="27">
        <v>0</v>
      </c>
      <c r="H555" s="82" t="e">
        <f t="shared" si="18"/>
        <v>#DIV/0!</v>
      </c>
      <c r="I555" s="20"/>
      <c r="J555" s="26"/>
      <c r="L555" s="176"/>
    </row>
    <row r="556" spans="1:12" ht="12.75" customHeight="1">
      <c r="A556" s="19" t="s">
        <v>42</v>
      </c>
      <c r="B556" s="52"/>
      <c r="C556" s="18"/>
      <c r="D556" s="18" t="s">
        <v>129</v>
      </c>
      <c r="E556" s="139">
        <v>120</v>
      </c>
      <c r="F556" s="27">
        <v>120</v>
      </c>
      <c r="G556" s="27">
        <v>65</v>
      </c>
      <c r="H556" s="82">
        <f t="shared" si="18"/>
        <v>0.5416666666666666</v>
      </c>
      <c r="I556" s="20"/>
      <c r="J556" s="26"/>
      <c r="L556" s="176"/>
    </row>
    <row r="557" spans="1:12" ht="12.75" customHeight="1">
      <c r="A557" s="19" t="s">
        <v>12</v>
      </c>
      <c r="B557" s="52"/>
      <c r="C557" s="18"/>
      <c r="D557" s="18" t="s">
        <v>72</v>
      </c>
      <c r="E557" s="139">
        <v>1923</v>
      </c>
      <c r="F557" s="27">
        <v>2483</v>
      </c>
      <c r="G557" s="27">
        <v>2038.7</v>
      </c>
      <c r="H557" s="82">
        <f t="shared" si="18"/>
        <v>0.8210632299637536</v>
      </c>
      <c r="I557" s="20"/>
      <c r="J557" s="26"/>
      <c r="L557" s="176"/>
    </row>
    <row r="558" spans="1:12" ht="12.75" customHeight="1">
      <c r="A558" s="19" t="s">
        <v>366</v>
      </c>
      <c r="B558" s="52"/>
      <c r="C558" s="18"/>
      <c r="D558" s="18" t="s">
        <v>188</v>
      </c>
      <c r="E558" s="139">
        <v>530</v>
      </c>
      <c r="F558" s="27">
        <v>530</v>
      </c>
      <c r="G558" s="27">
        <v>329.19</v>
      </c>
      <c r="H558" s="82">
        <f t="shared" si="18"/>
        <v>0.6211132075471698</v>
      </c>
      <c r="I558" s="20"/>
      <c r="J558" s="85"/>
      <c r="L558" s="176"/>
    </row>
    <row r="559" spans="1:12" ht="12.75" customHeight="1">
      <c r="A559" s="19" t="s">
        <v>24</v>
      </c>
      <c r="B559" s="52"/>
      <c r="C559" s="18"/>
      <c r="D559" s="18" t="s">
        <v>77</v>
      </c>
      <c r="E559" s="139">
        <v>150</v>
      </c>
      <c r="F559" s="27">
        <v>50</v>
      </c>
      <c r="G559" s="27">
        <v>0</v>
      </c>
      <c r="H559" s="82">
        <f t="shared" si="18"/>
        <v>0</v>
      </c>
      <c r="I559" s="20"/>
      <c r="J559" s="85"/>
      <c r="L559" s="176"/>
    </row>
    <row r="560" spans="1:12" ht="12.75" customHeight="1">
      <c r="A560" s="19" t="s">
        <v>300</v>
      </c>
      <c r="B560" s="52"/>
      <c r="C560" s="18"/>
      <c r="D560" s="18" t="s">
        <v>134</v>
      </c>
      <c r="E560" s="139">
        <v>2152</v>
      </c>
      <c r="F560" s="27">
        <v>2152</v>
      </c>
      <c r="G560" s="27">
        <v>1716</v>
      </c>
      <c r="H560" s="82">
        <f t="shared" si="18"/>
        <v>0.7973977695167286</v>
      </c>
      <c r="I560" s="20"/>
      <c r="J560" s="85"/>
      <c r="L560" s="176"/>
    </row>
    <row r="561" spans="1:12" ht="12.75" customHeight="1">
      <c r="A561" s="96" t="s">
        <v>16</v>
      </c>
      <c r="B561" s="52"/>
      <c r="C561" s="18"/>
      <c r="D561" s="18" t="s">
        <v>352</v>
      </c>
      <c r="E561" s="139">
        <v>200</v>
      </c>
      <c r="F561" s="27">
        <v>200</v>
      </c>
      <c r="G561" s="27">
        <v>2.35</v>
      </c>
      <c r="H561" s="82">
        <f t="shared" si="18"/>
        <v>0.01175</v>
      </c>
      <c r="I561" s="20"/>
      <c r="J561" s="85"/>
      <c r="L561" s="176"/>
    </row>
    <row r="562" spans="1:12" ht="12.75" customHeight="1" hidden="1">
      <c r="A562" s="96" t="s">
        <v>86</v>
      </c>
      <c r="B562" s="52"/>
      <c r="C562" s="18"/>
      <c r="D562" s="18" t="s">
        <v>87</v>
      </c>
      <c r="E562" s="139">
        <v>0</v>
      </c>
      <c r="F562" s="27">
        <v>0</v>
      </c>
      <c r="G562" s="27">
        <v>0</v>
      </c>
      <c r="H562" s="82" t="e">
        <f t="shared" si="18"/>
        <v>#DIV/0!</v>
      </c>
      <c r="I562" s="20"/>
      <c r="J562" s="85"/>
      <c r="L562" s="176"/>
    </row>
    <row r="563" spans="1:12" ht="23.25" customHeight="1" hidden="1">
      <c r="A563" s="96" t="s">
        <v>482</v>
      </c>
      <c r="B563" s="52"/>
      <c r="C563" s="18"/>
      <c r="D563" s="18" t="s">
        <v>187</v>
      </c>
      <c r="E563" s="139">
        <v>0</v>
      </c>
      <c r="F563" s="27">
        <v>0</v>
      </c>
      <c r="G563" s="27">
        <v>0</v>
      </c>
      <c r="H563" s="82" t="e">
        <f t="shared" si="18"/>
        <v>#DIV/0!</v>
      </c>
      <c r="I563" s="20"/>
      <c r="J563" s="85"/>
      <c r="L563" s="176"/>
    </row>
    <row r="564" spans="1:12" s="134" customFormat="1" ht="15" customHeight="1">
      <c r="A564" s="57" t="s">
        <v>461</v>
      </c>
      <c r="B564" s="84"/>
      <c r="C564" s="84" t="s">
        <v>413</v>
      </c>
      <c r="D564" s="84"/>
      <c r="E564" s="140">
        <f>E565</f>
        <v>0</v>
      </c>
      <c r="F564" s="140">
        <f>F565</f>
        <v>402.92</v>
      </c>
      <c r="G564" s="140">
        <f>G565</f>
        <v>164.96</v>
      </c>
      <c r="H564" s="59">
        <f t="shared" si="18"/>
        <v>0.4094112975280453</v>
      </c>
      <c r="I564" s="59">
        <f>G564/13469867.47</f>
        <v>1.2246594138167864E-05</v>
      </c>
      <c r="J564" s="85"/>
      <c r="L564" s="177"/>
    </row>
    <row r="565" spans="1:12" ht="15" customHeight="1">
      <c r="A565" s="19" t="s">
        <v>9</v>
      </c>
      <c r="B565" s="52"/>
      <c r="C565" s="18"/>
      <c r="D565" s="18" t="s">
        <v>76</v>
      </c>
      <c r="E565" s="139">
        <v>0</v>
      </c>
      <c r="F565" s="27">
        <v>402.92</v>
      </c>
      <c r="G565" s="27">
        <v>164.96</v>
      </c>
      <c r="H565" s="82">
        <f t="shared" si="18"/>
        <v>0.4094112975280453</v>
      </c>
      <c r="I565" s="20"/>
      <c r="J565" s="85"/>
      <c r="L565" s="176"/>
    </row>
    <row r="566" spans="1:12" s="134" customFormat="1" ht="15" customHeight="1">
      <c r="A566" s="57" t="s">
        <v>344</v>
      </c>
      <c r="B566" s="84"/>
      <c r="C566" s="84" t="s">
        <v>442</v>
      </c>
      <c r="D566" s="84"/>
      <c r="E566" s="140">
        <f>SUM(E567:E575)</f>
        <v>165300</v>
      </c>
      <c r="F566" s="140">
        <f>SUM(F567:F575)</f>
        <v>153200</v>
      </c>
      <c r="G566" s="140">
        <f>SUM(G567:G575)</f>
        <v>9458.49</v>
      </c>
      <c r="H566" s="59">
        <f>G566/F566</f>
        <v>0.0617394908616188</v>
      </c>
      <c r="I566" s="59">
        <f>G566/13469867.47</f>
        <v>0.0007021962184160969</v>
      </c>
      <c r="J566" s="85"/>
      <c r="L566" s="177"/>
    </row>
    <row r="567" spans="1:12" ht="12.75" customHeight="1">
      <c r="A567" s="19" t="s">
        <v>47</v>
      </c>
      <c r="B567" s="18"/>
      <c r="C567" s="18"/>
      <c r="D567" s="18" t="s">
        <v>140</v>
      </c>
      <c r="E567" s="139">
        <v>139500</v>
      </c>
      <c r="F567" s="139">
        <v>127800</v>
      </c>
      <c r="G567" s="139">
        <v>0</v>
      </c>
      <c r="H567" s="82">
        <f>G567/F567</f>
        <v>0</v>
      </c>
      <c r="I567" s="20"/>
      <c r="J567" s="26"/>
      <c r="L567" s="176"/>
    </row>
    <row r="568" spans="1:12" s="134" customFormat="1" ht="12.75" customHeight="1">
      <c r="A568" s="19" t="s">
        <v>19</v>
      </c>
      <c r="B568" s="84"/>
      <c r="C568" s="84"/>
      <c r="D568" s="18" t="s">
        <v>141</v>
      </c>
      <c r="E568" s="139">
        <v>2690</v>
      </c>
      <c r="F568" s="139">
        <v>2810</v>
      </c>
      <c r="G568" s="139">
        <v>0</v>
      </c>
      <c r="H568" s="82">
        <f t="shared" si="18"/>
        <v>0</v>
      </c>
      <c r="I568" s="20"/>
      <c r="J568" s="85"/>
      <c r="L568" s="177"/>
    </row>
    <row r="569" spans="1:12" s="134" customFormat="1" ht="12.75" customHeight="1">
      <c r="A569" s="19" t="s">
        <v>20</v>
      </c>
      <c r="B569" s="84"/>
      <c r="C569" s="84"/>
      <c r="D569" s="18" t="s">
        <v>159</v>
      </c>
      <c r="E569" s="139">
        <v>388</v>
      </c>
      <c r="F569" s="139">
        <v>388</v>
      </c>
      <c r="G569" s="139">
        <v>387.6</v>
      </c>
      <c r="H569" s="82">
        <f t="shared" si="18"/>
        <v>0.9989690721649485</v>
      </c>
      <c r="I569" s="20"/>
      <c r="J569" s="85"/>
      <c r="L569" s="177"/>
    </row>
    <row r="570" spans="1:12" s="134" customFormat="1" ht="12.75" customHeight="1">
      <c r="A570" s="19" t="s">
        <v>26</v>
      </c>
      <c r="B570" s="84"/>
      <c r="C570" s="84"/>
      <c r="D570" s="18" t="s">
        <v>74</v>
      </c>
      <c r="E570" s="139">
        <v>531</v>
      </c>
      <c r="F570" s="139">
        <v>552</v>
      </c>
      <c r="G570" s="139">
        <v>66.74</v>
      </c>
      <c r="H570" s="82">
        <f t="shared" si="18"/>
        <v>0.12090579710144926</v>
      </c>
      <c r="I570" s="20"/>
      <c r="J570" s="85"/>
      <c r="L570" s="177"/>
    </row>
    <row r="571" spans="1:12" s="134" customFormat="1" ht="24" customHeight="1">
      <c r="A571" s="19" t="s">
        <v>522</v>
      </c>
      <c r="B571" s="84"/>
      <c r="C571" s="84"/>
      <c r="D571" s="18" t="s">
        <v>75</v>
      </c>
      <c r="E571" s="139">
        <v>71</v>
      </c>
      <c r="F571" s="139">
        <v>70</v>
      </c>
      <c r="G571" s="139">
        <v>4.75</v>
      </c>
      <c r="H571" s="82">
        <f t="shared" si="18"/>
        <v>0.06785714285714285</v>
      </c>
      <c r="I571" s="20"/>
      <c r="J571" s="85"/>
      <c r="L571" s="177"/>
    </row>
    <row r="572" spans="1:12" ht="12.75" customHeight="1">
      <c r="A572" s="19" t="s">
        <v>154</v>
      </c>
      <c r="B572" s="52"/>
      <c r="C572" s="52"/>
      <c r="D572" s="18" t="s">
        <v>155</v>
      </c>
      <c r="E572" s="139">
        <v>20400</v>
      </c>
      <c r="F572" s="27">
        <v>19940</v>
      </c>
      <c r="G572" s="27">
        <v>8999.4</v>
      </c>
      <c r="H572" s="82">
        <f t="shared" si="18"/>
        <v>0.45132397191574725</v>
      </c>
      <c r="I572" s="20"/>
      <c r="J572" s="85"/>
      <c r="L572" s="176"/>
    </row>
    <row r="573" spans="1:12" ht="12.75" customHeight="1">
      <c r="A573" s="19" t="s">
        <v>9</v>
      </c>
      <c r="B573" s="52"/>
      <c r="C573" s="52"/>
      <c r="D573" s="18" t="s">
        <v>76</v>
      </c>
      <c r="E573" s="139">
        <v>550</v>
      </c>
      <c r="F573" s="27">
        <v>550</v>
      </c>
      <c r="G573" s="27">
        <v>0</v>
      </c>
      <c r="H573" s="82">
        <f t="shared" si="18"/>
        <v>0</v>
      </c>
      <c r="I573" s="20"/>
      <c r="J573" s="85"/>
      <c r="L573" s="176"/>
    </row>
    <row r="574" spans="1:12" ht="12.75" customHeight="1">
      <c r="A574" s="19" t="s">
        <v>12</v>
      </c>
      <c r="B574" s="52"/>
      <c r="C574" s="52"/>
      <c r="D574" s="18" t="s">
        <v>72</v>
      </c>
      <c r="E574" s="139">
        <v>670</v>
      </c>
      <c r="F574" s="27">
        <v>590</v>
      </c>
      <c r="G574" s="27">
        <v>0</v>
      </c>
      <c r="H574" s="82">
        <f t="shared" si="18"/>
        <v>0</v>
      </c>
      <c r="I574" s="20"/>
      <c r="J574" s="85"/>
      <c r="L574" s="176"/>
    </row>
    <row r="575" spans="1:12" ht="25.5" customHeight="1">
      <c r="A575" s="96" t="s">
        <v>482</v>
      </c>
      <c r="B575" s="52"/>
      <c r="C575" s="52"/>
      <c r="D575" s="18" t="s">
        <v>187</v>
      </c>
      <c r="E575" s="139">
        <v>500</v>
      </c>
      <c r="F575" s="27">
        <v>500</v>
      </c>
      <c r="G575" s="27">
        <v>0</v>
      </c>
      <c r="H575" s="82">
        <f t="shared" si="18"/>
        <v>0</v>
      </c>
      <c r="I575" s="20"/>
      <c r="J575" s="85"/>
      <c r="L575" s="176"/>
    </row>
    <row r="576" spans="1:12" s="134" customFormat="1" ht="15" customHeight="1">
      <c r="A576" s="57" t="s">
        <v>320</v>
      </c>
      <c r="B576" s="84"/>
      <c r="C576" s="84" t="s">
        <v>443</v>
      </c>
      <c r="D576" s="84"/>
      <c r="E576" s="140">
        <f>E577</f>
        <v>1500</v>
      </c>
      <c r="F576" s="140">
        <f>F577</f>
        <v>1500</v>
      </c>
      <c r="G576" s="140">
        <f>G577</f>
        <v>0</v>
      </c>
      <c r="H576" s="59">
        <f t="shared" si="18"/>
        <v>0</v>
      </c>
      <c r="I576" s="59">
        <f>G576/13469867.47</f>
        <v>0</v>
      </c>
      <c r="J576" s="85"/>
      <c r="L576" s="177"/>
    </row>
    <row r="577" spans="1:12" ht="12.75" customHeight="1">
      <c r="A577" s="19" t="s">
        <v>47</v>
      </c>
      <c r="B577" s="52"/>
      <c r="C577" s="18"/>
      <c r="D577" s="18" t="s">
        <v>140</v>
      </c>
      <c r="E577" s="139">
        <v>1500</v>
      </c>
      <c r="F577" s="27">
        <v>1500</v>
      </c>
      <c r="G577" s="27">
        <v>0</v>
      </c>
      <c r="H577" s="82">
        <f t="shared" si="18"/>
        <v>0</v>
      </c>
      <c r="I577" s="20"/>
      <c r="J577" s="85"/>
      <c r="L577" s="176"/>
    </row>
    <row r="578" spans="1:12" s="134" customFormat="1" ht="15" customHeight="1">
      <c r="A578" s="57" t="s">
        <v>444</v>
      </c>
      <c r="B578" s="84"/>
      <c r="C578" s="84" t="s">
        <v>445</v>
      </c>
      <c r="D578" s="84"/>
      <c r="E578" s="140">
        <f>SUM(E579:E603)</f>
        <v>210235</v>
      </c>
      <c r="F578" s="140">
        <f>SUM(F579:F603)</f>
        <v>240020</v>
      </c>
      <c r="G578" s="140">
        <f>SUM(G579:G603)</f>
        <v>105849.44999999998</v>
      </c>
      <c r="H578" s="59">
        <f t="shared" si="18"/>
        <v>0.44100262478126817</v>
      </c>
      <c r="I578" s="20">
        <f>G578/13469867.47</f>
        <v>0.007858239899965399</v>
      </c>
      <c r="J578" s="85"/>
      <c r="L578" s="177"/>
    </row>
    <row r="579" spans="1:12" s="134" customFormat="1" ht="12.75" customHeight="1">
      <c r="A579" s="19" t="s">
        <v>19</v>
      </c>
      <c r="B579" s="84"/>
      <c r="C579" s="84"/>
      <c r="D579" s="18" t="s">
        <v>141</v>
      </c>
      <c r="E579" s="139">
        <v>5759</v>
      </c>
      <c r="F579" s="139">
        <v>5759</v>
      </c>
      <c r="G579" s="139">
        <v>0</v>
      </c>
      <c r="H579" s="82">
        <f>G579/F579</f>
        <v>0</v>
      </c>
      <c r="I579" s="20"/>
      <c r="J579" s="85"/>
      <c r="L579" s="177"/>
    </row>
    <row r="580" spans="1:12" s="134" customFormat="1" ht="12.75" customHeight="1">
      <c r="A580" s="19" t="s">
        <v>19</v>
      </c>
      <c r="B580" s="84"/>
      <c r="C580" s="84"/>
      <c r="D580" s="18" t="s">
        <v>430</v>
      </c>
      <c r="E580" s="139">
        <v>80009</v>
      </c>
      <c r="F580" s="139">
        <v>87557</v>
      </c>
      <c r="G580" s="139">
        <v>42313.87</v>
      </c>
      <c r="H580" s="82">
        <f>G580/F580</f>
        <v>0.48327226835090287</v>
      </c>
      <c r="I580" s="20"/>
      <c r="J580" s="85"/>
      <c r="L580" s="177"/>
    </row>
    <row r="581" spans="1:12" s="134" customFormat="1" ht="12.75" customHeight="1">
      <c r="A581" s="19" t="s">
        <v>176</v>
      </c>
      <c r="B581" s="84"/>
      <c r="C581" s="84"/>
      <c r="D581" s="18" t="s">
        <v>426</v>
      </c>
      <c r="E581" s="139">
        <v>6588</v>
      </c>
      <c r="F581" s="139">
        <v>7212</v>
      </c>
      <c r="G581" s="139">
        <v>3484.63</v>
      </c>
      <c r="H581" s="82">
        <f aca="true" t="shared" si="19" ref="H581:H605">G581/F581</f>
        <v>0.48317110371602884</v>
      </c>
      <c r="I581" s="20"/>
      <c r="J581" s="85"/>
      <c r="L581" s="177"/>
    </row>
    <row r="582" spans="1:12" s="134" customFormat="1" ht="12.75" customHeight="1">
      <c r="A582" s="19" t="s">
        <v>20</v>
      </c>
      <c r="B582" s="84"/>
      <c r="C582" s="84"/>
      <c r="D582" s="18" t="s">
        <v>506</v>
      </c>
      <c r="E582" s="139">
        <v>5033</v>
      </c>
      <c r="F582" s="139">
        <v>5034</v>
      </c>
      <c r="G582" s="139">
        <v>5033.32</v>
      </c>
      <c r="H582" s="82">
        <f t="shared" si="19"/>
        <v>0.9998649185538339</v>
      </c>
      <c r="I582" s="20"/>
      <c r="J582" s="85"/>
      <c r="L582" s="177"/>
    </row>
    <row r="583" spans="1:12" s="134" customFormat="1" ht="12.75" customHeight="1">
      <c r="A583" s="19" t="s">
        <v>20</v>
      </c>
      <c r="B583" s="84"/>
      <c r="C583" s="84"/>
      <c r="D583" s="18" t="s">
        <v>481</v>
      </c>
      <c r="E583" s="139">
        <v>415</v>
      </c>
      <c r="F583" s="139">
        <v>415</v>
      </c>
      <c r="G583" s="139">
        <v>414.5</v>
      </c>
      <c r="H583" s="82">
        <f t="shared" si="19"/>
        <v>0.9987951807228915</v>
      </c>
      <c r="I583" s="20"/>
      <c r="J583" s="85"/>
      <c r="L583" s="177"/>
    </row>
    <row r="584" spans="1:12" s="134" customFormat="1" ht="12.75" customHeight="1">
      <c r="A584" s="19" t="s">
        <v>26</v>
      </c>
      <c r="B584" s="84"/>
      <c r="C584" s="84"/>
      <c r="D584" s="18" t="s">
        <v>74</v>
      </c>
      <c r="E584" s="139">
        <v>992</v>
      </c>
      <c r="F584" s="139">
        <v>992</v>
      </c>
      <c r="G584" s="139">
        <v>0</v>
      </c>
      <c r="H584" s="82">
        <f t="shared" si="19"/>
        <v>0</v>
      </c>
      <c r="I584" s="20"/>
      <c r="J584" s="85"/>
      <c r="L584" s="177"/>
    </row>
    <row r="585" spans="1:12" s="134" customFormat="1" ht="12.75" customHeight="1">
      <c r="A585" s="19" t="s">
        <v>26</v>
      </c>
      <c r="B585" s="84"/>
      <c r="C585" s="84"/>
      <c r="D585" s="18" t="s">
        <v>431</v>
      </c>
      <c r="E585" s="139">
        <v>14645</v>
      </c>
      <c r="F585" s="139">
        <v>15946</v>
      </c>
      <c r="G585" s="139">
        <v>7242.03</v>
      </c>
      <c r="H585" s="82">
        <f t="shared" si="19"/>
        <v>0.4541596638655462</v>
      </c>
      <c r="I585" s="20"/>
      <c r="J585" s="85"/>
      <c r="L585" s="177"/>
    </row>
    <row r="586" spans="1:12" s="134" customFormat="1" ht="12.75" customHeight="1">
      <c r="A586" s="19" t="s">
        <v>26</v>
      </c>
      <c r="B586" s="84"/>
      <c r="C586" s="84"/>
      <c r="D586" s="18" t="s">
        <v>427</v>
      </c>
      <c r="E586" s="139">
        <v>1205</v>
      </c>
      <c r="F586" s="139">
        <v>1313</v>
      </c>
      <c r="G586" s="139">
        <v>596.38</v>
      </c>
      <c r="H586" s="82">
        <f t="shared" si="19"/>
        <v>0.45421172886519423</v>
      </c>
      <c r="I586" s="20"/>
      <c r="J586" s="85"/>
      <c r="L586" s="177"/>
    </row>
    <row r="587" spans="1:12" s="134" customFormat="1" ht="26.25" customHeight="1">
      <c r="A587" s="19" t="s">
        <v>522</v>
      </c>
      <c r="B587" s="84"/>
      <c r="C587" s="84"/>
      <c r="D587" s="18" t="s">
        <v>432</v>
      </c>
      <c r="E587" s="139">
        <v>2085</v>
      </c>
      <c r="F587" s="139">
        <v>2271</v>
      </c>
      <c r="G587" s="139">
        <v>1001.25</v>
      </c>
      <c r="H587" s="82">
        <f t="shared" si="19"/>
        <v>0.440885072655218</v>
      </c>
      <c r="I587" s="20"/>
      <c r="J587" s="85"/>
      <c r="L587" s="177"/>
    </row>
    <row r="588" spans="1:12" s="134" customFormat="1" ht="24.75" customHeight="1">
      <c r="A588" s="19" t="s">
        <v>522</v>
      </c>
      <c r="B588" s="84"/>
      <c r="C588" s="84"/>
      <c r="D588" s="18" t="s">
        <v>428</v>
      </c>
      <c r="E588" s="139">
        <v>172</v>
      </c>
      <c r="F588" s="139">
        <v>188</v>
      </c>
      <c r="G588" s="139">
        <v>82.41</v>
      </c>
      <c r="H588" s="82">
        <f t="shared" si="19"/>
        <v>0.4383510638297872</v>
      </c>
      <c r="I588" s="20"/>
      <c r="J588" s="85"/>
      <c r="L588" s="177"/>
    </row>
    <row r="589" spans="1:12" s="134" customFormat="1" ht="12.75" customHeight="1">
      <c r="A589" s="19" t="s">
        <v>189</v>
      </c>
      <c r="B589" s="84"/>
      <c r="C589" s="84"/>
      <c r="D589" s="18" t="s">
        <v>451</v>
      </c>
      <c r="E589" s="139">
        <v>15245</v>
      </c>
      <c r="F589" s="139">
        <v>24486</v>
      </c>
      <c r="G589" s="139">
        <v>4841.28</v>
      </c>
      <c r="H589" s="82">
        <f t="shared" si="19"/>
        <v>0.1977162460181328</v>
      </c>
      <c r="I589" s="20"/>
      <c r="J589" s="85"/>
      <c r="L589" s="177"/>
    </row>
    <row r="590" spans="1:12" s="134" customFormat="1" ht="12.75" customHeight="1">
      <c r="A590" s="19" t="s">
        <v>189</v>
      </c>
      <c r="B590" s="84"/>
      <c r="C590" s="84"/>
      <c r="D590" s="18" t="s">
        <v>487</v>
      </c>
      <c r="E590" s="139">
        <v>1255</v>
      </c>
      <c r="F590" s="139">
        <v>2016</v>
      </c>
      <c r="G590" s="139">
        <v>398.72</v>
      </c>
      <c r="H590" s="82">
        <f t="shared" si="19"/>
        <v>0.1977777777777778</v>
      </c>
      <c r="I590" s="20"/>
      <c r="J590" s="85"/>
      <c r="L590" s="177"/>
    </row>
    <row r="591" spans="1:12" s="134" customFormat="1" ht="12.75" customHeight="1">
      <c r="A591" s="19" t="s">
        <v>9</v>
      </c>
      <c r="B591" s="84"/>
      <c r="C591" s="84"/>
      <c r="D591" s="18" t="s">
        <v>433</v>
      </c>
      <c r="E591" s="139">
        <v>6524</v>
      </c>
      <c r="F591" s="139">
        <v>6524</v>
      </c>
      <c r="G591" s="139">
        <v>0</v>
      </c>
      <c r="H591" s="82">
        <f t="shared" si="19"/>
        <v>0</v>
      </c>
      <c r="I591" s="20"/>
      <c r="J591" s="85"/>
      <c r="L591" s="177"/>
    </row>
    <row r="592" spans="1:12" s="134" customFormat="1" ht="12.75" customHeight="1">
      <c r="A592" s="19" t="s">
        <v>9</v>
      </c>
      <c r="B592" s="84"/>
      <c r="C592" s="84"/>
      <c r="D592" s="18" t="s">
        <v>434</v>
      </c>
      <c r="E592" s="139">
        <v>538</v>
      </c>
      <c r="F592" s="139">
        <v>538</v>
      </c>
      <c r="G592" s="139">
        <v>0</v>
      </c>
      <c r="H592" s="82">
        <f t="shared" si="19"/>
        <v>0</v>
      </c>
      <c r="I592" s="20"/>
      <c r="J592" s="85"/>
      <c r="L592" s="177"/>
    </row>
    <row r="593" spans="1:12" s="134" customFormat="1" ht="12.75" customHeight="1">
      <c r="A593" s="19" t="s">
        <v>42</v>
      </c>
      <c r="B593" s="84"/>
      <c r="C593" s="84"/>
      <c r="D593" s="18" t="s">
        <v>488</v>
      </c>
      <c r="E593" s="139">
        <v>61</v>
      </c>
      <c r="F593" s="139">
        <v>61</v>
      </c>
      <c r="G593" s="139">
        <v>0</v>
      </c>
      <c r="H593" s="82">
        <f t="shared" si="19"/>
        <v>0</v>
      </c>
      <c r="I593" s="20"/>
      <c r="J593" s="85"/>
      <c r="L593" s="177"/>
    </row>
    <row r="594" spans="1:12" s="134" customFormat="1" ht="12.75" customHeight="1">
      <c r="A594" s="19" t="s">
        <v>42</v>
      </c>
      <c r="B594" s="84"/>
      <c r="C594" s="84"/>
      <c r="D594" s="18" t="s">
        <v>489</v>
      </c>
      <c r="E594" s="139">
        <v>5</v>
      </c>
      <c r="F594" s="139">
        <v>5</v>
      </c>
      <c r="G594" s="139">
        <v>0</v>
      </c>
      <c r="H594" s="82">
        <f t="shared" si="19"/>
        <v>0</v>
      </c>
      <c r="I594" s="20"/>
      <c r="J594" s="85"/>
      <c r="L594" s="177"/>
    </row>
    <row r="595" spans="1:12" s="134" customFormat="1" ht="12.75" customHeight="1">
      <c r="A595" s="19" t="s">
        <v>12</v>
      </c>
      <c r="B595" s="84"/>
      <c r="C595" s="84"/>
      <c r="D595" s="18" t="s">
        <v>72</v>
      </c>
      <c r="E595" s="139">
        <v>40000</v>
      </c>
      <c r="F595" s="139">
        <v>40000</v>
      </c>
      <c r="G595" s="139">
        <v>31232.77</v>
      </c>
      <c r="H595" s="82">
        <f t="shared" si="19"/>
        <v>0.78081925</v>
      </c>
      <c r="I595" s="20"/>
      <c r="J595" s="85"/>
      <c r="L595" s="177"/>
    </row>
    <row r="596" spans="1:12" s="134" customFormat="1" ht="12.75" customHeight="1">
      <c r="A596" s="19" t="s">
        <v>12</v>
      </c>
      <c r="B596" s="84"/>
      <c r="C596" s="84"/>
      <c r="D596" s="18" t="s">
        <v>243</v>
      </c>
      <c r="E596" s="139">
        <v>24609</v>
      </c>
      <c r="F596" s="139">
        <v>33850</v>
      </c>
      <c r="G596" s="139">
        <v>6475.34</v>
      </c>
      <c r="H596" s="82">
        <f t="shared" si="19"/>
        <v>0.19129512555391434</v>
      </c>
      <c r="I596" s="20"/>
      <c r="J596" s="85"/>
      <c r="L596" s="177"/>
    </row>
    <row r="597" spans="1:12" s="134" customFormat="1" ht="12.75" customHeight="1">
      <c r="A597" s="19" t="s">
        <v>12</v>
      </c>
      <c r="B597" s="84"/>
      <c r="C597" s="84"/>
      <c r="D597" s="18" t="s">
        <v>225</v>
      </c>
      <c r="E597" s="139">
        <v>2028</v>
      </c>
      <c r="F597" s="139">
        <v>2786</v>
      </c>
      <c r="G597" s="139">
        <v>533.26</v>
      </c>
      <c r="H597" s="82">
        <f t="shared" si="19"/>
        <v>0.1914070351758794</v>
      </c>
      <c r="I597" s="20"/>
      <c r="J597" s="85"/>
      <c r="L597" s="177"/>
    </row>
    <row r="598" spans="1:12" ht="12.75" customHeight="1" hidden="1">
      <c r="A598" s="19" t="s">
        <v>25</v>
      </c>
      <c r="B598" s="52"/>
      <c r="C598" s="18"/>
      <c r="D598" s="18" t="s">
        <v>85</v>
      </c>
      <c r="E598" s="139">
        <v>0</v>
      </c>
      <c r="F598" s="27">
        <v>0</v>
      </c>
      <c r="G598" s="27">
        <v>0</v>
      </c>
      <c r="H598" s="82" t="e">
        <f t="shared" si="19"/>
        <v>#DIV/0!</v>
      </c>
      <c r="I598" s="20"/>
      <c r="J598" s="85"/>
      <c r="L598" s="176"/>
    </row>
    <row r="599" spans="1:12" ht="12.75" customHeight="1">
      <c r="A599" s="19" t="s">
        <v>25</v>
      </c>
      <c r="B599" s="52"/>
      <c r="C599" s="18"/>
      <c r="D599" s="18" t="s">
        <v>490</v>
      </c>
      <c r="E599" s="139">
        <v>278</v>
      </c>
      <c r="F599" s="27">
        <v>278</v>
      </c>
      <c r="G599" s="27">
        <v>26.51</v>
      </c>
      <c r="H599" s="82">
        <f t="shared" si="19"/>
        <v>0.09535971223021583</v>
      </c>
      <c r="I599" s="20"/>
      <c r="J599" s="85"/>
      <c r="L599" s="176"/>
    </row>
    <row r="600" spans="1:12" ht="12.75" customHeight="1">
      <c r="A600" s="19" t="s">
        <v>25</v>
      </c>
      <c r="B600" s="52"/>
      <c r="C600" s="18"/>
      <c r="D600" s="18" t="s">
        <v>491</v>
      </c>
      <c r="E600" s="139">
        <v>23</v>
      </c>
      <c r="F600" s="27">
        <v>23</v>
      </c>
      <c r="G600" s="27">
        <v>2.18</v>
      </c>
      <c r="H600" s="82">
        <f t="shared" si="19"/>
        <v>0.09478260869565218</v>
      </c>
      <c r="I600" s="20"/>
      <c r="J600" s="85"/>
      <c r="L600" s="176"/>
    </row>
    <row r="601" spans="1:12" ht="12.75" customHeight="1">
      <c r="A601" s="19" t="s">
        <v>300</v>
      </c>
      <c r="B601" s="52"/>
      <c r="C601" s="18"/>
      <c r="D601" s="18" t="s">
        <v>134</v>
      </c>
      <c r="E601" s="139">
        <v>922</v>
      </c>
      <c r="F601" s="27">
        <v>922</v>
      </c>
      <c r="G601" s="27">
        <v>721</v>
      </c>
      <c r="H601" s="82">
        <f t="shared" si="19"/>
        <v>0.7819956616052061</v>
      </c>
      <c r="I601" s="20"/>
      <c r="J601" s="85"/>
      <c r="L601" s="176"/>
    </row>
    <row r="602" spans="1:12" ht="12.75" customHeight="1">
      <c r="A602" s="19" t="s">
        <v>300</v>
      </c>
      <c r="B602" s="52"/>
      <c r="C602" s="18"/>
      <c r="D602" s="18" t="s">
        <v>435</v>
      </c>
      <c r="E602" s="139">
        <v>1704</v>
      </c>
      <c r="F602" s="27">
        <v>1704</v>
      </c>
      <c r="G602" s="27">
        <v>1339.68</v>
      </c>
      <c r="H602" s="82">
        <f t="shared" si="19"/>
        <v>0.7861971830985915</v>
      </c>
      <c r="I602" s="20"/>
      <c r="J602" s="85"/>
      <c r="L602" s="176"/>
    </row>
    <row r="603" spans="1:12" ht="12.75" customHeight="1">
      <c r="A603" s="19" t="s">
        <v>300</v>
      </c>
      <c r="B603" s="52"/>
      <c r="C603" s="18"/>
      <c r="D603" s="18" t="s">
        <v>436</v>
      </c>
      <c r="E603" s="139">
        <v>140</v>
      </c>
      <c r="F603" s="27">
        <v>140</v>
      </c>
      <c r="G603" s="27">
        <v>110.32</v>
      </c>
      <c r="H603" s="82">
        <f t="shared" si="19"/>
        <v>0.7879999999999999</v>
      </c>
      <c r="I603" s="20"/>
      <c r="J603" s="85"/>
      <c r="L603" s="176"/>
    </row>
    <row r="604" spans="1:12" ht="72" customHeight="1">
      <c r="A604" s="122" t="s">
        <v>498</v>
      </c>
      <c r="B604" s="52"/>
      <c r="C604" s="84" t="s">
        <v>499</v>
      </c>
      <c r="D604" s="84"/>
      <c r="E604" s="140">
        <f>E605</f>
        <v>24700</v>
      </c>
      <c r="F604" s="140">
        <f>F605</f>
        <v>20000</v>
      </c>
      <c r="G604" s="140">
        <f>G605</f>
        <v>14153.85</v>
      </c>
      <c r="H604" s="59">
        <f t="shared" si="19"/>
        <v>0.7076925000000001</v>
      </c>
      <c r="I604" s="59">
        <f>G604/13469867.47</f>
        <v>0.001050778712672813</v>
      </c>
      <c r="J604" s="85"/>
      <c r="L604" s="176"/>
    </row>
    <row r="605" spans="1:12" ht="15" customHeight="1">
      <c r="A605" s="19" t="s">
        <v>507</v>
      </c>
      <c r="B605" s="52"/>
      <c r="C605" s="18"/>
      <c r="D605" s="18" t="s">
        <v>508</v>
      </c>
      <c r="E605" s="139">
        <v>24700</v>
      </c>
      <c r="F605" s="27">
        <v>20000</v>
      </c>
      <c r="G605" s="27">
        <v>14153.85</v>
      </c>
      <c r="H605" s="82">
        <f t="shared" si="19"/>
        <v>0.7076925000000001</v>
      </c>
      <c r="I605" s="20"/>
      <c r="J605" s="85"/>
      <c r="L605" s="176"/>
    </row>
    <row r="606" spans="1:12" ht="15" customHeight="1" hidden="1">
      <c r="A606" s="19"/>
      <c r="B606" s="52"/>
      <c r="C606" s="18"/>
      <c r="D606" s="18"/>
      <c r="E606" s="139"/>
      <c r="F606" s="27"/>
      <c r="G606" s="27"/>
      <c r="H606" s="82"/>
      <c r="I606" s="20"/>
      <c r="J606" s="85"/>
      <c r="L606" s="176"/>
    </row>
    <row r="607" spans="1:12" s="173" customFormat="1" ht="19.5" customHeight="1">
      <c r="A607" s="154" t="s">
        <v>55</v>
      </c>
      <c r="B607" s="52" t="s">
        <v>446</v>
      </c>
      <c r="C607" s="52"/>
      <c r="D607" s="52"/>
      <c r="E607" s="141">
        <f>E608+E622+E635+E641+E657+E663+E666+E652+E655</f>
        <v>5572284</v>
      </c>
      <c r="F607" s="141">
        <f>F608+F622+F635+F641+F657+F663+F666+F652+F655</f>
        <v>5505920</v>
      </c>
      <c r="G607" s="141">
        <f>G608+G622+G635+G641+G657+G663+G666+G652+G655</f>
        <v>2874397.91</v>
      </c>
      <c r="H607" s="20">
        <f t="shared" si="18"/>
        <v>0.5220558798529583</v>
      </c>
      <c r="I607" s="20">
        <f>G607/13469867.47</f>
        <v>0.2133946689825895</v>
      </c>
      <c r="J607" s="54"/>
      <c r="L607" s="185"/>
    </row>
    <row r="608" spans="1:12" ht="15" customHeight="1">
      <c r="A608" s="57" t="s">
        <v>80</v>
      </c>
      <c r="B608" s="84"/>
      <c r="C608" s="84" t="s">
        <v>81</v>
      </c>
      <c r="D608" s="84"/>
      <c r="E608" s="140">
        <f>SUM(E609:E621)</f>
        <v>3430950</v>
      </c>
      <c r="F608" s="86">
        <f>SUM(F609:F621)</f>
        <v>2884614</v>
      </c>
      <c r="G608" s="86">
        <f>SUM(G609:G621)</f>
        <v>1757526.49</v>
      </c>
      <c r="H608" s="59">
        <f t="shared" si="18"/>
        <v>0.609276142319215</v>
      </c>
      <c r="I608" s="59">
        <f>G608/13469867.47</f>
        <v>0.13047838027466502</v>
      </c>
      <c r="J608" s="85"/>
      <c r="L608" s="176"/>
    </row>
    <row r="609" spans="1:12" ht="12.75" hidden="1">
      <c r="A609" s="19" t="s">
        <v>26</v>
      </c>
      <c r="B609" s="84"/>
      <c r="C609" s="84"/>
      <c r="D609" s="18" t="s">
        <v>74</v>
      </c>
      <c r="E609" s="139">
        <v>0</v>
      </c>
      <c r="F609" s="27">
        <v>0</v>
      </c>
      <c r="G609" s="27">
        <v>0</v>
      </c>
      <c r="H609" s="82">
        <v>0</v>
      </c>
      <c r="I609" s="20"/>
      <c r="J609" s="85"/>
      <c r="L609" s="176"/>
    </row>
    <row r="610" spans="1:12" ht="25.5" hidden="1">
      <c r="A610" s="19" t="s">
        <v>522</v>
      </c>
      <c r="B610" s="84"/>
      <c r="C610" s="84"/>
      <c r="D610" s="18" t="s">
        <v>75</v>
      </c>
      <c r="E610" s="139">
        <v>0</v>
      </c>
      <c r="F610" s="27">
        <v>0</v>
      </c>
      <c r="G610" s="27">
        <v>0</v>
      </c>
      <c r="H610" s="82">
        <v>0</v>
      </c>
      <c r="I610" s="20"/>
      <c r="J610" s="85"/>
      <c r="L610" s="176"/>
    </row>
    <row r="611" spans="1:12" ht="12.75" hidden="1">
      <c r="A611" s="19" t="s">
        <v>154</v>
      </c>
      <c r="B611" s="18"/>
      <c r="C611" s="18"/>
      <c r="D611" s="18" t="s">
        <v>155</v>
      </c>
      <c r="E611" s="139">
        <v>0</v>
      </c>
      <c r="F611" s="27">
        <v>0</v>
      </c>
      <c r="G611" s="27">
        <v>0</v>
      </c>
      <c r="H611" s="82">
        <v>0</v>
      </c>
      <c r="I611" s="20"/>
      <c r="J611" s="26"/>
      <c r="L611" s="176"/>
    </row>
    <row r="612" spans="1:10" ht="12.75">
      <c r="A612" s="19" t="s">
        <v>9</v>
      </c>
      <c r="B612" s="18"/>
      <c r="C612" s="18"/>
      <c r="D612" s="18" t="s">
        <v>76</v>
      </c>
      <c r="E612" s="139">
        <v>4000</v>
      </c>
      <c r="F612" s="27">
        <v>4000</v>
      </c>
      <c r="G612" s="27">
        <v>294.68</v>
      </c>
      <c r="H612" s="82">
        <f t="shared" si="18"/>
        <v>0.07367</v>
      </c>
      <c r="I612" s="20"/>
      <c r="J612" s="26"/>
    </row>
    <row r="613" spans="1:10" ht="12.75">
      <c r="A613" s="19" t="s">
        <v>10</v>
      </c>
      <c r="B613" s="18"/>
      <c r="C613" s="18"/>
      <c r="D613" s="18" t="s">
        <v>144</v>
      </c>
      <c r="E613" s="139">
        <v>500</v>
      </c>
      <c r="F613" s="27">
        <v>500</v>
      </c>
      <c r="G613" s="27">
        <v>410.02</v>
      </c>
      <c r="H613" s="82">
        <f>G613/F613</f>
        <v>0.82004</v>
      </c>
      <c r="I613" s="20"/>
      <c r="J613" s="26"/>
    </row>
    <row r="614" spans="1:10" s="134" customFormat="1" ht="12.75">
      <c r="A614" s="19" t="s">
        <v>11</v>
      </c>
      <c r="B614" s="18"/>
      <c r="C614" s="18"/>
      <c r="D614" s="18" t="s">
        <v>127</v>
      </c>
      <c r="E614" s="139">
        <v>17000</v>
      </c>
      <c r="F614" s="27">
        <v>17000</v>
      </c>
      <c r="G614" s="27">
        <v>0</v>
      </c>
      <c r="H614" s="82">
        <f>G614/F614</f>
        <v>0</v>
      </c>
      <c r="I614" s="20"/>
      <c r="J614" s="26"/>
    </row>
    <row r="615" spans="1:10" ht="12.75">
      <c r="A615" s="19" t="s">
        <v>12</v>
      </c>
      <c r="B615" s="18"/>
      <c r="C615" s="18"/>
      <c r="D615" s="18" t="s">
        <v>72</v>
      </c>
      <c r="E615" s="139">
        <v>15000</v>
      </c>
      <c r="F615" s="27">
        <v>15000</v>
      </c>
      <c r="G615" s="27">
        <v>0</v>
      </c>
      <c r="H615" s="82">
        <f t="shared" si="18"/>
        <v>0</v>
      </c>
      <c r="I615" s="20"/>
      <c r="J615" s="26"/>
    </row>
    <row r="616" spans="1:10" ht="25.5" hidden="1">
      <c r="A616" s="19" t="s">
        <v>306</v>
      </c>
      <c r="B616" s="18"/>
      <c r="C616" s="18"/>
      <c r="D616" s="18" t="s">
        <v>167</v>
      </c>
      <c r="E616" s="139">
        <v>0</v>
      </c>
      <c r="F616" s="27">
        <v>0</v>
      </c>
      <c r="G616" s="27">
        <v>0</v>
      </c>
      <c r="H616" s="82" t="e">
        <f t="shared" si="18"/>
        <v>#DIV/0!</v>
      </c>
      <c r="I616" s="20"/>
      <c r="J616" s="26"/>
    </row>
    <row r="617" spans="1:10" ht="12.75">
      <c r="A617" s="19" t="s">
        <v>25</v>
      </c>
      <c r="B617" s="18"/>
      <c r="C617" s="18"/>
      <c r="D617" s="18" t="s">
        <v>85</v>
      </c>
      <c r="E617" s="139">
        <v>21000</v>
      </c>
      <c r="F617" s="27">
        <v>3900</v>
      </c>
      <c r="G617" s="27">
        <v>1360.19</v>
      </c>
      <c r="H617" s="82">
        <f t="shared" si="18"/>
        <v>0.34876666666666667</v>
      </c>
      <c r="I617" s="20"/>
      <c r="J617" s="26"/>
    </row>
    <row r="618" spans="1:10" ht="12.75">
      <c r="A618" s="19" t="s">
        <v>83</v>
      </c>
      <c r="B618" s="18"/>
      <c r="C618" s="18"/>
      <c r="D618" s="18" t="s">
        <v>82</v>
      </c>
      <c r="E618" s="139">
        <v>260250</v>
      </c>
      <c r="F618" s="27">
        <v>235250</v>
      </c>
      <c r="G618" s="27">
        <v>4700</v>
      </c>
      <c r="H618" s="82">
        <f t="shared" si="18"/>
        <v>0.01997874601487779</v>
      </c>
      <c r="I618" s="20"/>
      <c r="J618" s="26"/>
    </row>
    <row r="619" spans="1:10" ht="12.75">
      <c r="A619" s="19" t="s">
        <v>83</v>
      </c>
      <c r="B619" s="18"/>
      <c r="C619" s="18"/>
      <c r="D619" s="18" t="s">
        <v>245</v>
      </c>
      <c r="E619" s="139">
        <v>1701335</v>
      </c>
      <c r="F619" s="27">
        <v>1973497</v>
      </c>
      <c r="G619" s="27">
        <v>1435162.01</v>
      </c>
      <c r="H619" s="82">
        <f t="shared" si="18"/>
        <v>0.727217730759155</v>
      </c>
      <c r="I619" s="20"/>
      <c r="J619" s="26"/>
    </row>
    <row r="620" spans="1:10" ht="12.75">
      <c r="A620" s="19" t="s">
        <v>83</v>
      </c>
      <c r="B620" s="18"/>
      <c r="C620" s="18"/>
      <c r="D620" s="18" t="s">
        <v>226</v>
      </c>
      <c r="E620" s="139">
        <v>1411865</v>
      </c>
      <c r="F620" s="27">
        <v>635467</v>
      </c>
      <c r="G620" s="27">
        <v>315599.59</v>
      </c>
      <c r="H620" s="82">
        <f t="shared" si="18"/>
        <v>0.4966419814089481</v>
      </c>
      <c r="I620" s="20"/>
      <c r="J620" s="26"/>
    </row>
    <row r="621" spans="1:10" ht="12.75" customHeight="1" hidden="1">
      <c r="A621" s="19" t="s">
        <v>342</v>
      </c>
      <c r="B621" s="18"/>
      <c r="C621" s="18"/>
      <c r="D621" s="18" t="s">
        <v>139</v>
      </c>
      <c r="E621" s="139">
        <v>0</v>
      </c>
      <c r="F621" s="27">
        <v>0</v>
      </c>
      <c r="G621" s="27">
        <v>0</v>
      </c>
      <c r="H621" s="82" t="e">
        <f t="shared" si="18"/>
        <v>#DIV/0!</v>
      </c>
      <c r="I621" s="20"/>
      <c r="J621" s="26"/>
    </row>
    <row r="622" spans="1:10" ht="15" customHeight="1">
      <c r="A622" s="57" t="s">
        <v>323</v>
      </c>
      <c r="B622" s="84"/>
      <c r="C622" s="84" t="s">
        <v>324</v>
      </c>
      <c r="D622" s="84"/>
      <c r="E622" s="140">
        <f>SUM(E623:E634)</f>
        <v>880000</v>
      </c>
      <c r="F622" s="86">
        <f>SUM(F623:F634)</f>
        <v>867000</v>
      </c>
      <c r="G622" s="86">
        <f>SUM(G623:G634)</f>
        <v>406889.57</v>
      </c>
      <c r="H622" s="59">
        <f t="shared" si="18"/>
        <v>0.4693074625144175</v>
      </c>
      <c r="I622" s="59">
        <f>G622/13469867.47</f>
        <v>0.030207392233533237</v>
      </c>
      <c r="J622" s="186"/>
    </row>
    <row r="623" spans="1:10" ht="25.5" hidden="1">
      <c r="A623" s="19" t="s">
        <v>319</v>
      </c>
      <c r="B623" s="18"/>
      <c r="C623" s="18"/>
      <c r="D623" s="18" t="s">
        <v>89</v>
      </c>
      <c r="E623" s="139">
        <v>0</v>
      </c>
      <c r="F623" s="27">
        <v>0</v>
      </c>
      <c r="G623" s="27">
        <v>0</v>
      </c>
      <c r="H623" s="82" t="e">
        <f t="shared" si="18"/>
        <v>#DIV/0!</v>
      </c>
      <c r="I623" s="20">
        <f>G623/13469867.47</f>
        <v>0</v>
      </c>
      <c r="J623" s="26"/>
    </row>
    <row r="624" spans="1:10" ht="12.75">
      <c r="A624" s="19" t="s">
        <v>534</v>
      </c>
      <c r="B624" s="18"/>
      <c r="C624" s="18"/>
      <c r="D624" s="18" t="s">
        <v>90</v>
      </c>
      <c r="E624" s="139">
        <v>98</v>
      </c>
      <c r="F624" s="27">
        <v>98</v>
      </c>
      <c r="G624" s="27">
        <v>15</v>
      </c>
      <c r="H624" s="82">
        <f t="shared" si="18"/>
        <v>0.15306122448979592</v>
      </c>
      <c r="I624" s="20"/>
      <c r="J624" s="26"/>
    </row>
    <row r="625" spans="1:10" ht="12.75">
      <c r="A625" s="19" t="s">
        <v>19</v>
      </c>
      <c r="B625" s="18"/>
      <c r="C625" s="18"/>
      <c r="D625" s="18" t="s">
        <v>141</v>
      </c>
      <c r="E625" s="139">
        <v>6900</v>
      </c>
      <c r="F625" s="27">
        <v>11000</v>
      </c>
      <c r="G625" s="27">
        <v>5126.72</v>
      </c>
      <c r="H625" s="82">
        <f t="shared" si="18"/>
        <v>0.46606545454545456</v>
      </c>
      <c r="I625" s="20"/>
      <c r="J625" s="26"/>
    </row>
    <row r="626" spans="1:10" ht="12.75">
      <c r="A626" s="19" t="s">
        <v>364</v>
      </c>
      <c r="B626" s="18"/>
      <c r="C626" s="18"/>
      <c r="D626" s="18" t="s">
        <v>159</v>
      </c>
      <c r="E626" s="139">
        <v>1071</v>
      </c>
      <c r="F626" s="27">
        <v>1071</v>
      </c>
      <c r="G626" s="27">
        <v>1071</v>
      </c>
      <c r="H626" s="82">
        <f t="shared" si="18"/>
        <v>1</v>
      </c>
      <c r="I626" s="20"/>
      <c r="J626" s="26"/>
    </row>
    <row r="627" spans="1:10" ht="12.75">
      <c r="A627" s="19" t="s">
        <v>26</v>
      </c>
      <c r="B627" s="18"/>
      <c r="C627" s="18"/>
      <c r="D627" s="18" t="s">
        <v>74</v>
      </c>
      <c r="E627" s="139">
        <v>1371</v>
      </c>
      <c r="F627" s="27">
        <v>2076</v>
      </c>
      <c r="G627" s="27">
        <v>957.65</v>
      </c>
      <c r="H627" s="82">
        <f t="shared" si="18"/>
        <v>0.46129576107899806</v>
      </c>
      <c r="I627" s="20"/>
      <c r="J627" s="26"/>
    </row>
    <row r="628" spans="1:10" ht="25.5">
      <c r="A628" s="19" t="s">
        <v>522</v>
      </c>
      <c r="B628" s="18"/>
      <c r="C628" s="18"/>
      <c r="D628" s="18" t="s">
        <v>75</v>
      </c>
      <c r="E628" s="139">
        <v>196</v>
      </c>
      <c r="F628" s="27">
        <v>236</v>
      </c>
      <c r="G628" s="27">
        <v>119</v>
      </c>
      <c r="H628" s="82">
        <f t="shared" si="18"/>
        <v>0.5042372881355932</v>
      </c>
      <c r="I628" s="20"/>
      <c r="J628" s="26"/>
    </row>
    <row r="629" spans="1:10" ht="12.75">
      <c r="A629" s="19" t="s">
        <v>9</v>
      </c>
      <c r="B629" s="18"/>
      <c r="C629" s="18"/>
      <c r="D629" s="18" t="s">
        <v>76</v>
      </c>
      <c r="E629" s="139">
        <v>1158</v>
      </c>
      <c r="F629" s="27">
        <v>1158</v>
      </c>
      <c r="G629" s="27">
        <v>84.23</v>
      </c>
      <c r="H629" s="82">
        <f t="shared" si="18"/>
        <v>0.07273747841105355</v>
      </c>
      <c r="I629" s="20"/>
      <c r="J629" s="26"/>
    </row>
    <row r="630" spans="1:10" ht="12.75">
      <c r="A630" s="19" t="s">
        <v>10</v>
      </c>
      <c r="B630" s="18"/>
      <c r="C630" s="18"/>
      <c r="D630" s="18" t="s">
        <v>144</v>
      </c>
      <c r="E630" s="139">
        <v>1900</v>
      </c>
      <c r="F630" s="27">
        <v>2900</v>
      </c>
      <c r="G630" s="27">
        <v>2203.6</v>
      </c>
      <c r="H630" s="82">
        <f t="shared" si="18"/>
        <v>0.7598620689655172</v>
      </c>
      <c r="I630" s="20"/>
      <c r="J630" s="26"/>
    </row>
    <row r="631" spans="1:10" ht="12.75">
      <c r="A631" s="19" t="s">
        <v>12</v>
      </c>
      <c r="B631" s="18"/>
      <c r="C631" s="18"/>
      <c r="D631" s="18" t="s">
        <v>72</v>
      </c>
      <c r="E631" s="139">
        <v>866900</v>
      </c>
      <c r="F631" s="27">
        <v>847840</v>
      </c>
      <c r="G631" s="27">
        <v>397020.28</v>
      </c>
      <c r="H631" s="82">
        <f t="shared" si="18"/>
        <v>0.4682726457822231</v>
      </c>
      <c r="I631" s="20"/>
      <c r="J631" s="26"/>
    </row>
    <row r="632" spans="1:10" s="134" customFormat="1" ht="12.75">
      <c r="A632" s="19" t="s">
        <v>25</v>
      </c>
      <c r="B632" s="18"/>
      <c r="C632" s="18"/>
      <c r="D632" s="18" t="s">
        <v>85</v>
      </c>
      <c r="E632" s="139">
        <v>47</v>
      </c>
      <c r="F632" s="27">
        <v>47</v>
      </c>
      <c r="G632" s="27">
        <v>23.18</v>
      </c>
      <c r="H632" s="82">
        <f t="shared" si="18"/>
        <v>0.4931914893617021</v>
      </c>
      <c r="I632" s="20"/>
      <c r="J632" s="26"/>
    </row>
    <row r="633" spans="1:10" s="134" customFormat="1" ht="12.75">
      <c r="A633" s="19" t="s">
        <v>300</v>
      </c>
      <c r="B633" s="18"/>
      <c r="C633" s="18"/>
      <c r="D633" s="18" t="s">
        <v>134</v>
      </c>
      <c r="E633" s="139">
        <v>359</v>
      </c>
      <c r="F633" s="27">
        <v>574</v>
      </c>
      <c r="G633" s="27">
        <v>268.91</v>
      </c>
      <c r="H633" s="82">
        <f t="shared" si="18"/>
        <v>0.46848432055749134</v>
      </c>
      <c r="I633" s="20"/>
      <c r="J633" s="26"/>
    </row>
    <row r="634" spans="1:10" s="134" customFormat="1" ht="25.5" hidden="1">
      <c r="A634" s="19" t="s">
        <v>447</v>
      </c>
      <c r="B634" s="18"/>
      <c r="C634" s="18"/>
      <c r="D634" s="18" t="s">
        <v>448</v>
      </c>
      <c r="E634" s="139">
        <v>0</v>
      </c>
      <c r="F634" s="27">
        <v>0</v>
      </c>
      <c r="G634" s="27">
        <v>0</v>
      </c>
      <c r="H634" s="82" t="e">
        <f t="shared" si="18"/>
        <v>#DIV/0!</v>
      </c>
      <c r="I634" s="20"/>
      <c r="J634" s="26"/>
    </row>
    <row r="635" spans="1:10" ht="15" customHeight="1">
      <c r="A635" s="57" t="s">
        <v>56</v>
      </c>
      <c r="B635" s="84"/>
      <c r="C635" s="84">
        <v>90003</v>
      </c>
      <c r="D635" s="84"/>
      <c r="E635" s="140">
        <f>SUM(E636:E640)</f>
        <v>114000</v>
      </c>
      <c r="F635" s="86">
        <f>SUM(F636:F640)</f>
        <v>114000</v>
      </c>
      <c r="G635" s="86">
        <f>SUM(G636:G640)</f>
        <v>47713.009999999995</v>
      </c>
      <c r="H635" s="59">
        <f t="shared" si="18"/>
        <v>0.4185351754385964</v>
      </c>
      <c r="I635" s="59">
        <f>G635/13469867.47</f>
        <v>0.0035422033740321567</v>
      </c>
      <c r="J635" s="85"/>
    </row>
    <row r="636" spans="1:10" ht="12.75">
      <c r="A636" s="19" t="s">
        <v>9</v>
      </c>
      <c r="B636" s="18"/>
      <c r="C636" s="18"/>
      <c r="D636" s="18">
        <v>4210</v>
      </c>
      <c r="E636" s="139">
        <v>45000</v>
      </c>
      <c r="F636" s="27">
        <v>42000</v>
      </c>
      <c r="G636" s="27">
        <v>17773.16</v>
      </c>
      <c r="H636" s="82">
        <f t="shared" si="18"/>
        <v>0.4231704761904762</v>
      </c>
      <c r="I636" s="20"/>
      <c r="J636" s="26"/>
    </row>
    <row r="637" spans="1:10" ht="12.75">
      <c r="A637" s="19" t="s">
        <v>11</v>
      </c>
      <c r="B637" s="18"/>
      <c r="C637" s="18"/>
      <c r="D637" s="18" t="s">
        <v>127</v>
      </c>
      <c r="E637" s="139">
        <v>3000</v>
      </c>
      <c r="F637" s="27">
        <v>6000</v>
      </c>
      <c r="G637" s="27">
        <v>4201.4</v>
      </c>
      <c r="H637" s="82">
        <f t="shared" si="18"/>
        <v>0.7002333333333333</v>
      </c>
      <c r="I637" s="20"/>
      <c r="J637" s="26"/>
    </row>
    <row r="638" spans="1:10" ht="12.75">
      <c r="A638" s="19" t="s">
        <v>12</v>
      </c>
      <c r="B638" s="18"/>
      <c r="C638" s="18"/>
      <c r="D638" s="18">
        <v>4300</v>
      </c>
      <c r="E638" s="139">
        <v>65000</v>
      </c>
      <c r="F638" s="27">
        <v>65000</v>
      </c>
      <c r="G638" s="27">
        <v>25607.45</v>
      </c>
      <c r="H638" s="82">
        <f t="shared" si="18"/>
        <v>0.3939607692307692</v>
      </c>
      <c r="I638" s="20"/>
      <c r="J638" s="26"/>
    </row>
    <row r="639" spans="1:10" ht="12.75">
      <c r="A639" s="19" t="s">
        <v>25</v>
      </c>
      <c r="B639" s="18"/>
      <c r="C639" s="18"/>
      <c r="D639" s="18" t="s">
        <v>85</v>
      </c>
      <c r="E639" s="139">
        <v>1000</v>
      </c>
      <c r="F639" s="27">
        <v>1000</v>
      </c>
      <c r="G639" s="27">
        <v>131</v>
      </c>
      <c r="H639" s="82">
        <f t="shared" si="18"/>
        <v>0.131</v>
      </c>
      <c r="I639" s="20"/>
      <c r="J639" s="26"/>
    </row>
    <row r="640" spans="1:10" ht="12.75" hidden="1">
      <c r="A640" s="19" t="s">
        <v>342</v>
      </c>
      <c r="B640" s="18"/>
      <c r="C640" s="18"/>
      <c r="D640" s="18" t="s">
        <v>139</v>
      </c>
      <c r="E640" s="139">
        <v>0</v>
      </c>
      <c r="F640" s="27">
        <v>0</v>
      </c>
      <c r="G640" s="27">
        <v>0</v>
      </c>
      <c r="H640" s="82" t="e">
        <f t="shared" si="18"/>
        <v>#DIV/0!</v>
      </c>
      <c r="I640" s="20"/>
      <c r="J640" s="26"/>
    </row>
    <row r="641" spans="1:12" ht="15" customHeight="1">
      <c r="A641" s="57" t="s">
        <v>220</v>
      </c>
      <c r="B641" s="84"/>
      <c r="C641" s="84">
        <v>90004</v>
      </c>
      <c r="D641" s="84"/>
      <c r="E641" s="140">
        <f>SUM(E642:E651)</f>
        <v>181585</v>
      </c>
      <c r="F641" s="86">
        <f>SUM(F642:F651)</f>
        <v>439935</v>
      </c>
      <c r="G641" s="86">
        <f>SUM(G642:G651)</f>
        <v>92792.4</v>
      </c>
      <c r="H641" s="59">
        <f t="shared" si="18"/>
        <v>0.21092297725800402</v>
      </c>
      <c r="I641" s="59">
        <f>G641/13469867.47</f>
        <v>0.00688888737819185</v>
      </c>
      <c r="J641" s="85"/>
      <c r="L641" s="176"/>
    </row>
    <row r="642" spans="1:12" ht="12.75" hidden="1">
      <c r="A642" s="19" t="s">
        <v>21</v>
      </c>
      <c r="B642" s="84"/>
      <c r="C642" s="84"/>
      <c r="D642" s="18" t="s">
        <v>74</v>
      </c>
      <c r="E642" s="139">
        <v>0</v>
      </c>
      <c r="F642" s="27">
        <v>0</v>
      </c>
      <c r="G642" s="27">
        <v>0</v>
      </c>
      <c r="H642" s="82"/>
      <c r="I642" s="20">
        <f>G642/13469867.47</f>
        <v>0</v>
      </c>
      <c r="J642" s="85"/>
      <c r="L642" s="176"/>
    </row>
    <row r="643" spans="1:12" ht="25.5" hidden="1">
      <c r="A643" s="19" t="s">
        <v>522</v>
      </c>
      <c r="B643" s="84"/>
      <c r="C643" s="84"/>
      <c r="D643" s="18" t="s">
        <v>75</v>
      </c>
      <c r="E643" s="139">
        <v>0</v>
      </c>
      <c r="F643" s="27">
        <v>0</v>
      </c>
      <c r="G643" s="27">
        <v>0</v>
      </c>
      <c r="H643" s="82"/>
      <c r="I643" s="20">
        <f>G643/13469867.47</f>
        <v>0</v>
      </c>
      <c r="J643" s="85"/>
      <c r="L643" s="176"/>
    </row>
    <row r="644" spans="1:12" ht="12.75" hidden="1">
      <c r="A644" s="19" t="s">
        <v>154</v>
      </c>
      <c r="B644" s="18"/>
      <c r="C644" s="18"/>
      <c r="D644" s="18" t="s">
        <v>155</v>
      </c>
      <c r="E644" s="139">
        <v>0</v>
      </c>
      <c r="F644" s="27">
        <v>0</v>
      </c>
      <c r="G644" s="27">
        <v>0</v>
      </c>
      <c r="H644" s="82"/>
      <c r="I644" s="20">
        <f>G644/13469867.47</f>
        <v>0</v>
      </c>
      <c r="J644" s="26"/>
      <c r="L644" s="176"/>
    </row>
    <row r="645" spans="1:12" ht="12.75">
      <c r="A645" s="19" t="s">
        <v>9</v>
      </c>
      <c r="B645" s="18"/>
      <c r="C645" s="18"/>
      <c r="D645" s="18">
        <v>4210</v>
      </c>
      <c r="E645" s="139">
        <v>65000</v>
      </c>
      <c r="F645" s="27">
        <v>92250</v>
      </c>
      <c r="G645" s="27">
        <v>22995.87</v>
      </c>
      <c r="H645" s="82">
        <f t="shared" si="18"/>
        <v>0.24927772357723577</v>
      </c>
      <c r="I645" s="20"/>
      <c r="J645" s="26"/>
      <c r="L645" s="176"/>
    </row>
    <row r="646" spans="1:10" s="134" customFormat="1" ht="12.75">
      <c r="A646" s="19" t="s">
        <v>10</v>
      </c>
      <c r="B646" s="18"/>
      <c r="C646" s="18"/>
      <c r="D646" s="18" t="s">
        <v>144</v>
      </c>
      <c r="E646" s="139">
        <v>8000</v>
      </c>
      <c r="F646" s="27">
        <v>8000</v>
      </c>
      <c r="G646" s="27">
        <v>2516.08</v>
      </c>
      <c r="H646" s="82">
        <f t="shared" si="18"/>
        <v>0.31451</v>
      </c>
      <c r="I646" s="20"/>
      <c r="J646" s="26"/>
    </row>
    <row r="647" spans="1:10" ht="12.75">
      <c r="A647" s="19" t="s">
        <v>11</v>
      </c>
      <c r="B647" s="18"/>
      <c r="C647" s="18"/>
      <c r="D647" s="18" t="s">
        <v>127</v>
      </c>
      <c r="E647" s="139">
        <v>0</v>
      </c>
      <c r="F647" s="27">
        <v>4000</v>
      </c>
      <c r="G647" s="27">
        <v>3460.5</v>
      </c>
      <c r="H647" s="82">
        <f t="shared" si="18"/>
        <v>0.865125</v>
      </c>
      <c r="I647" s="20"/>
      <c r="J647" s="26"/>
    </row>
    <row r="648" spans="1:10" ht="12.75">
      <c r="A648" s="19" t="s">
        <v>12</v>
      </c>
      <c r="B648" s="18"/>
      <c r="C648" s="18"/>
      <c r="D648" s="18">
        <v>4300</v>
      </c>
      <c r="E648" s="139">
        <v>20000</v>
      </c>
      <c r="F648" s="27">
        <v>26000</v>
      </c>
      <c r="G648" s="27">
        <v>14370.33</v>
      </c>
      <c r="H648" s="82">
        <f t="shared" si="18"/>
        <v>0.552705</v>
      </c>
      <c r="I648" s="20"/>
      <c r="J648" s="26"/>
    </row>
    <row r="649" spans="1:10" ht="12.75">
      <c r="A649" s="19" t="s">
        <v>25</v>
      </c>
      <c r="B649" s="18"/>
      <c r="C649" s="18"/>
      <c r="D649" s="18" t="s">
        <v>85</v>
      </c>
      <c r="E649" s="139">
        <v>585</v>
      </c>
      <c r="F649" s="27">
        <v>1685</v>
      </c>
      <c r="G649" s="27">
        <v>1065.5</v>
      </c>
      <c r="H649" s="82">
        <f t="shared" si="18"/>
        <v>0.6323442136498516</v>
      </c>
      <c r="I649" s="20"/>
      <c r="J649" s="26"/>
    </row>
    <row r="650" spans="1:10" ht="12.75">
      <c r="A650" s="19" t="s">
        <v>83</v>
      </c>
      <c r="B650" s="18"/>
      <c r="C650" s="18"/>
      <c r="D650" s="18" t="s">
        <v>82</v>
      </c>
      <c r="E650" s="139">
        <v>0</v>
      </c>
      <c r="F650" s="27">
        <v>250000</v>
      </c>
      <c r="G650" s="27">
        <v>6150</v>
      </c>
      <c r="H650" s="82">
        <f t="shared" si="18"/>
        <v>0.0246</v>
      </c>
      <c r="I650" s="20"/>
      <c r="J650" s="26"/>
    </row>
    <row r="651" spans="1:10" ht="14.25" customHeight="1">
      <c r="A651" s="19" t="s">
        <v>342</v>
      </c>
      <c r="B651" s="18"/>
      <c r="C651" s="18"/>
      <c r="D651" s="18" t="s">
        <v>139</v>
      </c>
      <c r="E651" s="139">
        <v>88000</v>
      </c>
      <c r="F651" s="27">
        <v>58000</v>
      </c>
      <c r="G651" s="27">
        <v>42234.12</v>
      </c>
      <c r="H651" s="82">
        <f t="shared" si="18"/>
        <v>0.7281744827586207</v>
      </c>
      <c r="I651" s="20"/>
      <c r="J651" s="26"/>
    </row>
    <row r="652" spans="1:10" ht="12.75">
      <c r="A652" s="51" t="s">
        <v>492</v>
      </c>
      <c r="B652" s="18"/>
      <c r="C652" s="84" t="s">
        <v>348</v>
      </c>
      <c r="D652" s="84"/>
      <c r="E652" s="140">
        <f>E654+E653</f>
        <v>30000</v>
      </c>
      <c r="F652" s="140">
        <f>F654+F653</f>
        <v>83000</v>
      </c>
      <c r="G652" s="140">
        <f>G654+G653</f>
        <v>0</v>
      </c>
      <c r="H652" s="59">
        <f t="shared" si="18"/>
        <v>0</v>
      </c>
      <c r="I652" s="59">
        <f>G652/13469867.47</f>
        <v>0</v>
      </c>
      <c r="J652" s="26"/>
    </row>
    <row r="653" spans="1:10" ht="12.75">
      <c r="A653" s="19" t="s">
        <v>12</v>
      </c>
      <c r="B653" s="18"/>
      <c r="C653" s="18"/>
      <c r="D653" s="18" t="s">
        <v>72</v>
      </c>
      <c r="E653" s="139">
        <v>0</v>
      </c>
      <c r="F653" s="139">
        <v>2000</v>
      </c>
      <c r="G653" s="139">
        <v>0</v>
      </c>
      <c r="H653" s="82">
        <f t="shared" si="18"/>
        <v>0</v>
      </c>
      <c r="I653" s="20"/>
      <c r="J653" s="26"/>
    </row>
    <row r="654" spans="1:10" ht="36.75" customHeight="1">
      <c r="A654" s="19" t="s">
        <v>529</v>
      </c>
      <c r="B654" s="18"/>
      <c r="C654" s="18"/>
      <c r="D654" s="18" t="s">
        <v>478</v>
      </c>
      <c r="E654" s="139">
        <v>30000</v>
      </c>
      <c r="F654" s="27">
        <v>81000</v>
      </c>
      <c r="G654" s="27">
        <v>0</v>
      </c>
      <c r="H654" s="82">
        <f t="shared" si="18"/>
        <v>0</v>
      </c>
      <c r="I654" s="20"/>
      <c r="J654" s="26"/>
    </row>
    <row r="655" spans="1:10" ht="14.25" customHeight="1">
      <c r="A655" s="57" t="s">
        <v>493</v>
      </c>
      <c r="B655" s="18"/>
      <c r="C655" s="84" t="s">
        <v>494</v>
      </c>
      <c r="D655" s="18"/>
      <c r="E655" s="140">
        <f>E656</f>
        <v>6000</v>
      </c>
      <c r="F655" s="86">
        <f>SUM(F656)</f>
        <v>6000</v>
      </c>
      <c r="G655" s="86">
        <f>SUM(G656)</f>
        <v>2100</v>
      </c>
      <c r="H655" s="59">
        <f t="shared" si="18"/>
        <v>0.35</v>
      </c>
      <c r="I655" s="59">
        <f>G655/13469867.47</f>
        <v>0.00015590353837386344</v>
      </c>
      <c r="J655" s="26"/>
    </row>
    <row r="656" spans="1:10" ht="14.25" customHeight="1">
      <c r="A656" s="19" t="s">
        <v>12</v>
      </c>
      <c r="B656" s="18"/>
      <c r="C656" s="84"/>
      <c r="D656" s="18" t="s">
        <v>72</v>
      </c>
      <c r="E656" s="139">
        <v>6000</v>
      </c>
      <c r="F656" s="27">
        <v>6000</v>
      </c>
      <c r="G656" s="27">
        <v>2100</v>
      </c>
      <c r="H656" s="82">
        <f t="shared" si="18"/>
        <v>0.35</v>
      </c>
      <c r="I656" s="20"/>
      <c r="J656" s="26"/>
    </row>
    <row r="657" spans="1:10" ht="15" customHeight="1">
      <c r="A657" s="57" t="s">
        <v>57</v>
      </c>
      <c r="B657" s="84"/>
      <c r="C657" s="84">
        <v>90015</v>
      </c>
      <c r="D657" s="84"/>
      <c r="E657" s="140">
        <f>SUM(E658:E662)</f>
        <v>383000</v>
      </c>
      <c r="F657" s="86">
        <f>SUM(F658:F662)</f>
        <v>485000</v>
      </c>
      <c r="G657" s="86">
        <f>SUM(G658:G662)</f>
        <v>183446.87</v>
      </c>
      <c r="H657" s="59">
        <f t="shared" si="18"/>
        <v>0.3782409690721649</v>
      </c>
      <c r="I657" s="59">
        <f>G657/13469867.47</f>
        <v>0.013619055303147685</v>
      </c>
      <c r="J657" s="85"/>
    </row>
    <row r="658" spans="1:10" s="134" customFormat="1" ht="12.75">
      <c r="A658" s="19" t="s">
        <v>9</v>
      </c>
      <c r="B658" s="18"/>
      <c r="C658" s="18"/>
      <c r="D658" s="18" t="s">
        <v>76</v>
      </c>
      <c r="E658" s="139">
        <v>10000</v>
      </c>
      <c r="F658" s="27">
        <v>10000</v>
      </c>
      <c r="G658" s="27">
        <v>0</v>
      </c>
      <c r="H658" s="82">
        <f t="shared" si="18"/>
        <v>0</v>
      </c>
      <c r="I658" s="20"/>
      <c r="J658" s="26"/>
    </row>
    <row r="659" spans="1:10" ht="12.75">
      <c r="A659" s="19" t="s">
        <v>10</v>
      </c>
      <c r="B659" s="18"/>
      <c r="C659" s="18"/>
      <c r="D659" s="18">
        <v>4260</v>
      </c>
      <c r="E659" s="139">
        <v>230000</v>
      </c>
      <c r="F659" s="27">
        <v>230000</v>
      </c>
      <c r="G659" s="27">
        <v>115594.39</v>
      </c>
      <c r="H659" s="82">
        <f t="shared" si="18"/>
        <v>0.5025843043478261</v>
      </c>
      <c r="I659" s="20"/>
      <c r="J659" s="26"/>
    </row>
    <row r="660" spans="1:10" s="134" customFormat="1" ht="12.75">
      <c r="A660" s="19" t="s">
        <v>11</v>
      </c>
      <c r="B660" s="18"/>
      <c r="C660" s="18"/>
      <c r="D660" s="18">
        <v>4270</v>
      </c>
      <c r="E660" s="139">
        <v>116000</v>
      </c>
      <c r="F660" s="27">
        <v>116000</v>
      </c>
      <c r="G660" s="27">
        <v>54949.04</v>
      </c>
      <c r="H660" s="82">
        <f t="shared" si="18"/>
        <v>0.4736986206896552</v>
      </c>
      <c r="I660" s="20"/>
      <c r="J660" s="26"/>
    </row>
    <row r="661" spans="1:10" ht="12.75">
      <c r="A661" s="19" t="s">
        <v>12</v>
      </c>
      <c r="B661" s="18"/>
      <c r="C661" s="18"/>
      <c r="D661" s="18">
        <v>4300</v>
      </c>
      <c r="E661" s="139">
        <v>10000</v>
      </c>
      <c r="F661" s="27">
        <v>17000</v>
      </c>
      <c r="G661" s="27">
        <v>7116.94</v>
      </c>
      <c r="H661" s="82">
        <f t="shared" si="18"/>
        <v>0.4186435294117647</v>
      </c>
      <c r="I661" s="20"/>
      <c r="J661" s="26"/>
    </row>
    <row r="662" spans="1:10" ht="12.75">
      <c r="A662" s="19" t="s">
        <v>83</v>
      </c>
      <c r="B662" s="18"/>
      <c r="C662" s="18"/>
      <c r="D662" s="18" t="s">
        <v>82</v>
      </c>
      <c r="E662" s="139">
        <v>17000</v>
      </c>
      <c r="F662" s="27">
        <v>112000</v>
      </c>
      <c r="G662" s="27">
        <v>5786.5</v>
      </c>
      <c r="H662" s="82">
        <f t="shared" si="18"/>
        <v>0.05166517857142857</v>
      </c>
      <c r="I662" s="20"/>
      <c r="J662" s="26"/>
    </row>
    <row r="663" spans="1:10" ht="12.75">
      <c r="A663" s="128" t="s">
        <v>509</v>
      </c>
      <c r="B663" s="124"/>
      <c r="C663" s="124" t="s">
        <v>517</v>
      </c>
      <c r="D663" s="124"/>
      <c r="E663" s="140">
        <f>E665+E664</f>
        <v>76110</v>
      </c>
      <c r="F663" s="140">
        <f>F665+F664</f>
        <v>92110</v>
      </c>
      <c r="G663" s="140">
        <f>G665+G664</f>
        <v>39110</v>
      </c>
      <c r="H663" s="126">
        <f t="shared" si="18"/>
        <v>0.4246010205189447</v>
      </c>
      <c r="I663" s="59">
        <f>G663/13469867.47</f>
        <v>0.0029035178027627616</v>
      </c>
      <c r="J663" s="125"/>
    </row>
    <row r="664" spans="1:10" ht="40.5" customHeight="1">
      <c r="A664" s="19" t="s">
        <v>449</v>
      </c>
      <c r="B664" s="124"/>
      <c r="C664" s="124"/>
      <c r="D664" s="130" t="s">
        <v>89</v>
      </c>
      <c r="E664" s="139">
        <v>74110</v>
      </c>
      <c r="F664" s="139">
        <v>74110</v>
      </c>
      <c r="G664" s="139">
        <v>37110</v>
      </c>
      <c r="H664" s="127">
        <f t="shared" si="18"/>
        <v>0.5007421400620699</v>
      </c>
      <c r="I664" s="20"/>
      <c r="J664" s="125"/>
    </row>
    <row r="665" spans="1:10" ht="12.75">
      <c r="A665" s="129" t="s">
        <v>12</v>
      </c>
      <c r="B665" s="130"/>
      <c r="C665" s="130"/>
      <c r="D665" s="130" t="s">
        <v>72</v>
      </c>
      <c r="E665" s="139">
        <v>2000</v>
      </c>
      <c r="F665" s="131">
        <v>18000</v>
      </c>
      <c r="G665" s="131">
        <v>2000</v>
      </c>
      <c r="H665" s="127">
        <f t="shared" si="18"/>
        <v>0.1111111111111111</v>
      </c>
      <c r="I665" s="20"/>
      <c r="J665" s="132"/>
    </row>
    <row r="666" spans="1:10" s="134" customFormat="1" ht="15" customHeight="1">
      <c r="A666" s="57" t="s">
        <v>15</v>
      </c>
      <c r="B666" s="84"/>
      <c r="C666" s="84" t="s">
        <v>84</v>
      </c>
      <c r="D666" s="84"/>
      <c r="E666" s="140">
        <f>SUM(E667:E680)</f>
        <v>470639</v>
      </c>
      <c r="F666" s="140">
        <f>SUM(F667:F680)</f>
        <v>534261</v>
      </c>
      <c r="G666" s="140">
        <f>SUM(G667:G680)</f>
        <v>344819.57000000007</v>
      </c>
      <c r="H666" s="59">
        <f t="shared" si="18"/>
        <v>0.6454140766404437</v>
      </c>
      <c r="I666" s="59">
        <f>G666/13469867.47</f>
        <v>0.025599329077882906</v>
      </c>
      <c r="J666" s="85"/>
    </row>
    <row r="667" spans="1:10" ht="12.75">
      <c r="A667" s="19" t="s">
        <v>298</v>
      </c>
      <c r="B667" s="18"/>
      <c r="C667" s="18"/>
      <c r="D667" s="18" t="s">
        <v>90</v>
      </c>
      <c r="E667" s="139">
        <v>20000</v>
      </c>
      <c r="F667" s="27">
        <v>20000</v>
      </c>
      <c r="G667" s="27">
        <v>6605.42</v>
      </c>
      <c r="H667" s="82">
        <f t="shared" si="18"/>
        <v>0.330271</v>
      </c>
      <c r="I667" s="20"/>
      <c r="J667" s="26"/>
    </row>
    <row r="668" spans="1:10" ht="12.75">
      <c r="A668" s="19" t="s">
        <v>19</v>
      </c>
      <c r="B668" s="18"/>
      <c r="C668" s="18"/>
      <c r="D668" s="18" t="s">
        <v>141</v>
      </c>
      <c r="E668" s="139">
        <v>297044</v>
      </c>
      <c r="F668" s="27">
        <v>295972</v>
      </c>
      <c r="G668" s="27">
        <v>176119.11</v>
      </c>
      <c r="H668" s="82">
        <f t="shared" si="18"/>
        <v>0.5950532820672225</v>
      </c>
      <c r="I668" s="20"/>
      <c r="J668" s="26"/>
    </row>
    <row r="669" spans="1:10" s="134" customFormat="1" ht="12.75">
      <c r="A669" s="19" t="s">
        <v>20</v>
      </c>
      <c r="B669" s="18"/>
      <c r="C669" s="18"/>
      <c r="D669" s="18" t="s">
        <v>159</v>
      </c>
      <c r="E669" s="139">
        <v>38440</v>
      </c>
      <c r="F669" s="27">
        <v>39512</v>
      </c>
      <c r="G669" s="27">
        <v>39511.73</v>
      </c>
      <c r="H669" s="82">
        <f t="shared" si="18"/>
        <v>0.9999931666329217</v>
      </c>
      <c r="I669" s="20"/>
      <c r="J669" s="26"/>
    </row>
    <row r="670" spans="1:10" ht="12.75">
      <c r="A670" s="19" t="s">
        <v>26</v>
      </c>
      <c r="B670" s="18"/>
      <c r="C670" s="18"/>
      <c r="D670" s="18" t="s">
        <v>74</v>
      </c>
      <c r="E670" s="139">
        <v>55987</v>
      </c>
      <c r="F670" s="27">
        <v>55987</v>
      </c>
      <c r="G670" s="27">
        <v>30859.66</v>
      </c>
      <c r="H670" s="82">
        <f t="shared" si="18"/>
        <v>0.5511933127333131</v>
      </c>
      <c r="I670" s="20"/>
      <c r="J670" s="26"/>
    </row>
    <row r="671" spans="1:10" ht="25.5">
      <c r="A671" s="19" t="s">
        <v>522</v>
      </c>
      <c r="B671" s="18"/>
      <c r="C671" s="18"/>
      <c r="D671" s="18" t="s">
        <v>75</v>
      </c>
      <c r="E671" s="139">
        <v>13335</v>
      </c>
      <c r="F671" s="27">
        <v>13335</v>
      </c>
      <c r="G671" s="27">
        <v>4014.29</v>
      </c>
      <c r="H671" s="82">
        <f t="shared" si="18"/>
        <v>0.30103412073490815</v>
      </c>
      <c r="I671" s="20"/>
      <c r="J671" s="26"/>
    </row>
    <row r="672" spans="1:10" ht="12.75" hidden="1">
      <c r="A672" s="19" t="s">
        <v>154</v>
      </c>
      <c r="B672" s="18"/>
      <c r="C672" s="18"/>
      <c r="D672" s="18" t="s">
        <v>155</v>
      </c>
      <c r="E672" s="139">
        <v>0</v>
      </c>
      <c r="F672" s="27">
        <v>0</v>
      </c>
      <c r="G672" s="27">
        <v>0</v>
      </c>
      <c r="H672" s="82" t="e">
        <f t="shared" si="18"/>
        <v>#DIV/0!</v>
      </c>
      <c r="I672" s="20"/>
      <c r="J672" s="26"/>
    </row>
    <row r="673" spans="1:10" ht="12.75">
      <c r="A673" s="19" t="s">
        <v>9</v>
      </c>
      <c r="B673" s="18"/>
      <c r="C673" s="18"/>
      <c r="D673" s="18" t="s">
        <v>76</v>
      </c>
      <c r="E673" s="139">
        <v>10000</v>
      </c>
      <c r="F673" s="27">
        <v>9700</v>
      </c>
      <c r="G673" s="27">
        <v>3340.33</v>
      </c>
      <c r="H673" s="82">
        <f t="shared" si="18"/>
        <v>0.34436391752577317</v>
      </c>
      <c r="I673" s="20"/>
      <c r="J673" s="26"/>
    </row>
    <row r="674" spans="1:10" ht="12.75">
      <c r="A674" s="19" t="s">
        <v>11</v>
      </c>
      <c r="B674" s="18"/>
      <c r="C674" s="18"/>
      <c r="D674" s="18" t="s">
        <v>127</v>
      </c>
      <c r="E674" s="139">
        <v>500</v>
      </c>
      <c r="F674" s="27">
        <v>500</v>
      </c>
      <c r="G674" s="27">
        <v>0</v>
      </c>
      <c r="H674" s="82">
        <f>G674/F674</f>
        <v>0</v>
      </c>
      <c r="I674" s="20"/>
      <c r="J674" s="26"/>
    </row>
    <row r="675" spans="1:10" ht="12.75">
      <c r="A675" s="19" t="s">
        <v>42</v>
      </c>
      <c r="B675" s="18"/>
      <c r="C675" s="18"/>
      <c r="D675" s="18" t="s">
        <v>129</v>
      </c>
      <c r="E675" s="139">
        <v>2000</v>
      </c>
      <c r="F675" s="27">
        <v>2000</v>
      </c>
      <c r="G675" s="27">
        <v>1185</v>
      </c>
      <c r="H675" s="82">
        <f aca="true" t="shared" si="20" ref="H675:H752">G675/F675</f>
        <v>0.5925</v>
      </c>
      <c r="I675" s="20"/>
      <c r="J675" s="26"/>
    </row>
    <row r="676" spans="1:10" ht="12.75">
      <c r="A676" s="19" t="s">
        <v>12</v>
      </c>
      <c r="B676" s="18"/>
      <c r="C676" s="18"/>
      <c r="D676" s="18" t="s">
        <v>72</v>
      </c>
      <c r="E676" s="139">
        <v>10000</v>
      </c>
      <c r="F676" s="27">
        <v>12000</v>
      </c>
      <c r="G676" s="27">
        <v>4523</v>
      </c>
      <c r="H676" s="82">
        <f t="shared" si="20"/>
        <v>0.3769166666666667</v>
      </c>
      <c r="I676" s="20"/>
      <c r="J676" s="26"/>
    </row>
    <row r="677" spans="1:10" ht="12.75">
      <c r="A677" s="19" t="s">
        <v>371</v>
      </c>
      <c r="B677" s="18"/>
      <c r="C677" s="18"/>
      <c r="D677" s="18" t="s">
        <v>188</v>
      </c>
      <c r="E677" s="139">
        <v>500</v>
      </c>
      <c r="F677" s="27">
        <v>500</v>
      </c>
      <c r="G677" s="27">
        <v>214.02</v>
      </c>
      <c r="H677" s="82">
        <f t="shared" si="20"/>
        <v>0.42804000000000003</v>
      </c>
      <c r="I677" s="20"/>
      <c r="J677" s="26"/>
    </row>
    <row r="678" spans="1:10" ht="12.75">
      <c r="A678" s="19" t="s">
        <v>300</v>
      </c>
      <c r="B678" s="18"/>
      <c r="C678" s="18"/>
      <c r="D678" s="18" t="s">
        <v>134</v>
      </c>
      <c r="E678" s="139">
        <v>22333</v>
      </c>
      <c r="F678" s="27">
        <v>22333</v>
      </c>
      <c r="G678" s="27">
        <v>16725.51</v>
      </c>
      <c r="H678" s="82">
        <f t="shared" si="20"/>
        <v>0.7489146106658308</v>
      </c>
      <c r="I678" s="20"/>
      <c r="J678" s="26"/>
    </row>
    <row r="679" spans="1:10" ht="25.5">
      <c r="A679" s="19" t="s">
        <v>201</v>
      </c>
      <c r="B679" s="18"/>
      <c r="C679" s="18"/>
      <c r="D679" s="18" t="s">
        <v>187</v>
      </c>
      <c r="E679" s="139">
        <v>500</v>
      </c>
      <c r="F679" s="27">
        <v>800</v>
      </c>
      <c r="G679" s="27">
        <v>100</v>
      </c>
      <c r="H679" s="82">
        <f t="shared" si="20"/>
        <v>0.125</v>
      </c>
      <c r="I679" s="20"/>
      <c r="J679" s="26"/>
    </row>
    <row r="680" spans="1:10" ht="12.75">
      <c r="A680" s="19" t="s">
        <v>342</v>
      </c>
      <c r="B680" s="18"/>
      <c r="C680" s="18"/>
      <c r="D680" s="18" t="s">
        <v>139</v>
      </c>
      <c r="E680" s="139">
        <v>0</v>
      </c>
      <c r="F680" s="27">
        <v>61622</v>
      </c>
      <c r="G680" s="27">
        <v>61621.5</v>
      </c>
      <c r="H680" s="82">
        <f t="shared" si="20"/>
        <v>0.999991886014735</v>
      </c>
      <c r="I680" s="20"/>
      <c r="J680" s="26"/>
    </row>
    <row r="681" spans="1:10" ht="18" customHeight="1">
      <c r="A681" s="51" t="s">
        <v>58</v>
      </c>
      <c r="B681" s="52">
        <v>921</v>
      </c>
      <c r="C681" s="52"/>
      <c r="D681" s="52"/>
      <c r="E681" s="141">
        <f>SUM(E682,E692,E696,E702,E698)</f>
        <v>1199280</v>
      </c>
      <c r="F681" s="187">
        <f>SUM(F682,F692,F696,F702,F698)</f>
        <v>1330882</v>
      </c>
      <c r="G681" s="104">
        <f>SUM(G682,G692,G696,G702,G698)</f>
        <v>814260.83</v>
      </c>
      <c r="H681" s="20">
        <f t="shared" si="20"/>
        <v>0.6118204544054243</v>
      </c>
      <c r="I681" s="20">
        <f>G681/13469867.47</f>
        <v>0.060450545026780426</v>
      </c>
      <c r="J681" s="104">
        <f>SUM(J682,J692,J696)</f>
        <v>0</v>
      </c>
    </row>
    <row r="682" spans="1:10" ht="15" customHeight="1">
      <c r="A682" s="57" t="s">
        <v>59</v>
      </c>
      <c r="B682" s="84"/>
      <c r="C682" s="84">
        <v>92105</v>
      </c>
      <c r="D682" s="84"/>
      <c r="E682" s="140">
        <f>SUM(E683:E691)</f>
        <v>38788</v>
      </c>
      <c r="F682" s="86">
        <f>SUM(F683:F691)</f>
        <v>49788</v>
      </c>
      <c r="G682" s="86">
        <f>SUM(G683:G691)</f>
        <v>23660.83</v>
      </c>
      <c r="H682" s="59">
        <f t="shared" si="20"/>
        <v>0.4752315819072869</v>
      </c>
      <c r="I682" s="59">
        <f>G682/13469867.47</f>
        <v>0.0017565748180297428</v>
      </c>
      <c r="J682" s="85"/>
    </row>
    <row r="683" spans="1:10" ht="12.75">
      <c r="A683" s="19" t="s">
        <v>26</v>
      </c>
      <c r="B683" s="18"/>
      <c r="C683" s="18"/>
      <c r="D683" s="18" t="s">
        <v>74</v>
      </c>
      <c r="E683" s="139">
        <v>602</v>
      </c>
      <c r="F683" s="27">
        <v>946</v>
      </c>
      <c r="G683" s="27">
        <v>601.65</v>
      </c>
      <c r="H683" s="82">
        <v>0</v>
      </c>
      <c r="I683" s="20"/>
      <c r="J683" s="26"/>
    </row>
    <row r="684" spans="1:10" ht="25.5">
      <c r="A684" s="19" t="s">
        <v>522</v>
      </c>
      <c r="B684" s="18"/>
      <c r="C684" s="18"/>
      <c r="D684" s="18" t="s">
        <v>75</v>
      </c>
      <c r="E684" s="139">
        <v>86</v>
      </c>
      <c r="F684" s="27">
        <v>135</v>
      </c>
      <c r="G684" s="27">
        <v>85.75</v>
      </c>
      <c r="H684" s="82">
        <v>0</v>
      </c>
      <c r="I684" s="20"/>
      <c r="J684" s="26"/>
    </row>
    <row r="685" spans="1:10" ht="12.75">
      <c r="A685" s="19" t="s">
        <v>154</v>
      </c>
      <c r="B685" s="18"/>
      <c r="C685" s="18"/>
      <c r="D685" s="18" t="s">
        <v>155</v>
      </c>
      <c r="E685" s="139">
        <v>3500</v>
      </c>
      <c r="F685" s="27">
        <v>5500</v>
      </c>
      <c r="G685" s="27">
        <v>3500</v>
      </c>
      <c r="H685" s="82">
        <f t="shared" si="20"/>
        <v>0.6363636363636364</v>
      </c>
      <c r="I685" s="20"/>
      <c r="J685" s="26"/>
    </row>
    <row r="686" spans="1:10" ht="12.75">
      <c r="A686" s="19" t="s">
        <v>365</v>
      </c>
      <c r="B686" s="18"/>
      <c r="C686" s="18"/>
      <c r="D686" s="18" t="s">
        <v>361</v>
      </c>
      <c r="E686" s="139">
        <v>2000</v>
      </c>
      <c r="F686" s="27">
        <v>2000</v>
      </c>
      <c r="G686" s="27">
        <v>0</v>
      </c>
      <c r="H686" s="82">
        <f t="shared" si="20"/>
        <v>0</v>
      </c>
      <c r="I686" s="20"/>
      <c r="J686" s="26"/>
    </row>
    <row r="687" spans="1:10" ht="12.75">
      <c r="A687" s="19" t="s">
        <v>9</v>
      </c>
      <c r="B687" s="18"/>
      <c r="C687" s="18"/>
      <c r="D687" s="18" t="s">
        <v>76</v>
      </c>
      <c r="E687" s="139">
        <v>6000</v>
      </c>
      <c r="F687" s="27">
        <v>11500</v>
      </c>
      <c r="G687" s="27">
        <v>6357.91</v>
      </c>
      <c r="H687" s="82">
        <f t="shared" si="20"/>
        <v>0.5528617391304348</v>
      </c>
      <c r="I687" s="20"/>
      <c r="J687" s="26"/>
    </row>
    <row r="688" spans="1:10" ht="12.75">
      <c r="A688" s="19" t="s">
        <v>54</v>
      </c>
      <c r="B688" s="18"/>
      <c r="C688" s="18"/>
      <c r="D688" s="18" t="s">
        <v>130</v>
      </c>
      <c r="E688" s="139">
        <v>3500</v>
      </c>
      <c r="F688" s="27">
        <v>3500</v>
      </c>
      <c r="G688" s="27">
        <v>1699.41</v>
      </c>
      <c r="H688" s="82">
        <f t="shared" si="20"/>
        <v>0.4855457142857143</v>
      </c>
      <c r="I688" s="20"/>
      <c r="J688" s="26"/>
    </row>
    <row r="689" spans="1:10" s="134" customFormat="1" ht="12.75">
      <c r="A689" s="19" t="s">
        <v>10</v>
      </c>
      <c r="B689" s="18"/>
      <c r="C689" s="18"/>
      <c r="D689" s="18" t="s">
        <v>144</v>
      </c>
      <c r="E689" s="139">
        <v>1000</v>
      </c>
      <c r="F689" s="27">
        <v>2000</v>
      </c>
      <c r="G689" s="27">
        <v>692.96</v>
      </c>
      <c r="H689" s="82">
        <f t="shared" si="20"/>
        <v>0.34648</v>
      </c>
      <c r="I689" s="20"/>
      <c r="J689" s="26"/>
    </row>
    <row r="690" spans="1:10" ht="12.75">
      <c r="A690" s="19" t="s">
        <v>12</v>
      </c>
      <c r="B690" s="18"/>
      <c r="C690" s="18"/>
      <c r="D690" s="18">
        <v>4300</v>
      </c>
      <c r="E690" s="139">
        <v>22000</v>
      </c>
      <c r="F690" s="27">
        <v>24107</v>
      </c>
      <c r="G690" s="27">
        <v>10723.15</v>
      </c>
      <c r="H690" s="82">
        <f t="shared" si="20"/>
        <v>0.4448147840876094</v>
      </c>
      <c r="I690" s="20"/>
      <c r="J690" s="26"/>
    </row>
    <row r="691" spans="1:10" ht="12.75">
      <c r="A691" s="19" t="s">
        <v>25</v>
      </c>
      <c r="B691" s="18"/>
      <c r="C691" s="18"/>
      <c r="D691" s="18" t="s">
        <v>85</v>
      </c>
      <c r="E691" s="139">
        <v>100</v>
      </c>
      <c r="F691" s="27">
        <v>100</v>
      </c>
      <c r="G691" s="27">
        <v>0</v>
      </c>
      <c r="H691" s="82">
        <f t="shared" si="20"/>
        <v>0</v>
      </c>
      <c r="I691" s="20"/>
      <c r="J691" s="26"/>
    </row>
    <row r="692" spans="1:10" ht="15" customHeight="1">
      <c r="A692" s="57" t="s">
        <v>60</v>
      </c>
      <c r="B692" s="84"/>
      <c r="C692" s="84">
        <v>92109</v>
      </c>
      <c r="D692" s="84"/>
      <c r="E692" s="140">
        <f>SUM(E693:E695)</f>
        <v>664492</v>
      </c>
      <c r="F692" s="86">
        <f>SUM(F693:F695)</f>
        <v>777594</v>
      </c>
      <c r="G692" s="86">
        <f>SUM(G693:G695)</f>
        <v>555600</v>
      </c>
      <c r="H692" s="59">
        <f t="shared" si="20"/>
        <v>0.7145116860469602</v>
      </c>
      <c r="I692" s="59">
        <f>G692/13469867.47</f>
        <v>0.04124762186691359</v>
      </c>
      <c r="J692" s="85"/>
    </row>
    <row r="693" spans="1:10" ht="25.5" customHeight="1">
      <c r="A693" s="19" t="s">
        <v>179</v>
      </c>
      <c r="B693" s="18"/>
      <c r="C693" s="18"/>
      <c r="D693" s="18" t="s">
        <v>160</v>
      </c>
      <c r="E693" s="139">
        <v>407000</v>
      </c>
      <c r="F693" s="27">
        <v>407000</v>
      </c>
      <c r="G693" s="27">
        <v>215000</v>
      </c>
      <c r="H693" s="82">
        <f t="shared" si="20"/>
        <v>0.5282555282555282</v>
      </c>
      <c r="I693" s="20"/>
      <c r="J693" s="26"/>
    </row>
    <row r="694" spans="1:10" ht="2.25" customHeight="1" hidden="1">
      <c r="A694" s="19" t="s">
        <v>388</v>
      </c>
      <c r="B694" s="18"/>
      <c r="C694" s="18"/>
      <c r="D694" s="18" t="s">
        <v>387</v>
      </c>
      <c r="E694" s="139">
        <v>0</v>
      </c>
      <c r="F694" s="27">
        <v>0</v>
      </c>
      <c r="G694" s="27">
        <v>0</v>
      </c>
      <c r="H694" s="82" t="e">
        <f t="shared" si="20"/>
        <v>#DIV/0!</v>
      </c>
      <c r="I694" s="20"/>
      <c r="J694" s="26"/>
    </row>
    <row r="695" spans="1:10" ht="36" customHeight="1">
      <c r="A695" s="19" t="s">
        <v>372</v>
      </c>
      <c r="B695" s="18"/>
      <c r="C695" s="18"/>
      <c r="D695" s="18" t="s">
        <v>349</v>
      </c>
      <c r="E695" s="139">
        <v>257492</v>
      </c>
      <c r="F695" s="27">
        <v>370594</v>
      </c>
      <c r="G695" s="27">
        <v>340600</v>
      </c>
      <c r="H695" s="82">
        <f t="shared" si="20"/>
        <v>0.9190650685116327</v>
      </c>
      <c r="I695" s="20"/>
      <c r="J695" s="26"/>
    </row>
    <row r="696" spans="1:10" ht="15" customHeight="1">
      <c r="A696" s="57" t="s">
        <v>61</v>
      </c>
      <c r="B696" s="84"/>
      <c r="C696" s="84">
        <v>92116</v>
      </c>
      <c r="D696" s="84"/>
      <c r="E696" s="140">
        <f>SUM(E697:E697)</f>
        <v>457000</v>
      </c>
      <c r="F696" s="86">
        <f>SUM(F697:F697)</f>
        <v>467000</v>
      </c>
      <c r="G696" s="86">
        <f>SUM(G697:G697)</f>
        <v>235000</v>
      </c>
      <c r="H696" s="59">
        <f t="shared" si="20"/>
        <v>0.5032119914346895</v>
      </c>
      <c r="I696" s="59">
        <f>G696/13469867.47</f>
        <v>0.0174463483418371</v>
      </c>
      <c r="J696" s="85"/>
    </row>
    <row r="697" spans="1:10" s="134" customFormat="1" ht="25.5" customHeight="1">
      <c r="A697" s="19" t="s">
        <v>179</v>
      </c>
      <c r="B697" s="18"/>
      <c r="C697" s="18"/>
      <c r="D697" s="18" t="s">
        <v>160</v>
      </c>
      <c r="E697" s="139">
        <v>457000</v>
      </c>
      <c r="F697" s="27">
        <v>467000</v>
      </c>
      <c r="G697" s="27">
        <v>235000</v>
      </c>
      <c r="H697" s="82">
        <f t="shared" si="20"/>
        <v>0.5032119914346895</v>
      </c>
      <c r="I697" s="20"/>
      <c r="J697" s="26"/>
    </row>
    <row r="698" spans="1:10" s="134" customFormat="1" ht="12.75">
      <c r="A698" s="57" t="s">
        <v>358</v>
      </c>
      <c r="B698" s="84"/>
      <c r="C698" s="84" t="s">
        <v>357</v>
      </c>
      <c r="D698" s="84"/>
      <c r="E698" s="140">
        <f>SUM(E699:E701)</f>
        <v>39000</v>
      </c>
      <c r="F698" s="140">
        <f>SUM(F699:F701)</f>
        <v>36500</v>
      </c>
      <c r="G698" s="140">
        <f>SUM(G699:G701)</f>
        <v>0</v>
      </c>
      <c r="H698" s="59">
        <f t="shared" si="20"/>
        <v>0</v>
      </c>
      <c r="I698" s="59">
        <f>G698/13469867.47</f>
        <v>0</v>
      </c>
      <c r="J698" s="85"/>
    </row>
    <row r="699" spans="1:10" ht="49.5" customHeight="1">
      <c r="A699" s="19" t="s">
        <v>359</v>
      </c>
      <c r="B699" s="99"/>
      <c r="C699" s="99"/>
      <c r="D699" s="18" t="s">
        <v>360</v>
      </c>
      <c r="E699" s="139">
        <v>30000</v>
      </c>
      <c r="F699" s="27">
        <v>30000</v>
      </c>
      <c r="G699" s="27">
        <v>0</v>
      </c>
      <c r="H699" s="82">
        <f t="shared" si="20"/>
        <v>0</v>
      </c>
      <c r="I699" s="20"/>
      <c r="J699" s="188"/>
    </row>
    <row r="700" spans="1:10" ht="12.75">
      <c r="A700" s="19" t="s">
        <v>12</v>
      </c>
      <c r="B700" s="99"/>
      <c r="C700" s="99"/>
      <c r="D700" s="18" t="s">
        <v>72</v>
      </c>
      <c r="E700" s="139">
        <v>9000</v>
      </c>
      <c r="F700" s="27">
        <v>6000</v>
      </c>
      <c r="G700" s="27">
        <v>0</v>
      </c>
      <c r="H700" s="82">
        <f t="shared" si="20"/>
        <v>0</v>
      </c>
      <c r="I700" s="20"/>
      <c r="J700" s="188"/>
    </row>
    <row r="701" spans="1:10" ht="25.5">
      <c r="A701" s="19" t="s">
        <v>306</v>
      </c>
      <c r="B701" s="99"/>
      <c r="C701" s="99"/>
      <c r="D701" s="18" t="s">
        <v>167</v>
      </c>
      <c r="E701" s="139">
        <v>0</v>
      </c>
      <c r="F701" s="27">
        <v>500</v>
      </c>
      <c r="G701" s="27">
        <v>0</v>
      </c>
      <c r="H701" s="82">
        <f t="shared" si="20"/>
        <v>0</v>
      </c>
      <c r="I701" s="20"/>
      <c r="J701" s="188"/>
    </row>
    <row r="702" spans="1:10" s="174" customFormat="1" ht="15" customHeight="1" hidden="1">
      <c r="A702" s="57" t="s">
        <v>15</v>
      </c>
      <c r="B702" s="84"/>
      <c r="C702" s="84" t="s">
        <v>325</v>
      </c>
      <c r="D702" s="84"/>
      <c r="E702" s="140">
        <f>SUM(E703:E704)</f>
        <v>0</v>
      </c>
      <c r="F702" s="86">
        <f>SUM(F703:F704)</f>
        <v>0</v>
      </c>
      <c r="G702" s="86">
        <f>SUM(G704,G703)</f>
        <v>0</v>
      </c>
      <c r="H702" s="82" t="e">
        <f t="shared" si="20"/>
        <v>#DIV/0!</v>
      </c>
      <c r="I702" s="20">
        <f>G702/13469867.47</f>
        <v>0</v>
      </c>
      <c r="J702" s="85"/>
    </row>
    <row r="703" spans="1:10" s="134" customFormat="1" ht="12.75" hidden="1">
      <c r="A703" s="19" t="s">
        <v>12</v>
      </c>
      <c r="B703" s="84"/>
      <c r="C703" s="84"/>
      <c r="D703" s="18" t="s">
        <v>72</v>
      </c>
      <c r="E703" s="139">
        <v>0</v>
      </c>
      <c r="F703" s="27">
        <v>0</v>
      </c>
      <c r="G703" s="27">
        <v>0</v>
      </c>
      <c r="H703" s="82" t="e">
        <f t="shared" si="20"/>
        <v>#DIV/0!</v>
      </c>
      <c r="I703" s="20">
        <f>G703/13469867.47</f>
        <v>0</v>
      </c>
      <c r="J703" s="85"/>
    </row>
    <row r="704" spans="1:10" s="134" customFormat="1" ht="12.75" hidden="1">
      <c r="A704" s="19" t="s">
        <v>9</v>
      </c>
      <c r="B704" s="18"/>
      <c r="C704" s="18"/>
      <c r="D704" s="18" t="s">
        <v>76</v>
      </c>
      <c r="E704" s="139">
        <v>0</v>
      </c>
      <c r="F704" s="27">
        <v>0</v>
      </c>
      <c r="G704" s="27">
        <v>0</v>
      </c>
      <c r="H704" s="82" t="e">
        <f t="shared" si="20"/>
        <v>#DIV/0!</v>
      </c>
      <c r="I704" s="20">
        <f>G704/13469867.47</f>
        <v>0</v>
      </c>
      <c r="J704" s="26"/>
    </row>
    <row r="705" spans="1:10" ht="18" customHeight="1">
      <c r="A705" s="51" t="s">
        <v>311</v>
      </c>
      <c r="B705" s="52">
        <v>926</v>
      </c>
      <c r="C705" s="52"/>
      <c r="D705" s="52"/>
      <c r="E705" s="141">
        <f>SUM(E706,E726,E729)</f>
        <v>1006249</v>
      </c>
      <c r="F705" s="104">
        <f>SUM(F706,F726,F729)</f>
        <v>680113</v>
      </c>
      <c r="G705" s="104">
        <f>SUM(G706,G726,G729)</f>
        <v>173521.88999999998</v>
      </c>
      <c r="H705" s="20">
        <f t="shared" si="20"/>
        <v>0.2551368522583747</v>
      </c>
      <c r="I705" s="20">
        <f>G705/13469867.47</f>
        <v>0.012882226969676338</v>
      </c>
      <c r="J705" s="54">
        <v>0</v>
      </c>
    </row>
    <row r="706" spans="1:10" s="134" customFormat="1" ht="15" customHeight="1">
      <c r="A706" s="57" t="s">
        <v>227</v>
      </c>
      <c r="B706" s="84"/>
      <c r="C706" s="84" t="s">
        <v>228</v>
      </c>
      <c r="D706" s="84"/>
      <c r="E706" s="140">
        <f>SUM(E707:E724)</f>
        <v>723124</v>
      </c>
      <c r="F706" s="86">
        <f>SUM(F707:F724,F725)</f>
        <v>242188</v>
      </c>
      <c r="G706" s="86">
        <f>SUM(G707:G725)</f>
        <v>97224.17</v>
      </c>
      <c r="H706" s="59">
        <f t="shared" si="20"/>
        <v>0.4014409054123243</v>
      </c>
      <c r="I706" s="59">
        <f>G706/13469867.47</f>
        <v>0.0072179010087914395</v>
      </c>
      <c r="J706" s="85"/>
    </row>
    <row r="707" spans="1:10" ht="12.75">
      <c r="A707" s="19" t="s">
        <v>298</v>
      </c>
      <c r="B707" s="18"/>
      <c r="C707" s="18"/>
      <c r="D707" s="18" t="s">
        <v>90</v>
      </c>
      <c r="E707" s="139">
        <v>1500</v>
      </c>
      <c r="F707" s="27">
        <v>1500</v>
      </c>
      <c r="G707" s="27">
        <v>277.56</v>
      </c>
      <c r="H707" s="82">
        <f t="shared" si="20"/>
        <v>0.18504</v>
      </c>
      <c r="I707" s="20"/>
      <c r="J707" s="26"/>
    </row>
    <row r="708" spans="1:10" ht="12.75">
      <c r="A708" s="19" t="s">
        <v>19</v>
      </c>
      <c r="B708" s="18"/>
      <c r="C708" s="18"/>
      <c r="D708" s="18" t="s">
        <v>141</v>
      </c>
      <c r="E708" s="139">
        <v>102062</v>
      </c>
      <c r="F708" s="27">
        <v>110126</v>
      </c>
      <c r="G708" s="27">
        <v>46904.07</v>
      </c>
      <c r="H708" s="82">
        <f t="shared" si="20"/>
        <v>0.42591277264224614</v>
      </c>
      <c r="I708" s="20"/>
      <c r="J708" s="26"/>
    </row>
    <row r="709" spans="1:10" s="134" customFormat="1" ht="12.75">
      <c r="A709" s="19" t="s">
        <v>20</v>
      </c>
      <c r="B709" s="18"/>
      <c r="C709" s="18"/>
      <c r="D709" s="18" t="s">
        <v>159</v>
      </c>
      <c r="E709" s="139">
        <v>7120</v>
      </c>
      <c r="F709" s="27">
        <v>7120</v>
      </c>
      <c r="G709" s="27">
        <v>7119.6</v>
      </c>
      <c r="H709" s="82">
        <f t="shared" si="20"/>
        <v>0.9999438202247192</v>
      </c>
      <c r="I709" s="20"/>
      <c r="J709" s="26"/>
    </row>
    <row r="710" spans="1:10" ht="12.75">
      <c r="A710" s="19" t="s">
        <v>26</v>
      </c>
      <c r="B710" s="18"/>
      <c r="C710" s="18"/>
      <c r="D710" s="18" t="s">
        <v>74</v>
      </c>
      <c r="E710" s="139">
        <v>18770</v>
      </c>
      <c r="F710" s="27">
        <v>18770</v>
      </c>
      <c r="G710" s="27">
        <v>8266.24</v>
      </c>
      <c r="H710" s="82">
        <f t="shared" si="20"/>
        <v>0.44039637719765584</v>
      </c>
      <c r="I710" s="20"/>
      <c r="J710" s="26"/>
    </row>
    <row r="711" spans="1:10" ht="25.5">
      <c r="A711" s="19" t="s">
        <v>522</v>
      </c>
      <c r="B711" s="18"/>
      <c r="C711" s="18"/>
      <c r="D711" s="18" t="s">
        <v>75</v>
      </c>
      <c r="E711" s="139">
        <v>2675</v>
      </c>
      <c r="F711" s="27">
        <v>2675</v>
      </c>
      <c r="G711" s="27">
        <v>1043.02</v>
      </c>
      <c r="H711" s="82">
        <f t="shared" si="20"/>
        <v>0.38991401869158876</v>
      </c>
      <c r="I711" s="20"/>
      <c r="J711" s="26"/>
    </row>
    <row r="712" spans="1:10" ht="12.75">
      <c r="A712" s="19" t="s">
        <v>154</v>
      </c>
      <c r="B712" s="18"/>
      <c r="C712" s="18"/>
      <c r="D712" s="18" t="s">
        <v>155</v>
      </c>
      <c r="E712" s="139">
        <v>2000</v>
      </c>
      <c r="F712" s="27">
        <v>2000</v>
      </c>
      <c r="G712" s="27">
        <v>0</v>
      </c>
      <c r="H712" s="82">
        <f t="shared" si="20"/>
        <v>0</v>
      </c>
      <c r="I712" s="20"/>
      <c r="J712" s="26"/>
    </row>
    <row r="713" spans="1:10" ht="12.75">
      <c r="A713" s="19" t="s">
        <v>9</v>
      </c>
      <c r="B713" s="18"/>
      <c r="C713" s="18"/>
      <c r="D713" s="18" t="s">
        <v>76</v>
      </c>
      <c r="E713" s="139">
        <v>41309</v>
      </c>
      <c r="F713" s="27">
        <v>41309</v>
      </c>
      <c r="G713" s="27">
        <v>6733.44</v>
      </c>
      <c r="H713" s="82">
        <f t="shared" si="20"/>
        <v>0.16300176716938197</v>
      </c>
      <c r="I713" s="20"/>
      <c r="J713" s="26"/>
    </row>
    <row r="714" spans="1:10" ht="12.75">
      <c r="A714" s="19" t="s">
        <v>10</v>
      </c>
      <c r="B714" s="18"/>
      <c r="C714" s="18"/>
      <c r="D714" s="18" t="s">
        <v>144</v>
      </c>
      <c r="E714" s="139">
        <v>20000</v>
      </c>
      <c r="F714" s="27">
        <v>26000</v>
      </c>
      <c r="G714" s="27">
        <v>14945.73</v>
      </c>
      <c r="H714" s="82">
        <f t="shared" si="20"/>
        <v>0.5748357692307692</v>
      </c>
      <c r="I714" s="20"/>
      <c r="J714" s="26"/>
    </row>
    <row r="715" spans="1:10" ht="12.75">
      <c r="A715" s="19" t="s">
        <v>11</v>
      </c>
      <c r="B715" s="18"/>
      <c r="C715" s="18"/>
      <c r="D715" s="18" t="s">
        <v>127</v>
      </c>
      <c r="E715" s="139">
        <v>5000</v>
      </c>
      <c r="F715" s="27">
        <v>5000</v>
      </c>
      <c r="G715" s="27">
        <v>2124</v>
      </c>
      <c r="H715" s="82">
        <f t="shared" si="20"/>
        <v>0.4248</v>
      </c>
      <c r="I715" s="20"/>
      <c r="J715" s="26"/>
    </row>
    <row r="716" spans="1:10" ht="12.75">
      <c r="A716" s="19" t="s">
        <v>42</v>
      </c>
      <c r="B716" s="18"/>
      <c r="C716" s="18"/>
      <c r="D716" s="18" t="s">
        <v>129</v>
      </c>
      <c r="E716" s="139">
        <v>300</v>
      </c>
      <c r="F716" s="27">
        <v>300</v>
      </c>
      <c r="G716" s="27">
        <v>0</v>
      </c>
      <c r="H716" s="82">
        <f t="shared" si="20"/>
        <v>0</v>
      </c>
      <c r="I716" s="20"/>
      <c r="J716" s="26"/>
    </row>
    <row r="717" spans="1:10" ht="12.75">
      <c r="A717" s="19" t="s">
        <v>12</v>
      </c>
      <c r="B717" s="18"/>
      <c r="C717" s="18"/>
      <c r="D717" s="18" t="s">
        <v>72</v>
      </c>
      <c r="E717" s="139">
        <v>15000</v>
      </c>
      <c r="F717" s="27">
        <v>15000</v>
      </c>
      <c r="G717" s="27">
        <v>5071</v>
      </c>
      <c r="H717" s="82">
        <f t="shared" si="20"/>
        <v>0.3380666666666667</v>
      </c>
      <c r="I717" s="20"/>
      <c r="J717" s="26"/>
    </row>
    <row r="718" spans="1:10" ht="12.75">
      <c r="A718" s="19" t="s">
        <v>371</v>
      </c>
      <c r="B718" s="18"/>
      <c r="C718" s="18"/>
      <c r="D718" s="18" t="s">
        <v>188</v>
      </c>
      <c r="E718" s="139">
        <v>500</v>
      </c>
      <c r="F718" s="27">
        <v>500</v>
      </c>
      <c r="G718" s="27">
        <v>214.02</v>
      </c>
      <c r="H718" s="82">
        <f t="shared" si="20"/>
        <v>0.42804000000000003</v>
      </c>
      <c r="I718" s="20"/>
      <c r="J718" s="26"/>
    </row>
    <row r="719" spans="1:10" ht="25.5" hidden="1">
      <c r="A719" s="19" t="s">
        <v>199</v>
      </c>
      <c r="B719" s="18"/>
      <c r="C719" s="18"/>
      <c r="D719" s="18" t="s">
        <v>200</v>
      </c>
      <c r="E719" s="139">
        <v>0</v>
      </c>
      <c r="F719" s="27">
        <v>0</v>
      </c>
      <c r="G719" s="27">
        <v>0</v>
      </c>
      <c r="H719" s="82" t="e">
        <f t="shared" si="20"/>
        <v>#DIV/0!</v>
      </c>
      <c r="I719" s="20"/>
      <c r="J719" s="26"/>
    </row>
    <row r="720" spans="1:10" ht="12.75">
      <c r="A720" s="19" t="s">
        <v>25</v>
      </c>
      <c r="B720" s="18"/>
      <c r="C720" s="18"/>
      <c r="D720" s="18" t="s">
        <v>85</v>
      </c>
      <c r="E720" s="139">
        <v>2290</v>
      </c>
      <c r="F720" s="189">
        <v>2290</v>
      </c>
      <c r="G720" s="27">
        <v>1144.91</v>
      </c>
      <c r="H720" s="82">
        <f t="shared" si="20"/>
        <v>0.49996069868995635</v>
      </c>
      <c r="I720" s="20"/>
      <c r="J720" s="26"/>
    </row>
    <row r="721" spans="1:10" ht="12.75">
      <c r="A721" s="19" t="s">
        <v>300</v>
      </c>
      <c r="B721" s="18"/>
      <c r="C721" s="18"/>
      <c r="D721" s="18" t="s">
        <v>134</v>
      </c>
      <c r="E721" s="139">
        <v>4098</v>
      </c>
      <c r="F721" s="27">
        <v>4098</v>
      </c>
      <c r="G721" s="27">
        <v>3380.58</v>
      </c>
      <c r="H721" s="82">
        <f t="shared" si="20"/>
        <v>0.8249341142020498</v>
      </c>
      <c r="I721" s="20"/>
      <c r="J721" s="26"/>
    </row>
    <row r="722" spans="1:10" ht="12.75" hidden="1">
      <c r="A722" s="19" t="s">
        <v>202</v>
      </c>
      <c r="B722" s="18"/>
      <c r="C722" s="18"/>
      <c r="D722" s="18" t="s">
        <v>203</v>
      </c>
      <c r="E722" s="139">
        <v>0</v>
      </c>
      <c r="F722" s="27">
        <v>0</v>
      </c>
      <c r="G722" s="27">
        <v>0</v>
      </c>
      <c r="H722" s="82" t="e">
        <f t="shared" si="20"/>
        <v>#DIV/0!</v>
      </c>
      <c r="I722" s="20"/>
      <c r="J722" s="26"/>
    </row>
    <row r="723" spans="1:10" ht="25.5">
      <c r="A723" s="19" t="s">
        <v>201</v>
      </c>
      <c r="B723" s="18"/>
      <c r="C723" s="18"/>
      <c r="D723" s="18" t="s">
        <v>187</v>
      </c>
      <c r="E723" s="139">
        <v>500</v>
      </c>
      <c r="F723" s="27">
        <v>500</v>
      </c>
      <c r="G723" s="27">
        <v>0</v>
      </c>
      <c r="H723" s="82">
        <f t="shared" si="20"/>
        <v>0</v>
      </c>
      <c r="I723" s="20"/>
      <c r="J723" s="26"/>
    </row>
    <row r="724" spans="1:10" ht="12.75">
      <c r="A724" s="19" t="s">
        <v>83</v>
      </c>
      <c r="B724" s="18"/>
      <c r="C724" s="18"/>
      <c r="D724" s="18" t="s">
        <v>82</v>
      </c>
      <c r="E724" s="139">
        <v>500000</v>
      </c>
      <c r="F724" s="27">
        <v>5000</v>
      </c>
      <c r="G724" s="27">
        <v>0</v>
      </c>
      <c r="H724" s="82">
        <f t="shared" si="20"/>
        <v>0</v>
      </c>
      <c r="I724" s="20"/>
      <c r="J724" s="26"/>
    </row>
    <row r="725" spans="1:10" ht="12.75" hidden="1">
      <c r="A725" s="19" t="s">
        <v>342</v>
      </c>
      <c r="B725" s="18"/>
      <c r="C725" s="18"/>
      <c r="D725" s="18" t="s">
        <v>139</v>
      </c>
      <c r="E725" s="139">
        <v>0</v>
      </c>
      <c r="F725" s="27">
        <v>0</v>
      </c>
      <c r="G725" s="27">
        <v>0</v>
      </c>
      <c r="H725" s="82" t="e">
        <f t="shared" si="20"/>
        <v>#DIV/0!</v>
      </c>
      <c r="I725" s="20"/>
      <c r="J725" s="26"/>
    </row>
    <row r="726" spans="1:10" ht="15" customHeight="1">
      <c r="A726" s="57" t="s">
        <v>308</v>
      </c>
      <c r="B726" s="84"/>
      <c r="C726" s="84" t="s">
        <v>180</v>
      </c>
      <c r="D726" s="84"/>
      <c r="E726" s="140">
        <f>SUM(E728,E727)</f>
        <v>115000</v>
      </c>
      <c r="F726" s="140">
        <f>SUM(F728,F727)</f>
        <v>115000</v>
      </c>
      <c r="G726" s="140">
        <f>SUM(G728,G727)</f>
        <v>59000</v>
      </c>
      <c r="H726" s="59">
        <f t="shared" si="20"/>
        <v>0.5130434782608696</v>
      </c>
      <c r="I726" s="59">
        <f>G726/13469867.47</f>
        <v>0.004380147030503783</v>
      </c>
      <c r="J726" s="85"/>
    </row>
    <row r="727" spans="1:10" ht="50.25" customHeight="1">
      <c r="A727" s="211" t="s">
        <v>518</v>
      </c>
      <c r="B727" s="84"/>
      <c r="C727" s="84"/>
      <c r="D727" s="18" t="s">
        <v>96</v>
      </c>
      <c r="E727" s="139">
        <v>0</v>
      </c>
      <c r="F727" s="27">
        <v>20000</v>
      </c>
      <c r="G727" s="27">
        <v>9000</v>
      </c>
      <c r="H727" s="82"/>
      <c r="I727" s="20"/>
      <c r="J727" s="85"/>
    </row>
    <row r="728" spans="1:10" ht="25.5" customHeight="1">
      <c r="A728" s="19" t="s">
        <v>177</v>
      </c>
      <c r="B728" s="18"/>
      <c r="C728" s="18"/>
      <c r="D728" s="18">
        <v>2820</v>
      </c>
      <c r="E728" s="139">
        <v>115000</v>
      </c>
      <c r="F728" s="27">
        <v>95000</v>
      </c>
      <c r="G728" s="27">
        <v>50000</v>
      </c>
      <c r="H728" s="82">
        <f t="shared" si="20"/>
        <v>0.5263157894736842</v>
      </c>
      <c r="I728" s="20"/>
      <c r="J728" s="26"/>
    </row>
    <row r="729" spans="1:10" ht="15" customHeight="1">
      <c r="A729" s="57" t="s">
        <v>15</v>
      </c>
      <c r="B729" s="84"/>
      <c r="C729" s="84">
        <v>92695</v>
      </c>
      <c r="D729" s="84"/>
      <c r="E729" s="140">
        <f>SUM(E730:E735)</f>
        <v>168125</v>
      </c>
      <c r="F729" s="86">
        <f>SUM(F730:F735)</f>
        <v>322925</v>
      </c>
      <c r="G729" s="86">
        <f>SUM(G730:G735)</f>
        <v>17297.72</v>
      </c>
      <c r="H729" s="59">
        <f t="shared" si="20"/>
        <v>0.05356575056127584</v>
      </c>
      <c r="I729" s="59">
        <f>G729/13469867.47</f>
        <v>0.0012841789303811167</v>
      </c>
      <c r="J729" s="85"/>
    </row>
    <row r="730" spans="1:10" s="134" customFormat="1" ht="12.75">
      <c r="A730" s="19" t="s">
        <v>191</v>
      </c>
      <c r="B730" s="18"/>
      <c r="C730" s="18"/>
      <c r="D730" s="18" t="s">
        <v>76</v>
      </c>
      <c r="E730" s="139">
        <v>10000</v>
      </c>
      <c r="F730" s="27">
        <v>21000</v>
      </c>
      <c r="G730" s="27">
        <v>4825.08</v>
      </c>
      <c r="H730" s="82">
        <f t="shared" si="20"/>
        <v>0.2297657142857143</v>
      </c>
      <c r="I730" s="20"/>
      <c r="J730" s="26"/>
    </row>
    <row r="731" spans="1:10" ht="12.75">
      <c r="A731" s="19" t="s">
        <v>11</v>
      </c>
      <c r="B731" s="18"/>
      <c r="C731" s="18"/>
      <c r="D731" s="18" t="s">
        <v>127</v>
      </c>
      <c r="E731" s="139">
        <v>3000</v>
      </c>
      <c r="F731" s="27">
        <v>3000</v>
      </c>
      <c r="G731" s="27">
        <v>0</v>
      </c>
      <c r="H731" s="82">
        <f t="shared" si="20"/>
        <v>0</v>
      </c>
      <c r="I731" s="20"/>
      <c r="J731" s="26"/>
    </row>
    <row r="732" spans="1:10" ht="12.75">
      <c r="A732" s="19" t="s">
        <v>12</v>
      </c>
      <c r="B732" s="18"/>
      <c r="C732" s="18"/>
      <c r="D732" s="18" t="s">
        <v>72</v>
      </c>
      <c r="E732" s="139">
        <v>5000</v>
      </c>
      <c r="F732" s="27">
        <v>8732</v>
      </c>
      <c r="G732" s="27">
        <v>4799.8</v>
      </c>
      <c r="H732" s="82">
        <f t="shared" si="20"/>
        <v>0.5496793403573065</v>
      </c>
      <c r="I732" s="20"/>
      <c r="J732" s="26"/>
    </row>
    <row r="733" spans="1:10" s="134" customFormat="1" ht="12.75">
      <c r="A733" s="19" t="s">
        <v>25</v>
      </c>
      <c r="B733" s="18"/>
      <c r="C733" s="18"/>
      <c r="D733" s="18" t="s">
        <v>85</v>
      </c>
      <c r="E733" s="139">
        <v>125</v>
      </c>
      <c r="F733" s="27">
        <v>193</v>
      </c>
      <c r="G733" s="27">
        <v>96.04</v>
      </c>
      <c r="H733" s="82">
        <f t="shared" si="20"/>
        <v>0.49761658031088085</v>
      </c>
      <c r="I733" s="20"/>
      <c r="J733" s="26"/>
    </row>
    <row r="734" spans="1:10" ht="12.75">
      <c r="A734" s="19" t="s">
        <v>83</v>
      </c>
      <c r="B734" s="18"/>
      <c r="C734" s="18"/>
      <c r="D734" s="18" t="s">
        <v>82</v>
      </c>
      <c r="E734" s="139">
        <v>150000</v>
      </c>
      <c r="F734" s="27">
        <v>290000</v>
      </c>
      <c r="G734" s="27">
        <v>7576.8</v>
      </c>
      <c r="H734" s="82">
        <v>0</v>
      </c>
      <c r="I734" s="20"/>
      <c r="J734" s="26"/>
    </row>
    <row r="735" spans="1:10" ht="12.75" hidden="1">
      <c r="A735" s="19" t="s">
        <v>342</v>
      </c>
      <c r="B735" s="18"/>
      <c r="C735" s="18"/>
      <c r="D735" s="18" t="s">
        <v>139</v>
      </c>
      <c r="E735" s="139">
        <v>0</v>
      </c>
      <c r="F735" s="27">
        <v>0</v>
      </c>
      <c r="G735" s="27">
        <v>0</v>
      </c>
      <c r="H735" s="82">
        <v>0</v>
      </c>
      <c r="I735" s="20"/>
      <c r="J735" s="26"/>
    </row>
    <row r="736" spans="1:10" ht="22.5" customHeight="1">
      <c r="A736" s="51" t="s">
        <v>62</v>
      </c>
      <c r="B736" s="190"/>
      <c r="C736" s="190"/>
      <c r="D736" s="190"/>
      <c r="E736" s="191">
        <f>SUM(E705,E681,E607,E498,E410,E379,E237,E233,E228,E192,E159,E90,E84,E74,E52,E19,E14,E3,E477,E529,E49)</f>
        <v>26813450</v>
      </c>
      <c r="F736" s="191">
        <f>SUM(F705,F681,F607,F498,F410,F379,F237,F233,F228,F192,F159,F90,F84,F74,F52,F19,F14,F3,F477,F529,F49)</f>
        <v>27754882.439999998</v>
      </c>
      <c r="G736" s="191">
        <f>SUM(G705,G681,G607,G498,G410,G379,G237,G233,G228,G192,G159,G90,G84,G74,G52,G19,G14,G3,G477,G529,G49)</f>
        <v>13469867.47</v>
      </c>
      <c r="H736" s="20">
        <f t="shared" si="20"/>
        <v>0.48531524134965864</v>
      </c>
      <c r="I736" s="20">
        <f>G736/13469867.47</f>
        <v>1</v>
      </c>
      <c r="J736" s="54">
        <v>0</v>
      </c>
    </row>
    <row r="737" spans="1:10" ht="12.75">
      <c r="A737" s="19" t="s">
        <v>268</v>
      </c>
      <c r="B737" s="192"/>
      <c r="C737" s="192"/>
      <c r="D737" s="192"/>
      <c r="E737" s="193"/>
      <c r="F737" s="169"/>
      <c r="G737" s="192"/>
      <c r="H737" s="20"/>
      <c r="I737" s="155"/>
      <c r="J737" s="169"/>
    </row>
    <row r="738" spans="1:10" ht="15" customHeight="1">
      <c r="A738" s="57" t="s">
        <v>269</v>
      </c>
      <c r="B738" s="194"/>
      <c r="C738" s="194"/>
      <c r="D738" s="194"/>
      <c r="E738" s="195">
        <v>21800508</v>
      </c>
      <c r="F738" s="195">
        <f>F740+F741+F742+F743+F744+F745+F746</f>
        <v>22458032.44</v>
      </c>
      <c r="G738" s="195">
        <f>G740+G741+G742+G743+G744+G745+G746</f>
        <v>10913629.03</v>
      </c>
      <c r="H738" s="59">
        <f t="shared" si="20"/>
        <v>0.4859565974515975</v>
      </c>
      <c r="I738" s="59">
        <f>G738/13469867.47</f>
        <v>0.810225420131769</v>
      </c>
      <c r="J738" s="221" t="s">
        <v>281</v>
      </c>
    </row>
    <row r="739" spans="1:10" ht="12.75" customHeight="1">
      <c r="A739" s="19" t="s">
        <v>271</v>
      </c>
      <c r="B739" s="192"/>
      <c r="C739" s="192"/>
      <c r="D739" s="192"/>
      <c r="E739" s="193"/>
      <c r="F739" s="169"/>
      <c r="G739" s="196"/>
      <c r="H739" s="20"/>
      <c r="I739" s="59"/>
      <c r="J739" s="222"/>
    </row>
    <row r="740" spans="1:10" ht="12.75">
      <c r="A740" s="19" t="s">
        <v>272</v>
      </c>
      <c r="B740" s="192"/>
      <c r="C740" s="192"/>
      <c r="D740" s="192"/>
      <c r="E740" s="197">
        <v>9330205</v>
      </c>
      <c r="F740" s="198">
        <v>9593245.72</v>
      </c>
      <c r="G740" s="199">
        <v>4612558.33</v>
      </c>
      <c r="H740" s="82">
        <f>G740/F740</f>
        <v>0.4808131121236411</v>
      </c>
      <c r="I740" s="82">
        <f aca="true" t="shared" si="21" ref="I740:I752">G740/13469867.47</f>
        <v>0.34243531647754216</v>
      </c>
      <c r="J740" s="200">
        <f aca="true" t="shared" si="22" ref="J740:J746">G740/9523089.3</f>
        <v>0.48435525328949713</v>
      </c>
    </row>
    <row r="741" spans="1:10" ht="25.5">
      <c r="A741" s="19" t="s">
        <v>273</v>
      </c>
      <c r="B741" s="192"/>
      <c r="C741" s="192"/>
      <c r="D741" s="192"/>
      <c r="E741" s="197">
        <v>5211206</v>
      </c>
      <c r="F741" s="198">
        <v>5613801.67</v>
      </c>
      <c r="G741" s="199">
        <v>2427004.22</v>
      </c>
      <c r="H741" s="82">
        <f t="shared" si="20"/>
        <v>0.43232810182266385</v>
      </c>
      <c r="I741" s="82">
        <f t="shared" si="21"/>
        <v>0.1801802597839517</v>
      </c>
      <c r="J741" s="200">
        <f t="shared" si="22"/>
        <v>0.25485471610562344</v>
      </c>
    </row>
    <row r="742" spans="1:10" ht="12.75">
      <c r="A742" s="19" t="s">
        <v>274</v>
      </c>
      <c r="B742" s="192"/>
      <c r="C742" s="192"/>
      <c r="D742" s="192"/>
      <c r="E742" s="197">
        <v>1103310</v>
      </c>
      <c r="F742" s="198">
        <v>1104960</v>
      </c>
      <c r="G742" s="199">
        <v>551967.58</v>
      </c>
      <c r="H742" s="82">
        <f t="shared" si="20"/>
        <v>0.4995362547060527</v>
      </c>
      <c r="I742" s="82">
        <f t="shared" si="21"/>
        <v>0.0409779518045993</v>
      </c>
      <c r="J742" s="200">
        <f t="shared" si="22"/>
        <v>0.05796097911210388</v>
      </c>
    </row>
    <row r="743" spans="1:10" ht="12.75">
      <c r="A743" s="19" t="s">
        <v>275</v>
      </c>
      <c r="B743" s="192"/>
      <c r="C743" s="192"/>
      <c r="D743" s="192"/>
      <c r="E743" s="197">
        <v>5762140</v>
      </c>
      <c r="F743" s="198">
        <v>5803515.05</v>
      </c>
      <c r="G743" s="199">
        <v>3202234.55</v>
      </c>
      <c r="H743" s="82">
        <f t="shared" si="20"/>
        <v>0.5517750057355326</v>
      </c>
      <c r="I743" s="82">
        <f t="shared" si="21"/>
        <v>0.23773318907049348</v>
      </c>
      <c r="J743" s="200">
        <f t="shared" si="22"/>
        <v>0.3362600569124139</v>
      </c>
    </row>
    <row r="744" spans="1:10" ht="25.5">
      <c r="A744" s="19" t="s">
        <v>314</v>
      </c>
      <c r="B744" s="192"/>
      <c r="C744" s="192"/>
      <c r="D744" s="192"/>
      <c r="E744" s="197">
        <v>162562</v>
      </c>
      <c r="F744" s="198">
        <v>192977</v>
      </c>
      <c r="G744" s="199">
        <v>74381.68</v>
      </c>
      <c r="H744" s="82">
        <f t="shared" si="20"/>
        <v>0.38544323934976704</v>
      </c>
      <c r="I744" s="82">
        <f t="shared" si="21"/>
        <v>0.005522079572472586</v>
      </c>
      <c r="J744" s="200">
        <f t="shared" si="22"/>
        <v>0.007810667069981165</v>
      </c>
    </row>
    <row r="745" spans="1:10" ht="12.75">
      <c r="A745" s="19" t="s">
        <v>277</v>
      </c>
      <c r="B745" s="192"/>
      <c r="C745" s="192"/>
      <c r="D745" s="192"/>
      <c r="E745" s="197">
        <v>103677</v>
      </c>
      <c r="F745" s="198">
        <v>51838</v>
      </c>
      <c r="G745" s="199">
        <v>0</v>
      </c>
      <c r="H745" s="82">
        <f t="shared" si="20"/>
        <v>0</v>
      </c>
      <c r="I745" s="82">
        <f t="shared" si="21"/>
        <v>0</v>
      </c>
      <c r="J745" s="200">
        <f t="shared" si="22"/>
        <v>0</v>
      </c>
    </row>
    <row r="746" spans="1:10" ht="12.75">
      <c r="A746" s="19" t="s">
        <v>278</v>
      </c>
      <c r="B746" s="192"/>
      <c r="C746" s="192"/>
      <c r="D746" s="192"/>
      <c r="E746" s="197">
        <v>127408</v>
      </c>
      <c r="F746" s="198">
        <v>97695</v>
      </c>
      <c r="G746" s="199">
        <v>45482.67</v>
      </c>
      <c r="H746" s="82">
        <f t="shared" si="20"/>
        <v>0.46555780746199904</v>
      </c>
      <c r="I746" s="82">
        <f t="shared" si="21"/>
        <v>0.0033766234227098893</v>
      </c>
      <c r="J746" s="200">
        <f t="shared" si="22"/>
        <v>0.004776041530976717</v>
      </c>
    </row>
    <row r="747" spans="1:10" ht="15" customHeight="1">
      <c r="A747" s="57" t="s">
        <v>270</v>
      </c>
      <c r="B747" s="194"/>
      <c r="C747" s="194"/>
      <c r="D747" s="194"/>
      <c r="E747" s="195">
        <v>5012942</v>
      </c>
      <c r="F747" s="201">
        <v>5296850</v>
      </c>
      <c r="G747" s="202">
        <f>G749+G752</f>
        <v>2556238.44</v>
      </c>
      <c r="H747" s="59">
        <f t="shared" si="20"/>
        <v>0.48259596552668094</v>
      </c>
      <c r="I747" s="59">
        <f t="shared" si="21"/>
        <v>0.18977457986823087</v>
      </c>
      <c r="J747" s="223" t="s">
        <v>369</v>
      </c>
    </row>
    <row r="748" spans="1:10" ht="12.75" customHeight="1">
      <c r="A748" s="19" t="s">
        <v>271</v>
      </c>
      <c r="B748" s="192"/>
      <c r="C748" s="192"/>
      <c r="D748" s="192"/>
      <c r="E748" s="197"/>
      <c r="F748" s="198"/>
      <c r="G748" s="203"/>
      <c r="H748" s="20"/>
      <c r="I748" s="59"/>
      <c r="J748" s="224"/>
    </row>
    <row r="749" spans="1:10" ht="12.75">
      <c r="A749" s="19" t="s">
        <v>279</v>
      </c>
      <c r="B749" s="192"/>
      <c r="C749" s="192"/>
      <c r="D749" s="192"/>
      <c r="E749" s="197">
        <v>5012942</v>
      </c>
      <c r="F749" s="198">
        <v>5296850</v>
      </c>
      <c r="G749" s="199">
        <v>2556238.44</v>
      </c>
      <c r="H749" s="82">
        <f t="shared" si="20"/>
        <v>0.48259596552668094</v>
      </c>
      <c r="I749" s="59">
        <f t="shared" si="21"/>
        <v>0.18977457986823087</v>
      </c>
      <c r="J749" s="200">
        <f>G749/G747</f>
        <v>1</v>
      </c>
    </row>
    <row r="750" spans="1:10" s="134" customFormat="1" ht="12.75">
      <c r="A750" s="19" t="s">
        <v>268</v>
      </c>
      <c r="B750" s="192"/>
      <c r="C750" s="192"/>
      <c r="D750" s="192"/>
      <c r="E750" s="197"/>
      <c r="F750" s="198"/>
      <c r="G750" s="199"/>
      <c r="H750" s="82"/>
      <c r="I750" s="59"/>
      <c r="J750" s="200"/>
    </row>
    <row r="751" spans="1:10" ht="25.5">
      <c r="A751" s="19" t="s">
        <v>276</v>
      </c>
      <c r="B751" s="192"/>
      <c r="C751" s="192"/>
      <c r="D751" s="192"/>
      <c r="E751" s="197">
        <v>3113200</v>
      </c>
      <c r="F751" s="198">
        <v>2608964</v>
      </c>
      <c r="G751" s="204">
        <v>1750761.6</v>
      </c>
      <c r="H751" s="82">
        <f t="shared" si="20"/>
        <v>0.6710562506803467</v>
      </c>
      <c r="I751" s="82">
        <f t="shared" si="21"/>
        <v>0.12997615632813647</v>
      </c>
      <c r="J751" s="200">
        <f>G751/G749</f>
        <v>0.6848976107252343</v>
      </c>
    </row>
    <row r="752" spans="1:10" ht="25.5" hidden="1">
      <c r="A752" s="19" t="s">
        <v>280</v>
      </c>
      <c r="B752" s="192"/>
      <c r="C752" s="192"/>
      <c r="D752" s="192"/>
      <c r="E752" s="197">
        <v>0</v>
      </c>
      <c r="F752" s="198">
        <v>0</v>
      </c>
      <c r="G752" s="199">
        <v>0</v>
      </c>
      <c r="H752" s="82" t="e">
        <f t="shared" si="20"/>
        <v>#DIV/0!</v>
      </c>
      <c r="I752" s="59">
        <f t="shared" si="21"/>
        <v>0</v>
      </c>
      <c r="J752" s="200">
        <f>G752/G747</f>
        <v>0</v>
      </c>
    </row>
    <row r="753" spans="1:2" ht="24" customHeight="1">
      <c r="A753" s="137" t="s">
        <v>535</v>
      </c>
      <c r="B753" s="205"/>
    </row>
    <row r="759" spans="1:10" s="134" customFormat="1" ht="12.75">
      <c r="A759" s="170"/>
      <c r="B759" s="170"/>
      <c r="C759" s="170"/>
      <c r="D759" s="170"/>
      <c r="E759" s="206"/>
      <c r="F759" s="207"/>
      <c r="G759" s="207"/>
      <c r="H759" s="170"/>
      <c r="I759" s="208"/>
      <c r="J759" s="207"/>
    </row>
    <row r="761" ht="18" customHeight="1"/>
  </sheetData>
  <sheetProtection/>
  <autoFilter ref="D1:D778"/>
  <mergeCells count="10">
    <mergeCell ref="J738:J739"/>
    <mergeCell ref="J747:J748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7086614173228347" right="0.7086614173228347" top="0.984251968503937" bottom="0.7086614173228347" header="0.31496062992125984" footer="0.31496062992125984"/>
  <pageSetup horizontalDpi="600" verticalDpi="600" orientation="landscape" paperSize="9" r:id="rId3"/>
  <headerFooter alignWithMargins="0">
    <oddHeader>&amp;R&amp;"Arial CE,Pogrubiony"Załącznik Nr 2&amp;"Arial CE,Standardowy"
do informacji z przebiegu wykonania  budżetu  Miasta Radziejów za I półrocze 2019 roku</oddHeader>
    <oddFooter>&amp;C&amp;P&amp;R&amp;"Arial CE,Pogrubiony"&amp;12WYDATKI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2019-08-20T06:23:14Z</cp:lastPrinted>
  <dcterms:created xsi:type="dcterms:W3CDTF">2004-07-25T15:20:29Z</dcterms:created>
  <dcterms:modified xsi:type="dcterms:W3CDTF">2019-08-20T06:23:46Z</dcterms:modified>
  <cp:category/>
  <cp:version/>
  <cp:contentType/>
  <cp:contentStatus/>
</cp:coreProperties>
</file>