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<sst xmlns="http://schemas.openxmlformats.org/spreadsheetml/2006/main" count="32" uniqueCount="30">
  <si>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</si>
  <si>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</si>
  <si>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</si>
  <si>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</si>
  <si>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w złotych</t>
  </si>
  <si>
    <t>Ogółem</t>
  </si>
  <si>
    <t>01095</t>
  </si>
  <si>
    <t>0690</t>
  </si>
  <si>
    <t>4210</t>
  </si>
  <si>
    <t>4300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</si>
  <si>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</si>
  <si>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</si>
  <si>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</si>
  <si>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</si>
  <si>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</si>
  <si>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</si>
  <si>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</si>
  <si>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</si>
  <si>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</si>
  <si>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</si>
  <si>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</si>
  <si>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</si>
  <si>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85503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</si>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</sst>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74">
      <selection activeCell="J92" sqref="J9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5" customWidth="1"/>
  </cols>
  <sheetData>
    <row r="1" spans="1:8" ht="55.5" customHeight="1">
      <c r="A1" s="58" t="s">
        <v>10</v>
      </c>
      <c r="B1" s="58"/>
      <c r="C1" s="58"/>
      <c r="D1" s="58"/>
      <c r="E1" s="58"/>
      <c r="F1" s="58"/>
      <c r="G1" s="58"/>
      <c r="H1" s="58"/>
    </row>
    <row r="2" spans="1:8" ht="10.5" customHeight="1">
      <c r="A2" s="4"/>
      <c r="B2" s="4"/>
      <c r="C2" s="4"/>
      <c r="D2" s="4"/>
      <c r="E2" s="4"/>
      <c r="F2" s="4"/>
      <c r="H2" s="1" t="s">
        <v>4</v>
      </c>
    </row>
    <row r="3" spans="1:8" ht="12.75" customHeight="1">
      <c r="A3" s="59" t="s">
        <v>0</v>
      </c>
      <c r="B3" s="59" t="s">
        <v>1</v>
      </c>
      <c r="C3" s="59" t="s">
        <v>2</v>
      </c>
      <c r="D3" s="51" t="s">
        <v>11</v>
      </c>
      <c r="E3" s="51" t="s">
        <v>12</v>
      </c>
      <c r="F3" s="51" t="s">
        <v>13</v>
      </c>
      <c r="G3" s="51"/>
      <c r="H3" s="51"/>
    </row>
    <row r="4" spans="1:8" ht="12.75" customHeight="1">
      <c r="A4" s="59"/>
      <c r="B4" s="59"/>
      <c r="C4" s="59"/>
      <c r="D4" s="51"/>
      <c r="E4" s="51"/>
      <c r="F4" s="51" t="s">
        <v>14</v>
      </c>
      <c r="G4" s="6" t="s">
        <v>15</v>
      </c>
      <c r="H4" s="51" t="s">
        <v>16</v>
      </c>
    </row>
    <row r="5" spans="1:8" ht="45">
      <c r="A5" s="59"/>
      <c r="B5" s="59"/>
      <c r="C5" s="59"/>
      <c r="D5" s="51"/>
      <c r="E5" s="51"/>
      <c r="F5" s="51"/>
      <c r="G5" s="2" t="s">
        <v>17</v>
      </c>
      <c r="H5" s="51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6</v>
      </c>
      <c r="C7" s="9"/>
      <c r="D7" s="10">
        <f>SUM(D8:D11)</f>
        <v>14206.49</v>
      </c>
      <c r="E7" s="10">
        <f>SUM(E8:E11)</f>
        <v>14206.49</v>
      </c>
      <c r="F7" s="10">
        <f>SUM(F8:F11)</f>
        <v>14206.49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12"/>
      <c r="B8" s="13"/>
      <c r="C8" s="13">
        <v>2010</v>
      </c>
      <c r="D8" s="14">
        <f>7607.42+6599.07</f>
        <v>14206.49</v>
      </c>
      <c r="E8" s="14"/>
      <c r="F8" s="14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3" customFormat="1" ht="18" customHeight="1">
      <c r="A9" s="12"/>
      <c r="B9" s="13"/>
      <c r="C9" s="13">
        <v>4210</v>
      </c>
      <c r="D9" s="14"/>
      <c r="E9" s="14">
        <f>55.57+20.19</f>
        <v>75.76</v>
      </c>
      <c r="F9" s="14">
        <f>55.57+20.19</f>
        <v>75.76</v>
      </c>
      <c r="G9" s="15">
        <v>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3" customFormat="1" ht="18" customHeight="1">
      <c r="A10" s="12"/>
      <c r="B10" s="13"/>
      <c r="C10" s="13">
        <v>4300</v>
      </c>
      <c r="D10" s="14"/>
      <c r="E10" s="14">
        <f>93.6+109.2</f>
        <v>202.8</v>
      </c>
      <c r="F10" s="14">
        <f>93.6+109.2</f>
        <v>202.8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" customFormat="1" ht="18" customHeight="1">
      <c r="A11" s="12"/>
      <c r="B11" s="13"/>
      <c r="C11" s="13">
        <v>4430</v>
      </c>
      <c r="D11" s="14"/>
      <c r="E11" s="14">
        <f>7458.25+6469.68</f>
        <v>13927.93</v>
      </c>
      <c r="F11" s="14">
        <f>7458.25+6469.68</f>
        <v>13927.93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7">
        <v>750</v>
      </c>
      <c r="B12" s="9"/>
      <c r="C12" s="9"/>
      <c r="D12" s="10">
        <f>SUM(D13)</f>
        <v>149222</v>
      </c>
      <c r="E12" s="10">
        <f>SUM(E13)</f>
        <v>149222</v>
      </c>
      <c r="F12" s="10">
        <f>SUM(F13)</f>
        <v>149222</v>
      </c>
      <c r="G12" s="10">
        <f>SUM(G13)</f>
        <v>136261</v>
      </c>
      <c r="H12" s="10">
        <f>SUM(H13)</f>
        <v>0</v>
      </c>
    </row>
    <row r="13" spans="1:24" s="21" customFormat="1" ht="18" customHeight="1">
      <c r="A13" s="18"/>
      <c r="B13" s="19">
        <v>75011</v>
      </c>
      <c r="C13" s="19"/>
      <c r="D13" s="20">
        <f>SUM(D14:D18)</f>
        <v>149222</v>
      </c>
      <c r="E13" s="20">
        <f>SUM(E14:E23)</f>
        <v>149222</v>
      </c>
      <c r="F13" s="20">
        <f>SUM(F14:F23)</f>
        <v>149222</v>
      </c>
      <c r="G13" s="20">
        <f>SUM(G14:G23)</f>
        <v>136261</v>
      </c>
      <c r="H13" s="20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1" customFormat="1" ht="18" customHeight="1">
      <c r="A14" s="18"/>
      <c r="B14" s="19"/>
      <c r="C14" s="19">
        <v>2010</v>
      </c>
      <c r="D14" s="20">
        <f>144100-4600+628+9057+37</f>
        <v>149222</v>
      </c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1" customFormat="1" ht="18" customHeight="1">
      <c r="A15" s="18"/>
      <c r="B15" s="19"/>
      <c r="C15" s="19">
        <v>4010</v>
      </c>
      <c r="D15" s="20"/>
      <c r="E15" s="20">
        <f>105832.78+30</f>
        <v>105862.78</v>
      </c>
      <c r="F15" s="20">
        <f>105832.78+30</f>
        <v>105862.78</v>
      </c>
      <c r="G15" s="20">
        <f>105832.78+30</f>
        <v>105862.78</v>
      </c>
      <c r="H15" s="2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1" customFormat="1" ht="18" customHeight="1">
      <c r="A16" s="18"/>
      <c r="B16" s="19"/>
      <c r="C16" s="19">
        <v>4040</v>
      </c>
      <c r="D16" s="20"/>
      <c r="E16" s="22">
        <f>8450-2.78</f>
        <v>8447.22</v>
      </c>
      <c r="F16" s="22">
        <f>8450-2.78</f>
        <v>8447.22</v>
      </c>
      <c r="G16" s="22">
        <f>8450-2.78</f>
        <v>8447.22</v>
      </c>
      <c r="H16" s="2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1" customFormat="1" ht="18" customHeight="1">
      <c r="A17" s="18"/>
      <c r="B17" s="19"/>
      <c r="C17" s="19">
        <v>4110</v>
      </c>
      <c r="D17" s="20"/>
      <c r="E17" s="20">
        <f>19645+6</f>
        <v>19651</v>
      </c>
      <c r="F17" s="20">
        <f>19645+6</f>
        <v>19651</v>
      </c>
      <c r="G17" s="20">
        <f>19645+6</f>
        <v>19651</v>
      </c>
      <c r="H17" s="2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1" customFormat="1" ht="18" customHeight="1">
      <c r="A18" s="18"/>
      <c r="B18" s="19"/>
      <c r="C18" s="19">
        <v>4120</v>
      </c>
      <c r="D18" s="20"/>
      <c r="E18" s="20">
        <f>2299+1</f>
        <v>2300</v>
      </c>
      <c r="F18" s="20">
        <f>2299+1</f>
        <v>2300</v>
      </c>
      <c r="G18" s="20">
        <f>2299+1</f>
        <v>2300</v>
      </c>
      <c r="H18" s="2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8" customHeight="1">
      <c r="A19" s="18"/>
      <c r="B19" s="19"/>
      <c r="C19" s="19">
        <v>4210</v>
      </c>
      <c r="D19" s="20"/>
      <c r="E19" s="20">
        <v>3663</v>
      </c>
      <c r="F19" s="20">
        <v>3663</v>
      </c>
      <c r="G19" s="20">
        <v>0</v>
      </c>
      <c r="H19" s="2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1" customFormat="1" ht="18" customHeight="1">
      <c r="A20" s="18"/>
      <c r="B20" s="19"/>
      <c r="C20" s="19">
        <v>4270</v>
      </c>
      <c r="D20" s="20"/>
      <c r="E20" s="20">
        <v>300</v>
      </c>
      <c r="F20" s="20">
        <v>300</v>
      </c>
      <c r="G20" s="20">
        <v>0</v>
      </c>
      <c r="H20" s="2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1" customFormat="1" ht="18" customHeight="1">
      <c r="A21" s="18"/>
      <c r="B21" s="19"/>
      <c r="C21" s="19">
        <v>4300</v>
      </c>
      <c r="D21" s="20"/>
      <c r="E21" s="20">
        <v>6263</v>
      </c>
      <c r="F21" s="20">
        <v>6263</v>
      </c>
      <c r="G21" s="20">
        <v>0</v>
      </c>
      <c r="H21" s="2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1" customFormat="1" ht="18" customHeight="1" hidden="1">
      <c r="A22" s="18"/>
      <c r="B22" s="19"/>
      <c r="C22" s="19">
        <v>4380</v>
      </c>
      <c r="D22" s="20"/>
      <c r="E22" s="20">
        <v>0</v>
      </c>
      <c r="F22" s="20">
        <v>0</v>
      </c>
      <c r="G22" s="20">
        <v>0</v>
      </c>
      <c r="H22" s="2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1" customFormat="1" ht="18" customHeight="1">
      <c r="A23" s="18"/>
      <c r="B23" s="19"/>
      <c r="C23" s="19">
        <v>4440</v>
      </c>
      <c r="D23" s="20"/>
      <c r="E23" s="20">
        <v>2735</v>
      </c>
      <c r="F23" s="20">
        <v>2735</v>
      </c>
      <c r="G23" s="20">
        <v>0</v>
      </c>
      <c r="H23" s="2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1" customFormat="1" ht="18" customHeight="1">
      <c r="A24" s="23">
        <v>751</v>
      </c>
      <c r="B24" s="24"/>
      <c r="C24" s="24"/>
      <c r="D24" s="25">
        <f>D25</f>
        <v>1350</v>
      </c>
      <c r="E24" s="25">
        <f>E25</f>
        <v>1350</v>
      </c>
      <c r="F24" s="25">
        <f>F25</f>
        <v>1350</v>
      </c>
      <c r="G24" s="25">
        <f>G25</f>
        <v>1293</v>
      </c>
      <c r="H24" s="25">
        <f>H25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1" customFormat="1" ht="18" customHeight="1">
      <c r="A25" s="18"/>
      <c r="B25" s="19">
        <v>75101</v>
      </c>
      <c r="C25" s="19"/>
      <c r="D25" s="20">
        <v>1350</v>
      </c>
      <c r="E25" s="20">
        <f>SUM(E27:E30)</f>
        <v>1350</v>
      </c>
      <c r="F25" s="20">
        <f>SUM(F27:F30)</f>
        <v>1350</v>
      </c>
      <c r="G25" s="20">
        <f>SUM(G27:G30)</f>
        <v>1293</v>
      </c>
      <c r="H25" s="20">
        <f>SUM(H27:H30)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1" customFormat="1" ht="18" customHeight="1">
      <c r="A26" s="18"/>
      <c r="B26" s="19"/>
      <c r="C26" s="19">
        <v>2010</v>
      </c>
      <c r="D26" s="20">
        <v>1350</v>
      </c>
      <c r="E26" s="20"/>
      <c r="F26" s="20"/>
      <c r="G26" s="20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1" customFormat="1" ht="18" customHeight="1">
      <c r="A27" s="18"/>
      <c r="B27" s="19"/>
      <c r="C27" s="19" t="s">
        <v>18</v>
      </c>
      <c r="D27" s="20"/>
      <c r="E27" s="20">
        <v>1080</v>
      </c>
      <c r="F27" s="20">
        <v>1080</v>
      </c>
      <c r="G27" s="20">
        <v>1080</v>
      </c>
      <c r="H27" s="2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1" customFormat="1" ht="18" customHeight="1">
      <c r="A28" s="18"/>
      <c r="B28" s="19"/>
      <c r="C28" s="19">
        <v>4110</v>
      </c>
      <c r="D28" s="20"/>
      <c r="E28" s="20">
        <v>186</v>
      </c>
      <c r="F28" s="20">
        <v>186</v>
      </c>
      <c r="G28" s="20">
        <v>186</v>
      </c>
      <c r="H28" s="2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1" customFormat="1" ht="18" customHeight="1">
      <c r="A29" s="18"/>
      <c r="B29" s="19"/>
      <c r="C29" s="19">
        <v>4120</v>
      </c>
      <c r="D29" s="20"/>
      <c r="E29" s="20">
        <v>27</v>
      </c>
      <c r="F29" s="20">
        <v>27</v>
      </c>
      <c r="G29" s="20">
        <v>27</v>
      </c>
      <c r="H29" s="2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1" customFormat="1" ht="18" customHeight="1">
      <c r="A30" s="18"/>
      <c r="B30" s="19"/>
      <c r="C30" s="19">
        <v>4300</v>
      </c>
      <c r="D30" s="20"/>
      <c r="E30" s="20">
        <v>57</v>
      </c>
      <c r="F30" s="20">
        <v>57</v>
      </c>
      <c r="G30" s="20">
        <v>0</v>
      </c>
      <c r="H30" s="2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9" customFormat="1" ht="18" customHeight="1">
      <c r="A31" s="23">
        <v>801</v>
      </c>
      <c r="B31" s="24"/>
      <c r="C31" s="24"/>
      <c r="D31" s="25">
        <f>D32+D36+D40</f>
        <v>92298.86</v>
      </c>
      <c r="E31" s="25">
        <f>E32+E36+E40</f>
        <v>92298.86</v>
      </c>
      <c r="F31" s="25">
        <f>F32+F36+F40</f>
        <v>92298.86</v>
      </c>
      <c r="G31" s="25">
        <f>G32+G36+G40</f>
        <v>0</v>
      </c>
      <c r="H31" s="25">
        <f>H32+H36+H40</f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1" customFormat="1" ht="18" customHeight="1">
      <c r="A32" s="18"/>
      <c r="B32" s="19">
        <v>80101</v>
      </c>
      <c r="C32" s="19"/>
      <c r="D32" s="20">
        <f>D33+D34+D35</f>
        <v>64111.770000000004</v>
      </c>
      <c r="E32" s="20">
        <f>E33+E34+E35</f>
        <v>64111.770000000004</v>
      </c>
      <c r="F32" s="20">
        <f>F33+F34+F35</f>
        <v>64111.770000000004</v>
      </c>
      <c r="G32" s="20">
        <f>G33+G34+G35</f>
        <v>0</v>
      </c>
      <c r="H32" s="20">
        <f>H33+H34+H35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8"/>
      <c r="B33" s="19"/>
      <c r="C33" s="19">
        <v>2010</v>
      </c>
      <c r="D33" s="20">
        <f>65991.66-1879.89</f>
        <v>64111.770000000004</v>
      </c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/>
      <c r="B34" s="19"/>
      <c r="C34" s="19">
        <v>4210</v>
      </c>
      <c r="D34" s="20"/>
      <c r="E34" s="20">
        <f>653.35-18.62</f>
        <v>634.73</v>
      </c>
      <c r="F34" s="20">
        <f>653.35-18.62</f>
        <v>634.73</v>
      </c>
      <c r="G34" s="20">
        <v>0</v>
      </c>
      <c r="H34" s="2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1" customFormat="1" ht="18" customHeight="1">
      <c r="A35" s="18"/>
      <c r="B35" s="19"/>
      <c r="C35" s="19">
        <v>4240</v>
      </c>
      <c r="D35" s="20"/>
      <c r="E35" s="20">
        <f>65338.31-1861.27</f>
        <v>63477.04</v>
      </c>
      <c r="F35" s="20">
        <f>65338.31-1861.27</f>
        <v>63477.04</v>
      </c>
      <c r="G35" s="20">
        <v>0</v>
      </c>
      <c r="H35" s="20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1" customFormat="1" ht="18" customHeight="1">
      <c r="A36" s="18"/>
      <c r="B36" s="19">
        <v>80110</v>
      </c>
      <c r="C36" s="19"/>
      <c r="D36" s="20">
        <f>D37+D38+D39</f>
        <v>18174.42</v>
      </c>
      <c r="E36" s="20">
        <f>E37+E38+E39</f>
        <v>18174.42</v>
      </c>
      <c r="F36" s="20">
        <f>F37+F38+F39</f>
        <v>18174.42</v>
      </c>
      <c r="G36" s="20">
        <f>G37+G38+G39</f>
        <v>0</v>
      </c>
      <c r="H36" s="20">
        <f>H37+H38+H39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/>
      <c r="B37" s="19"/>
      <c r="C37" s="19">
        <v>2010</v>
      </c>
      <c r="D37" s="20">
        <f>18449.42-275</f>
        <v>18174.42</v>
      </c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1" customFormat="1" ht="18" customHeight="1">
      <c r="A38" s="18"/>
      <c r="B38" s="19"/>
      <c r="C38" s="19">
        <v>4210</v>
      </c>
      <c r="D38" s="20"/>
      <c r="E38" s="20">
        <f>182.66-2.73</f>
        <v>179.93</v>
      </c>
      <c r="F38" s="20">
        <f>182.66-2.73</f>
        <v>179.93</v>
      </c>
      <c r="G38" s="20">
        <v>0</v>
      </c>
      <c r="H38" s="20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1" customFormat="1" ht="18" customHeight="1">
      <c r="A39" s="18"/>
      <c r="B39" s="19"/>
      <c r="C39" s="19">
        <v>4240</v>
      </c>
      <c r="D39" s="20"/>
      <c r="E39" s="20">
        <f>18266.76-272.27</f>
        <v>17994.489999999998</v>
      </c>
      <c r="F39" s="20">
        <f>18266.76-272.27</f>
        <v>17994.489999999998</v>
      </c>
      <c r="G39" s="20">
        <v>0</v>
      </c>
      <c r="H39" s="20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1" customFormat="1" ht="18" customHeight="1">
      <c r="A40" s="18"/>
      <c r="B40" s="19">
        <v>80150</v>
      </c>
      <c r="C40" s="19"/>
      <c r="D40" s="20">
        <f>D41+D42+D43</f>
        <v>10012.67</v>
      </c>
      <c r="E40" s="20">
        <f>E41+E42+E43</f>
        <v>10012.67</v>
      </c>
      <c r="F40" s="20">
        <f>F41+F42+F43</f>
        <v>10012.67</v>
      </c>
      <c r="G40" s="20">
        <f>G41+G42+G43</f>
        <v>0</v>
      </c>
      <c r="H40" s="20">
        <f>H41+H42+H43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1" customFormat="1" ht="18" customHeight="1">
      <c r="A41" s="18"/>
      <c r="B41" s="19"/>
      <c r="C41" s="19">
        <v>2010</v>
      </c>
      <c r="D41" s="20">
        <f>7343.79+2668.88</f>
        <v>10012.67</v>
      </c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1" customFormat="1" ht="18" customHeight="1">
      <c r="A42" s="18"/>
      <c r="B42" s="19"/>
      <c r="C42" s="19">
        <v>4210</v>
      </c>
      <c r="D42" s="20"/>
      <c r="E42" s="20">
        <f>72.68+26.41</f>
        <v>99.09</v>
      </c>
      <c r="F42" s="20">
        <f>72.68+26.41</f>
        <v>99.09</v>
      </c>
      <c r="G42" s="20">
        <v>0</v>
      </c>
      <c r="H42" s="20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8"/>
      <c r="B43" s="19"/>
      <c r="C43" s="19">
        <v>4240</v>
      </c>
      <c r="D43" s="20"/>
      <c r="E43" s="20">
        <f>7271.11+2642.47</f>
        <v>9913.58</v>
      </c>
      <c r="F43" s="20">
        <f>7271.11+2642.47</f>
        <v>9913.58</v>
      </c>
      <c r="G43" s="20">
        <v>0</v>
      </c>
      <c r="H43" s="20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9" customFormat="1" ht="18" customHeight="1">
      <c r="A44" s="26">
        <v>852</v>
      </c>
      <c r="B44" s="27"/>
      <c r="C44" s="27"/>
      <c r="D44" s="25">
        <f>SUM(D45,D52,D56,D48,D60)</f>
        <v>142713.99</v>
      </c>
      <c r="E44" s="25">
        <f>SUM(E45,E52,E56,E48,E60)</f>
        <v>142713.99</v>
      </c>
      <c r="F44" s="25">
        <f>SUM(F45,F52,F56,F48,F60)</f>
        <v>142713.99</v>
      </c>
      <c r="G44" s="25">
        <f>SUM(G45,G52,G56,G48,G60)</f>
        <v>40910</v>
      </c>
      <c r="H44" s="25">
        <f>SUM(H45,H52,H56,H48,H60)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33" customFormat="1" ht="18" customHeight="1">
      <c r="A45" s="30"/>
      <c r="B45" s="31">
        <v>85213</v>
      </c>
      <c r="C45" s="19"/>
      <c r="D45" s="20">
        <f>D46+D47</f>
        <v>32336</v>
      </c>
      <c r="E45" s="20">
        <f>E46+E47</f>
        <v>32336</v>
      </c>
      <c r="F45" s="20">
        <f>F46+F47</f>
        <v>32336</v>
      </c>
      <c r="G45" s="20">
        <f>G46+G47</f>
        <v>0</v>
      </c>
      <c r="H45" s="20">
        <f>H46+H47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30"/>
      <c r="B46" s="18"/>
      <c r="C46" s="19">
        <v>2010</v>
      </c>
      <c r="D46" s="20">
        <f>31000-1000+2176+160</f>
        <v>32336</v>
      </c>
      <c r="E46" s="20"/>
      <c r="F46" s="20"/>
      <c r="G46" s="20"/>
      <c r="H46" s="2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30"/>
      <c r="B47" s="18"/>
      <c r="C47" s="19">
        <v>4130</v>
      </c>
      <c r="D47" s="20"/>
      <c r="E47" s="20">
        <v>32336</v>
      </c>
      <c r="F47" s="20">
        <v>32336</v>
      </c>
      <c r="G47" s="20">
        <v>0</v>
      </c>
      <c r="H47" s="20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30"/>
      <c r="B48" s="31">
        <v>85215</v>
      </c>
      <c r="C48" s="19"/>
      <c r="D48" s="20">
        <f>D49+D50+D51</f>
        <v>1343.99</v>
      </c>
      <c r="E48" s="20">
        <f>E49+E50+E51</f>
        <v>1343.99</v>
      </c>
      <c r="F48" s="20">
        <f>F49+F50+F51</f>
        <v>1343.99</v>
      </c>
      <c r="G48" s="20">
        <f>G49+G50+G51</f>
        <v>0</v>
      </c>
      <c r="H48" s="20">
        <f>H49+H50+H51</f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30"/>
      <c r="B49" s="31"/>
      <c r="C49" s="19">
        <v>2010</v>
      </c>
      <c r="D49" s="20">
        <f>468.24+356.29+165.34+354.12</f>
        <v>1343.99</v>
      </c>
      <c r="E49" s="20"/>
      <c r="F49" s="20"/>
      <c r="G49" s="20"/>
      <c r="H49" s="2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30"/>
      <c r="B50" s="31"/>
      <c r="C50" s="19">
        <v>3110</v>
      </c>
      <c r="D50" s="20"/>
      <c r="E50" s="20">
        <f>970.46+347.18</f>
        <v>1317.64</v>
      </c>
      <c r="F50" s="20">
        <f>970.46+347.18</f>
        <v>1317.64</v>
      </c>
      <c r="G50" s="20">
        <v>0</v>
      </c>
      <c r="H50" s="20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30"/>
      <c r="B51" s="31"/>
      <c r="C51" s="19">
        <v>4210</v>
      </c>
      <c r="D51" s="20"/>
      <c r="E51" s="20">
        <f>19.41+6.94</f>
        <v>26.35</v>
      </c>
      <c r="F51" s="20">
        <f>19.41+6.94</f>
        <v>26.35</v>
      </c>
      <c r="G51" s="20">
        <v>0</v>
      </c>
      <c r="H51" s="20"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30"/>
      <c r="B52" s="31">
        <v>85219</v>
      </c>
      <c r="C52" s="19"/>
      <c r="D52" s="20">
        <f>D53+D54+D55</f>
        <v>1624</v>
      </c>
      <c r="E52" s="20">
        <f>E53+E54+E55</f>
        <v>1624</v>
      </c>
      <c r="F52" s="20">
        <f>F53+F54+F55</f>
        <v>1624</v>
      </c>
      <c r="G52" s="20">
        <f>G53+G54+G55</f>
        <v>0</v>
      </c>
      <c r="H52" s="20">
        <f>H53+H54+H55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30"/>
      <c r="B53" s="18"/>
      <c r="C53" s="19">
        <v>2010</v>
      </c>
      <c r="D53" s="20">
        <f>1300-700+618+609-203</f>
        <v>1624</v>
      </c>
      <c r="E53" s="20"/>
      <c r="F53" s="20"/>
      <c r="G53" s="20"/>
      <c r="H53" s="2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30"/>
      <c r="B54" s="18"/>
      <c r="C54" s="19">
        <v>3110</v>
      </c>
      <c r="D54" s="20"/>
      <c r="E54" s="20">
        <v>1600</v>
      </c>
      <c r="F54" s="20">
        <v>1600</v>
      </c>
      <c r="G54" s="20">
        <v>0</v>
      </c>
      <c r="H54" s="20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30"/>
      <c r="B55" s="18"/>
      <c r="C55" s="19">
        <v>4210</v>
      </c>
      <c r="D55" s="20"/>
      <c r="E55" s="20">
        <v>24</v>
      </c>
      <c r="F55" s="20">
        <v>24</v>
      </c>
      <c r="G55" s="20">
        <v>0</v>
      </c>
      <c r="H55" s="20"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30"/>
      <c r="B56" s="31">
        <v>85228</v>
      </c>
      <c r="C56" s="19"/>
      <c r="D56" s="20">
        <f>D57+D58+D59</f>
        <v>40910</v>
      </c>
      <c r="E56" s="20">
        <f>E57+E58+E59</f>
        <v>40910</v>
      </c>
      <c r="F56" s="20">
        <f>F57+F58+F59</f>
        <v>40910</v>
      </c>
      <c r="G56" s="20">
        <f>G57+G58+G59</f>
        <v>40910</v>
      </c>
      <c r="H56" s="20">
        <f>H57+H58+H59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0"/>
      <c r="B57" s="18"/>
      <c r="C57" s="19">
        <v>2010</v>
      </c>
      <c r="D57" s="20">
        <f>6100+900+2150+13100-2150+8150+12800-140</f>
        <v>40910</v>
      </c>
      <c r="E57" s="20"/>
      <c r="F57" s="20"/>
      <c r="G57" s="20"/>
      <c r="H57" s="2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0"/>
      <c r="B58" s="18"/>
      <c r="C58" s="19">
        <v>4110</v>
      </c>
      <c r="D58" s="20"/>
      <c r="E58" s="20">
        <v>952</v>
      </c>
      <c r="F58" s="20">
        <v>952</v>
      </c>
      <c r="G58" s="20">
        <v>952</v>
      </c>
      <c r="H58" s="20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0"/>
      <c r="B59" s="18"/>
      <c r="C59" s="19">
        <v>4170</v>
      </c>
      <c r="D59" s="20"/>
      <c r="E59" s="20">
        <v>39958</v>
      </c>
      <c r="F59" s="20">
        <v>39958</v>
      </c>
      <c r="G59" s="20">
        <v>39958</v>
      </c>
      <c r="H59" s="20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0"/>
      <c r="B60" s="31">
        <v>85278</v>
      </c>
      <c r="C60" s="19"/>
      <c r="D60" s="20">
        <f>D61</f>
        <v>66500</v>
      </c>
      <c r="E60" s="20">
        <f>E62</f>
        <v>66500</v>
      </c>
      <c r="F60" s="20">
        <f>F62</f>
        <v>66500</v>
      </c>
      <c r="G60" s="20">
        <f>G62</f>
        <v>0</v>
      </c>
      <c r="H60" s="20">
        <f>H62</f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0"/>
      <c r="B61" s="18"/>
      <c r="C61" s="19">
        <v>2010</v>
      </c>
      <c r="D61" s="20">
        <v>66500</v>
      </c>
      <c r="E61" s="20"/>
      <c r="F61" s="20"/>
      <c r="G61" s="20"/>
      <c r="H61" s="2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0"/>
      <c r="B62" s="18"/>
      <c r="C62" s="19">
        <v>3110</v>
      </c>
      <c r="D62" s="20"/>
      <c r="E62" s="20">
        <v>66500</v>
      </c>
      <c r="F62" s="20">
        <v>66500</v>
      </c>
      <c r="G62" s="20">
        <v>0</v>
      </c>
      <c r="H62" s="20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29" customFormat="1" ht="18" customHeight="1">
      <c r="A63" s="26">
        <v>855</v>
      </c>
      <c r="B63" s="27"/>
      <c r="C63" s="27"/>
      <c r="D63" s="25">
        <f>D64+D76</f>
        <v>6371900</v>
      </c>
      <c r="E63" s="25">
        <f>E64+E76</f>
        <v>6371900</v>
      </c>
      <c r="F63" s="25">
        <f>F64+F76</f>
        <v>6371900</v>
      </c>
      <c r="G63" s="25">
        <f>G64+G76</f>
        <v>282628</v>
      </c>
      <c r="H63" s="25">
        <f>H64+H76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21" customFormat="1" ht="18" customHeight="1">
      <c r="A64" s="34"/>
      <c r="B64" s="19">
        <v>85501</v>
      </c>
      <c r="C64" s="19"/>
      <c r="D64" s="20">
        <f>SUM(D65:D75)</f>
        <v>3370900</v>
      </c>
      <c r="E64" s="20">
        <f>SUM(E65:E75)</f>
        <v>3370900</v>
      </c>
      <c r="F64" s="20">
        <f>SUM(F65:F75)</f>
        <v>3370900</v>
      </c>
      <c r="G64" s="20">
        <f>SUM(G65:G75)</f>
        <v>43640</v>
      </c>
      <c r="H64" s="20">
        <f>SUM(H65:H75)</f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18" customHeight="1">
      <c r="A65" s="30"/>
      <c r="B65" s="18"/>
      <c r="C65" s="19">
        <v>2060</v>
      </c>
      <c r="D65" s="20">
        <f>2852200+27800+387951+102949</f>
        <v>3370900</v>
      </c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18"/>
      <c r="C66" s="19">
        <v>3110</v>
      </c>
      <c r="D66" s="20"/>
      <c r="E66" s="20">
        <f>2837439+382218+101427</f>
        <v>3321084</v>
      </c>
      <c r="F66" s="20">
        <f>2837439+382218+101427</f>
        <v>3321084</v>
      </c>
      <c r="G66" s="20">
        <v>0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18"/>
      <c r="C67" s="19" t="s">
        <v>18</v>
      </c>
      <c r="D67" s="20"/>
      <c r="E67" s="20">
        <f>32119+2700</f>
        <v>34819</v>
      </c>
      <c r="F67" s="20">
        <f>32119+2700</f>
        <v>34819</v>
      </c>
      <c r="G67" s="20">
        <f>32119+2700</f>
        <v>34819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18"/>
      <c r="C68" s="19" t="s">
        <v>19</v>
      </c>
      <c r="D68" s="20"/>
      <c r="E68" s="20">
        <f>1915-9</f>
        <v>1906</v>
      </c>
      <c r="F68" s="20">
        <f>1915-9</f>
        <v>1906</v>
      </c>
      <c r="G68" s="20">
        <f>1915-9</f>
        <v>1906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18"/>
      <c r="C69" s="19" t="s">
        <v>20</v>
      </c>
      <c r="D69" s="20"/>
      <c r="E69" s="20">
        <f>5861+466</f>
        <v>6327</v>
      </c>
      <c r="F69" s="20">
        <f>5861+466</f>
        <v>6327</v>
      </c>
      <c r="G69" s="20">
        <f>5861+466</f>
        <v>6327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18"/>
      <c r="C70" s="19" t="s">
        <v>21</v>
      </c>
      <c r="D70" s="20"/>
      <c r="E70" s="20">
        <f>521+67</f>
        <v>588</v>
      </c>
      <c r="F70" s="20">
        <f>521+67</f>
        <v>588</v>
      </c>
      <c r="G70" s="20">
        <f>521+67</f>
        <v>588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18"/>
      <c r="C71" s="19" t="s">
        <v>8</v>
      </c>
      <c r="D71" s="20"/>
      <c r="E71" s="20">
        <f>552+9+1875+1522</f>
        <v>3958</v>
      </c>
      <c r="F71" s="20">
        <f>552+9+1875+1522</f>
        <v>3958</v>
      </c>
      <c r="G71" s="20">
        <v>0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0"/>
      <c r="B72" s="18"/>
      <c r="C72" s="19" t="s">
        <v>9</v>
      </c>
      <c r="D72" s="20"/>
      <c r="E72" s="20">
        <f>550+250+585</f>
        <v>1385</v>
      </c>
      <c r="F72" s="20">
        <f>550+250+585</f>
        <v>1385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0"/>
      <c r="B73" s="18"/>
      <c r="C73" s="19">
        <v>4360</v>
      </c>
      <c r="D73" s="20"/>
      <c r="E73" s="20">
        <f>200+40</f>
        <v>240</v>
      </c>
      <c r="F73" s="20">
        <f>200+40</f>
        <v>240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0"/>
      <c r="B74" s="18"/>
      <c r="C74" s="19">
        <v>4440</v>
      </c>
      <c r="D74" s="20"/>
      <c r="E74" s="20">
        <v>593</v>
      </c>
      <c r="F74" s="20">
        <v>593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 hidden="1">
      <c r="A75" s="30"/>
      <c r="B75" s="18"/>
      <c r="C75" s="19">
        <v>4700</v>
      </c>
      <c r="D75" s="20"/>
      <c r="E75" s="20">
        <f>250-250</f>
        <v>0</v>
      </c>
      <c r="F75" s="20">
        <f>250-250</f>
        <v>0</v>
      </c>
      <c r="G75" s="20">
        <v>0</v>
      </c>
      <c r="H75" s="20"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31">
        <v>85502</v>
      </c>
      <c r="C76" s="19"/>
      <c r="D76" s="20">
        <f>SUM(D77:D88)</f>
        <v>3001000</v>
      </c>
      <c r="E76" s="20">
        <f>SUM(E77:E88)</f>
        <v>3001000</v>
      </c>
      <c r="F76" s="20">
        <f>SUM(F77:F88)</f>
        <v>3001000</v>
      </c>
      <c r="G76" s="20">
        <f>SUM(G77:G88)</f>
        <v>238988</v>
      </c>
      <c r="H76" s="20">
        <f>SUM(H77:H88)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18"/>
      <c r="C77" s="19">
        <v>2010</v>
      </c>
      <c r="D77" s="20">
        <f>3024400-23400</f>
        <v>3001000</v>
      </c>
      <c r="E77" s="20">
        <v>0</v>
      </c>
      <c r="F77" s="20">
        <v>0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18"/>
      <c r="C78" s="19">
        <v>3110</v>
      </c>
      <c r="D78" s="20"/>
      <c r="E78" s="20">
        <v>2751193</v>
      </c>
      <c r="F78" s="20">
        <v>2751193</v>
      </c>
      <c r="G78" s="20">
        <v>0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18"/>
      <c r="C79" s="19">
        <v>4010</v>
      </c>
      <c r="D79" s="20"/>
      <c r="E79" s="20">
        <v>61667</v>
      </c>
      <c r="F79" s="20">
        <v>61667</v>
      </c>
      <c r="G79" s="20">
        <v>61667</v>
      </c>
      <c r="H79" s="20"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31"/>
      <c r="C80" s="19">
        <v>4040</v>
      </c>
      <c r="D80" s="20"/>
      <c r="E80" s="20">
        <f>4914-59</f>
        <v>4855</v>
      </c>
      <c r="F80" s="20">
        <f>4914-59</f>
        <v>4855</v>
      </c>
      <c r="G80" s="20">
        <f>4914-59</f>
        <v>4855</v>
      </c>
      <c r="H80" s="20">
        <f>H81+H82</f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18"/>
      <c r="C81" s="19">
        <v>4110</v>
      </c>
      <c r="D81" s="20"/>
      <c r="E81" s="20">
        <v>173066</v>
      </c>
      <c r="F81" s="20">
        <v>173066</v>
      </c>
      <c r="G81" s="20">
        <v>172466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18"/>
      <c r="C82" s="19">
        <v>4210</v>
      </c>
      <c r="D82" s="20"/>
      <c r="E82" s="20">
        <v>3000</v>
      </c>
      <c r="F82" s="20">
        <v>3000</v>
      </c>
      <c r="G82" s="20">
        <v>0</v>
      </c>
      <c r="H82" s="20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31"/>
      <c r="C83" s="19">
        <v>4280</v>
      </c>
      <c r="D83" s="20"/>
      <c r="E83" s="20">
        <v>130</v>
      </c>
      <c r="F83" s="20">
        <v>130</v>
      </c>
      <c r="G83" s="20">
        <v>0</v>
      </c>
      <c r="H83" s="20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18"/>
      <c r="C84" s="19">
        <v>4300</v>
      </c>
      <c r="D84" s="20"/>
      <c r="E84" s="20">
        <f>2190+1059+500</f>
        <v>3749</v>
      </c>
      <c r="F84" s="20">
        <f>2190+1059+500</f>
        <v>3749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18"/>
      <c r="C85" s="19">
        <v>4360</v>
      </c>
      <c r="D85" s="20"/>
      <c r="E85" s="20">
        <v>1265</v>
      </c>
      <c r="F85" s="20">
        <v>1265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0"/>
      <c r="B86" s="18"/>
      <c r="C86" s="19">
        <v>4410</v>
      </c>
      <c r="D86" s="20"/>
      <c r="E86" s="20">
        <v>0</v>
      </c>
      <c r="F86" s="20">
        <v>0</v>
      </c>
      <c r="G86" s="20">
        <v>0</v>
      </c>
      <c r="H86" s="20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0"/>
      <c r="B87" s="31"/>
      <c r="C87" s="19">
        <v>4440</v>
      </c>
      <c r="D87" s="35"/>
      <c r="E87" s="35">
        <v>2075</v>
      </c>
      <c r="F87" s="35">
        <v>2075</v>
      </c>
      <c r="G87" s="35">
        <v>0</v>
      </c>
      <c r="H87" s="35">
        <v>0</v>
      </c>
    </row>
    <row r="88" spans="1:8" s="32" customFormat="1" ht="18" customHeight="1" hidden="1">
      <c r="A88" s="30"/>
      <c r="B88" s="31"/>
      <c r="C88" s="19">
        <v>4700</v>
      </c>
      <c r="D88" s="35"/>
      <c r="E88" s="35">
        <v>0</v>
      </c>
      <c r="F88" s="35">
        <v>0</v>
      </c>
      <c r="G88" s="35">
        <v>0</v>
      </c>
      <c r="H88" s="35">
        <v>0</v>
      </c>
    </row>
    <row r="89" spans="1:8" s="38" customFormat="1" ht="18" customHeight="1">
      <c r="A89" s="23">
        <v>855</v>
      </c>
      <c r="B89" s="36"/>
      <c r="C89" s="24"/>
      <c r="D89" s="37">
        <f>D90</f>
        <v>80.4</v>
      </c>
      <c r="E89" s="37">
        <f>E90</f>
        <v>80.4</v>
      </c>
      <c r="F89" s="37">
        <f>F90</f>
        <v>80.4</v>
      </c>
      <c r="G89" s="37">
        <f>G90</f>
        <v>0</v>
      </c>
      <c r="H89" s="37">
        <f>H90</f>
        <v>0</v>
      </c>
    </row>
    <row r="90" spans="1:8" s="32" customFormat="1" ht="18" customHeight="1">
      <c r="A90" s="30"/>
      <c r="B90" s="31" t="s">
        <v>22</v>
      </c>
      <c r="C90" s="19"/>
      <c r="D90" s="35">
        <f>D91+D92</f>
        <v>80.4</v>
      </c>
      <c r="E90" s="35">
        <f>E91+E92</f>
        <v>80.4</v>
      </c>
      <c r="F90" s="35">
        <f>F91+F92</f>
        <v>80.4</v>
      </c>
      <c r="G90" s="35">
        <f>G91+G92</f>
        <v>0</v>
      </c>
      <c r="H90" s="35">
        <f>H91+H92</f>
        <v>0</v>
      </c>
    </row>
    <row r="91" spans="1:8" s="32" customFormat="1" ht="18" customHeight="1">
      <c r="A91" s="30"/>
      <c r="B91" s="31"/>
      <c r="C91" s="19">
        <v>2010</v>
      </c>
      <c r="D91" s="35">
        <f>85.76+85.76-91.12</f>
        <v>80.4</v>
      </c>
      <c r="E91" s="35"/>
      <c r="F91" s="35"/>
      <c r="G91" s="35"/>
      <c r="H91" s="35"/>
    </row>
    <row r="92" spans="1:8" s="32" customFormat="1" ht="18" customHeight="1">
      <c r="A92" s="30"/>
      <c r="B92" s="31"/>
      <c r="C92" s="19">
        <v>4210</v>
      </c>
      <c r="D92" s="35"/>
      <c r="E92" s="35">
        <v>80.4</v>
      </c>
      <c r="F92" s="35">
        <v>80.4</v>
      </c>
      <c r="G92" s="35">
        <v>0</v>
      </c>
      <c r="H92" s="35">
        <v>0</v>
      </c>
    </row>
    <row r="93" spans="1:8" ht="18" customHeight="1">
      <c r="A93" s="52" t="s">
        <v>5</v>
      </c>
      <c r="B93" s="52"/>
      <c r="C93" s="52"/>
      <c r="D93" s="39">
        <f>SUM(D7,D12,D24,D44,D63,D89,D31)</f>
        <v>6771771.740000001</v>
      </c>
      <c r="E93" s="39">
        <f>SUM(E7,E12,E24,E44,E63,E89,E31)</f>
        <v>6771771.740000001</v>
      </c>
      <c r="F93" s="39">
        <f>SUM(F7,F12,F24,F44,F63,F89,F31)</f>
        <v>6771771.740000001</v>
      </c>
      <c r="G93" s="39">
        <f>SUM(G7,G12,G24,G44,G63,G89,G31)</f>
        <v>461092</v>
      </c>
      <c r="H93" s="39">
        <f>SUM(H7,H12,H24,H44,H63,H89,H31)</f>
        <v>0</v>
      </c>
    </row>
    <row r="94" spans="1:8" ht="48.75" customHeight="1">
      <c r="A94" s="40"/>
      <c r="B94" s="40"/>
      <c r="C94" s="40"/>
      <c r="D94" s="41"/>
      <c r="E94" s="41"/>
      <c r="F94" s="41"/>
      <c r="G94" s="41"/>
      <c r="H94" s="41"/>
    </row>
    <row r="95" spans="1:8" ht="15.75">
      <c r="A95" s="42" t="s">
        <v>23</v>
      </c>
      <c r="B95" s="43"/>
      <c r="C95" s="43"/>
      <c r="D95" s="43"/>
      <c r="E95" s="43"/>
      <c r="F95" s="43"/>
      <c r="G95" s="3"/>
      <c r="H95" s="3"/>
    </row>
    <row r="96" spans="1:8" ht="15.75">
      <c r="A96" s="44"/>
      <c r="B96" s="45"/>
      <c r="C96" s="45"/>
      <c r="D96" s="45"/>
      <c r="E96" s="45"/>
      <c r="F96" s="45"/>
      <c r="G96" s="46"/>
      <c r="H96" s="46"/>
    </row>
    <row r="97" spans="1:6" ht="27.75" customHeight="1">
      <c r="A97" s="47" t="s">
        <v>0</v>
      </c>
      <c r="B97" s="47" t="s">
        <v>24</v>
      </c>
      <c r="C97" s="47" t="s">
        <v>25</v>
      </c>
      <c r="D97" s="47" t="s">
        <v>26</v>
      </c>
      <c r="E97" s="53" t="s">
        <v>27</v>
      </c>
      <c r="F97" s="53"/>
    </row>
    <row r="98" spans="1:6" ht="18" customHeight="1">
      <c r="A98" s="48">
        <v>750</v>
      </c>
      <c r="B98" s="48">
        <v>75011</v>
      </c>
      <c r="C98" s="49" t="s">
        <v>7</v>
      </c>
      <c r="D98" s="50">
        <v>400</v>
      </c>
      <c r="E98" s="54">
        <v>20</v>
      </c>
      <c r="F98" s="54"/>
    </row>
    <row r="99" spans="1:6" ht="18" customHeight="1">
      <c r="A99" s="48">
        <v>852</v>
      </c>
      <c r="B99" s="48">
        <v>85228</v>
      </c>
      <c r="C99" s="49" t="s">
        <v>28</v>
      </c>
      <c r="D99" s="50">
        <v>1000</v>
      </c>
      <c r="E99" s="55">
        <v>50</v>
      </c>
      <c r="F99" s="56"/>
    </row>
    <row r="100" spans="1:6" ht="20.25" customHeight="1">
      <c r="A100" s="48">
        <v>855</v>
      </c>
      <c r="B100" s="48">
        <v>85502</v>
      </c>
      <c r="C100" s="49" t="s">
        <v>29</v>
      </c>
      <c r="D100" s="50">
        <v>25500</v>
      </c>
      <c r="E100" s="57">
        <v>7000</v>
      </c>
      <c r="F100" s="57"/>
    </row>
  </sheetData>
  <sheetProtection/>
  <mergeCells count="14">
    <mergeCell ref="E100:F100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3:C93"/>
    <mergeCell ref="E97:F97"/>
    <mergeCell ref="E98:F98"/>
    <mergeCell ref="E99:F99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portrait" paperSize="9" r:id="rId1"/>
  <headerFooter>
    <oddHeader>&amp;R&amp;"Arial,Pogrubiony"Załącznik Nr 3&amp;"Arial,Normalny"  do Zarządzenia Nr 233/2017
Burmistrza Miasta Radziejów z dnia 13 grudnia 2017 roku
w sprawie zmian w budżecie Miasta Radziejów na 2017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2017-12-05T08:08:51Z</cp:lastPrinted>
  <dcterms:created xsi:type="dcterms:W3CDTF">2011-11-10T14:00:20Z</dcterms:created>
  <dcterms:modified xsi:type="dcterms:W3CDTF">2017-12-18T09:10:30Z</dcterms:modified>
  <cp:category/>
  <cp:version/>
  <cp:contentType/>
  <cp:contentStatus/>
</cp:coreProperties>
</file>