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1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'Dochody'!$D$1:$D$209</definedName>
    <definedName name="_xlnm._FilterDatabase" localSheetId="1" hidden="1">'Wydatki'!$D$1:$D$716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46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26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64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<sst xmlns="http://schemas.openxmlformats.org/spreadsheetml/2006/main" count="1621" uniqueCount="512">
  <si>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</si>
  <si>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</si>
  <si>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</si>
  <si>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</si>
  <si>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</si>
  <si>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</si>
  <si>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</si>
  <si>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</si>
  <si>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</si>
  <si>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</si>
  <si>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</si>
  <si>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</si>
  <si>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</si>
  <si>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</si>
  <si>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</si>
  <si>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</si>
  <si>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</si>
  <si>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</si>
  <si>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</si>
  <si>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</si>
  <si>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</si>
  <si>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</si>
  <si>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</si>
  <si>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</si>
  <si>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</si>
  <si>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</si>
  <si>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</si>
  <si>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</si>
  <si>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</si>
  <si>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</si>
  <si>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</si>
  <si>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</si>
  <si>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</si>
  <si>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</si>
  <si>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</si>
  <si>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</si>
  <si>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</si>
  <si>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</si>
  <si>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</si>
  <si>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</si>
  <si>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</si>
  <si>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</si>
  <si>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</si>
  <si>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</si>
  <si>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</si>
  <si>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</si>
  <si>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</si>
  <si>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</si>
  <si>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</si>
  <si>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</si>
  <si>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</si>
  <si>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</si>
  <si>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</si>
  <si>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</si>
  <si>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</si>
  <si>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</si>
  <si>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</si>
  <si>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</si>
  <si>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</si>
  <si>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</si>
  <si>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</si>
  <si>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</si>
  <si>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</si>
  <si>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</si>
  <si>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</si>
  <si>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</si>
  <si>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</si>
  <si>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</si>
  <si>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</si>
  <si>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</si>
  <si>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</si>
  <si>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</si>
  <si>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</si>
  <si>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</si>
  <si>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</si>
  <si>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</si>
  <si>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</si>
  <si>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</si>
  <si>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</si>
  <si>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</si>
  <si>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</si>
  <si>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</si>
  <si>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</si>
  <si>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</si>
  <si>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</si>
  <si>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</si>
  <si>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</si>
  <si>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</si>
  <si>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</si>
  <si>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</si>
  <si>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</si>
  <si>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</si>
  <si>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</si>
  <si>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</si>
  <si>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</si>
  <si>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</si>
  <si>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</si>
  <si>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</si>
  <si>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</si>
  <si>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</si>
  <si>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</si>
  <si>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</si>
  <si>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</si>
  <si>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</si>
  <si>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</si>
  <si>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</si>
  <si>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</si>
  <si>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</si>
  <si>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</si>
  <si>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</si>
  <si>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</si>
  <si>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</si>
  <si>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</si>
  <si>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</si>
  <si>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</si>
  <si>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</si>
  <si>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</si>
  <si>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</si>
  <si>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</si>
  <si>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</si>
  <si>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</si>
  <si>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</si>
  <si>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</si>
  <si>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</si>
  <si>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</si>
  <si>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</si>
  <si>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</si>
  <si>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</si>
  <si>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</si>
  <si>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</si>
  <si>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</si>
  <si>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</si>
  <si>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</si>
  <si>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</si>
  <si>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</si>
  <si>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</si>
  <si>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</si>
  <si>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</si>
  <si>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</si>
  <si>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</si>
  <si>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</si>
  <si>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</si>
  <si>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</si>
  <si>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</si>
  <si>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</si>
  <si>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</si>
  <si>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</si>
  <si>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</si>
  <si>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</si>
  <si>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</si>
  <si>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</si>
  <si>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</si>
  <si>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</si>
  <si>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</si>
  <si>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</si>
  <si>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</si>
  <si>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</si>
  <si>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</si>
  <si>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</si>
  <si>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</si>
  <si>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</si>
  <si>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</si>
  <si>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</si>
  <si>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</si>
  <si>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</si>
  <si>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</si>
  <si>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</si>
  <si>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4480</t>
  </si>
  <si>
    <t>4500</t>
  </si>
  <si>
    <t>2900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</si>
  <si>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</si>
  <si>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</si>
  <si>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</si>
  <si>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</si>
  <si>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</si>
  <si>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</si>
  <si>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</si>
  <si>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</si>
  <si>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</si>
  <si>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</si>
  <si>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</si>
  <si>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</si>
  <si>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</si>
  <si>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</si>
  <si>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</si>
  <si>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</si>
  <si>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</si>
  <si>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</si>
  <si>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</si>
  <si>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</si>
  <si>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</si>
  <si>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</si>
  <si>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</si>
  <si>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</si>
  <si>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</si>
  <si>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</si>
  <si>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</si>
  <si>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</si>
  <si>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</si>
  <si>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</si>
  <si>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</si>
  <si>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</si>
  <si>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4360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</si>
  <si>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</si>
  <si>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</si>
  <si>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</si>
  <si>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</si>
  <si>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</si>
  <si>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</si>
  <si>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</si>
  <si>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</si>
  <si>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</si>
  <si>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</si>
  <si>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</si>
  <si>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</si>
  <si>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</si>
  <si>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</si>
  <si>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</si>
  <si>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</si>
  <si>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</si>
  <si>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</si>
  <si>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</si>
  <si>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</si>
  <si>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</si>
  <si>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</si>
  <si>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</si>
  <si>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</si>
  <si>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</si>
  <si>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</si>
  <si>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</si>
  <si>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</si>
  <si>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</si>
  <si>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</si>
  <si>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</si>
  <si>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</si>
  <si>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</si>
  <si>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</si>
  <si>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</si>
  <si>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</si>
  <si>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</si>
  <si>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</si>
  <si>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</si>
  <si>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</si>
  <si>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</si>
  <si>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Pozostałe zadania w zakresie polityki społecznej</t>
  </si>
  <si>
    <t>853</t>
  </si>
  <si>
    <t>85395</t>
  </si>
  <si>
    <t>2009</t>
  </si>
  <si>
    <t>Wydatki  inwestycyjne jednostek budżetowych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</si>
  <si>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</si>
  <si>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</si>
  <si>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</si>
  <si>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</si>
  <si>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</si>
  <si>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</si>
  <si>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</si>
  <si>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</si>
  <si>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</si>
  <si>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</si>
  <si>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</si>
  <si>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</si>
  <si>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</si>
  <si>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2910</t>
  </si>
  <si>
    <t>4560</t>
  </si>
  <si>
    <t>3119</t>
  </si>
  <si>
    <t>4019</t>
  </si>
  <si>
    <t>4229</t>
  </si>
  <si>
    <t>4289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</si>
  <si>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</si>
  <si>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</si>
  <si>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</si>
  <si>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</si>
  <si>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</si>
  <si>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</si>
  <si>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</si>
  <si>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</si>
  <si>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</si>
  <si>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</si>
  <si>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</si>
  <si>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4227</t>
  </si>
  <si>
    <t>4307</t>
  </si>
  <si>
    <t>4417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</si>
  <si>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</si>
  <si>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</si>
  <si>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</si>
  <si>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</si>
  <si>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</si>
  <si>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</si>
  <si>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</si>
  <si>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</si>
  <si>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</si>
  <si>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</si>
  <si>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</si>
  <si>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</si>
  <si>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</si>
  <si>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</si>
  <si>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</si>
  <si>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</si>
  <si>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</si>
  <si>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</si>
  <si>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</si>
  <si>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</si>
  <si>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</si>
  <si>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</si>
  <si>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</si>
  <si>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</si>
  <si>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</si>
  <si>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</si>
  <si>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</si>
  <si>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2917</t>
  </si>
  <si>
    <t>2919</t>
  </si>
  <si>
    <t>4017</t>
  </si>
  <si>
    <t>4117</t>
  </si>
  <si>
    <t>4127</t>
  </si>
  <si>
    <t>4177</t>
  </si>
  <si>
    <t>4217</t>
  </si>
  <si>
    <t>4287</t>
  </si>
  <si>
    <t>4437</t>
  </si>
  <si>
    <t>4439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</si>
  <si>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</si>
  <si>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</si>
  <si>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</si>
  <si>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</si>
  <si>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</si>
  <si>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</si>
  <si>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</si>
  <si>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</si>
  <si>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</si>
  <si>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</si>
  <si>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</si>
  <si>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</si>
  <si>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</si>
  <si>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</si>
  <si>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Udział % w wydatkach bieżących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</si>
  <si>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</si>
  <si>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</si>
  <si>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</si>
  <si>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</si>
  <si>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</si>
  <si>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</si>
  <si>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</si>
  <si>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</si>
  <si>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</si>
  <si>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</si>
  <si>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</si>
  <si>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</si>
  <si>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</si>
  <si>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</si>
  <si>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</si>
  <si>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</si>
  <si>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</si>
  <si>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</si>
  <si>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</si>
  <si>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</si>
  <si>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</si>
  <si>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</si>
  <si>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</si>
  <si>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</si>
  <si>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</si>
  <si>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</si>
  <si>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</si>
  <si>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</si>
  <si>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</si>
  <si>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</si>
  <si>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</si>
  <si>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</si>
  <si>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</si>
  <si>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 xml:space="preserve">Oddziały przedszkolne w szkołach podstawowych 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</si>
  <si>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</si>
  <si>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</si>
  <si>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</si>
  <si>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</si>
  <si>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</si>
  <si>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</si>
  <si>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</si>
  <si>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</si>
  <si>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</si>
  <si>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Zadania w zakresie kultury fizycznej </t>
  </si>
  <si>
    <t>Wpływy ze sprzedaży składników majątkowych</t>
  </si>
  <si>
    <t>0870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</si>
  <si>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</si>
  <si>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</si>
  <si>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</si>
  <si>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</si>
  <si>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</si>
  <si>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</si>
  <si>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</si>
  <si>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</si>
  <si>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</si>
  <si>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</si>
  <si>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</si>
  <si>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</si>
  <si>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</si>
  <si>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</si>
  <si>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</si>
  <si>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</si>
  <si>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 JST </t>
  </si>
  <si>
    <t>Dotacje celowe przekazane gminie na zadania bieżące realizowane na podstawie zawartych porozumień</t>
  </si>
  <si>
    <t>4211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</si>
  <si>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</si>
  <si>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</si>
  <si>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</si>
  <si>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</si>
  <si>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</si>
  <si>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</si>
  <si>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4047</t>
  </si>
  <si>
    <t>4049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</si>
  <si>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</si>
  <si>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</si>
  <si>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</si>
  <si>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</si>
  <si>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</si>
  <si>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</si>
  <si>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Komendy powiatowe Państwowej Straży Pożarnej</t>
  </si>
  <si>
    <t>75411</t>
  </si>
  <si>
    <t>Wpłaty jednostek na państwowy fundusz celowy na finansowanie i dofinansowanie zadań inwestycyjnych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</si>
  <si>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</si>
  <si>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</si>
  <si>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</si>
  <si>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</si>
  <si>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</si>
  <si>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6170</t>
  </si>
  <si>
    <t>6300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</si>
  <si>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</si>
  <si>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</si>
  <si>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</si>
  <si>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</si>
  <si>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</si>
  <si>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</si>
  <si>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</si>
  <si>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</si>
  <si>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</si>
  <si>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</si>
  <si>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Jednostki specjalistycznego poradnictwa, mieszka- nia chronione i ośrodki interwencji kryzysowej</t>
  </si>
  <si>
    <t>4570</t>
  </si>
  <si>
    <t>4241</t>
  </si>
  <si>
    <t>4411</t>
  </si>
  <si>
    <t>4011</t>
  </si>
  <si>
    <t>Składki na ubezpiczenie społeczne</t>
  </si>
  <si>
    <t>Wydatki osobowe niezliczone do wynagrodzemia</t>
  </si>
  <si>
    <t>Ochrona powietrza atmosferycznego i klimatu</t>
  </si>
  <si>
    <t>90005</t>
  </si>
  <si>
    <t>6220</t>
  </si>
  <si>
    <t>Komendy powiatowe Policji</t>
  </si>
  <si>
    <t>85195</t>
  </si>
  <si>
    <t>Świadczenia rodzinne, świadczenia z funduszu alimentacyjnego oraz składki na ubezpieczenie emerytalne i rentowe z ubezpieczenia społecznego</t>
  </si>
  <si>
    <t>6230</t>
  </si>
  <si>
    <t>Szpitale ogólne</t>
  </si>
  <si>
    <t>85111</t>
  </si>
  <si>
    <t>Dotacje celowe na pomoc finansową udzielaną między jednostkami samorządu terytorialnego na dofinasowanie własnych zadań bieżących</t>
  </si>
  <si>
    <t>Dotacje celowe na pomoc finansową udzielaną między jednostkami samorządu terytorialnego na dofinansowanie własnych zadań inwestycyjnych i zakupów inwestycyjnych</t>
  </si>
  <si>
    <t>4580</t>
  </si>
  <si>
    <t>Odsetki od nieterminowych wpłat z tytułu pozostałych podatków i opłat</t>
  </si>
  <si>
    <t>Ochrona powietrza atmosferycznego i kilmatu</t>
  </si>
  <si>
    <t>Plan wg uchwały         Nr II/8/2014</t>
  </si>
  <si>
    <t>Kwota należności wymagalnych na koniec           I półrocza 2015 roku</t>
  </si>
  <si>
    <t>Zobowiązania wymagalne wg stanu na dzień 30.06.15r.</t>
  </si>
  <si>
    <t>Dotacje celowe w ramach programów finasowych z udziałem środków europejskich oraz środków o których mowa w art.. 5 ust.1 pkt 3 oraz ust. 3 pkt 5 i 6 ustawy, lub płatności w ramach budżetu środków europejskich</t>
  </si>
  <si>
    <t>71035</t>
  </si>
  <si>
    <t>Cmentarze</t>
  </si>
  <si>
    <t>Dotacje podmiotowe z budżetu dla niepublicznej jednostki systemu oświaty</t>
  </si>
  <si>
    <t>2540</t>
  </si>
  <si>
    <t>4221</t>
  </si>
  <si>
    <t>92120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</si>
  <si>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</si>
  <si>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</si>
  <si>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2720</t>
  </si>
  <si>
    <t>92695</t>
  </si>
  <si>
    <t>6260</t>
  </si>
  <si>
    <t>Dotacje otrzymane z państwowych funduszy celowych na finansowanie lub dofinansowanie kosztów realizacji inwestycji i zakupów inwestycyjnych jednostek sektora finansów publicznych</t>
  </si>
  <si>
    <t>4709</t>
  </si>
  <si>
    <t>4190</t>
  </si>
  <si>
    <t>4701</t>
  </si>
  <si>
    <t>80149</t>
  </si>
  <si>
    <t>80150</t>
  </si>
  <si>
    <t>85305</t>
  </si>
  <si>
    <t>2830</t>
  </si>
  <si>
    <t>Zakup usług dostępu do sieci Internet</t>
  </si>
  <si>
    <t>4350</t>
  </si>
  <si>
    <t>Opłata z tytułu zakupu usług telekomunikacyjnych świadczonych w stacjonarnej sieci telefonicznej</t>
  </si>
  <si>
    <t>4370</t>
  </si>
  <si>
    <t>Zakup usług dostępu do internetu</t>
  </si>
  <si>
    <t>Zakup usług dostepu do sieci Internet</t>
  </si>
  <si>
    <t>Zakup dostepu do sieci Internet</t>
  </si>
  <si>
    <t>Opłaty z tytułu zakupu usług telekomunikacyjnych świadczonych w stacjonarnej publ. sieci telefonicznej</t>
  </si>
  <si>
    <t>Dodtkowe wynagrodzenia roczne</t>
  </si>
  <si>
    <t>Opłaty za administrowanie i czynsze za budynki,  lokale i pomieszcenia garażowe</t>
  </si>
  <si>
    <t>Zakup usług dostępu do sieci</t>
  </si>
  <si>
    <t>Opłata z tytułu zakupu usług telekomunikacyjnych świadczonych w stacjonarnej publ. sieci telefonicznej</t>
  </si>
  <si>
    <t>Szkolenie pracowników niebędzących członkami korpusu służby cywilnej</t>
  </si>
  <si>
    <t>Nagrody konkursowe</t>
  </si>
  <si>
    <t xml:space="preserve">Opłaty z tytułu zakupu usług telekomunikayjnych </t>
  </si>
  <si>
    <t>Opłaty z tytułu zakupu usług telekomunikacyjnych</t>
  </si>
  <si>
    <t>Żłobki</t>
  </si>
  <si>
    <t>75405</t>
  </si>
  <si>
    <t>Realizacja zadań wymagających stosowania specjalnej organizacji nauki i metod pracy dla dzieci i młodzieży w szkołach podstawowych, gimnazjach, liceach ogólnokształcących, liceach profilowanych i szkołach zawodowych oraz szkołach artystycznych</t>
  </si>
  <si>
    <t>Realizacja zadań wymagających stosowania specjalnej organizacji nauki i metod pracy  dla dzieci i młodzieży w szkołach podstawowych, gimnazjach, liceach ogólnokształcących, liceach profilowanych i szkołach zawodowych oraz szkołach artystycznych</t>
  </si>
  <si>
    <t>Opłaty na rzecz jednostek samorządu terytorialnego</t>
  </si>
  <si>
    <t>Udział % w wydatkach majątko-   wych</t>
  </si>
  <si>
    <t>Wpływy z opłat za trwały zarząd, użytkowanie, użytkowanie, służebnośc i wieczyste użytkowanie nieruchomości</t>
  </si>
  <si>
    <t xml:space="preserve">Wpływy z opłat za zezwolenie na sprzedaż napojów alkoholowych </t>
  </si>
  <si>
    <t>Otrzymane spadki, zapisy i darowizny w postaci pieniężnej</t>
  </si>
  <si>
    <t xml:space="preserve">Radziejów, dnia 19.08.2015r. </t>
  </si>
  <si>
    <t xml:space="preserve">Opłaty z tytułu zakupu usług telekomunikacyjnych </t>
  </si>
  <si>
    <t>Dotacje celowe z budżetu na finansowanie lub dofinansowa- nie kosztów realizacji inwestycji i zakupów inwestycyjnych innych jednostek sektora finansów publicznych</t>
  </si>
  <si>
    <t xml:space="preserve">Opłata z tytułu zakupu usług telekomunikacyjnych </t>
  </si>
  <si>
    <t xml:space="preserve">Realizacja zadań wymagających stosowania specjalnej organizacji nauki i metod pracy  dla dzieci wprzedszkolach, oddziałach przedszkolnych w szkołach podstawowych i innych formach wychowania przedszkolnego </t>
  </si>
  <si>
    <t>Zwrot dotacji oraz płatności, w tym wykorzystanych nie- zgodnie z przeznaczeniem lub wykorzystanych z narusze- niem procedur, o których mowa w art.. 184 ustawy, pobranych nienależnie lub w nadmiernej wysokości</t>
  </si>
  <si>
    <t>Dotacja celowa z budżetu na finansowanie lub dofinanso- wanie zadań zleconych do realizacji pozostałym jedn.  niezaliczanym do sektora finansów publicznych</t>
  </si>
  <si>
    <t>Dotacje celowe z budżetu na finansowanie lub dofinanso- wanie kosztów realizacji inwestycji i zakupów inwestycyjnych innych jednostek sektora finansów publicznych</t>
  </si>
  <si>
    <t xml:space="preserve">Radziejów, dnia  19.08.2015r. </t>
  </si>
  <si>
    <t xml:space="preserve">Składki na ubezpieczenie zdrowotne opłacane za osoby pobierające niektóre świadczenia z pomocy społecznej, niektóre świadczenia rodzinne oraz za osoby uczestni czące w zajęciach w centrum integracji społecznej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</si>
</sst>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7"/>
      <name val="Arial"/>
      <family val="2"/>
    </font>
    <font>
      <b/>
      <i/>
      <sz val="10"/>
      <color indexed="11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i/>
      <sz val="10"/>
      <color indexed="8"/>
      <name val="Arial"/>
      <family val="2"/>
    </font>
    <font>
      <b/>
      <i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0"/>
    </font>
    <font>
      <b/>
      <i/>
      <sz val="10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0" fontId="1" fillId="33" borderId="10" xfId="53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10" fontId="1" fillId="0" borderId="10" xfId="52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1" fillId="0" borderId="10" xfId="53" applyNumberForma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0" borderId="10" xfId="53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3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64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10" fontId="15" fillId="0" borderId="10" xfId="53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10" xfId="53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49" fontId="18" fillId="0" borderId="10" xfId="52" applyNumberFormat="1" applyFont="1" applyBorder="1" applyAlignment="1">
      <alignment horizontal="center" vertical="center"/>
      <protection/>
    </xf>
    <xf numFmtId="4" fontId="18" fillId="0" borderId="10" xfId="52" applyNumberFormat="1" applyFont="1" applyBorder="1" applyAlignment="1">
      <alignment vertical="center"/>
      <protection/>
    </xf>
    <xf numFmtId="0" fontId="19" fillId="0" borderId="0" xfId="0" applyFont="1" applyAlignment="1">
      <alignment/>
    </xf>
    <xf numFmtId="0" fontId="18" fillId="33" borderId="10" xfId="52" applyFont="1" applyFill="1" applyBorder="1" applyAlignment="1">
      <alignment vertical="center" wrapText="1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52" applyFont="1" applyFill="1" applyBorder="1" applyAlignment="1">
      <alignment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5" fillId="33" borderId="10" xfId="53" applyFont="1" applyFill="1" applyBorder="1" applyAlignment="1">
      <alignment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5" fillId="33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4" fontId="15" fillId="0" borderId="0" xfId="53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3" fontId="15" fillId="33" borderId="10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0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0" fontId="21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65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0" fontId="66" fillId="33" borderId="10" xfId="53" applyFont="1" applyFill="1" applyBorder="1" applyAlignment="1">
      <alignment vertical="center" wrapText="1"/>
      <protection/>
    </xf>
    <xf numFmtId="4" fontId="63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0" fillId="33" borderId="10" xfId="53" applyNumberFormat="1" applyFont="1" applyFill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2" fontId="4" fillId="0" borderId="10" xfId="53" applyNumberFormat="1" applyFont="1" applyBorder="1" applyAlignment="1">
      <alignment horizontal="right" vertical="center"/>
      <protection/>
    </xf>
    <xf numFmtId="2" fontId="15" fillId="0" borderId="10" xfId="53" applyNumberFormat="1" applyFont="1" applyBorder="1" applyAlignment="1">
      <alignment horizontal="right" vertical="center"/>
      <protection/>
    </xf>
    <xf numFmtId="4" fontId="20" fillId="0" borderId="10" xfId="0" applyNumberFormat="1" applyFont="1" applyBorder="1" applyAlignment="1">
      <alignment/>
    </xf>
    <xf numFmtId="10" fontId="4" fillId="0" borderId="10" xfId="53" applyNumberFormat="1" applyFont="1" applyBorder="1" applyAlignment="1">
      <alignment horizontal="right" vertical="center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/>
      <protection/>
    </xf>
    <xf numFmtId="4" fontId="15" fillId="0" borderId="10" xfId="52" applyNumberFormat="1" applyFont="1" applyBorder="1" applyAlignment="1">
      <alignment vertical="center"/>
      <protection/>
    </xf>
    <xf numFmtId="10" fontId="15" fillId="0" borderId="10" xfId="52" applyNumberFormat="1" applyFont="1" applyBorder="1" applyAlignment="1">
      <alignment vertical="center"/>
      <protection/>
    </xf>
    <xf numFmtId="4" fontId="15" fillId="0" borderId="10" xfId="52" applyNumberFormat="1" applyFont="1" applyBorder="1" applyAlignment="1">
      <alignment horizontal="right"/>
      <protection/>
    </xf>
    <xf numFmtId="0" fontId="15" fillId="33" borderId="10" xfId="52" applyFont="1" applyFill="1" applyBorder="1" applyAlignment="1">
      <alignment vertical="center"/>
      <protection/>
    </xf>
    <xf numFmtId="10" fontId="15" fillId="0" borderId="10" xfId="52" applyNumberFormat="1" applyFont="1" applyBorder="1" applyAlignment="1">
      <alignment vertical="center"/>
      <protection/>
    </xf>
    <xf numFmtId="4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>
      <alignment/>
      <protection/>
    </xf>
    <xf numFmtId="0" fontId="15" fillId="33" borderId="10" xfId="52" applyFont="1" applyFill="1" applyBorder="1" applyAlignment="1">
      <alignment vertical="center" wrapText="1"/>
      <protection/>
    </xf>
    <xf numFmtId="3" fontId="15" fillId="0" borderId="10" xfId="52" applyNumberFormat="1" applyFont="1" applyBorder="1" applyAlignment="1">
      <alignment vertical="center"/>
      <protection/>
    </xf>
    <xf numFmtId="4" fontId="15" fillId="0" borderId="10" xfId="52" applyNumberFormat="1" applyFont="1" applyBorder="1" applyAlignment="1">
      <alignment vertical="center"/>
      <protection/>
    </xf>
    <xf numFmtId="0" fontId="15" fillId="33" borderId="10" xfId="0" applyFont="1" applyFill="1" applyBorder="1" applyAlignment="1">
      <alignment horizontal="left" vertical="center" wrapText="1"/>
    </xf>
    <xf numFmtId="49" fontId="23" fillId="0" borderId="10" xfId="52" applyNumberFormat="1" applyFont="1" applyBorder="1" applyAlignment="1">
      <alignment horizontal="center" vertical="center"/>
      <protection/>
    </xf>
    <xf numFmtId="4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>
      <alignment/>
      <protection/>
    </xf>
    <xf numFmtId="0" fontId="15" fillId="33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18" fillId="0" borderId="10" xfId="53" applyNumberFormat="1" applyFont="1" applyBorder="1" applyAlignment="1">
      <alignment horizontal="right" vertical="center"/>
      <protection/>
    </xf>
    <xf numFmtId="10" fontId="18" fillId="0" borderId="10" xfId="53" applyNumberFormat="1" applyFont="1" applyBorder="1" applyAlignment="1">
      <alignment vertical="center"/>
      <protection/>
    </xf>
    <xf numFmtId="4" fontId="18" fillId="0" borderId="10" xfId="53" applyNumberFormat="1" applyFont="1" applyBorder="1" applyAlignment="1">
      <alignment vertical="center"/>
      <protection/>
    </xf>
    <xf numFmtId="0" fontId="21" fillId="33" borderId="10" xfId="52" applyFont="1" applyFill="1" applyBorder="1" applyAlignment="1">
      <alignment vertical="center" wrapText="1"/>
      <protection/>
    </xf>
    <xf numFmtId="4" fontId="4" fillId="34" borderId="10" xfId="53" applyNumberFormat="1" applyFont="1" applyFill="1" applyBorder="1" applyAlignment="1">
      <alignment horizontal="right" vertical="center"/>
      <protection/>
    </xf>
    <xf numFmtId="3" fontId="15" fillId="34" borderId="10" xfId="0" applyNumberFormat="1" applyFont="1" applyFill="1" applyBorder="1" applyAlignment="1">
      <alignment vertical="center" wrapText="1"/>
    </xf>
    <xf numFmtId="49" fontId="15" fillId="34" borderId="10" xfId="53" applyNumberFormat="1" applyFont="1" applyFill="1" applyBorder="1" applyAlignment="1">
      <alignment horizontal="center" vertical="center"/>
      <protection/>
    </xf>
    <xf numFmtId="49" fontId="15" fillId="34" borderId="10" xfId="53" applyNumberFormat="1" applyFont="1" applyFill="1" applyBorder="1" applyAlignment="1">
      <alignment horizontal="center" vertical="center"/>
      <protection/>
    </xf>
    <xf numFmtId="4" fontId="15" fillId="34" borderId="10" xfId="53" applyNumberFormat="1" applyFont="1" applyFill="1" applyBorder="1" applyAlignment="1">
      <alignment vertical="center"/>
      <protection/>
    </xf>
    <xf numFmtId="10" fontId="15" fillId="34" borderId="10" xfId="53" applyNumberFormat="1" applyFont="1" applyFill="1" applyBorder="1" applyAlignment="1">
      <alignment vertical="center"/>
      <protection/>
    </xf>
    <xf numFmtId="10" fontId="1" fillId="34" borderId="10" xfId="53" applyNumberFormat="1" applyFont="1" applyFill="1" applyBorder="1" applyAlignment="1">
      <alignment vertical="center"/>
      <protection/>
    </xf>
    <xf numFmtId="4" fontId="15" fillId="34" borderId="10" xfId="53" applyNumberFormat="1" applyFont="1" applyFill="1" applyBorder="1" applyAlignment="1">
      <alignment vertical="center"/>
      <protection/>
    </xf>
    <xf numFmtId="4" fontId="15" fillId="34" borderId="10" xfId="53" applyNumberFormat="1" applyFont="1" applyFill="1" applyBorder="1" applyAlignment="1">
      <alignment horizontal="right" vertical="center"/>
      <protection/>
    </xf>
    <xf numFmtId="0" fontId="15" fillId="34" borderId="10" xfId="53" applyFont="1" applyFill="1" applyBorder="1" applyAlignment="1">
      <alignment vertical="center" wrapText="1"/>
      <protection/>
    </xf>
    <xf numFmtId="0" fontId="1" fillId="34" borderId="10" xfId="53" applyFont="1" applyFill="1" applyBorder="1" applyAlignment="1">
      <alignment vertical="center" wrapText="1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" fontId="1" fillId="34" borderId="10" xfId="53" applyNumberFormat="1" applyFont="1" applyFill="1" applyBorder="1" applyAlignment="1">
      <alignment horizontal="right" vertical="center"/>
      <protection/>
    </xf>
    <xf numFmtId="4" fontId="1" fillId="34" borderId="10" xfId="53" applyNumberFormat="1" applyFont="1" applyFill="1" applyBorder="1" applyAlignment="1">
      <alignment vertical="center"/>
      <protection/>
    </xf>
    <xf numFmtId="0" fontId="1" fillId="34" borderId="10" xfId="53" applyFont="1" applyFill="1" applyBorder="1" applyAlignment="1">
      <alignment vertical="center" wrapText="1"/>
      <protection/>
    </xf>
    <xf numFmtId="0" fontId="15" fillId="34" borderId="10" xfId="53" applyFont="1" applyFill="1" applyBorder="1" applyAlignment="1">
      <alignment vertical="center" wrapText="1"/>
      <protection/>
    </xf>
    <xf numFmtId="2" fontId="15" fillId="34" borderId="10" xfId="53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5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18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15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5" fillId="0" borderId="0" xfId="0" applyFont="1" applyAlignment="1">
      <alignment/>
    </xf>
    <xf numFmtId="3" fontId="4" fillId="0" borderId="10" xfId="53" applyNumberFormat="1" applyFont="1" applyFill="1" applyBorder="1" applyAlignment="1">
      <alignment horizontal="right" vertical="center"/>
      <protection/>
    </xf>
    <xf numFmtId="3" fontId="15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ill="1" applyBorder="1" applyAlignment="1">
      <alignment horizontal="right" vertical="center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3" fontId="15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3" fontId="18" fillId="0" borderId="10" xfId="53" applyNumberFormat="1" applyFont="1" applyFill="1" applyBorder="1" applyAlignment="1">
      <alignment horizontal="right" vertical="center"/>
      <protection/>
    </xf>
    <xf numFmtId="3" fontId="66" fillId="0" borderId="10" xfId="53" applyNumberFormat="1" applyFont="1" applyFill="1" applyBorder="1" applyAlignment="1">
      <alignment horizontal="right" vertical="center"/>
      <protection/>
    </xf>
    <xf numFmtId="3" fontId="63" fillId="0" borderId="10" xfId="53" applyNumberFormat="1" applyFont="1" applyFill="1" applyBorder="1" applyAlignment="1">
      <alignment horizontal="right" vertical="center"/>
      <protection/>
    </xf>
    <xf numFmtId="3" fontId="10" fillId="0" borderId="10" xfId="53" applyNumberFormat="1" applyFont="1" applyFill="1" applyBorder="1" applyAlignment="1">
      <alignment horizontal="right" vertical="center"/>
      <protection/>
    </xf>
    <xf numFmtId="3" fontId="16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" fontId="66" fillId="0" borderId="10" xfId="53" applyNumberFormat="1" applyFont="1" applyBorder="1" applyAlignment="1">
      <alignment vertical="center"/>
      <protection/>
    </xf>
    <xf numFmtId="2" fontId="1" fillId="0" borderId="10" xfId="53" applyNumberFormat="1" applyFont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 wrapText="1"/>
    </xf>
    <xf numFmtId="167" fontId="1" fillId="0" borderId="10" xfId="53" applyNumberFormat="1" applyFont="1" applyBorder="1" applyAlignment="1">
      <alignment horizontal="right" vertical="center"/>
      <protection/>
    </xf>
    <xf numFmtId="4" fontId="16" fillId="0" borderId="10" xfId="0" applyNumberFormat="1" applyFont="1" applyFill="1" applyBorder="1" applyAlignment="1">
      <alignment vertical="center"/>
    </xf>
    <xf numFmtId="0" fontId="1" fillId="33" borderId="11" xfId="53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4" fillId="0" borderId="10" xfId="0" applyFont="1" applyBorder="1" applyAlignment="1">
      <alignment wrapText="1"/>
    </xf>
    <xf numFmtId="10" fontId="13" fillId="33" borderId="12" xfId="53" applyNumberFormat="1" applyFont="1" applyFill="1" applyBorder="1" applyAlignment="1">
      <alignment horizontal="center" vertical="center" wrapText="1"/>
      <protection/>
    </xf>
    <xf numFmtId="10" fontId="4" fillId="33" borderId="13" xfId="53" applyNumberFormat="1" applyFont="1" applyFill="1" applyBorder="1" applyAlignment="1">
      <alignment vertical="center" wrapText="1"/>
      <protection/>
    </xf>
    <xf numFmtId="4" fontId="22" fillId="33" borderId="12" xfId="53" applyNumberFormat="1" applyFont="1" applyFill="1" applyBorder="1" applyAlignment="1">
      <alignment horizontal="center" vertical="center" wrapText="1"/>
      <protection/>
    </xf>
    <xf numFmtId="4" fontId="22" fillId="33" borderId="13" xfId="53" applyNumberFormat="1" applyFont="1" applyFill="1" applyBorder="1" applyAlignment="1">
      <alignment vertical="center" wrapText="1"/>
      <protection/>
    </xf>
    <xf numFmtId="10" fontId="17" fillId="33" borderId="12" xfId="53" applyNumberFormat="1" applyFont="1" applyFill="1" applyBorder="1" applyAlignment="1">
      <alignment horizontal="center" vertical="top" wrapText="1"/>
      <protection/>
    </xf>
    <xf numFmtId="10" fontId="15" fillId="33" borderId="13" xfId="53" applyNumberFormat="1" applyFont="1" applyFill="1" applyBorder="1" applyAlignment="1">
      <alignment vertical="top" wrapText="1"/>
      <protection/>
    </xf>
    <xf numFmtId="10" fontId="17" fillId="33" borderId="12" xfId="53" applyNumberFormat="1" applyFont="1" applyFill="1" applyBorder="1" applyAlignment="1">
      <alignment horizontal="center" vertical="center" wrapText="1"/>
      <protection/>
    </xf>
    <xf numFmtId="10" fontId="17" fillId="33" borderId="13" xfId="53" applyNumberFormat="1" applyFont="1" applyFill="1" applyBorder="1" applyAlignment="1">
      <alignment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/>
      <protection/>
    </xf>
    <xf numFmtId="49" fontId="4" fillId="33" borderId="14" xfId="53" applyNumberFormat="1" applyFont="1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0" fontId="1" fillId="33" borderId="16" xfId="53" applyFill="1" applyBorder="1" applyAlignment="1">
      <alignment horizontal="center" vertical="center"/>
      <protection/>
    </xf>
    <xf numFmtId="3" fontId="14" fillId="0" borderId="10" xfId="52" applyNumberFormat="1" applyFont="1" applyFill="1" applyBorder="1" applyAlignment="1">
      <alignment horizontal="center" vertical="center" wrapText="1"/>
      <protection/>
    </xf>
    <xf numFmtId="3" fontId="14" fillId="0" borderId="10" xfId="52" applyNumberFormat="1" applyFont="1" applyFill="1" applyBorder="1" applyAlignment="1">
      <alignment vertical="center" wrapText="1"/>
      <protection/>
    </xf>
    <xf numFmtId="4" fontId="4" fillId="33" borderId="12" xfId="53" applyNumberFormat="1" applyFont="1" applyFill="1" applyBorder="1" applyAlignment="1">
      <alignment horizontal="center" vertical="center" wrapText="1"/>
      <protection/>
    </xf>
    <xf numFmtId="4" fontId="4" fillId="33" borderId="13" xfId="53" applyNumberFormat="1" applyFont="1" applyFill="1" applyBorder="1" applyAlignment="1">
      <alignment vertical="center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13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  <xf numFmtId="0" fontId="13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">
      <selection activeCell="A186" sqref="A186"/>
    </sheetView>
  </sheetViews>
  <sheetFormatPr defaultColWidth="9.00390625" defaultRowHeight="12.75"/>
  <cols>
    <col min="1" max="1" width="49.00390625" style="0" customWidth="1"/>
    <col min="4" max="4" width="7.00390625" style="0" customWidth="1"/>
    <col min="5" max="5" width="12.75390625" style="103" customWidth="1"/>
    <col min="6" max="6" width="12.75390625" style="63" bestFit="1" customWidth="1"/>
    <col min="7" max="7" width="12.375" style="63" customWidth="1"/>
    <col min="8" max="9" width="10.75390625" style="104" customWidth="1"/>
    <col min="10" max="10" width="11.625" style="63" customWidth="1"/>
  </cols>
  <sheetData>
    <row r="1" spans="1:10" ht="21.75" customHeight="1">
      <c r="A1" s="273" t="s">
        <v>0</v>
      </c>
      <c r="B1" s="271" t="s">
        <v>74</v>
      </c>
      <c r="C1" s="272"/>
      <c r="D1" s="272"/>
      <c r="E1" s="265" t="s">
        <v>454</v>
      </c>
      <c r="F1" s="168" t="s">
        <v>75</v>
      </c>
      <c r="G1" s="122" t="s">
        <v>71</v>
      </c>
      <c r="H1" s="157" t="s">
        <v>77</v>
      </c>
      <c r="I1" s="276" t="s">
        <v>242</v>
      </c>
      <c r="J1" s="274" t="s">
        <v>455</v>
      </c>
    </row>
    <row r="2" spans="1:10" ht="46.5" customHeight="1">
      <c r="A2" s="272"/>
      <c r="B2" s="159" t="s">
        <v>1</v>
      </c>
      <c r="C2" s="159" t="s">
        <v>2</v>
      </c>
      <c r="D2" s="159" t="s">
        <v>3</v>
      </c>
      <c r="E2" s="266"/>
      <c r="F2" s="169" t="s">
        <v>76</v>
      </c>
      <c r="G2" s="123" t="s">
        <v>99</v>
      </c>
      <c r="H2" s="158" t="s">
        <v>78</v>
      </c>
      <c r="I2" s="277"/>
      <c r="J2" s="275"/>
    </row>
    <row r="3" spans="1:10" ht="18" customHeight="1">
      <c r="A3" s="15" t="s">
        <v>4</v>
      </c>
      <c r="B3" s="2" t="s">
        <v>73</v>
      </c>
      <c r="C3" s="2"/>
      <c r="D3" s="2"/>
      <c r="E3" s="215">
        <f>SUM(E4)</f>
        <v>0</v>
      </c>
      <c r="F3" s="56">
        <f>SUM(F4)</f>
        <v>9522.66</v>
      </c>
      <c r="G3" s="56">
        <f>SUM(G4)</f>
        <v>9522.66</v>
      </c>
      <c r="H3" s="124">
        <f>G3/F3</f>
        <v>1</v>
      </c>
      <c r="I3" s="124">
        <f>G3/10102787.85</f>
        <v>0.000942577449055312</v>
      </c>
      <c r="J3" s="66">
        <v>0</v>
      </c>
    </row>
    <row r="4" spans="1:10" s="227" customFormat="1" ht="15" customHeight="1">
      <c r="A4" s="181" t="s">
        <v>15</v>
      </c>
      <c r="B4" s="120"/>
      <c r="C4" s="120" t="s">
        <v>206</v>
      </c>
      <c r="D4" s="120"/>
      <c r="E4" s="216">
        <f>SUM(E5)</f>
        <v>0</v>
      </c>
      <c r="F4" s="178">
        <f>SUM(F5)</f>
        <v>9522.66</v>
      </c>
      <c r="G4" s="178">
        <f>G5</f>
        <v>9522.66</v>
      </c>
      <c r="H4" s="179">
        <f aca="true" t="shared" si="0" ref="H4:H75">G4/F4</f>
        <v>1</v>
      </c>
      <c r="I4" s="179">
        <f aca="true" t="shared" si="1" ref="I4:I65">G4/10102787.85</f>
        <v>0.000942577449055312</v>
      </c>
      <c r="J4" s="180">
        <v>0</v>
      </c>
    </row>
    <row r="5" spans="1:10" ht="38.25">
      <c r="A5" s="36" t="s">
        <v>221</v>
      </c>
      <c r="B5" s="3"/>
      <c r="C5" s="3"/>
      <c r="D5" s="35" t="s">
        <v>103</v>
      </c>
      <c r="E5" s="217">
        <v>0</v>
      </c>
      <c r="F5" s="55">
        <v>9522.66</v>
      </c>
      <c r="G5" s="55">
        <v>9522.66</v>
      </c>
      <c r="H5" s="37">
        <f t="shared" si="0"/>
        <v>1</v>
      </c>
      <c r="I5" s="130">
        <f t="shared" si="1"/>
        <v>0.000942577449055312</v>
      </c>
      <c r="J5" s="57">
        <v>0</v>
      </c>
    </row>
    <row r="6" spans="1:10" s="50" customFormat="1" ht="18" customHeight="1" hidden="1">
      <c r="A6" s="176" t="s">
        <v>207</v>
      </c>
      <c r="B6" s="87" t="s">
        <v>208</v>
      </c>
      <c r="C6" s="87"/>
      <c r="D6" s="34"/>
      <c r="E6" s="218">
        <v>0</v>
      </c>
      <c r="F6" s="58">
        <v>0</v>
      </c>
      <c r="G6" s="58">
        <v>0</v>
      </c>
      <c r="H6" s="37"/>
      <c r="I6" s="124">
        <f t="shared" si="1"/>
        <v>0</v>
      </c>
      <c r="J6" s="177">
        <v>0</v>
      </c>
    </row>
    <row r="7" spans="1:10" ht="15" customHeight="1" hidden="1">
      <c r="A7" s="132" t="s">
        <v>209</v>
      </c>
      <c r="B7" s="133"/>
      <c r="C7" s="133" t="s">
        <v>210</v>
      </c>
      <c r="D7" s="35"/>
      <c r="E7" s="216">
        <v>0</v>
      </c>
      <c r="F7" s="178">
        <v>0</v>
      </c>
      <c r="G7" s="178">
        <v>0</v>
      </c>
      <c r="H7" s="37"/>
      <c r="I7" s="124">
        <f t="shared" si="1"/>
        <v>0</v>
      </c>
      <c r="J7" s="180">
        <v>0</v>
      </c>
    </row>
    <row r="8" spans="1:10" ht="25.5" hidden="1">
      <c r="A8" s="6" t="s">
        <v>293</v>
      </c>
      <c r="B8" s="3"/>
      <c r="C8" s="3"/>
      <c r="D8" s="127" t="s">
        <v>294</v>
      </c>
      <c r="E8" s="217">
        <v>0</v>
      </c>
      <c r="F8" s="55">
        <v>0</v>
      </c>
      <c r="G8" s="55">
        <v>0</v>
      </c>
      <c r="H8" s="37"/>
      <c r="I8" s="124">
        <f t="shared" si="1"/>
        <v>0</v>
      </c>
      <c r="J8" s="78">
        <v>0</v>
      </c>
    </row>
    <row r="9" spans="1:10" s="50" customFormat="1" ht="18" customHeight="1">
      <c r="A9" s="8" t="s">
        <v>6</v>
      </c>
      <c r="B9" s="72" t="s">
        <v>258</v>
      </c>
      <c r="C9" s="72"/>
      <c r="D9" s="34"/>
      <c r="E9" s="219">
        <f>SUM(E10)</f>
        <v>278218</v>
      </c>
      <c r="F9" s="76">
        <f>SUM(F10)</f>
        <v>0</v>
      </c>
      <c r="G9" s="76">
        <f>SUM(G10)</f>
        <v>0</v>
      </c>
      <c r="H9" s="124"/>
      <c r="I9" s="124">
        <f t="shared" si="1"/>
        <v>0</v>
      </c>
      <c r="J9" s="76">
        <f>SUM(J10)</f>
        <v>0</v>
      </c>
    </row>
    <row r="10" spans="1:10" s="96" customFormat="1" ht="15" customHeight="1">
      <c r="A10" s="137" t="s">
        <v>7</v>
      </c>
      <c r="B10" s="120"/>
      <c r="C10" s="120" t="s">
        <v>259</v>
      </c>
      <c r="D10" s="120"/>
      <c r="E10" s="216">
        <f>SUM(E11:E13)</f>
        <v>278218</v>
      </c>
      <c r="F10" s="183">
        <f>SUM(F11:F13)</f>
        <v>0</v>
      </c>
      <c r="G10" s="183">
        <f>SUM(G11:G13)</f>
        <v>0</v>
      </c>
      <c r="H10" s="182"/>
      <c r="I10" s="179">
        <f t="shared" si="1"/>
        <v>0</v>
      </c>
      <c r="J10" s="183">
        <f>SUM(J11:J13)</f>
        <v>0</v>
      </c>
    </row>
    <row r="11" spans="1:10" ht="25.5" hidden="1">
      <c r="A11" s="6" t="s">
        <v>293</v>
      </c>
      <c r="B11" s="3"/>
      <c r="C11" s="3"/>
      <c r="D11" s="127" t="s">
        <v>294</v>
      </c>
      <c r="E11" s="217">
        <v>0</v>
      </c>
      <c r="F11" s="55">
        <v>0</v>
      </c>
      <c r="G11" s="55">
        <v>0</v>
      </c>
      <c r="H11" s="130"/>
      <c r="I11" s="130">
        <f t="shared" si="1"/>
        <v>0</v>
      </c>
      <c r="J11" s="78">
        <v>0</v>
      </c>
    </row>
    <row r="12" spans="1:10" ht="12.75" hidden="1">
      <c r="A12" s="128" t="s">
        <v>16</v>
      </c>
      <c r="B12" s="3"/>
      <c r="C12" s="3"/>
      <c r="D12" s="127" t="s">
        <v>102</v>
      </c>
      <c r="E12" s="217">
        <v>0</v>
      </c>
      <c r="F12" s="55">
        <v>0</v>
      </c>
      <c r="G12" s="55">
        <v>0</v>
      </c>
      <c r="H12" s="130"/>
      <c r="I12" s="130">
        <f t="shared" si="1"/>
        <v>0</v>
      </c>
      <c r="J12" s="78">
        <v>0</v>
      </c>
    </row>
    <row r="13" spans="1:10" ht="52.5" customHeight="1">
      <c r="A13" s="148" t="s">
        <v>284</v>
      </c>
      <c r="B13" s="3"/>
      <c r="C13" s="3"/>
      <c r="D13" s="129">
        <v>6207</v>
      </c>
      <c r="E13" s="217">
        <v>278218</v>
      </c>
      <c r="F13" s="55">
        <v>0</v>
      </c>
      <c r="G13" s="55">
        <v>0</v>
      </c>
      <c r="H13" s="37"/>
      <c r="I13" s="130">
        <f t="shared" si="1"/>
        <v>0</v>
      </c>
      <c r="J13" s="57">
        <v>0</v>
      </c>
    </row>
    <row r="14" spans="1:10" ht="18" customHeight="1">
      <c r="A14" s="1" t="s">
        <v>13</v>
      </c>
      <c r="B14" s="2">
        <v>700</v>
      </c>
      <c r="C14" s="2"/>
      <c r="D14" s="2"/>
      <c r="E14" s="215">
        <f>SUM(E15)</f>
        <v>361360</v>
      </c>
      <c r="F14" s="56">
        <f>SUM(F15)</f>
        <v>365523</v>
      </c>
      <c r="G14" s="56">
        <f>SUM(G15)</f>
        <v>275502.97000000003</v>
      </c>
      <c r="H14" s="124">
        <f t="shared" si="0"/>
        <v>0.7537226658787546</v>
      </c>
      <c r="I14" s="124">
        <f t="shared" si="1"/>
        <v>0.02726999458867188</v>
      </c>
      <c r="J14" s="65">
        <f>SUM(J16:J22)</f>
        <v>78051.70000000001</v>
      </c>
    </row>
    <row r="15" spans="1:10" s="96" customFormat="1" ht="15" customHeight="1">
      <c r="A15" s="181" t="s">
        <v>14</v>
      </c>
      <c r="B15" s="120"/>
      <c r="C15" s="120">
        <v>70005</v>
      </c>
      <c r="D15" s="120"/>
      <c r="E15" s="216">
        <f>SUM(E16:E22)</f>
        <v>361360</v>
      </c>
      <c r="F15" s="183">
        <f>SUM(F16:F22)</f>
        <v>365523</v>
      </c>
      <c r="G15" s="183">
        <f>SUM(G16:G22)</f>
        <v>275502.97000000003</v>
      </c>
      <c r="H15" s="179">
        <f t="shared" si="0"/>
        <v>0.7537226658787546</v>
      </c>
      <c r="I15" s="124">
        <f t="shared" si="1"/>
        <v>0.02726999458867188</v>
      </c>
      <c r="J15" s="184">
        <f>SUM(J16:J22)</f>
        <v>78051.70000000001</v>
      </c>
    </row>
    <row r="16" spans="1:10" ht="38.25">
      <c r="A16" s="12" t="s">
        <v>499</v>
      </c>
      <c r="B16" s="3"/>
      <c r="C16" s="3"/>
      <c r="D16" s="10" t="s">
        <v>100</v>
      </c>
      <c r="E16" s="220">
        <v>80360</v>
      </c>
      <c r="F16" s="55">
        <v>80860</v>
      </c>
      <c r="G16" s="55">
        <v>91424.73</v>
      </c>
      <c r="H16" s="130">
        <f t="shared" si="0"/>
        <v>1.1306545881770962</v>
      </c>
      <c r="I16" s="130">
        <f t="shared" si="1"/>
        <v>0.009049455591606826</v>
      </c>
      <c r="J16" s="55">
        <v>7214.76</v>
      </c>
    </row>
    <row r="17" spans="1:10" ht="39.75" customHeight="1">
      <c r="A17" s="149" t="s">
        <v>393</v>
      </c>
      <c r="B17" s="3"/>
      <c r="C17" s="3"/>
      <c r="D17" s="10" t="s">
        <v>101</v>
      </c>
      <c r="E17" s="220">
        <v>280000</v>
      </c>
      <c r="F17" s="55">
        <v>280000</v>
      </c>
      <c r="G17" s="55">
        <v>179113.84</v>
      </c>
      <c r="H17" s="37">
        <f t="shared" si="0"/>
        <v>0.6396922857142857</v>
      </c>
      <c r="I17" s="130">
        <f t="shared" si="1"/>
        <v>0.017729149880149172</v>
      </c>
      <c r="J17" s="55">
        <v>36684.2</v>
      </c>
    </row>
    <row r="18" spans="1:10" ht="25.5" hidden="1">
      <c r="A18" s="52" t="s">
        <v>334</v>
      </c>
      <c r="B18" s="3"/>
      <c r="C18" s="3"/>
      <c r="D18" s="10" t="s">
        <v>229</v>
      </c>
      <c r="E18" s="220">
        <v>0</v>
      </c>
      <c r="F18" s="55">
        <v>0</v>
      </c>
      <c r="G18" s="55">
        <v>0</v>
      </c>
      <c r="H18" s="37" t="e">
        <f t="shared" si="0"/>
        <v>#DIV/0!</v>
      </c>
      <c r="I18" s="130">
        <f t="shared" si="1"/>
        <v>0</v>
      </c>
      <c r="J18" s="55">
        <v>0</v>
      </c>
    </row>
    <row r="19" spans="1:10" ht="25.5" customHeight="1">
      <c r="A19" s="52" t="s">
        <v>222</v>
      </c>
      <c r="B19" s="3"/>
      <c r="C19" s="3"/>
      <c r="D19" s="35" t="s">
        <v>223</v>
      </c>
      <c r="E19" s="220">
        <v>0</v>
      </c>
      <c r="F19" s="55">
        <v>3263</v>
      </c>
      <c r="G19" s="55">
        <v>3459.2</v>
      </c>
      <c r="H19" s="37">
        <f t="shared" si="0"/>
        <v>1.0601287159056083</v>
      </c>
      <c r="I19" s="130">
        <f t="shared" si="1"/>
        <v>0.00034240053848106885</v>
      </c>
      <c r="J19" s="55">
        <v>0</v>
      </c>
    </row>
    <row r="20" spans="1:10" ht="12.75">
      <c r="A20" s="11" t="s">
        <v>59</v>
      </c>
      <c r="B20" s="3"/>
      <c r="C20" s="3"/>
      <c r="D20" s="10" t="s">
        <v>125</v>
      </c>
      <c r="E20" s="220">
        <v>0</v>
      </c>
      <c r="F20" s="55">
        <v>300</v>
      </c>
      <c r="G20" s="55">
        <v>300</v>
      </c>
      <c r="H20" s="37">
        <f t="shared" si="0"/>
        <v>1</v>
      </c>
      <c r="I20" s="130">
        <f t="shared" si="1"/>
        <v>2.9694773804440524E-05</v>
      </c>
      <c r="J20" s="64">
        <v>0</v>
      </c>
    </row>
    <row r="21" spans="1:10" ht="12.75">
      <c r="A21" s="11" t="s">
        <v>16</v>
      </c>
      <c r="B21" s="3"/>
      <c r="C21" s="3"/>
      <c r="D21" s="10" t="s">
        <v>102</v>
      </c>
      <c r="E21" s="217">
        <v>500</v>
      </c>
      <c r="F21" s="55">
        <v>560</v>
      </c>
      <c r="G21" s="55">
        <v>658.89</v>
      </c>
      <c r="H21" s="37">
        <f t="shared" si="0"/>
        <v>1.1765892857142857</v>
      </c>
      <c r="I21" s="130">
        <f t="shared" si="1"/>
        <v>6.521863170669272E-05</v>
      </c>
      <c r="J21" s="64">
        <v>24218.45</v>
      </c>
    </row>
    <row r="22" spans="1:10" ht="12.75">
      <c r="A22" s="36" t="s">
        <v>8</v>
      </c>
      <c r="B22" s="3"/>
      <c r="C22" s="3"/>
      <c r="D22" s="35" t="s">
        <v>197</v>
      </c>
      <c r="E22" s="217">
        <v>500</v>
      </c>
      <c r="F22" s="55">
        <v>540</v>
      </c>
      <c r="G22" s="55">
        <v>546.31</v>
      </c>
      <c r="H22" s="37">
        <f t="shared" si="0"/>
        <v>1.0116851851851851</v>
      </c>
      <c r="I22" s="130">
        <f t="shared" si="1"/>
        <v>5.4075172923679675E-05</v>
      </c>
      <c r="J22" s="64">
        <v>9934.29</v>
      </c>
    </row>
    <row r="23" spans="1:10" ht="18" customHeight="1">
      <c r="A23" s="1" t="s">
        <v>17</v>
      </c>
      <c r="B23" s="2">
        <v>750</v>
      </c>
      <c r="C23" s="2"/>
      <c r="D23" s="2"/>
      <c r="E23" s="215">
        <f>SUM(E24,E28,E36)</f>
        <v>498296</v>
      </c>
      <c r="F23" s="56">
        <f>SUM(F24,F28,F36)</f>
        <v>497396</v>
      </c>
      <c r="G23" s="56">
        <f>SUM(G24,G28,G36)</f>
        <v>251376.32</v>
      </c>
      <c r="H23" s="124">
        <f t="shared" si="0"/>
        <v>0.5053846834313103</v>
      </c>
      <c r="I23" s="124">
        <f t="shared" si="1"/>
        <v>0.0248818765406422</v>
      </c>
      <c r="J23" s="65">
        <f>J24+J28+J36</f>
        <v>2312.91</v>
      </c>
    </row>
    <row r="24" spans="1:10" s="96" customFormat="1" ht="15" customHeight="1">
      <c r="A24" s="181" t="s">
        <v>18</v>
      </c>
      <c r="B24" s="120"/>
      <c r="C24" s="120">
        <v>75011</v>
      </c>
      <c r="D24" s="120"/>
      <c r="E24" s="216">
        <f>SUM(E26:E27)</f>
        <v>121310</v>
      </c>
      <c r="F24" s="178">
        <f>SUM(F25:F27)</f>
        <v>121310</v>
      </c>
      <c r="G24" s="178">
        <f>SUM(G25:G27)</f>
        <v>62520.3</v>
      </c>
      <c r="H24" s="182">
        <f t="shared" si="0"/>
        <v>0.5153763086307807</v>
      </c>
      <c r="I24" s="124">
        <f t="shared" si="1"/>
        <v>0.00618842055561921</v>
      </c>
      <c r="J24" s="184">
        <v>0</v>
      </c>
    </row>
    <row r="25" spans="1:10" s="113" customFormat="1" ht="12.75" hidden="1">
      <c r="A25" s="36" t="s">
        <v>8</v>
      </c>
      <c r="B25" s="111"/>
      <c r="C25" s="111"/>
      <c r="D25" s="111" t="s">
        <v>197</v>
      </c>
      <c r="E25" s="221">
        <v>0</v>
      </c>
      <c r="F25" s="112">
        <v>0</v>
      </c>
      <c r="G25" s="112">
        <v>0</v>
      </c>
      <c r="H25" s="125"/>
      <c r="I25" s="130">
        <f t="shared" si="1"/>
        <v>0</v>
      </c>
      <c r="J25" s="116">
        <v>0</v>
      </c>
    </row>
    <row r="26" spans="1:10" ht="38.25">
      <c r="A26" s="12" t="s">
        <v>392</v>
      </c>
      <c r="B26" s="3"/>
      <c r="C26" s="3"/>
      <c r="D26" s="10" t="s">
        <v>103</v>
      </c>
      <c r="E26" s="217">
        <v>121300</v>
      </c>
      <c r="F26" s="55">
        <v>121300</v>
      </c>
      <c r="G26" s="55">
        <v>62511</v>
      </c>
      <c r="H26" s="37">
        <f t="shared" si="0"/>
        <v>0.5153421269579554</v>
      </c>
      <c r="I26" s="130">
        <f t="shared" si="1"/>
        <v>0.006187500017631273</v>
      </c>
      <c r="J26" s="55">
        <v>0</v>
      </c>
    </row>
    <row r="27" spans="1:10" ht="36">
      <c r="A27" s="13" t="s">
        <v>335</v>
      </c>
      <c r="B27" s="3"/>
      <c r="C27" s="3"/>
      <c r="D27" s="10" t="s">
        <v>104</v>
      </c>
      <c r="E27" s="217">
        <v>10</v>
      </c>
      <c r="F27" s="55">
        <v>10</v>
      </c>
      <c r="G27" s="55">
        <v>9.3</v>
      </c>
      <c r="H27" s="37">
        <f t="shared" si="0"/>
        <v>0.93</v>
      </c>
      <c r="I27" s="130">
        <f t="shared" si="1"/>
        <v>9.205379879376563E-07</v>
      </c>
      <c r="J27" s="55">
        <v>0</v>
      </c>
    </row>
    <row r="28" spans="1:10" s="96" customFormat="1" ht="15" customHeight="1">
      <c r="A28" s="181" t="s">
        <v>390</v>
      </c>
      <c r="B28" s="120"/>
      <c r="C28" s="120">
        <v>75023</v>
      </c>
      <c r="D28" s="120"/>
      <c r="E28" s="216">
        <f>SUM(E29:E35)</f>
        <v>376636</v>
      </c>
      <c r="F28" s="183">
        <f>SUM(F29:F35)</f>
        <v>375736</v>
      </c>
      <c r="G28" s="183">
        <f>SUM(G29:G35)</f>
        <v>188706.02</v>
      </c>
      <c r="H28" s="182">
        <f t="shared" si="0"/>
        <v>0.5022303425809611</v>
      </c>
      <c r="I28" s="124">
        <f t="shared" si="1"/>
        <v>0.018678608598120764</v>
      </c>
      <c r="J28" s="184">
        <f>SUM(J29:J34)</f>
        <v>657.71</v>
      </c>
    </row>
    <row r="29" spans="1:10" ht="40.5" customHeight="1">
      <c r="A29" s="149" t="s">
        <v>393</v>
      </c>
      <c r="B29" s="3"/>
      <c r="C29" s="3"/>
      <c r="D29" s="10" t="s">
        <v>101</v>
      </c>
      <c r="E29" s="217">
        <v>60000</v>
      </c>
      <c r="F29" s="55">
        <v>60000</v>
      </c>
      <c r="G29" s="55">
        <v>29763.07</v>
      </c>
      <c r="H29" s="37">
        <f t="shared" si="0"/>
        <v>0.49605116666666665</v>
      </c>
      <c r="I29" s="130">
        <f t="shared" si="1"/>
        <v>0.0029460254379190987</v>
      </c>
      <c r="J29" s="55">
        <v>654.63</v>
      </c>
    </row>
    <row r="30" spans="1:10" ht="12.75">
      <c r="A30" s="11" t="s">
        <v>59</v>
      </c>
      <c r="B30" s="3"/>
      <c r="C30" s="3"/>
      <c r="D30" s="10" t="s">
        <v>125</v>
      </c>
      <c r="E30" s="217">
        <v>288100</v>
      </c>
      <c r="F30" s="55">
        <v>288100</v>
      </c>
      <c r="G30" s="55">
        <v>157632.36</v>
      </c>
      <c r="H30" s="37">
        <f t="shared" si="0"/>
        <v>0.5471446025685526</v>
      </c>
      <c r="I30" s="130">
        <f t="shared" si="1"/>
        <v>0.015602857581533793</v>
      </c>
      <c r="J30" s="64">
        <v>0</v>
      </c>
    </row>
    <row r="31" spans="1:10" ht="12.75">
      <c r="A31" s="11" t="s">
        <v>378</v>
      </c>
      <c r="B31" s="3"/>
      <c r="C31" s="3"/>
      <c r="D31" s="10" t="s">
        <v>379</v>
      </c>
      <c r="E31" s="217">
        <v>0</v>
      </c>
      <c r="F31" s="55">
        <v>0</v>
      </c>
      <c r="G31" s="55">
        <v>1300</v>
      </c>
      <c r="H31" s="37"/>
      <c r="I31" s="130">
        <f t="shared" si="1"/>
        <v>0.0001286773531525756</v>
      </c>
      <c r="J31" s="64">
        <v>0</v>
      </c>
    </row>
    <row r="32" spans="1:10" ht="12.75">
      <c r="A32" s="11" t="s">
        <v>16</v>
      </c>
      <c r="B32" s="3"/>
      <c r="C32" s="3"/>
      <c r="D32" s="10" t="s">
        <v>102</v>
      </c>
      <c r="E32" s="217">
        <v>10</v>
      </c>
      <c r="F32" s="55">
        <v>10</v>
      </c>
      <c r="G32" s="55">
        <v>10.59</v>
      </c>
      <c r="H32" s="37">
        <f t="shared" si="0"/>
        <v>1.059</v>
      </c>
      <c r="I32" s="130">
        <f t="shared" si="1"/>
        <v>1.0482255152967505E-06</v>
      </c>
      <c r="J32" s="64">
        <v>3.08</v>
      </c>
    </row>
    <row r="33" spans="1:10" ht="25.5" hidden="1">
      <c r="A33" s="12" t="s">
        <v>286</v>
      </c>
      <c r="B33" s="3"/>
      <c r="C33" s="3"/>
      <c r="D33" s="35" t="s">
        <v>287</v>
      </c>
      <c r="E33" s="217">
        <v>0</v>
      </c>
      <c r="F33" s="55">
        <v>0</v>
      </c>
      <c r="G33" s="55">
        <v>0</v>
      </c>
      <c r="H33" s="37" t="e">
        <f t="shared" si="0"/>
        <v>#DIV/0!</v>
      </c>
      <c r="I33" s="130">
        <f t="shared" si="1"/>
        <v>0</v>
      </c>
      <c r="J33" s="64">
        <v>0</v>
      </c>
    </row>
    <row r="34" spans="1:10" ht="12.75" hidden="1">
      <c r="A34" s="11" t="s">
        <v>8</v>
      </c>
      <c r="B34" s="3"/>
      <c r="C34" s="3"/>
      <c r="D34" s="10" t="s">
        <v>197</v>
      </c>
      <c r="E34" s="217">
        <v>0</v>
      </c>
      <c r="F34" s="55">
        <v>0</v>
      </c>
      <c r="G34" s="55">
        <v>0</v>
      </c>
      <c r="H34" s="37" t="e">
        <f t="shared" si="0"/>
        <v>#DIV/0!</v>
      </c>
      <c r="I34" s="130">
        <f t="shared" si="1"/>
        <v>0</v>
      </c>
      <c r="J34" s="64">
        <v>0</v>
      </c>
    </row>
    <row r="35" spans="1:10" ht="49.5" customHeight="1">
      <c r="A35" s="149" t="s">
        <v>284</v>
      </c>
      <c r="B35" s="3"/>
      <c r="C35" s="3"/>
      <c r="D35" s="10" t="s">
        <v>285</v>
      </c>
      <c r="E35" s="217">
        <v>28526</v>
      </c>
      <c r="F35" s="55">
        <v>27626</v>
      </c>
      <c r="G35" s="55">
        <v>0</v>
      </c>
      <c r="H35" s="37">
        <f t="shared" si="0"/>
        <v>0</v>
      </c>
      <c r="I35" s="130">
        <f t="shared" si="1"/>
        <v>0</v>
      </c>
      <c r="J35" s="55">
        <v>0</v>
      </c>
    </row>
    <row r="36" spans="1:10" s="96" customFormat="1" ht="15" customHeight="1">
      <c r="A36" s="132" t="s">
        <v>199</v>
      </c>
      <c r="B36" s="120"/>
      <c r="C36" s="120" t="s">
        <v>195</v>
      </c>
      <c r="D36" s="120"/>
      <c r="E36" s="216">
        <f>E37+E38</f>
        <v>350</v>
      </c>
      <c r="F36" s="183">
        <f>F37+F38+F39</f>
        <v>350</v>
      </c>
      <c r="G36" s="183">
        <f>G37+G38+G39</f>
        <v>150</v>
      </c>
      <c r="H36" s="182">
        <f t="shared" si="0"/>
        <v>0.42857142857142855</v>
      </c>
      <c r="I36" s="124">
        <f t="shared" si="1"/>
        <v>1.4847386902220262E-05</v>
      </c>
      <c r="J36" s="183">
        <f>J37+J38+J39</f>
        <v>1655.2</v>
      </c>
    </row>
    <row r="37" spans="1:10" ht="18" customHeight="1">
      <c r="A37" s="6" t="s">
        <v>293</v>
      </c>
      <c r="B37" s="3"/>
      <c r="C37" s="3"/>
      <c r="D37" s="10" t="s">
        <v>294</v>
      </c>
      <c r="E37" s="217">
        <v>300</v>
      </c>
      <c r="F37" s="55">
        <v>300</v>
      </c>
      <c r="G37" s="55">
        <v>28.37</v>
      </c>
      <c r="H37" s="37">
        <f t="shared" si="0"/>
        <v>0.09456666666666667</v>
      </c>
      <c r="I37" s="130">
        <f t="shared" si="1"/>
        <v>2.8081357761065923E-06</v>
      </c>
      <c r="J37" s="55">
        <v>1030.18</v>
      </c>
    </row>
    <row r="38" spans="1:10" ht="12.75">
      <c r="A38" s="11" t="s">
        <v>16</v>
      </c>
      <c r="B38" s="3"/>
      <c r="C38" s="3"/>
      <c r="D38" s="10" t="s">
        <v>102</v>
      </c>
      <c r="E38" s="217">
        <v>50</v>
      </c>
      <c r="F38" s="55">
        <v>50</v>
      </c>
      <c r="G38" s="55">
        <v>121.63</v>
      </c>
      <c r="H38" s="37">
        <f t="shared" si="0"/>
        <v>2.4326</v>
      </c>
      <c r="I38" s="130">
        <f t="shared" si="1"/>
        <v>1.203925112611367E-05</v>
      </c>
      <c r="J38" s="64">
        <v>532.11</v>
      </c>
    </row>
    <row r="39" spans="1:10" ht="12.75">
      <c r="A39" s="11" t="s">
        <v>8</v>
      </c>
      <c r="B39" s="3"/>
      <c r="C39" s="3"/>
      <c r="D39" s="10" t="s">
        <v>197</v>
      </c>
      <c r="E39" s="217">
        <v>0</v>
      </c>
      <c r="F39" s="55">
        <v>0</v>
      </c>
      <c r="G39" s="55">
        <v>0</v>
      </c>
      <c r="H39" s="37"/>
      <c r="I39" s="130">
        <f t="shared" si="1"/>
        <v>0</v>
      </c>
      <c r="J39" s="64">
        <v>92.91</v>
      </c>
    </row>
    <row r="40" spans="1:10" ht="30.75" customHeight="1">
      <c r="A40" s="5" t="s">
        <v>180</v>
      </c>
      <c r="B40" s="2">
        <v>751</v>
      </c>
      <c r="C40" s="2"/>
      <c r="D40" s="2"/>
      <c r="E40" s="215">
        <f>SUM(E41)</f>
        <v>1150</v>
      </c>
      <c r="F40" s="56">
        <f>SUM(F41,F43,F45)</f>
        <v>30609</v>
      </c>
      <c r="G40" s="56">
        <f>SUM(G41,G43,G45)</f>
        <v>29870.85</v>
      </c>
      <c r="H40" s="124">
        <f t="shared" si="0"/>
        <v>0.9758845437616387</v>
      </c>
      <c r="I40" s="124">
        <f t="shared" si="1"/>
        <v>0.0029566937803212406</v>
      </c>
      <c r="J40" s="54">
        <v>0</v>
      </c>
    </row>
    <row r="41" spans="1:10" s="96" customFormat="1" ht="25.5">
      <c r="A41" s="185" t="s">
        <v>181</v>
      </c>
      <c r="B41" s="120"/>
      <c r="C41" s="120">
        <v>75101</v>
      </c>
      <c r="D41" s="120"/>
      <c r="E41" s="216">
        <v>1150</v>
      </c>
      <c r="F41" s="178">
        <v>1150</v>
      </c>
      <c r="G41" s="178">
        <v>574</v>
      </c>
      <c r="H41" s="182">
        <f t="shared" si="0"/>
        <v>0.4991304347826087</v>
      </c>
      <c r="I41" s="179">
        <f t="shared" si="1"/>
        <v>5.6816000545829535E-05</v>
      </c>
      <c r="J41" s="178">
        <v>0</v>
      </c>
    </row>
    <row r="42" spans="1:10" ht="38.25">
      <c r="A42" s="12" t="s">
        <v>392</v>
      </c>
      <c r="B42" s="3"/>
      <c r="C42" s="3"/>
      <c r="D42" s="35" t="s">
        <v>103</v>
      </c>
      <c r="E42" s="217">
        <v>1150</v>
      </c>
      <c r="F42" s="55">
        <v>1150</v>
      </c>
      <c r="G42" s="55">
        <v>574</v>
      </c>
      <c r="H42" s="37">
        <f t="shared" si="0"/>
        <v>0.4991304347826087</v>
      </c>
      <c r="I42" s="130">
        <f t="shared" si="1"/>
        <v>5.6816000545829535E-05</v>
      </c>
      <c r="J42" s="55">
        <v>0</v>
      </c>
    </row>
    <row r="43" spans="1:10" s="96" customFormat="1" ht="12.75" hidden="1">
      <c r="A43" s="137" t="s">
        <v>260</v>
      </c>
      <c r="B43" s="120"/>
      <c r="C43" s="120" t="s">
        <v>261</v>
      </c>
      <c r="D43" s="120"/>
      <c r="E43" s="216">
        <v>0</v>
      </c>
      <c r="F43" s="178">
        <f>F44</f>
        <v>0</v>
      </c>
      <c r="G43" s="186">
        <f>G44</f>
        <v>0</v>
      </c>
      <c r="H43" s="182" t="e">
        <f t="shared" si="0"/>
        <v>#DIV/0!</v>
      </c>
      <c r="I43" s="124">
        <f t="shared" si="1"/>
        <v>0</v>
      </c>
      <c r="J43" s="178"/>
    </row>
    <row r="44" spans="1:10" ht="25.5" hidden="1">
      <c r="A44" s="12" t="s">
        <v>179</v>
      </c>
      <c r="B44" s="3"/>
      <c r="C44" s="3"/>
      <c r="D44" s="35" t="s">
        <v>103</v>
      </c>
      <c r="E44" s="217">
        <v>0</v>
      </c>
      <c r="F44" s="55">
        <v>0</v>
      </c>
      <c r="G44" s="55">
        <v>0</v>
      </c>
      <c r="H44" s="37" t="e">
        <f t="shared" si="0"/>
        <v>#DIV/0!</v>
      </c>
      <c r="I44" s="124">
        <f t="shared" si="1"/>
        <v>0</v>
      </c>
      <c r="J44" s="55">
        <v>0</v>
      </c>
    </row>
    <row r="45" spans="1:10" s="113" customFormat="1" ht="15" customHeight="1">
      <c r="A45" s="137" t="s">
        <v>308</v>
      </c>
      <c r="B45" s="111"/>
      <c r="C45" s="120" t="s">
        <v>288</v>
      </c>
      <c r="D45" s="120"/>
      <c r="E45" s="216">
        <v>0</v>
      </c>
      <c r="F45" s="178">
        <f>F46</f>
        <v>29459</v>
      </c>
      <c r="G45" s="178">
        <f>G46</f>
        <v>29296.85</v>
      </c>
      <c r="H45" s="179">
        <f t="shared" si="0"/>
        <v>0.994495739841814</v>
      </c>
      <c r="I45" s="179">
        <f t="shared" si="1"/>
        <v>0.0028998777797754113</v>
      </c>
      <c r="J45" s="178">
        <v>0</v>
      </c>
    </row>
    <row r="46" spans="1:10" ht="28.5" customHeight="1">
      <c r="A46" s="36" t="s">
        <v>289</v>
      </c>
      <c r="B46" s="3"/>
      <c r="C46" s="35"/>
      <c r="D46" s="35" t="s">
        <v>103</v>
      </c>
      <c r="E46" s="217">
        <v>0</v>
      </c>
      <c r="F46" s="55">
        <v>29459</v>
      </c>
      <c r="G46" s="55">
        <v>29296.85</v>
      </c>
      <c r="H46" s="37">
        <f t="shared" si="0"/>
        <v>0.994495739841814</v>
      </c>
      <c r="I46" s="130">
        <f t="shared" si="1"/>
        <v>0.0028998777797754113</v>
      </c>
      <c r="J46" s="55">
        <v>0</v>
      </c>
    </row>
    <row r="47" spans="1:10" ht="25.5">
      <c r="A47" s="8" t="s">
        <v>28</v>
      </c>
      <c r="B47" s="34" t="s">
        <v>425</v>
      </c>
      <c r="C47" s="34"/>
      <c r="D47" s="34"/>
      <c r="E47" s="218">
        <f aca="true" t="shared" si="2" ref="E47:G48">E48</f>
        <v>1500</v>
      </c>
      <c r="F47" s="106">
        <f t="shared" si="2"/>
        <v>1500</v>
      </c>
      <c r="G47" s="106">
        <f t="shared" si="2"/>
        <v>466.1</v>
      </c>
      <c r="H47" s="124">
        <f t="shared" si="0"/>
        <v>0.31073333333333336</v>
      </c>
      <c r="I47" s="124">
        <f t="shared" si="1"/>
        <v>4.613578023416577E-05</v>
      </c>
      <c r="J47" s="58">
        <v>870</v>
      </c>
    </row>
    <row r="48" spans="1:10" s="96" customFormat="1" ht="15" customHeight="1">
      <c r="A48" s="137" t="s">
        <v>417</v>
      </c>
      <c r="B48" s="120"/>
      <c r="C48" s="120" t="s">
        <v>418</v>
      </c>
      <c r="D48" s="120"/>
      <c r="E48" s="216">
        <f t="shared" si="2"/>
        <v>1500</v>
      </c>
      <c r="F48" s="183">
        <f t="shared" si="2"/>
        <v>1500</v>
      </c>
      <c r="G48" s="183">
        <f t="shared" si="2"/>
        <v>466.1</v>
      </c>
      <c r="H48" s="182">
        <f t="shared" si="0"/>
        <v>0.31073333333333336</v>
      </c>
      <c r="I48" s="179">
        <f t="shared" si="1"/>
        <v>4.613578023416577E-05</v>
      </c>
      <c r="J48" s="178">
        <v>870</v>
      </c>
    </row>
    <row r="49" spans="1:10" ht="16.5" customHeight="1">
      <c r="A49" s="12" t="s">
        <v>293</v>
      </c>
      <c r="B49" s="3"/>
      <c r="C49" s="35"/>
      <c r="D49" s="10" t="s">
        <v>294</v>
      </c>
      <c r="E49" s="217">
        <v>1500</v>
      </c>
      <c r="F49" s="55">
        <v>1500</v>
      </c>
      <c r="G49" s="55">
        <v>466.1</v>
      </c>
      <c r="H49" s="37">
        <f t="shared" si="0"/>
        <v>0.31073333333333336</v>
      </c>
      <c r="I49" s="130">
        <f t="shared" si="1"/>
        <v>4.613578023416577E-05</v>
      </c>
      <c r="J49" s="55">
        <v>870</v>
      </c>
    </row>
    <row r="50" spans="1:10" ht="38.25">
      <c r="A50" s="5" t="s">
        <v>336</v>
      </c>
      <c r="B50" s="2">
        <v>756</v>
      </c>
      <c r="C50" s="2"/>
      <c r="D50" s="2"/>
      <c r="E50" s="215">
        <f>SUM(E51,E54,E62,E72,E80)</f>
        <v>8468685</v>
      </c>
      <c r="F50" s="56">
        <f>SUM(F51,F54,F62,F72,F80)</f>
        <v>7993064</v>
      </c>
      <c r="G50" s="56">
        <f>SUM(G51,G54,G62,G72,G80)</f>
        <v>4064178.3299999996</v>
      </c>
      <c r="H50" s="124">
        <f t="shared" si="0"/>
        <v>0.5084631287826545</v>
      </c>
      <c r="I50" s="124">
        <f t="shared" si="1"/>
        <v>0.4022828540341961</v>
      </c>
      <c r="J50" s="56">
        <f>SUM(J51,J54,J62,J72)</f>
        <v>196163.31</v>
      </c>
    </row>
    <row r="51" spans="1:10" s="96" customFormat="1" ht="25.5">
      <c r="A51" s="137" t="s">
        <v>337</v>
      </c>
      <c r="B51" s="120"/>
      <c r="C51" s="120">
        <v>75601</v>
      </c>
      <c r="D51" s="120"/>
      <c r="E51" s="216">
        <f>SUM(E52:E53)</f>
        <v>35020</v>
      </c>
      <c r="F51" s="178">
        <f>SUM(F52:F53)</f>
        <v>35020</v>
      </c>
      <c r="G51" s="178">
        <f>SUM(G52:G53)</f>
        <v>25663.2</v>
      </c>
      <c r="H51" s="182">
        <f t="shared" si="0"/>
        <v>0.7328155339805825</v>
      </c>
      <c r="I51" s="179">
        <f t="shared" si="1"/>
        <v>0.0025402097303270604</v>
      </c>
      <c r="J51" s="178">
        <f>J52+J53</f>
        <v>29602.2</v>
      </c>
    </row>
    <row r="52" spans="1:10" ht="25.5">
      <c r="A52" s="36" t="s">
        <v>338</v>
      </c>
      <c r="B52" s="3"/>
      <c r="C52" s="3"/>
      <c r="D52" s="10" t="s">
        <v>105</v>
      </c>
      <c r="E52" s="217">
        <v>35000</v>
      </c>
      <c r="F52" s="55">
        <v>35000</v>
      </c>
      <c r="G52" s="55">
        <v>25638</v>
      </c>
      <c r="H52" s="37">
        <f t="shared" si="0"/>
        <v>0.7325142857142857</v>
      </c>
      <c r="I52" s="130">
        <f t="shared" si="1"/>
        <v>0.0025377153693274873</v>
      </c>
      <c r="J52" s="55">
        <v>29602.2</v>
      </c>
    </row>
    <row r="53" spans="1:10" ht="12.75" customHeight="1">
      <c r="A53" s="12" t="s">
        <v>182</v>
      </c>
      <c r="B53" s="33"/>
      <c r="C53" s="3"/>
      <c r="D53" s="10" t="s">
        <v>106</v>
      </c>
      <c r="E53" s="217">
        <v>20</v>
      </c>
      <c r="F53" s="55">
        <v>20</v>
      </c>
      <c r="G53" s="55">
        <v>25.2</v>
      </c>
      <c r="H53" s="37">
        <f t="shared" si="0"/>
        <v>1.26</v>
      </c>
      <c r="I53" s="130">
        <f t="shared" si="1"/>
        <v>2.494360999573004E-06</v>
      </c>
      <c r="J53" s="55">
        <v>0</v>
      </c>
    </row>
    <row r="54" spans="1:10" s="96" customFormat="1" ht="51">
      <c r="A54" s="137" t="s">
        <v>339</v>
      </c>
      <c r="B54" s="120"/>
      <c r="C54" s="120">
        <v>75615</v>
      </c>
      <c r="D54" s="120"/>
      <c r="E54" s="216">
        <f>SUM(E55:E61)</f>
        <v>1220447</v>
      </c>
      <c r="F54" s="183">
        <f>SUM(F55:F61)</f>
        <v>1222447</v>
      </c>
      <c r="G54" s="183">
        <f>SUM(G55:G61)</f>
        <v>661543.47</v>
      </c>
      <c r="H54" s="182">
        <f t="shared" si="0"/>
        <v>0.5411633142377542</v>
      </c>
      <c r="I54" s="124">
        <f t="shared" si="1"/>
        <v>0.06548127901151561</v>
      </c>
      <c r="J54" s="178">
        <f>SUM(J55:J60)</f>
        <v>30195.96</v>
      </c>
    </row>
    <row r="55" spans="1:10" ht="12.75">
      <c r="A55" s="4" t="s">
        <v>31</v>
      </c>
      <c r="B55" s="3"/>
      <c r="C55" s="3"/>
      <c r="D55" s="10" t="s">
        <v>107</v>
      </c>
      <c r="E55" s="217">
        <v>1181900</v>
      </c>
      <c r="F55" s="55">
        <v>1181900</v>
      </c>
      <c r="G55" s="55">
        <v>639818.6</v>
      </c>
      <c r="H55" s="37">
        <f t="shared" si="0"/>
        <v>0.5413474913275235</v>
      </c>
      <c r="I55" s="130">
        <f t="shared" si="1"/>
        <v>0.0633308953429127</v>
      </c>
      <c r="J55" s="64">
        <v>30063.96</v>
      </c>
    </row>
    <row r="56" spans="1:10" ht="12.75">
      <c r="A56" s="4" t="s">
        <v>32</v>
      </c>
      <c r="B56" s="3"/>
      <c r="C56" s="3"/>
      <c r="D56" s="10" t="s">
        <v>108</v>
      </c>
      <c r="E56" s="217">
        <v>7207</v>
      </c>
      <c r="F56" s="55">
        <v>4907</v>
      </c>
      <c r="G56" s="55">
        <v>4006</v>
      </c>
      <c r="H56" s="37">
        <f t="shared" si="0"/>
        <v>0.8163847564703485</v>
      </c>
      <c r="I56" s="130">
        <f t="shared" si="1"/>
        <v>0.0003965242128686291</v>
      </c>
      <c r="J56" s="64">
        <v>0</v>
      </c>
    </row>
    <row r="57" spans="1:10" ht="12.75">
      <c r="A57" s="4" t="s">
        <v>33</v>
      </c>
      <c r="B57" s="3"/>
      <c r="C57" s="3"/>
      <c r="D57" s="10" t="s">
        <v>109</v>
      </c>
      <c r="E57" s="217">
        <v>1486</v>
      </c>
      <c r="F57" s="55">
        <v>1486</v>
      </c>
      <c r="G57" s="55">
        <v>772</v>
      </c>
      <c r="H57" s="37">
        <f t="shared" si="0"/>
        <v>0.5195154777927322</v>
      </c>
      <c r="I57" s="130">
        <f t="shared" si="1"/>
        <v>7.641455125676028E-05</v>
      </c>
      <c r="J57" s="64">
        <v>2</v>
      </c>
    </row>
    <row r="58" spans="1:10" ht="12.75">
      <c r="A58" s="4" t="s">
        <v>34</v>
      </c>
      <c r="B58" s="3"/>
      <c r="C58" s="3"/>
      <c r="D58" s="10" t="s">
        <v>110</v>
      </c>
      <c r="E58" s="217">
        <v>19500</v>
      </c>
      <c r="F58" s="55">
        <v>23800</v>
      </c>
      <c r="G58" s="55">
        <v>17156</v>
      </c>
      <c r="H58" s="37">
        <f t="shared" si="0"/>
        <v>0.7208403361344538</v>
      </c>
      <c r="I58" s="130">
        <f t="shared" si="1"/>
        <v>0.0016981451312966054</v>
      </c>
      <c r="J58" s="64">
        <v>130</v>
      </c>
    </row>
    <row r="59" spans="1:10" ht="12.75">
      <c r="A59" s="36" t="s">
        <v>340</v>
      </c>
      <c r="B59" s="3"/>
      <c r="C59" s="3"/>
      <c r="D59" s="10" t="s">
        <v>114</v>
      </c>
      <c r="E59" s="217">
        <v>500</v>
      </c>
      <c r="F59" s="55">
        <v>500</v>
      </c>
      <c r="G59" s="55">
        <v>0</v>
      </c>
      <c r="H59" s="37">
        <f t="shared" si="0"/>
        <v>0</v>
      </c>
      <c r="I59" s="130">
        <f t="shared" si="1"/>
        <v>0</v>
      </c>
      <c r="J59" s="64">
        <v>0</v>
      </c>
    </row>
    <row r="60" spans="1:10" ht="12.75" customHeight="1">
      <c r="A60" s="36" t="s">
        <v>341</v>
      </c>
      <c r="B60" s="3"/>
      <c r="C60" s="3"/>
      <c r="D60" s="10" t="s">
        <v>106</v>
      </c>
      <c r="E60" s="217">
        <v>100</v>
      </c>
      <c r="F60" s="55">
        <v>100</v>
      </c>
      <c r="G60" s="55">
        <v>-5086.13</v>
      </c>
      <c r="H60" s="37">
        <f t="shared" si="0"/>
        <v>-50.8613</v>
      </c>
      <c r="I60" s="130">
        <f t="shared" si="1"/>
        <v>-0.0005034382662999303</v>
      </c>
      <c r="J60" s="55">
        <v>0</v>
      </c>
    </row>
    <row r="61" spans="1:10" ht="25.5">
      <c r="A61" s="12" t="s">
        <v>423</v>
      </c>
      <c r="B61" s="3"/>
      <c r="C61" s="3"/>
      <c r="D61" s="10" t="s">
        <v>424</v>
      </c>
      <c r="E61" s="217">
        <v>9754</v>
      </c>
      <c r="F61" s="55">
        <v>9754</v>
      </c>
      <c r="G61" s="55">
        <v>4877</v>
      </c>
      <c r="H61" s="37">
        <f t="shared" si="0"/>
        <v>0.5</v>
      </c>
      <c r="I61" s="130">
        <f t="shared" si="1"/>
        <v>0.0004827380394808548</v>
      </c>
      <c r="J61" s="55">
        <v>0</v>
      </c>
    </row>
    <row r="62" spans="1:10" s="96" customFormat="1" ht="38.25" customHeight="1">
      <c r="A62" s="137" t="s">
        <v>342</v>
      </c>
      <c r="B62" s="120"/>
      <c r="C62" s="120" t="s">
        <v>156</v>
      </c>
      <c r="D62" s="120"/>
      <c r="E62" s="216">
        <f>SUM(E63:E71)</f>
        <v>1843712</v>
      </c>
      <c r="F62" s="183">
        <f>SUM(F63:F71)</f>
        <v>1920512</v>
      </c>
      <c r="G62" s="183">
        <f>SUM(G63:G71)</f>
        <v>1122033.2799999998</v>
      </c>
      <c r="H62" s="182">
        <f t="shared" si="0"/>
        <v>0.584236536923487</v>
      </c>
      <c r="I62" s="124">
        <f t="shared" si="1"/>
        <v>0.11106174816884824</v>
      </c>
      <c r="J62" s="178">
        <f>SUM(J63:J71)</f>
        <v>129238.75</v>
      </c>
    </row>
    <row r="63" spans="1:10" ht="12.75">
      <c r="A63" s="4" t="s">
        <v>31</v>
      </c>
      <c r="B63" s="3"/>
      <c r="C63" s="3"/>
      <c r="D63" s="10" t="s">
        <v>107</v>
      </c>
      <c r="E63" s="217">
        <v>1348032</v>
      </c>
      <c r="F63" s="55">
        <v>1348032</v>
      </c>
      <c r="G63" s="55">
        <v>790570.78</v>
      </c>
      <c r="H63" s="37">
        <f t="shared" si="0"/>
        <v>0.5864629177942363</v>
      </c>
      <c r="I63" s="130">
        <f t="shared" si="1"/>
        <v>0.07825273496166704</v>
      </c>
      <c r="J63" s="64">
        <v>111738.86</v>
      </c>
    </row>
    <row r="64" spans="1:10" ht="12.75">
      <c r="A64" s="4" t="s">
        <v>32</v>
      </c>
      <c r="B64" s="3"/>
      <c r="C64" s="3"/>
      <c r="D64" s="10" t="s">
        <v>108</v>
      </c>
      <c r="E64" s="217">
        <v>31190</v>
      </c>
      <c r="F64" s="55">
        <v>31190</v>
      </c>
      <c r="G64" s="55">
        <v>21504.85</v>
      </c>
      <c r="H64" s="37">
        <f t="shared" si="0"/>
        <v>0.6894789996793844</v>
      </c>
      <c r="I64" s="130">
        <f t="shared" si="1"/>
        <v>0.0021286055214947428</v>
      </c>
      <c r="J64" s="64">
        <v>325</v>
      </c>
    </row>
    <row r="65" spans="1:10" ht="12.75">
      <c r="A65" s="4" t="s">
        <v>33</v>
      </c>
      <c r="B65" s="3"/>
      <c r="C65" s="3"/>
      <c r="D65" s="10" t="s">
        <v>109</v>
      </c>
      <c r="E65" s="217">
        <v>20</v>
      </c>
      <c r="F65" s="55">
        <v>20</v>
      </c>
      <c r="G65" s="55">
        <v>12</v>
      </c>
      <c r="H65" s="37">
        <f t="shared" si="0"/>
        <v>0.6</v>
      </c>
      <c r="I65" s="130">
        <f t="shared" si="1"/>
        <v>1.187790952177621E-06</v>
      </c>
      <c r="J65" s="64">
        <v>0</v>
      </c>
    </row>
    <row r="66" spans="1:10" ht="12.75">
      <c r="A66" s="4" t="s">
        <v>34</v>
      </c>
      <c r="B66" s="3"/>
      <c r="C66" s="3"/>
      <c r="D66" s="10" t="s">
        <v>110</v>
      </c>
      <c r="E66" s="217">
        <v>195370</v>
      </c>
      <c r="F66" s="55">
        <v>207370</v>
      </c>
      <c r="G66" s="55">
        <v>107385</v>
      </c>
      <c r="H66" s="37">
        <f t="shared" si="0"/>
        <v>0.5178425037372811</v>
      </c>
      <c r="I66" s="130">
        <f aca="true" t="shared" si="3" ref="I66:I126">G66/10102787.85</f>
        <v>0.010629244283299486</v>
      </c>
      <c r="J66" s="64">
        <v>13238.99</v>
      </c>
    </row>
    <row r="67" spans="1:10" ht="12.75">
      <c r="A67" s="12" t="s">
        <v>155</v>
      </c>
      <c r="B67" s="3"/>
      <c r="C67" s="3"/>
      <c r="D67" s="10" t="s">
        <v>111</v>
      </c>
      <c r="E67" s="217">
        <v>10000</v>
      </c>
      <c r="F67" s="55">
        <v>74800</v>
      </c>
      <c r="G67" s="55">
        <v>76343</v>
      </c>
      <c r="H67" s="37">
        <f t="shared" si="0"/>
        <v>1.0206283422459892</v>
      </c>
      <c r="I67" s="130">
        <f t="shared" si="3"/>
        <v>0.007556627055174676</v>
      </c>
      <c r="J67" s="64">
        <v>3393.4</v>
      </c>
    </row>
    <row r="68" spans="1:10" ht="12.75">
      <c r="A68" s="12" t="s">
        <v>243</v>
      </c>
      <c r="B68" s="3"/>
      <c r="C68" s="3"/>
      <c r="D68" s="10" t="s">
        <v>112</v>
      </c>
      <c r="E68" s="217">
        <v>21100</v>
      </c>
      <c r="F68" s="55">
        <v>21100</v>
      </c>
      <c r="G68" s="55">
        <v>13915</v>
      </c>
      <c r="H68" s="37">
        <f t="shared" si="0"/>
        <v>0.659478672985782</v>
      </c>
      <c r="I68" s="130">
        <f t="shared" si="3"/>
        <v>0.0013773425916292997</v>
      </c>
      <c r="J68" s="64">
        <v>538.5</v>
      </c>
    </row>
    <row r="69" spans="1:10" ht="12.75">
      <c r="A69" s="12" t="s">
        <v>35</v>
      </c>
      <c r="B69" s="3"/>
      <c r="C69" s="3"/>
      <c r="D69" s="10" t="s">
        <v>113</v>
      </c>
      <c r="E69" s="217">
        <v>110000</v>
      </c>
      <c r="F69" s="55">
        <v>110000</v>
      </c>
      <c r="G69" s="55">
        <v>52369</v>
      </c>
      <c r="H69" s="37">
        <f t="shared" si="0"/>
        <v>0.47608181818181816</v>
      </c>
      <c r="I69" s="130">
        <f t="shared" si="3"/>
        <v>0.005183618697882486</v>
      </c>
      <c r="J69" s="64">
        <v>0</v>
      </c>
    </row>
    <row r="70" spans="1:10" ht="12.75">
      <c r="A70" s="36" t="s">
        <v>340</v>
      </c>
      <c r="B70" s="3"/>
      <c r="C70" s="3"/>
      <c r="D70" s="10" t="s">
        <v>114</v>
      </c>
      <c r="E70" s="217">
        <v>120000</v>
      </c>
      <c r="F70" s="55">
        <v>120000</v>
      </c>
      <c r="G70" s="55">
        <v>54852</v>
      </c>
      <c r="H70" s="37">
        <f t="shared" si="0"/>
        <v>0.4571</v>
      </c>
      <c r="I70" s="130">
        <f t="shared" si="3"/>
        <v>0.005429392442403906</v>
      </c>
      <c r="J70" s="64">
        <v>4</v>
      </c>
    </row>
    <row r="71" spans="1:10" ht="12.75" customHeight="1">
      <c r="A71" s="36" t="s">
        <v>341</v>
      </c>
      <c r="B71" s="3"/>
      <c r="C71" s="3"/>
      <c r="D71" s="10" t="s">
        <v>106</v>
      </c>
      <c r="E71" s="217">
        <v>8000</v>
      </c>
      <c r="F71" s="55">
        <v>8000</v>
      </c>
      <c r="G71" s="55">
        <v>5081.65</v>
      </c>
      <c r="H71" s="37">
        <f t="shared" si="0"/>
        <v>0.63520625</v>
      </c>
      <c r="I71" s="130">
        <f t="shared" si="3"/>
        <v>0.0005029948243444507</v>
      </c>
      <c r="J71" s="64">
        <v>0</v>
      </c>
    </row>
    <row r="72" spans="1:10" s="96" customFormat="1" ht="38.25">
      <c r="A72" s="137" t="s">
        <v>343</v>
      </c>
      <c r="B72" s="120"/>
      <c r="C72" s="120" t="s">
        <v>157</v>
      </c>
      <c r="D72" s="120"/>
      <c r="E72" s="216">
        <f>SUM(E73:E78)</f>
        <v>973341</v>
      </c>
      <c r="F72" s="183">
        <f>SUM(F73:F79)</f>
        <v>418920</v>
      </c>
      <c r="G72" s="183">
        <f>SUM(G73:G79)</f>
        <v>236428.12999999998</v>
      </c>
      <c r="H72" s="182">
        <f t="shared" si="0"/>
        <v>0.5643753699990451</v>
      </c>
      <c r="I72" s="124">
        <f t="shared" si="3"/>
        <v>0.023402266137856193</v>
      </c>
      <c r="J72" s="183">
        <f>SUM(J73:J77)</f>
        <v>7126.4</v>
      </c>
    </row>
    <row r="73" spans="1:10" ht="12.75">
      <c r="A73" s="12" t="s">
        <v>36</v>
      </c>
      <c r="B73" s="3"/>
      <c r="C73" s="3"/>
      <c r="D73" s="10" t="s">
        <v>115</v>
      </c>
      <c r="E73" s="217">
        <v>240000</v>
      </c>
      <c r="F73" s="55">
        <v>240000</v>
      </c>
      <c r="G73" s="55">
        <v>95318.29</v>
      </c>
      <c r="H73" s="37">
        <f t="shared" si="0"/>
        <v>0.3971595416666666</v>
      </c>
      <c r="I73" s="130">
        <f t="shared" si="3"/>
        <v>0.009434850203253551</v>
      </c>
      <c r="J73" s="57">
        <v>0</v>
      </c>
    </row>
    <row r="74" spans="1:10" ht="25.5">
      <c r="A74" s="12" t="s">
        <v>500</v>
      </c>
      <c r="B74" s="3"/>
      <c r="C74" s="3"/>
      <c r="D74" s="10" t="s">
        <v>116</v>
      </c>
      <c r="E74" s="217">
        <v>140000</v>
      </c>
      <c r="F74" s="55">
        <v>140000</v>
      </c>
      <c r="G74" s="55">
        <v>101331.23</v>
      </c>
      <c r="H74" s="37">
        <f t="shared" si="0"/>
        <v>0.7237945</v>
      </c>
      <c r="I74" s="130">
        <f t="shared" si="3"/>
        <v>0.010030026513919125</v>
      </c>
      <c r="J74" s="57">
        <v>0</v>
      </c>
    </row>
    <row r="75" spans="1:10" ht="25.5">
      <c r="A75" s="12" t="s">
        <v>394</v>
      </c>
      <c r="B75" s="3"/>
      <c r="C75" s="3"/>
      <c r="D75" s="10" t="s">
        <v>117</v>
      </c>
      <c r="E75" s="217">
        <v>588221</v>
      </c>
      <c r="F75" s="55">
        <v>33805</v>
      </c>
      <c r="G75" s="55">
        <v>35051.31</v>
      </c>
      <c r="H75" s="37">
        <f t="shared" si="0"/>
        <v>1.0368676231326726</v>
      </c>
      <c r="I75" s="130">
        <f t="shared" si="3"/>
        <v>0.0034694690733310806</v>
      </c>
      <c r="J75" s="57">
        <v>7126.4</v>
      </c>
    </row>
    <row r="76" spans="1:10" ht="12.75">
      <c r="A76" s="12" t="s">
        <v>37</v>
      </c>
      <c r="B76" s="3"/>
      <c r="C76" s="3"/>
      <c r="D76" s="10" t="s">
        <v>119</v>
      </c>
      <c r="E76" s="217">
        <v>100</v>
      </c>
      <c r="F76" s="55">
        <v>100</v>
      </c>
      <c r="G76" s="55">
        <v>56</v>
      </c>
      <c r="H76" s="37">
        <f aca="true" t="shared" si="4" ref="H76:H166">G76/F76</f>
        <v>0.56</v>
      </c>
      <c r="I76" s="130">
        <f t="shared" si="3"/>
        <v>5.543024443495565E-06</v>
      </c>
      <c r="J76" s="57">
        <f>SUM(J77:J83)</f>
        <v>0</v>
      </c>
    </row>
    <row r="77" spans="1:10" ht="12.75">
      <c r="A77" s="12" t="s">
        <v>158</v>
      </c>
      <c r="B77" s="3"/>
      <c r="C77" s="3"/>
      <c r="D77" s="10" t="s">
        <v>134</v>
      </c>
      <c r="E77" s="217">
        <v>5000</v>
      </c>
      <c r="F77" s="55">
        <v>5000</v>
      </c>
      <c r="G77" s="55">
        <v>4656.3</v>
      </c>
      <c r="H77" s="37">
        <f t="shared" si="4"/>
        <v>0.9312600000000001</v>
      </c>
      <c r="I77" s="130">
        <f t="shared" si="3"/>
        <v>0.0004608925842187214</v>
      </c>
      <c r="J77" s="57">
        <f>SUM(J80:J84)</f>
        <v>0</v>
      </c>
    </row>
    <row r="78" spans="1:10" ht="12.75" customHeight="1">
      <c r="A78" s="12" t="s">
        <v>182</v>
      </c>
      <c r="B78" s="3"/>
      <c r="C78" s="3"/>
      <c r="D78" s="10" t="s">
        <v>106</v>
      </c>
      <c r="E78" s="217">
        <v>20</v>
      </c>
      <c r="F78" s="55">
        <v>0</v>
      </c>
      <c r="G78" s="55">
        <v>0</v>
      </c>
      <c r="H78" s="37">
        <v>0</v>
      </c>
      <c r="I78" s="130">
        <f t="shared" si="3"/>
        <v>0</v>
      </c>
      <c r="J78" s="57">
        <v>0</v>
      </c>
    </row>
    <row r="79" spans="1:10" ht="12.75">
      <c r="A79" s="11" t="s">
        <v>16</v>
      </c>
      <c r="B79" s="3"/>
      <c r="C79" s="3"/>
      <c r="D79" s="10" t="s">
        <v>102</v>
      </c>
      <c r="E79" s="217">
        <v>0</v>
      </c>
      <c r="F79" s="55">
        <v>15</v>
      </c>
      <c r="G79" s="55">
        <v>15</v>
      </c>
      <c r="H79" s="37">
        <f t="shared" si="4"/>
        <v>1</v>
      </c>
      <c r="I79" s="130">
        <f t="shared" si="3"/>
        <v>1.4847386902220263E-06</v>
      </c>
      <c r="J79" s="57"/>
    </row>
    <row r="80" spans="1:10" s="96" customFormat="1" ht="25.5">
      <c r="A80" s="137" t="s">
        <v>38</v>
      </c>
      <c r="B80" s="120"/>
      <c r="C80" s="120" t="s">
        <v>159</v>
      </c>
      <c r="D80" s="120"/>
      <c r="E80" s="216">
        <f>SUM(E81:E82)</f>
        <v>4396165</v>
      </c>
      <c r="F80" s="183">
        <f>SUM(F81:F82)</f>
        <v>4396165</v>
      </c>
      <c r="G80" s="183">
        <f>SUM(G81:G82)</f>
        <v>2018510.25</v>
      </c>
      <c r="H80" s="182">
        <f t="shared" si="4"/>
        <v>0.45915252271013485</v>
      </c>
      <c r="I80" s="179">
        <f t="shared" si="3"/>
        <v>0.199797350985649</v>
      </c>
      <c r="J80" s="183">
        <f>SUM(J81:J85)</f>
        <v>0</v>
      </c>
    </row>
    <row r="81" spans="1:10" ht="12.75">
      <c r="A81" s="12" t="s">
        <v>39</v>
      </c>
      <c r="B81" s="3"/>
      <c r="C81" s="3"/>
      <c r="D81" s="10" t="s">
        <v>118</v>
      </c>
      <c r="E81" s="217">
        <v>4224950</v>
      </c>
      <c r="F81" s="55">
        <v>4224950</v>
      </c>
      <c r="G81" s="55">
        <v>1995112</v>
      </c>
      <c r="H81" s="37">
        <f t="shared" si="4"/>
        <v>0.4722214464076498</v>
      </c>
      <c r="I81" s="130">
        <f t="shared" si="3"/>
        <v>0.19748133184841649</v>
      </c>
      <c r="J81" s="57">
        <f>SUM(J82:J88)</f>
        <v>0</v>
      </c>
    </row>
    <row r="82" spans="1:10" ht="12.75">
      <c r="A82" s="12" t="s">
        <v>40</v>
      </c>
      <c r="B82" s="3"/>
      <c r="C82" s="3"/>
      <c r="D82" s="10" t="s">
        <v>120</v>
      </c>
      <c r="E82" s="217">
        <v>171215</v>
      </c>
      <c r="F82" s="55">
        <v>171215</v>
      </c>
      <c r="G82" s="55">
        <v>23398.25</v>
      </c>
      <c r="H82" s="37">
        <f t="shared" si="4"/>
        <v>0.13666004730893905</v>
      </c>
      <c r="I82" s="130">
        <f t="shared" si="3"/>
        <v>0.0023160191372325017</v>
      </c>
      <c r="J82" s="57">
        <f>SUM(J83:J89)</f>
        <v>0</v>
      </c>
    </row>
    <row r="83" spans="1:10" ht="18" customHeight="1">
      <c r="A83" s="5" t="s">
        <v>42</v>
      </c>
      <c r="B83" s="2">
        <v>758</v>
      </c>
      <c r="C83" s="2"/>
      <c r="D83" s="2"/>
      <c r="E83" s="215">
        <f>SUM(E84,E88,E90,E86)</f>
        <v>4258191</v>
      </c>
      <c r="F83" s="56">
        <f>SUM(F84,F88,F90,F86)</f>
        <v>4205635</v>
      </c>
      <c r="G83" s="56">
        <f>SUM(G84,G88,G90,G86)</f>
        <v>2571640.9</v>
      </c>
      <c r="H83" s="124">
        <f t="shared" si="4"/>
        <v>0.6114750566799069</v>
      </c>
      <c r="I83" s="124">
        <f t="shared" si="3"/>
        <v>0.25454764943915953</v>
      </c>
      <c r="J83" s="65">
        <v>0</v>
      </c>
    </row>
    <row r="84" spans="1:10" s="96" customFormat="1" ht="15" customHeight="1">
      <c r="A84" s="137" t="s">
        <v>395</v>
      </c>
      <c r="B84" s="120"/>
      <c r="C84" s="120">
        <v>75801</v>
      </c>
      <c r="D84" s="120"/>
      <c r="E84" s="216">
        <f>SUM(E85)</f>
        <v>4095548</v>
      </c>
      <c r="F84" s="178">
        <v>4042992</v>
      </c>
      <c r="G84" s="178">
        <f>SUM(G85)</f>
        <v>2487992</v>
      </c>
      <c r="H84" s="182">
        <f t="shared" si="4"/>
        <v>0.6153838543336222</v>
      </c>
      <c r="I84" s="179">
        <f t="shared" si="3"/>
        <v>0.2462678655575253</v>
      </c>
      <c r="J84" s="184">
        <v>0</v>
      </c>
    </row>
    <row r="85" spans="1:10" ht="12.75">
      <c r="A85" s="4" t="s">
        <v>43</v>
      </c>
      <c r="B85" s="3"/>
      <c r="C85" s="3"/>
      <c r="D85" s="10" t="s">
        <v>121</v>
      </c>
      <c r="E85" s="217">
        <v>4095548</v>
      </c>
      <c r="F85" s="55">
        <v>4042992</v>
      </c>
      <c r="G85" s="55">
        <v>2487992</v>
      </c>
      <c r="H85" s="37">
        <f t="shared" si="4"/>
        <v>0.6153838543336222</v>
      </c>
      <c r="I85" s="130">
        <f t="shared" si="3"/>
        <v>0.2462678655575253</v>
      </c>
      <c r="J85" s="67">
        <v>0</v>
      </c>
    </row>
    <row r="86" spans="1:10" s="113" customFormat="1" ht="12.75" hidden="1">
      <c r="A86" s="114" t="s">
        <v>344</v>
      </c>
      <c r="B86" s="111"/>
      <c r="C86" s="111" t="s">
        <v>345</v>
      </c>
      <c r="D86" s="111"/>
      <c r="E86" s="221">
        <f>SUM(E87)</f>
        <v>0</v>
      </c>
      <c r="F86" s="112">
        <f>F87</f>
        <v>0</v>
      </c>
      <c r="G86" s="112">
        <f>G87</f>
        <v>0</v>
      </c>
      <c r="H86" s="125" t="e">
        <f t="shared" si="4"/>
        <v>#DIV/0!</v>
      </c>
      <c r="I86" s="124">
        <f t="shared" si="3"/>
        <v>0</v>
      </c>
      <c r="J86" s="116">
        <v>0</v>
      </c>
    </row>
    <row r="87" spans="1:10" ht="12.75" hidden="1">
      <c r="A87" s="36" t="s">
        <v>43</v>
      </c>
      <c r="B87" s="3"/>
      <c r="C87" s="3"/>
      <c r="D87" s="35" t="s">
        <v>121</v>
      </c>
      <c r="E87" s="217">
        <v>0</v>
      </c>
      <c r="F87" s="55">
        <v>0</v>
      </c>
      <c r="G87" s="55">
        <v>0</v>
      </c>
      <c r="H87" s="37" t="e">
        <f t="shared" si="4"/>
        <v>#DIV/0!</v>
      </c>
      <c r="I87" s="124">
        <f t="shared" si="3"/>
        <v>0</v>
      </c>
      <c r="J87" s="67">
        <v>0</v>
      </c>
    </row>
    <row r="88" spans="1:10" s="96" customFormat="1" ht="15" customHeight="1">
      <c r="A88" s="137" t="s">
        <v>161</v>
      </c>
      <c r="B88" s="120"/>
      <c r="C88" s="120" t="s">
        <v>162</v>
      </c>
      <c r="D88" s="120"/>
      <c r="E88" s="216">
        <f>SUM(E89)</f>
        <v>32400</v>
      </c>
      <c r="F88" s="178">
        <f>SUM(F89)</f>
        <v>32400</v>
      </c>
      <c r="G88" s="178">
        <f>SUM(G89)</f>
        <v>18524.9</v>
      </c>
      <c r="H88" s="182">
        <f t="shared" si="4"/>
        <v>0.5717561728395062</v>
      </c>
      <c r="I88" s="179">
        <f t="shared" si="3"/>
        <v>0.0018336423841662677</v>
      </c>
      <c r="J88" s="184">
        <v>0</v>
      </c>
    </row>
    <row r="89" spans="1:10" ht="12.75">
      <c r="A89" s="12" t="s">
        <v>16</v>
      </c>
      <c r="B89" s="3"/>
      <c r="C89" s="3"/>
      <c r="D89" s="10" t="s">
        <v>102</v>
      </c>
      <c r="E89" s="217">
        <v>32400</v>
      </c>
      <c r="F89" s="55">
        <v>32400</v>
      </c>
      <c r="G89" s="55">
        <v>18524.9</v>
      </c>
      <c r="H89" s="37">
        <f t="shared" si="4"/>
        <v>0.5717561728395062</v>
      </c>
      <c r="I89" s="130">
        <f t="shared" si="3"/>
        <v>0.0018336423841662677</v>
      </c>
      <c r="J89" s="67">
        <v>0</v>
      </c>
    </row>
    <row r="90" spans="1:10" s="96" customFormat="1" ht="15" customHeight="1">
      <c r="A90" s="137" t="s">
        <v>346</v>
      </c>
      <c r="B90" s="120"/>
      <c r="C90" s="120" t="s">
        <v>122</v>
      </c>
      <c r="D90" s="120"/>
      <c r="E90" s="216">
        <f>SUM(E91)</f>
        <v>130243</v>
      </c>
      <c r="F90" s="178">
        <f>SUM(F91)</f>
        <v>130243</v>
      </c>
      <c r="G90" s="178">
        <f>G91</f>
        <v>65124</v>
      </c>
      <c r="H90" s="182">
        <f t="shared" si="4"/>
        <v>0.5000191948895526</v>
      </c>
      <c r="I90" s="179">
        <f t="shared" si="3"/>
        <v>0.0064461414974679495</v>
      </c>
      <c r="J90" s="184">
        <v>0</v>
      </c>
    </row>
    <row r="91" spans="1:10" ht="12.75">
      <c r="A91" s="4" t="s">
        <v>43</v>
      </c>
      <c r="B91" s="3"/>
      <c r="C91" s="3"/>
      <c r="D91" s="10" t="s">
        <v>121</v>
      </c>
      <c r="E91" s="217">
        <v>130243</v>
      </c>
      <c r="F91" s="55">
        <v>130243</v>
      </c>
      <c r="G91" s="55">
        <v>65124</v>
      </c>
      <c r="H91" s="37">
        <f t="shared" si="4"/>
        <v>0.5000191948895526</v>
      </c>
      <c r="I91" s="130">
        <f t="shared" si="3"/>
        <v>0.0064461414974679495</v>
      </c>
      <c r="J91" s="67">
        <v>0</v>
      </c>
    </row>
    <row r="92" spans="1:10" ht="18" customHeight="1">
      <c r="A92" s="5" t="s">
        <v>46</v>
      </c>
      <c r="B92" s="2">
        <v>801</v>
      </c>
      <c r="C92" s="2"/>
      <c r="D92" s="2"/>
      <c r="E92" s="215">
        <f>SUM(E93,E108,E115,E103,E122)</f>
        <v>498694</v>
      </c>
      <c r="F92" s="56">
        <f>SUM(F93,F108,F115,F125,F103,F122,F127,F120)</f>
        <v>855107.8399999999</v>
      </c>
      <c r="G92" s="56">
        <f>SUM(G93,G108,G115,G125,G103,G122,G120,G127)</f>
        <v>489598.2899999999</v>
      </c>
      <c r="H92" s="124">
        <f t="shared" si="4"/>
        <v>0.5725573630572725</v>
      </c>
      <c r="I92" s="124">
        <f t="shared" si="3"/>
        <v>0.04846170158863625</v>
      </c>
      <c r="J92" s="56">
        <f>SUM(J93,J108,J115,J125,J103,J122,)</f>
        <v>2617.71</v>
      </c>
    </row>
    <row r="93" spans="1:10" s="96" customFormat="1" ht="15" customHeight="1">
      <c r="A93" s="137" t="s">
        <v>47</v>
      </c>
      <c r="B93" s="120"/>
      <c r="C93" s="120">
        <v>80101</v>
      </c>
      <c r="D93" s="120"/>
      <c r="E93" s="216">
        <f>SUM(E94:E102)</f>
        <v>40694</v>
      </c>
      <c r="F93" s="183">
        <f>SUM(F94:F102)</f>
        <v>63885</v>
      </c>
      <c r="G93" s="183">
        <f>SUM(G94:G102)</f>
        <v>37815.4</v>
      </c>
      <c r="H93" s="182">
        <f t="shared" si="4"/>
        <v>0.5919292478672615</v>
      </c>
      <c r="I93" s="179">
        <f t="shared" si="3"/>
        <v>0.0037430658310814674</v>
      </c>
      <c r="J93" s="183">
        <f>SUM(J94:J100)</f>
        <v>0</v>
      </c>
    </row>
    <row r="94" spans="1:12" ht="12.75">
      <c r="A94" s="4" t="s">
        <v>158</v>
      </c>
      <c r="B94" s="3"/>
      <c r="C94" s="3"/>
      <c r="D94" s="3" t="s">
        <v>134</v>
      </c>
      <c r="E94" s="217">
        <v>100</v>
      </c>
      <c r="F94" s="57">
        <v>100</v>
      </c>
      <c r="G94" s="57">
        <v>63</v>
      </c>
      <c r="H94" s="130">
        <f t="shared" si="4"/>
        <v>0.63</v>
      </c>
      <c r="I94" s="130">
        <f t="shared" si="3"/>
        <v>6.23590249893251E-06</v>
      </c>
      <c r="J94" s="64">
        <v>0</v>
      </c>
      <c r="L94" s="103"/>
    </row>
    <row r="95" spans="1:12" ht="40.5" customHeight="1">
      <c r="A95" s="149" t="s">
        <v>393</v>
      </c>
      <c r="B95" s="3"/>
      <c r="C95" s="3"/>
      <c r="D95" s="35" t="s">
        <v>101</v>
      </c>
      <c r="E95" s="217">
        <v>11520</v>
      </c>
      <c r="F95" s="57">
        <v>11520</v>
      </c>
      <c r="G95" s="57">
        <v>9145</v>
      </c>
      <c r="H95" s="37">
        <f t="shared" si="4"/>
        <v>0.7938368055555556</v>
      </c>
      <c r="I95" s="130">
        <f t="shared" si="3"/>
        <v>0.0009051956881386954</v>
      </c>
      <c r="J95" s="55">
        <v>0</v>
      </c>
      <c r="L95" s="103"/>
    </row>
    <row r="96" spans="1:10" ht="12.75">
      <c r="A96" s="4" t="s">
        <v>59</v>
      </c>
      <c r="B96" s="3"/>
      <c r="C96" s="3"/>
      <c r="D96" s="10" t="s">
        <v>125</v>
      </c>
      <c r="E96" s="217">
        <v>7404</v>
      </c>
      <c r="F96" s="55">
        <v>7404</v>
      </c>
      <c r="G96" s="55">
        <v>811.11</v>
      </c>
      <c r="H96" s="37">
        <f t="shared" si="4"/>
        <v>0.10955024311183144</v>
      </c>
      <c r="I96" s="130">
        <f t="shared" si="3"/>
        <v>8.028575993506585E-05</v>
      </c>
      <c r="J96" s="64">
        <v>0</v>
      </c>
    </row>
    <row r="97" spans="1:10" ht="12.75">
      <c r="A97" s="11" t="s">
        <v>378</v>
      </c>
      <c r="B97" s="3"/>
      <c r="C97" s="3"/>
      <c r="D97" s="10" t="s">
        <v>379</v>
      </c>
      <c r="E97" s="217">
        <v>0</v>
      </c>
      <c r="F97" s="55">
        <v>230</v>
      </c>
      <c r="G97" s="55">
        <v>230.9</v>
      </c>
      <c r="H97" s="37">
        <f t="shared" si="4"/>
        <v>1.0039130434782608</v>
      </c>
      <c r="I97" s="130">
        <f t="shared" si="3"/>
        <v>2.2855077571484393E-05</v>
      </c>
      <c r="J97" s="64">
        <v>0</v>
      </c>
    </row>
    <row r="98" spans="1:10" ht="12.75">
      <c r="A98" s="12" t="s">
        <v>16</v>
      </c>
      <c r="B98" s="3"/>
      <c r="C98" s="3"/>
      <c r="D98" s="10" t="s">
        <v>102</v>
      </c>
      <c r="E98" s="217">
        <v>70</v>
      </c>
      <c r="F98" s="55">
        <v>20</v>
      </c>
      <c r="G98" s="55">
        <v>4.39</v>
      </c>
      <c r="H98" s="37">
        <f t="shared" si="4"/>
        <v>0.21949999999999997</v>
      </c>
      <c r="I98" s="130">
        <f t="shared" si="3"/>
        <v>4.34533523338313E-07</v>
      </c>
      <c r="J98" s="64">
        <v>0</v>
      </c>
    </row>
    <row r="99" spans="1:10" ht="15.75" customHeight="1">
      <c r="A99" s="12" t="s">
        <v>501</v>
      </c>
      <c r="B99" s="3"/>
      <c r="C99" s="3"/>
      <c r="D99" s="35" t="s">
        <v>287</v>
      </c>
      <c r="E99" s="217">
        <v>4800</v>
      </c>
      <c r="F99" s="55">
        <v>4800</v>
      </c>
      <c r="G99" s="55">
        <v>4550</v>
      </c>
      <c r="H99" s="37">
        <f t="shared" si="4"/>
        <v>0.9479166666666666</v>
      </c>
      <c r="I99" s="130">
        <f t="shared" si="3"/>
        <v>0.0004503707360340146</v>
      </c>
      <c r="J99" s="64">
        <v>0</v>
      </c>
    </row>
    <row r="100" spans="1:10" s="104" customFormat="1" ht="12.75" hidden="1">
      <c r="A100" s="36" t="s">
        <v>8</v>
      </c>
      <c r="B100" s="35"/>
      <c r="C100" s="35"/>
      <c r="D100" s="35" t="s">
        <v>197</v>
      </c>
      <c r="E100" s="222">
        <v>0</v>
      </c>
      <c r="F100" s="60">
        <v>0</v>
      </c>
      <c r="G100" s="60">
        <v>0</v>
      </c>
      <c r="H100" s="37"/>
      <c r="I100" s="130">
        <f t="shared" si="3"/>
        <v>0</v>
      </c>
      <c r="J100" s="67">
        <v>0</v>
      </c>
    </row>
    <row r="101" spans="1:10" s="104" customFormat="1" ht="26.25" customHeight="1">
      <c r="A101" s="36" t="s">
        <v>289</v>
      </c>
      <c r="B101" s="35"/>
      <c r="C101" s="35"/>
      <c r="D101" s="10" t="s">
        <v>103</v>
      </c>
      <c r="E101" s="222">
        <v>0</v>
      </c>
      <c r="F101" s="60">
        <v>23011</v>
      </c>
      <c r="G101" s="60">
        <v>23011</v>
      </c>
      <c r="H101" s="37">
        <f t="shared" si="4"/>
        <v>1</v>
      </c>
      <c r="I101" s="130">
        <f t="shared" si="3"/>
        <v>0.0022776881333799364</v>
      </c>
      <c r="J101" s="60">
        <v>0</v>
      </c>
    </row>
    <row r="102" spans="1:10" s="104" customFormat="1" ht="39.75" customHeight="1">
      <c r="A102" s="36" t="s">
        <v>347</v>
      </c>
      <c r="B102" s="35"/>
      <c r="C102" s="35"/>
      <c r="D102" s="10" t="s">
        <v>387</v>
      </c>
      <c r="E102" s="222">
        <v>16800</v>
      </c>
      <c r="F102" s="60">
        <v>16800</v>
      </c>
      <c r="G102" s="60">
        <v>0</v>
      </c>
      <c r="H102" s="37">
        <f t="shared" si="4"/>
        <v>0</v>
      </c>
      <c r="I102" s="130">
        <f t="shared" si="3"/>
        <v>0</v>
      </c>
      <c r="J102" s="60">
        <v>0</v>
      </c>
    </row>
    <row r="103" spans="1:10" s="96" customFormat="1" ht="25.5">
      <c r="A103" s="137" t="s">
        <v>271</v>
      </c>
      <c r="B103" s="120"/>
      <c r="C103" s="120" t="s">
        <v>186</v>
      </c>
      <c r="D103" s="120"/>
      <c r="E103" s="216">
        <f>E107+E104+E106</f>
        <v>101115</v>
      </c>
      <c r="F103" s="183">
        <f>F107+F104+F106</f>
        <v>227142</v>
      </c>
      <c r="G103" s="183">
        <f>G107+G104+G106+G105</f>
        <v>116559.09</v>
      </c>
      <c r="H103" s="182">
        <f t="shared" si="4"/>
        <v>0.5131551628496711</v>
      </c>
      <c r="I103" s="179">
        <f t="shared" si="3"/>
        <v>0.011537319374671418</v>
      </c>
      <c r="J103" s="178">
        <f>J104+J105</f>
        <v>26.05</v>
      </c>
    </row>
    <row r="104" spans="1:10" s="104" customFormat="1" ht="12.75">
      <c r="A104" s="12" t="s">
        <v>59</v>
      </c>
      <c r="B104" s="10"/>
      <c r="C104" s="10"/>
      <c r="D104" s="10" t="s">
        <v>125</v>
      </c>
      <c r="E104" s="220">
        <v>3000</v>
      </c>
      <c r="F104" s="105">
        <v>101115</v>
      </c>
      <c r="G104" s="105">
        <v>53546.42</v>
      </c>
      <c r="H104" s="130">
        <f t="shared" si="4"/>
        <v>0.529559610344657</v>
      </c>
      <c r="I104" s="130">
        <f t="shared" si="3"/>
        <v>0.005300162766458567</v>
      </c>
      <c r="J104" s="150">
        <v>26</v>
      </c>
    </row>
    <row r="105" spans="1:10" s="104" customFormat="1" ht="12.75">
      <c r="A105" s="12" t="s">
        <v>16</v>
      </c>
      <c r="B105" s="10"/>
      <c r="C105" s="10"/>
      <c r="D105" s="10" t="s">
        <v>102</v>
      </c>
      <c r="E105" s="220">
        <v>0</v>
      </c>
      <c r="F105" s="105">
        <v>0</v>
      </c>
      <c r="G105" s="105">
        <v>0.67</v>
      </c>
      <c r="H105" s="130"/>
      <c r="I105" s="130">
        <f t="shared" si="3"/>
        <v>6.631832816325051E-08</v>
      </c>
      <c r="J105" s="150">
        <v>0.05</v>
      </c>
    </row>
    <row r="106" spans="1:10" s="104" customFormat="1" ht="25.5">
      <c r="A106" s="12" t="s">
        <v>299</v>
      </c>
      <c r="B106" s="10"/>
      <c r="C106" s="10"/>
      <c r="D106" s="10" t="s">
        <v>160</v>
      </c>
      <c r="E106" s="220">
        <v>0</v>
      </c>
      <c r="F106" s="105">
        <v>126027</v>
      </c>
      <c r="G106" s="105">
        <v>63012</v>
      </c>
      <c r="H106" s="130">
        <f t="shared" si="4"/>
        <v>0.4999880977885691</v>
      </c>
      <c r="I106" s="130">
        <f t="shared" si="3"/>
        <v>0.006237090289884688</v>
      </c>
      <c r="J106" s="150">
        <v>0</v>
      </c>
    </row>
    <row r="107" spans="1:10" ht="24.75" customHeight="1">
      <c r="A107" s="147" t="s">
        <v>396</v>
      </c>
      <c r="B107" s="3"/>
      <c r="C107" s="3"/>
      <c r="D107" s="35" t="s">
        <v>97</v>
      </c>
      <c r="E107" s="217">
        <v>98115</v>
      </c>
      <c r="F107" s="55">
        <v>0</v>
      </c>
      <c r="G107" s="55">
        <v>0</v>
      </c>
      <c r="H107" s="37"/>
      <c r="I107" s="130">
        <f t="shared" si="3"/>
        <v>0</v>
      </c>
      <c r="J107" s="55">
        <v>0</v>
      </c>
    </row>
    <row r="108" spans="1:10" s="96" customFormat="1" ht="15" customHeight="1">
      <c r="A108" s="137" t="s">
        <v>123</v>
      </c>
      <c r="B108" s="120"/>
      <c r="C108" s="120" t="s">
        <v>124</v>
      </c>
      <c r="D108" s="120"/>
      <c r="E108" s="216">
        <f>SUM(E109:E114)</f>
        <v>259822</v>
      </c>
      <c r="F108" s="183">
        <f>SUM(F109:F114)</f>
        <v>384576</v>
      </c>
      <c r="G108" s="183">
        <f>SUM(G109:G114)</f>
        <v>204006.53999999998</v>
      </c>
      <c r="H108" s="179">
        <f t="shared" si="4"/>
        <v>0.5304713242636045</v>
      </c>
      <c r="I108" s="179">
        <f t="shared" si="3"/>
        <v>0.020193093533088492</v>
      </c>
      <c r="J108" s="178">
        <f>SUM(J109:J114)</f>
        <v>1921.9</v>
      </c>
    </row>
    <row r="109" spans="1:10" ht="12.75">
      <c r="A109" s="12" t="s">
        <v>59</v>
      </c>
      <c r="B109" s="3"/>
      <c r="C109" s="10"/>
      <c r="D109" s="10" t="s">
        <v>125</v>
      </c>
      <c r="E109" s="217">
        <v>127900</v>
      </c>
      <c r="F109" s="55">
        <v>259672</v>
      </c>
      <c r="G109" s="55">
        <v>141509.96</v>
      </c>
      <c r="H109" s="130">
        <f t="shared" si="4"/>
        <v>0.5449565605841215</v>
      </c>
      <c r="I109" s="130">
        <f t="shared" si="3"/>
        <v>0.01400702084425142</v>
      </c>
      <c r="J109" s="64">
        <v>1895.4</v>
      </c>
    </row>
    <row r="110" spans="1:10" ht="12.75">
      <c r="A110" s="12" t="s">
        <v>16</v>
      </c>
      <c r="B110" s="3"/>
      <c r="C110" s="10"/>
      <c r="D110" s="10" t="s">
        <v>102</v>
      </c>
      <c r="E110" s="217">
        <v>150</v>
      </c>
      <c r="F110" s="55">
        <v>150</v>
      </c>
      <c r="G110" s="55">
        <v>120.58</v>
      </c>
      <c r="H110" s="130">
        <f t="shared" si="4"/>
        <v>0.8038666666666666</v>
      </c>
      <c r="I110" s="130">
        <f t="shared" si="3"/>
        <v>1.1935319417798128E-05</v>
      </c>
      <c r="J110" s="64">
        <v>26.5</v>
      </c>
    </row>
    <row r="111" spans="1:10" ht="25.5" hidden="1">
      <c r="A111" s="36" t="s">
        <v>286</v>
      </c>
      <c r="B111" s="3"/>
      <c r="C111" s="10"/>
      <c r="D111" s="35" t="s">
        <v>287</v>
      </c>
      <c r="E111" s="217">
        <v>0</v>
      </c>
      <c r="F111" s="55">
        <v>0</v>
      </c>
      <c r="G111" s="55">
        <v>0</v>
      </c>
      <c r="H111" s="130" t="e">
        <f t="shared" si="4"/>
        <v>#DIV/0!</v>
      </c>
      <c r="I111" s="130">
        <f t="shared" si="3"/>
        <v>0</v>
      </c>
      <c r="J111" s="55">
        <v>0</v>
      </c>
    </row>
    <row r="112" spans="1:10" ht="12.75" hidden="1">
      <c r="A112" s="36" t="s">
        <v>8</v>
      </c>
      <c r="B112" s="3"/>
      <c r="C112" s="10"/>
      <c r="D112" s="35" t="s">
        <v>197</v>
      </c>
      <c r="E112" s="217">
        <v>0</v>
      </c>
      <c r="F112" s="55">
        <v>0</v>
      </c>
      <c r="G112" s="55">
        <v>0</v>
      </c>
      <c r="H112" s="130" t="e">
        <f t="shared" si="4"/>
        <v>#DIV/0!</v>
      </c>
      <c r="I112" s="130">
        <f t="shared" si="3"/>
        <v>0</v>
      </c>
      <c r="J112" s="55">
        <v>0</v>
      </c>
    </row>
    <row r="113" spans="1:10" ht="25.5">
      <c r="A113" s="12" t="s">
        <v>299</v>
      </c>
      <c r="B113" s="3"/>
      <c r="C113" s="10"/>
      <c r="D113" s="10" t="s">
        <v>160</v>
      </c>
      <c r="E113" s="217">
        <v>0</v>
      </c>
      <c r="F113" s="55">
        <v>124754</v>
      </c>
      <c r="G113" s="55">
        <v>62376</v>
      </c>
      <c r="H113" s="130">
        <f t="shared" si="4"/>
        <v>0.4999919842249547</v>
      </c>
      <c r="I113" s="130">
        <f t="shared" si="3"/>
        <v>0.006174137369419274</v>
      </c>
      <c r="J113" s="55">
        <v>0</v>
      </c>
    </row>
    <row r="114" spans="1:10" ht="25.5" customHeight="1">
      <c r="A114" s="147" t="s">
        <v>396</v>
      </c>
      <c r="B114" s="3"/>
      <c r="C114" s="10"/>
      <c r="D114" s="35" t="s">
        <v>97</v>
      </c>
      <c r="E114" s="217">
        <v>131772</v>
      </c>
      <c r="F114" s="55">
        <v>0</v>
      </c>
      <c r="G114" s="55">
        <v>0</v>
      </c>
      <c r="H114" s="130"/>
      <c r="I114" s="130">
        <f t="shared" si="3"/>
        <v>0</v>
      </c>
      <c r="J114" s="55">
        <v>0</v>
      </c>
    </row>
    <row r="115" spans="1:10" s="96" customFormat="1" ht="15" customHeight="1">
      <c r="A115" s="137" t="s">
        <v>49</v>
      </c>
      <c r="B115" s="120"/>
      <c r="C115" s="120">
        <v>80110</v>
      </c>
      <c r="D115" s="120"/>
      <c r="E115" s="216">
        <f>SUM(E116:E119)</f>
        <v>150</v>
      </c>
      <c r="F115" s="178">
        <f>SUM(F117:F119)</f>
        <v>12900.66</v>
      </c>
      <c r="G115" s="178">
        <f>SUM(G116:G119)</f>
        <v>12900.66</v>
      </c>
      <c r="H115" s="179">
        <f t="shared" si="4"/>
        <v>1</v>
      </c>
      <c r="I115" s="124">
        <f t="shared" si="3"/>
        <v>0.0012769406020933123</v>
      </c>
      <c r="J115" s="184">
        <v>0</v>
      </c>
    </row>
    <row r="116" spans="1:10" s="96" customFormat="1" ht="12.75">
      <c r="A116" s="12" t="s">
        <v>16</v>
      </c>
      <c r="B116" s="120"/>
      <c r="C116" s="120"/>
      <c r="D116" s="10" t="s">
        <v>102</v>
      </c>
      <c r="E116" s="220">
        <v>150</v>
      </c>
      <c r="F116" s="61">
        <v>0</v>
      </c>
      <c r="G116" s="61">
        <v>0</v>
      </c>
      <c r="H116" s="179"/>
      <c r="I116" s="130">
        <f t="shared" si="3"/>
        <v>0</v>
      </c>
      <c r="J116" s="150">
        <v>0</v>
      </c>
    </row>
    <row r="117" spans="1:10" s="96" customFormat="1" ht="26.25" customHeight="1">
      <c r="A117" s="36" t="s">
        <v>289</v>
      </c>
      <c r="B117" s="120"/>
      <c r="C117" s="120"/>
      <c r="D117" s="111" t="s">
        <v>103</v>
      </c>
      <c r="E117" s="220">
        <v>0</v>
      </c>
      <c r="F117" s="112">
        <v>12900.66</v>
      </c>
      <c r="G117" s="112">
        <v>12900.66</v>
      </c>
      <c r="H117" s="130">
        <f t="shared" si="4"/>
        <v>1</v>
      </c>
      <c r="I117" s="130">
        <f t="shared" si="3"/>
        <v>0.0012769406020933123</v>
      </c>
      <c r="J117" s="150">
        <v>0</v>
      </c>
    </row>
    <row r="118" spans="1:10" ht="25.5" hidden="1">
      <c r="A118" s="36" t="s">
        <v>286</v>
      </c>
      <c r="B118" s="3"/>
      <c r="C118" s="3"/>
      <c r="D118" s="10" t="s">
        <v>287</v>
      </c>
      <c r="E118" s="217">
        <v>0</v>
      </c>
      <c r="F118" s="55">
        <v>0</v>
      </c>
      <c r="G118" s="55">
        <v>0</v>
      </c>
      <c r="H118" s="130" t="e">
        <f t="shared" si="4"/>
        <v>#DIV/0!</v>
      </c>
      <c r="I118" s="130">
        <f t="shared" si="3"/>
        <v>0</v>
      </c>
      <c r="J118" s="64">
        <v>0</v>
      </c>
    </row>
    <row r="119" spans="1:10" ht="51" hidden="1">
      <c r="A119" s="36" t="s">
        <v>347</v>
      </c>
      <c r="B119" s="3"/>
      <c r="C119" s="3"/>
      <c r="D119" s="35" t="s">
        <v>387</v>
      </c>
      <c r="E119" s="217">
        <v>0</v>
      </c>
      <c r="F119" s="55">
        <v>0</v>
      </c>
      <c r="G119" s="55">
        <v>0</v>
      </c>
      <c r="H119" s="130" t="e">
        <f t="shared" si="4"/>
        <v>#DIV/0!</v>
      </c>
      <c r="I119" s="130">
        <f t="shared" si="3"/>
        <v>0</v>
      </c>
      <c r="J119" s="55">
        <v>0</v>
      </c>
    </row>
    <row r="120" spans="1:10" ht="15" customHeight="1">
      <c r="A120" s="94" t="s">
        <v>140</v>
      </c>
      <c r="B120" s="3"/>
      <c r="C120" s="34" t="s">
        <v>141</v>
      </c>
      <c r="D120" s="35"/>
      <c r="E120" s="217">
        <v>0</v>
      </c>
      <c r="F120" s="58">
        <f>F121</f>
        <v>67704.46</v>
      </c>
      <c r="G120" s="58">
        <f>G121</f>
        <v>67704.46</v>
      </c>
      <c r="H120" s="179">
        <f t="shared" si="4"/>
        <v>1</v>
      </c>
      <c r="I120" s="124">
        <f t="shared" si="3"/>
        <v>0.006701562084172639</v>
      </c>
      <c r="J120" s="178">
        <v>0</v>
      </c>
    </row>
    <row r="121" spans="1:10" ht="42" customHeight="1">
      <c r="A121" s="36" t="s">
        <v>347</v>
      </c>
      <c r="B121" s="3"/>
      <c r="C121" s="3"/>
      <c r="D121" s="10" t="s">
        <v>387</v>
      </c>
      <c r="E121" s="217">
        <v>0</v>
      </c>
      <c r="F121" s="55">
        <v>67704.46</v>
      </c>
      <c r="G121" s="55">
        <v>67704.46</v>
      </c>
      <c r="H121" s="130">
        <f t="shared" si="4"/>
        <v>1</v>
      </c>
      <c r="I121" s="124">
        <f t="shared" si="3"/>
        <v>0.006701562084172639</v>
      </c>
      <c r="J121" s="55">
        <v>0</v>
      </c>
    </row>
    <row r="122" spans="1:10" s="96" customFormat="1" ht="15" customHeight="1">
      <c r="A122" s="137" t="s">
        <v>348</v>
      </c>
      <c r="B122" s="120"/>
      <c r="C122" s="120" t="s">
        <v>232</v>
      </c>
      <c r="D122" s="120"/>
      <c r="E122" s="216">
        <f>SUM(E123,E124)</f>
        <v>96913</v>
      </c>
      <c r="F122" s="183">
        <f>SUM(F123,F124)</f>
        <v>96913</v>
      </c>
      <c r="G122" s="183">
        <f>SUM(G123,G124)</f>
        <v>48625.42</v>
      </c>
      <c r="H122" s="182">
        <f t="shared" si="4"/>
        <v>0.5017430066141797</v>
      </c>
      <c r="I122" s="179">
        <f t="shared" si="3"/>
        <v>0.004813069493486395</v>
      </c>
      <c r="J122" s="178">
        <f>J123+J124</f>
        <v>669.76</v>
      </c>
    </row>
    <row r="123" spans="1:10" ht="12.75">
      <c r="A123" s="36" t="s">
        <v>59</v>
      </c>
      <c r="B123" s="3"/>
      <c r="C123" s="3"/>
      <c r="D123" s="35" t="s">
        <v>125</v>
      </c>
      <c r="E123" s="217">
        <v>96900</v>
      </c>
      <c r="F123" s="55">
        <v>96900</v>
      </c>
      <c r="G123" s="55">
        <v>48616.56</v>
      </c>
      <c r="H123" s="37">
        <f t="shared" si="4"/>
        <v>0.5017188854489164</v>
      </c>
      <c r="I123" s="130">
        <f t="shared" si="3"/>
        <v>0.00481219250783337</v>
      </c>
      <c r="J123" s="64">
        <v>659.4</v>
      </c>
    </row>
    <row r="124" spans="1:12" ht="12.75">
      <c r="A124" s="36" t="s">
        <v>16</v>
      </c>
      <c r="B124" s="3"/>
      <c r="C124" s="3"/>
      <c r="D124" s="35" t="s">
        <v>102</v>
      </c>
      <c r="E124" s="217">
        <v>13</v>
      </c>
      <c r="F124" s="55">
        <v>13</v>
      </c>
      <c r="G124" s="55">
        <v>8.86</v>
      </c>
      <c r="H124" s="37">
        <f t="shared" si="4"/>
        <v>0.6815384615384615</v>
      </c>
      <c r="I124" s="130">
        <f t="shared" si="3"/>
        <v>8.769856530244768E-07</v>
      </c>
      <c r="J124" s="64">
        <v>10.36</v>
      </c>
      <c r="L124" s="103"/>
    </row>
    <row r="125" spans="1:10" ht="12.75" hidden="1">
      <c r="A125" s="36" t="s">
        <v>15</v>
      </c>
      <c r="B125" s="3"/>
      <c r="C125" s="34" t="s">
        <v>142</v>
      </c>
      <c r="D125" s="34"/>
      <c r="E125" s="218">
        <v>0</v>
      </c>
      <c r="F125" s="58">
        <f>SUM(F126)</f>
        <v>0</v>
      </c>
      <c r="G125" s="58">
        <f>SUM(G126)</f>
        <v>0</v>
      </c>
      <c r="H125" s="37" t="e">
        <f t="shared" si="4"/>
        <v>#DIV/0!</v>
      </c>
      <c r="I125" s="124">
        <f t="shared" si="3"/>
        <v>0</v>
      </c>
      <c r="J125" s="66">
        <v>0</v>
      </c>
    </row>
    <row r="126" spans="1:10" ht="25.5" hidden="1">
      <c r="A126" s="12" t="s">
        <v>183</v>
      </c>
      <c r="B126" s="3"/>
      <c r="C126" s="3"/>
      <c r="D126" s="35" t="s">
        <v>160</v>
      </c>
      <c r="E126" s="217">
        <v>0</v>
      </c>
      <c r="F126" s="55">
        <v>0</v>
      </c>
      <c r="G126" s="55">
        <v>0</v>
      </c>
      <c r="H126" s="37" t="e">
        <f t="shared" si="4"/>
        <v>#DIV/0!</v>
      </c>
      <c r="I126" s="124">
        <f t="shared" si="3"/>
        <v>0</v>
      </c>
      <c r="J126" s="64">
        <v>0</v>
      </c>
    </row>
    <row r="127" spans="1:10" s="96" customFormat="1" ht="62.25" customHeight="1">
      <c r="A127" s="278" t="s">
        <v>495</v>
      </c>
      <c r="B127" s="120"/>
      <c r="C127" s="120" t="s">
        <v>474</v>
      </c>
      <c r="D127" s="120"/>
      <c r="E127" s="216">
        <v>0</v>
      </c>
      <c r="F127" s="178">
        <f>F128</f>
        <v>1986.72</v>
      </c>
      <c r="G127" s="178">
        <f>G128</f>
        <v>1986.72</v>
      </c>
      <c r="H127" s="182">
        <f t="shared" si="4"/>
        <v>1</v>
      </c>
      <c r="I127" s="179">
        <f aca="true" t="shared" si="5" ref="I127:I188">G127/10102787.85</f>
        <v>0.00019665067004252692</v>
      </c>
      <c r="J127" s="178">
        <v>0</v>
      </c>
    </row>
    <row r="128" spans="1:10" ht="26.25" customHeight="1">
      <c r="A128" s="36" t="s">
        <v>289</v>
      </c>
      <c r="B128" s="3"/>
      <c r="C128" s="34"/>
      <c r="D128" s="10" t="s">
        <v>103</v>
      </c>
      <c r="E128" s="217">
        <v>0</v>
      </c>
      <c r="F128" s="55">
        <v>1986.72</v>
      </c>
      <c r="G128" s="55">
        <v>1986.72</v>
      </c>
      <c r="H128" s="37">
        <f t="shared" si="4"/>
        <v>1</v>
      </c>
      <c r="I128" s="130">
        <f t="shared" si="5"/>
        <v>0.00019665067004252692</v>
      </c>
      <c r="J128" s="55">
        <v>0</v>
      </c>
    </row>
    <row r="129" spans="1:10" ht="18" customHeight="1">
      <c r="A129" s="8" t="s">
        <v>51</v>
      </c>
      <c r="B129" s="34" t="s">
        <v>290</v>
      </c>
      <c r="C129" s="34"/>
      <c r="D129" s="34"/>
      <c r="E129" s="218">
        <f>SUM(E130)</f>
        <v>0</v>
      </c>
      <c r="F129" s="58">
        <f>F130</f>
        <v>2670</v>
      </c>
      <c r="G129" s="58">
        <f>G130</f>
        <v>2670</v>
      </c>
      <c r="H129" s="124">
        <f t="shared" si="4"/>
        <v>1</v>
      </c>
      <c r="I129" s="124">
        <f t="shared" si="5"/>
        <v>0.00026428348685952067</v>
      </c>
      <c r="J129" s="66">
        <v>0</v>
      </c>
    </row>
    <row r="130" spans="1:10" s="96" customFormat="1" ht="15" customHeight="1">
      <c r="A130" s="137" t="s">
        <v>52</v>
      </c>
      <c r="B130" s="120"/>
      <c r="C130" s="120" t="s">
        <v>291</v>
      </c>
      <c r="D130" s="120"/>
      <c r="E130" s="216">
        <f>SUM(E131:E132)</f>
        <v>0</v>
      </c>
      <c r="F130" s="178">
        <f>SUM(F131:F132)</f>
        <v>2670</v>
      </c>
      <c r="G130" s="178">
        <f>G131+G132</f>
        <v>2670</v>
      </c>
      <c r="H130" s="182">
        <f t="shared" si="4"/>
        <v>1</v>
      </c>
      <c r="I130" s="179">
        <f t="shared" si="5"/>
        <v>0.00026428348685952067</v>
      </c>
      <c r="J130" s="184">
        <v>0</v>
      </c>
    </row>
    <row r="131" spans="1:10" ht="12.75" hidden="1">
      <c r="A131" s="36" t="s">
        <v>158</v>
      </c>
      <c r="B131" s="35"/>
      <c r="C131" s="3"/>
      <c r="D131" s="35" t="s">
        <v>134</v>
      </c>
      <c r="E131" s="217">
        <v>0</v>
      </c>
      <c r="F131" s="55">
        <v>0</v>
      </c>
      <c r="G131" s="55">
        <v>0</v>
      </c>
      <c r="H131" s="125"/>
      <c r="I131" s="130">
        <f t="shared" si="5"/>
        <v>0</v>
      </c>
      <c r="J131" s="64">
        <v>0</v>
      </c>
    </row>
    <row r="132" spans="1:10" ht="12.75">
      <c r="A132" s="36" t="s">
        <v>8</v>
      </c>
      <c r="B132" s="35"/>
      <c r="C132" s="3"/>
      <c r="D132" s="35" t="s">
        <v>197</v>
      </c>
      <c r="E132" s="217">
        <v>0</v>
      </c>
      <c r="F132" s="55">
        <v>2670</v>
      </c>
      <c r="G132" s="55">
        <v>2670</v>
      </c>
      <c r="H132" s="37">
        <f t="shared" si="4"/>
        <v>1</v>
      </c>
      <c r="I132" s="130">
        <f t="shared" si="5"/>
        <v>0.00026428348685952067</v>
      </c>
      <c r="J132" s="64">
        <v>0</v>
      </c>
    </row>
    <row r="133" spans="1:10" ht="18" customHeight="1">
      <c r="A133" s="5" t="s">
        <v>126</v>
      </c>
      <c r="B133" s="2" t="s">
        <v>127</v>
      </c>
      <c r="C133" s="35"/>
      <c r="D133" s="2"/>
      <c r="E133" s="215">
        <f>SUM(E136,E141,E144,E152,E155,E157,E161,E149,E134)</f>
        <v>3423620</v>
      </c>
      <c r="F133" s="56">
        <f>SUM(F136,F141,F144,F152,F155,F157,F161,F149,F134,F147)</f>
        <v>3389948.82</v>
      </c>
      <c r="G133" s="56">
        <f>SUM(G136,G141,G144,G152,G155,G157,G161,G149,G134,G147)</f>
        <v>1950034.05</v>
      </c>
      <c r="H133" s="124">
        <f t="shared" si="4"/>
        <v>0.5752399677821685</v>
      </c>
      <c r="I133" s="124">
        <f t="shared" si="5"/>
        <v>0.1930194000856902</v>
      </c>
      <c r="J133" s="56">
        <f>SUM(J136,J141,J144,J152,J155,J157,J161,J149,J134)</f>
        <v>697633.66</v>
      </c>
    </row>
    <row r="134" spans="1:10" s="50" customFormat="1" ht="15" customHeight="1" hidden="1">
      <c r="A134" s="137" t="s">
        <v>430</v>
      </c>
      <c r="B134" s="2"/>
      <c r="C134" s="120" t="s">
        <v>431</v>
      </c>
      <c r="D134" s="120"/>
      <c r="E134" s="216">
        <v>0</v>
      </c>
      <c r="F134" s="183">
        <f>F135</f>
        <v>0</v>
      </c>
      <c r="G134" s="183">
        <f>G135</f>
        <v>0</v>
      </c>
      <c r="H134" s="179" t="e">
        <f t="shared" si="4"/>
        <v>#DIV/0!</v>
      </c>
      <c r="I134" s="124">
        <f t="shared" si="5"/>
        <v>0</v>
      </c>
      <c r="J134" s="184">
        <v>0</v>
      </c>
    </row>
    <row r="135" spans="1:10" ht="25.5" hidden="1">
      <c r="A135" s="12" t="s">
        <v>299</v>
      </c>
      <c r="B135" s="2"/>
      <c r="C135" s="35"/>
      <c r="D135" s="10" t="s">
        <v>160</v>
      </c>
      <c r="E135" s="220">
        <v>0</v>
      </c>
      <c r="F135" s="105">
        <v>0</v>
      </c>
      <c r="G135" s="105">
        <v>0</v>
      </c>
      <c r="H135" s="37" t="e">
        <f t="shared" si="4"/>
        <v>#DIV/0!</v>
      </c>
      <c r="I135" s="124">
        <f t="shared" si="5"/>
        <v>0</v>
      </c>
      <c r="J135" s="61">
        <v>0</v>
      </c>
    </row>
    <row r="136" spans="1:10" s="96" customFormat="1" ht="38.25">
      <c r="A136" s="185" t="s">
        <v>268</v>
      </c>
      <c r="B136" s="118"/>
      <c r="C136" s="118" t="s">
        <v>135</v>
      </c>
      <c r="D136" s="118"/>
      <c r="E136" s="223">
        <f>SUM(E137:E140)</f>
        <v>3046200</v>
      </c>
      <c r="F136" s="187">
        <f>SUM(F137:F140)</f>
        <v>2904300</v>
      </c>
      <c r="G136" s="187">
        <f>SUM(G137:G140)</f>
        <v>1592995.3</v>
      </c>
      <c r="H136" s="182">
        <f t="shared" si="4"/>
        <v>0.5484954377991255</v>
      </c>
      <c r="I136" s="179">
        <f t="shared" si="5"/>
        <v>0.15767878368345625</v>
      </c>
      <c r="J136" s="178">
        <f>SUM(J137:J140)</f>
        <v>697633.66</v>
      </c>
    </row>
    <row r="137" spans="1:10" ht="12.75">
      <c r="A137" s="6" t="s">
        <v>16</v>
      </c>
      <c r="B137" s="2"/>
      <c r="C137" s="7"/>
      <c r="D137" s="35" t="s">
        <v>102</v>
      </c>
      <c r="E137" s="222">
        <v>100</v>
      </c>
      <c r="F137" s="60">
        <v>100</v>
      </c>
      <c r="G137" s="60">
        <v>0</v>
      </c>
      <c r="H137" s="37">
        <f t="shared" si="4"/>
        <v>0</v>
      </c>
      <c r="I137" s="130">
        <f t="shared" si="5"/>
        <v>0</v>
      </c>
      <c r="J137" s="67">
        <v>0</v>
      </c>
    </row>
    <row r="138" spans="1:10" ht="12.75">
      <c r="A138" s="6" t="s">
        <v>8</v>
      </c>
      <c r="B138" s="2"/>
      <c r="C138" s="7"/>
      <c r="D138" s="35" t="s">
        <v>197</v>
      </c>
      <c r="E138" s="222">
        <v>2500</v>
      </c>
      <c r="F138" s="60">
        <v>2500</v>
      </c>
      <c r="G138" s="60">
        <v>913.2</v>
      </c>
      <c r="H138" s="37">
        <f t="shared" si="4"/>
        <v>0.36528</v>
      </c>
      <c r="I138" s="130">
        <f t="shared" si="5"/>
        <v>9.039089146071697E-05</v>
      </c>
      <c r="J138" s="67">
        <v>0</v>
      </c>
    </row>
    <row r="139" spans="1:10" ht="38.25">
      <c r="A139" s="12" t="s">
        <v>392</v>
      </c>
      <c r="B139" s="2"/>
      <c r="C139" s="7"/>
      <c r="D139" s="7" t="s">
        <v>103</v>
      </c>
      <c r="E139" s="224">
        <v>3031600</v>
      </c>
      <c r="F139" s="59">
        <v>2889700</v>
      </c>
      <c r="G139" s="59">
        <v>1585800</v>
      </c>
      <c r="H139" s="37">
        <f t="shared" si="4"/>
        <v>0.5487766896217601</v>
      </c>
      <c r="I139" s="130">
        <f t="shared" si="5"/>
        <v>0.1569665743302726</v>
      </c>
      <c r="J139" s="60">
        <v>0</v>
      </c>
    </row>
    <row r="140" spans="1:10" ht="36">
      <c r="A140" s="13" t="s">
        <v>335</v>
      </c>
      <c r="B140" s="2"/>
      <c r="C140" s="7"/>
      <c r="D140" s="7" t="s">
        <v>104</v>
      </c>
      <c r="E140" s="224">
        <v>12000</v>
      </c>
      <c r="F140" s="59">
        <v>12000</v>
      </c>
      <c r="G140" s="59">
        <v>6282.1</v>
      </c>
      <c r="H140" s="37">
        <f t="shared" si="4"/>
        <v>0.5235083333333334</v>
      </c>
      <c r="I140" s="130">
        <f t="shared" si="5"/>
        <v>0.0006218184617229194</v>
      </c>
      <c r="J140" s="60">
        <v>697633.66</v>
      </c>
    </row>
    <row r="141" spans="1:10" s="96" customFormat="1" ht="51.75" customHeight="1">
      <c r="A141" s="151" t="s">
        <v>332</v>
      </c>
      <c r="B141" s="120"/>
      <c r="C141" s="120" t="s">
        <v>128</v>
      </c>
      <c r="D141" s="120"/>
      <c r="E141" s="216">
        <f>SUM(E142,E143)</f>
        <v>36600</v>
      </c>
      <c r="F141" s="178">
        <f>SUM(F142,F143)</f>
        <v>36000</v>
      </c>
      <c r="G141" s="178">
        <f>SUM(G142,G143)</f>
        <v>28668</v>
      </c>
      <c r="H141" s="182">
        <f t="shared" si="4"/>
        <v>0.7963333333333333</v>
      </c>
      <c r="I141" s="179">
        <f t="shared" si="5"/>
        <v>0.0028376325847523365</v>
      </c>
      <c r="J141" s="178">
        <f>SUM(J142,J143)</f>
        <v>0</v>
      </c>
    </row>
    <row r="142" spans="1:10" ht="38.25">
      <c r="A142" s="12" t="s">
        <v>392</v>
      </c>
      <c r="B142" s="3"/>
      <c r="C142" s="3"/>
      <c r="D142" s="10" t="s">
        <v>103</v>
      </c>
      <c r="E142" s="217">
        <v>20700</v>
      </c>
      <c r="F142" s="55">
        <v>20100</v>
      </c>
      <c r="G142" s="55">
        <v>18443</v>
      </c>
      <c r="H142" s="37">
        <f t="shared" si="4"/>
        <v>0.9175621890547264</v>
      </c>
      <c r="I142" s="130">
        <f t="shared" si="5"/>
        <v>0.0018255357109176553</v>
      </c>
      <c r="J142" s="55">
        <v>0</v>
      </c>
    </row>
    <row r="143" spans="1:10" ht="25.5">
      <c r="A143" s="12" t="s">
        <v>299</v>
      </c>
      <c r="B143" s="3"/>
      <c r="C143" s="3"/>
      <c r="D143" s="10" t="s">
        <v>160</v>
      </c>
      <c r="E143" s="217">
        <v>15900</v>
      </c>
      <c r="F143" s="55">
        <v>15900</v>
      </c>
      <c r="G143" s="55">
        <v>10225</v>
      </c>
      <c r="H143" s="37">
        <f t="shared" si="4"/>
        <v>0.6430817610062893</v>
      </c>
      <c r="I143" s="130">
        <f t="shared" si="5"/>
        <v>0.0010120968738346811</v>
      </c>
      <c r="J143" s="55">
        <v>0</v>
      </c>
    </row>
    <row r="144" spans="1:10" s="96" customFormat="1" ht="25.5">
      <c r="A144" s="188" t="s">
        <v>240</v>
      </c>
      <c r="B144" s="189"/>
      <c r="C144" s="120" t="s">
        <v>129</v>
      </c>
      <c r="D144" s="120"/>
      <c r="E144" s="216">
        <f>SUM(E146:E146)</f>
        <v>65000</v>
      </c>
      <c r="F144" s="178">
        <f>SUM(F145:F146)</f>
        <v>129728</v>
      </c>
      <c r="G144" s="178">
        <f>SUM(G145:G146)</f>
        <v>105811</v>
      </c>
      <c r="H144" s="182">
        <f t="shared" si="4"/>
        <v>0.81563733349778</v>
      </c>
      <c r="I144" s="179">
        <f t="shared" si="5"/>
        <v>0.010473445703405521</v>
      </c>
      <c r="J144" s="178">
        <v>0</v>
      </c>
    </row>
    <row r="145" spans="1:10" ht="12.75" hidden="1">
      <c r="A145" s="52" t="s">
        <v>8</v>
      </c>
      <c r="B145" s="68"/>
      <c r="C145" s="10"/>
      <c r="D145" s="10" t="s">
        <v>197</v>
      </c>
      <c r="E145" s="220">
        <v>0</v>
      </c>
      <c r="F145" s="61">
        <v>0</v>
      </c>
      <c r="G145" s="61">
        <v>0</v>
      </c>
      <c r="H145" s="130" t="e">
        <f t="shared" si="4"/>
        <v>#DIV/0!</v>
      </c>
      <c r="I145" s="124">
        <f t="shared" si="5"/>
        <v>0</v>
      </c>
      <c r="J145" s="64">
        <v>0</v>
      </c>
    </row>
    <row r="146" spans="1:10" ht="25.5">
      <c r="A146" s="36" t="s">
        <v>349</v>
      </c>
      <c r="B146" s="10"/>
      <c r="C146" s="10"/>
      <c r="D146" s="10" t="s">
        <v>160</v>
      </c>
      <c r="E146" s="220">
        <v>65000</v>
      </c>
      <c r="F146" s="61">
        <v>129728</v>
      </c>
      <c r="G146" s="61">
        <v>105811</v>
      </c>
      <c r="H146" s="37">
        <f t="shared" si="4"/>
        <v>0.81563733349778</v>
      </c>
      <c r="I146" s="130">
        <f t="shared" si="5"/>
        <v>0.010473445703405521</v>
      </c>
      <c r="J146" s="55">
        <v>0</v>
      </c>
    </row>
    <row r="147" spans="1:10" s="96" customFormat="1" ht="15" customHeight="1">
      <c r="A147" s="137" t="s">
        <v>55</v>
      </c>
      <c r="B147" s="120"/>
      <c r="C147" s="120" t="s">
        <v>152</v>
      </c>
      <c r="D147" s="120"/>
      <c r="E147" s="216">
        <f>E148</f>
        <v>0</v>
      </c>
      <c r="F147" s="183">
        <f>F148</f>
        <v>1559.92</v>
      </c>
      <c r="G147" s="183">
        <f>G148</f>
        <v>1214.37</v>
      </c>
      <c r="H147" s="182">
        <f t="shared" si="4"/>
        <v>0.7784822298579414</v>
      </c>
      <c r="I147" s="124">
        <f t="shared" si="5"/>
        <v>0.0001202014748829948</v>
      </c>
      <c r="J147" s="184">
        <v>0</v>
      </c>
    </row>
    <row r="148" spans="1:10" ht="38.25">
      <c r="A148" s="12" t="s">
        <v>392</v>
      </c>
      <c r="B148" s="10"/>
      <c r="C148" s="10"/>
      <c r="D148" s="10" t="s">
        <v>103</v>
      </c>
      <c r="E148" s="220">
        <v>0</v>
      </c>
      <c r="F148" s="61">
        <v>1559.92</v>
      </c>
      <c r="G148" s="61">
        <v>1214.37</v>
      </c>
      <c r="H148" s="37">
        <f t="shared" si="4"/>
        <v>0.7784822298579414</v>
      </c>
      <c r="I148" s="130">
        <f t="shared" si="5"/>
        <v>0.0001202014748829948</v>
      </c>
      <c r="J148" s="55">
        <v>0</v>
      </c>
    </row>
    <row r="149" spans="1:10" s="96" customFormat="1" ht="15" customHeight="1">
      <c r="A149" s="137" t="s">
        <v>272</v>
      </c>
      <c r="B149" s="120"/>
      <c r="C149" s="120" t="s">
        <v>273</v>
      </c>
      <c r="D149" s="120"/>
      <c r="E149" s="216">
        <f>E151</f>
        <v>75100</v>
      </c>
      <c r="F149" s="183">
        <f>F151+F150</f>
        <v>105865</v>
      </c>
      <c r="G149" s="183">
        <f>G151+G150</f>
        <v>103641</v>
      </c>
      <c r="H149" s="182">
        <f t="shared" si="4"/>
        <v>0.9789921125962311</v>
      </c>
      <c r="I149" s="179">
        <f t="shared" si="5"/>
        <v>0.010258653506220069</v>
      </c>
      <c r="J149" s="184">
        <v>0</v>
      </c>
    </row>
    <row r="150" spans="1:10" ht="12.75" hidden="1">
      <c r="A150" s="36" t="s">
        <v>8</v>
      </c>
      <c r="B150" s="10"/>
      <c r="C150" s="35"/>
      <c r="D150" s="35" t="s">
        <v>197</v>
      </c>
      <c r="E150" s="220">
        <v>0</v>
      </c>
      <c r="F150" s="105">
        <v>0</v>
      </c>
      <c r="G150" s="105">
        <v>0</v>
      </c>
      <c r="H150" s="37" t="e">
        <f t="shared" si="4"/>
        <v>#DIV/0!</v>
      </c>
      <c r="I150" s="124">
        <f t="shared" si="5"/>
        <v>0</v>
      </c>
      <c r="J150" s="64">
        <v>0</v>
      </c>
    </row>
    <row r="151" spans="1:10" ht="25.5">
      <c r="A151" s="12" t="s">
        <v>299</v>
      </c>
      <c r="B151" s="10"/>
      <c r="C151" s="10"/>
      <c r="D151" s="35" t="s">
        <v>160</v>
      </c>
      <c r="E151" s="220">
        <v>75100</v>
      </c>
      <c r="F151" s="61">
        <v>105865</v>
      </c>
      <c r="G151" s="61">
        <v>103641</v>
      </c>
      <c r="H151" s="37">
        <f t="shared" si="4"/>
        <v>0.9789921125962311</v>
      </c>
      <c r="I151" s="130">
        <f t="shared" si="5"/>
        <v>0.010258653506220069</v>
      </c>
      <c r="J151" s="55">
        <v>0</v>
      </c>
    </row>
    <row r="152" spans="1:10" s="96" customFormat="1" ht="15" customHeight="1">
      <c r="A152" s="137" t="s">
        <v>56</v>
      </c>
      <c r="B152" s="120"/>
      <c r="C152" s="120" t="s">
        <v>130</v>
      </c>
      <c r="D152" s="120"/>
      <c r="E152" s="216">
        <f>SUM(E153:E154)</f>
        <v>121090</v>
      </c>
      <c r="F152" s="183">
        <f>SUM(F153:F154)</f>
        <v>122090</v>
      </c>
      <c r="G152" s="183">
        <f>SUM(G153:G154)</f>
        <v>64234</v>
      </c>
      <c r="H152" s="182">
        <f t="shared" si="4"/>
        <v>0.5261200753542469</v>
      </c>
      <c r="I152" s="124">
        <f t="shared" si="5"/>
        <v>0.006358047001848109</v>
      </c>
      <c r="J152" s="184">
        <v>0</v>
      </c>
    </row>
    <row r="153" spans="1:10" s="104" customFormat="1" ht="12.75">
      <c r="A153" s="12" t="s">
        <v>8</v>
      </c>
      <c r="B153" s="10"/>
      <c r="C153" s="10"/>
      <c r="D153" s="10" t="s">
        <v>197</v>
      </c>
      <c r="E153" s="220">
        <v>90</v>
      </c>
      <c r="F153" s="61">
        <v>90</v>
      </c>
      <c r="G153" s="61">
        <v>41</v>
      </c>
      <c r="H153" s="130">
        <f t="shared" si="4"/>
        <v>0.45555555555555555</v>
      </c>
      <c r="I153" s="130">
        <f t="shared" si="5"/>
        <v>4.058285753273538E-06</v>
      </c>
      <c r="J153" s="150">
        <v>0</v>
      </c>
    </row>
    <row r="154" spans="1:10" ht="25.5">
      <c r="A154" s="12" t="s">
        <v>299</v>
      </c>
      <c r="B154" s="3"/>
      <c r="C154" s="3"/>
      <c r="D154" s="10" t="s">
        <v>160</v>
      </c>
      <c r="E154" s="217">
        <v>121000</v>
      </c>
      <c r="F154" s="55">
        <v>122000</v>
      </c>
      <c r="G154" s="55">
        <v>64193</v>
      </c>
      <c r="H154" s="37">
        <f t="shared" si="4"/>
        <v>0.526172131147541</v>
      </c>
      <c r="I154" s="130">
        <f t="shared" si="5"/>
        <v>0.006353988716094835</v>
      </c>
      <c r="J154" s="55">
        <v>0</v>
      </c>
    </row>
    <row r="155" spans="1:10" s="96" customFormat="1" ht="30" customHeight="1">
      <c r="A155" s="94" t="s">
        <v>433</v>
      </c>
      <c r="B155" s="120"/>
      <c r="C155" s="120" t="s">
        <v>196</v>
      </c>
      <c r="D155" s="120"/>
      <c r="E155" s="216">
        <f>E156</f>
        <v>1080</v>
      </c>
      <c r="F155" s="178">
        <f>F156</f>
        <v>1080</v>
      </c>
      <c r="G155" s="178">
        <f>G156</f>
        <v>720</v>
      </c>
      <c r="H155" s="182">
        <f t="shared" si="4"/>
        <v>0.6666666666666666</v>
      </c>
      <c r="I155" s="179">
        <f t="shared" si="5"/>
        <v>7.126745713065726E-05</v>
      </c>
      <c r="J155" s="178">
        <v>0</v>
      </c>
    </row>
    <row r="156" spans="1:10" ht="12.75">
      <c r="A156" s="36" t="s">
        <v>59</v>
      </c>
      <c r="B156" s="3"/>
      <c r="C156" s="3"/>
      <c r="D156" s="35" t="s">
        <v>125</v>
      </c>
      <c r="E156" s="217">
        <v>1080</v>
      </c>
      <c r="F156" s="55">
        <v>1080</v>
      </c>
      <c r="G156" s="55">
        <v>720</v>
      </c>
      <c r="H156" s="37">
        <f t="shared" si="4"/>
        <v>0.6666666666666666</v>
      </c>
      <c r="I156" s="130">
        <f t="shared" si="5"/>
        <v>7.126745713065726E-05</v>
      </c>
      <c r="J156" s="64">
        <v>0</v>
      </c>
    </row>
    <row r="157" spans="1:10" s="96" customFormat="1" ht="23.25" customHeight="1">
      <c r="A157" s="137" t="s">
        <v>131</v>
      </c>
      <c r="B157" s="120"/>
      <c r="C157" s="120" t="s">
        <v>132</v>
      </c>
      <c r="D157" s="120"/>
      <c r="E157" s="216">
        <f>SUM(E158:E160)</f>
        <v>24850</v>
      </c>
      <c r="F157" s="178">
        <f>SUM(F158:F160)</f>
        <v>34396</v>
      </c>
      <c r="G157" s="178">
        <f>SUM(G158,G159,G160)</f>
        <v>19793.24</v>
      </c>
      <c r="H157" s="182">
        <f t="shared" si="4"/>
        <v>0.5754517967205489</v>
      </c>
      <c r="I157" s="179">
        <f t="shared" si="5"/>
        <v>0.0019591859488566816</v>
      </c>
      <c r="J157" s="178">
        <v>0</v>
      </c>
    </row>
    <row r="158" spans="1:10" ht="12.75">
      <c r="A158" s="12" t="s">
        <v>59</v>
      </c>
      <c r="B158" s="3"/>
      <c r="C158" s="3"/>
      <c r="D158" s="10" t="s">
        <v>125</v>
      </c>
      <c r="E158" s="217">
        <v>18900</v>
      </c>
      <c r="F158" s="55">
        <v>18900</v>
      </c>
      <c r="G158" s="55">
        <v>5342.83</v>
      </c>
      <c r="H158" s="37">
        <f t="shared" si="4"/>
        <v>0.282689417989418</v>
      </c>
      <c r="I158" s="130">
        <f t="shared" si="5"/>
        <v>0.0005288470944185966</v>
      </c>
      <c r="J158" s="64">
        <v>0</v>
      </c>
    </row>
    <row r="159" spans="1:10" ht="38.25">
      <c r="A159" s="12" t="s">
        <v>392</v>
      </c>
      <c r="B159" s="3"/>
      <c r="C159" s="3"/>
      <c r="D159" s="35" t="s">
        <v>103</v>
      </c>
      <c r="E159" s="217">
        <v>5900</v>
      </c>
      <c r="F159" s="55">
        <v>15446</v>
      </c>
      <c r="G159" s="55">
        <v>14400</v>
      </c>
      <c r="H159" s="37">
        <f t="shared" si="4"/>
        <v>0.9322802019940437</v>
      </c>
      <c r="I159" s="130">
        <f t="shared" si="5"/>
        <v>0.0014253491426131453</v>
      </c>
      <c r="J159" s="55">
        <v>0</v>
      </c>
    </row>
    <row r="160" spans="1:10" ht="36">
      <c r="A160" s="13" t="s">
        <v>335</v>
      </c>
      <c r="B160" s="3"/>
      <c r="C160" s="3"/>
      <c r="D160" s="10" t="s">
        <v>104</v>
      </c>
      <c r="E160" s="217">
        <v>50</v>
      </c>
      <c r="F160" s="55">
        <v>50</v>
      </c>
      <c r="G160" s="55">
        <v>50.41</v>
      </c>
      <c r="H160" s="37">
        <f t="shared" si="4"/>
        <v>1.0082</v>
      </c>
      <c r="I160" s="130">
        <f t="shared" si="5"/>
        <v>4.9897118249394895E-06</v>
      </c>
      <c r="J160" s="55">
        <v>0</v>
      </c>
    </row>
    <row r="161" spans="1:10" s="96" customFormat="1" ht="15" customHeight="1">
      <c r="A161" s="137" t="s">
        <v>15</v>
      </c>
      <c r="B161" s="120"/>
      <c r="C161" s="120" t="s">
        <v>153</v>
      </c>
      <c r="D161" s="120"/>
      <c r="E161" s="216">
        <f>+SUM(E164:E164)</f>
        <v>53700</v>
      </c>
      <c r="F161" s="178">
        <f>SUM(F162:F164)</f>
        <v>54929.9</v>
      </c>
      <c r="G161" s="178">
        <f>SUM(G162:G164)</f>
        <v>32957.14</v>
      </c>
      <c r="H161" s="182">
        <f t="shared" si="4"/>
        <v>0.5999854359829528</v>
      </c>
      <c r="I161" s="124">
        <f t="shared" si="5"/>
        <v>0.0032621827251375964</v>
      </c>
      <c r="J161" s="184">
        <v>0</v>
      </c>
    </row>
    <row r="162" spans="1:10" s="96" customFormat="1" ht="12.75">
      <c r="A162" s="12" t="s">
        <v>8</v>
      </c>
      <c r="B162" s="120"/>
      <c r="C162" s="120"/>
      <c r="D162" s="111" t="s">
        <v>197</v>
      </c>
      <c r="E162" s="221"/>
      <c r="F162" s="112">
        <v>200</v>
      </c>
      <c r="G162" s="112">
        <v>200</v>
      </c>
      <c r="H162" s="130">
        <f t="shared" si="4"/>
        <v>1</v>
      </c>
      <c r="I162" s="130">
        <f t="shared" si="5"/>
        <v>1.9796515869627016E-05</v>
      </c>
      <c r="J162" s="150">
        <v>0</v>
      </c>
    </row>
    <row r="163" spans="1:10" s="113" customFormat="1" ht="38.25">
      <c r="A163" s="12" t="s">
        <v>392</v>
      </c>
      <c r="B163" s="111"/>
      <c r="C163" s="111"/>
      <c r="D163" s="10" t="s">
        <v>103</v>
      </c>
      <c r="E163" s="220">
        <v>0</v>
      </c>
      <c r="F163" s="61">
        <v>1029.9</v>
      </c>
      <c r="G163" s="61">
        <v>301.14</v>
      </c>
      <c r="H163" s="130">
        <f t="shared" si="4"/>
        <v>0.29239732012816777</v>
      </c>
      <c r="I163" s="130">
        <f t="shared" si="5"/>
        <v>2.9807613944897397E-05</v>
      </c>
      <c r="J163" s="61">
        <v>0</v>
      </c>
    </row>
    <row r="164" spans="1:10" ht="25.5">
      <c r="A164" s="84" t="s">
        <v>350</v>
      </c>
      <c r="B164" s="3"/>
      <c r="C164" s="3"/>
      <c r="D164" s="10" t="s">
        <v>160</v>
      </c>
      <c r="E164" s="217">
        <v>53700</v>
      </c>
      <c r="F164" s="55">
        <v>53700</v>
      </c>
      <c r="G164" s="55">
        <v>32456</v>
      </c>
      <c r="H164" s="37">
        <f t="shared" si="4"/>
        <v>0.6043947858472998</v>
      </c>
      <c r="I164" s="130">
        <f t="shared" si="5"/>
        <v>0.0032125785953230723</v>
      </c>
      <c r="J164" s="55">
        <v>0</v>
      </c>
    </row>
    <row r="165" spans="1:10" s="50" customFormat="1" ht="12.75" hidden="1">
      <c r="A165" s="71" t="s">
        <v>244</v>
      </c>
      <c r="B165" s="72" t="s">
        <v>245</v>
      </c>
      <c r="C165" s="72"/>
      <c r="D165" s="72"/>
      <c r="E165" s="219">
        <f>SUM(E166)</f>
        <v>0</v>
      </c>
      <c r="F165" s="76">
        <f>SUM(F166)</f>
        <v>0</v>
      </c>
      <c r="G165" s="76">
        <f>SUM(G166)</f>
        <v>0</v>
      </c>
      <c r="H165" s="124" t="e">
        <f t="shared" si="4"/>
        <v>#DIV/0!</v>
      </c>
      <c r="I165" s="124">
        <f t="shared" si="5"/>
        <v>0</v>
      </c>
      <c r="J165" s="76">
        <f>SUM(J166)</f>
        <v>0</v>
      </c>
    </row>
    <row r="166" spans="1:10" s="113" customFormat="1" ht="12.75" hidden="1">
      <c r="A166" s="114" t="s">
        <v>15</v>
      </c>
      <c r="B166" s="111"/>
      <c r="C166" s="111" t="s">
        <v>246</v>
      </c>
      <c r="D166" s="111"/>
      <c r="E166" s="221">
        <f>SUM(E167:E168)</f>
        <v>0</v>
      </c>
      <c r="F166" s="115">
        <f>SUM(F167:F168)</f>
        <v>0</v>
      </c>
      <c r="G166" s="115">
        <f>SUM(G167:G168)</f>
        <v>0</v>
      </c>
      <c r="H166" s="125" t="e">
        <f t="shared" si="4"/>
        <v>#DIV/0!</v>
      </c>
      <c r="I166" s="124">
        <f t="shared" si="5"/>
        <v>0</v>
      </c>
      <c r="J166" s="116">
        <v>0</v>
      </c>
    </row>
    <row r="167" spans="1:10" ht="48" hidden="1">
      <c r="A167" s="149" t="s">
        <v>284</v>
      </c>
      <c r="B167" s="3"/>
      <c r="C167" s="10"/>
      <c r="D167" s="10" t="s">
        <v>292</v>
      </c>
      <c r="E167" s="217">
        <v>0</v>
      </c>
      <c r="F167" s="57">
        <v>0</v>
      </c>
      <c r="G167" s="57">
        <v>0</v>
      </c>
      <c r="H167" s="37" t="e">
        <f aca="true" t="shared" si="6" ref="H167:H209">G167/F167</f>
        <v>#DIV/0!</v>
      </c>
      <c r="I167" s="124">
        <f t="shared" si="5"/>
        <v>0</v>
      </c>
      <c r="J167" s="55">
        <v>0</v>
      </c>
    </row>
    <row r="168" spans="1:10" ht="48" hidden="1">
      <c r="A168" s="149" t="s">
        <v>284</v>
      </c>
      <c r="B168" s="3"/>
      <c r="C168" s="10"/>
      <c r="D168" s="10" t="s">
        <v>247</v>
      </c>
      <c r="E168" s="217">
        <v>0</v>
      </c>
      <c r="F168" s="57">
        <v>0</v>
      </c>
      <c r="G168" s="57">
        <v>0</v>
      </c>
      <c r="H168" s="37" t="e">
        <f t="shared" si="6"/>
        <v>#DIV/0!</v>
      </c>
      <c r="I168" s="124">
        <f t="shared" si="5"/>
        <v>0</v>
      </c>
      <c r="J168" s="55">
        <v>0</v>
      </c>
    </row>
    <row r="169" spans="1:10" ht="18" customHeight="1">
      <c r="A169" s="8" t="s">
        <v>57</v>
      </c>
      <c r="B169" s="34" t="s">
        <v>198</v>
      </c>
      <c r="C169" s="3"/>
      <c r="D169" s="10"/>
      <c r="E169" s="218">
        <f>SUM(E170)</f>
        <v>0</v>
      </c>
      <c r="F169" s="58">
        <f>SUM(F170)</f>
        <v>50000</v>
      </c>
      <c r="G169" s="58">
        <f>SUM(G170)</f>
        <v>50000</v>
      </c>
      <c r="H169" s="124">
        <f t="shared" si="6"/>
        <v>1</v>
      </c>
      <c r="I169" s="124">
        <f t="shared" si="5"/>
        <v>0.004949128967406754</v>
      </c>
      <c r="J169" s="66">
        <v>0</v>
      </c>
    </row>
    <row r="170" spans="1:10" s="96" customFormat="1" ht="15" customHeight="1">
      <c r="A170" s="137" t="s">
        <v>163</v>
      </c>
      <c r="B170" s="120"/>
      <c r="C170" s="120" t="s">
        <v>164</v>
      </c>
      <c r="D170" s="120"/>
      <c r="E170" s="216">
        <f>SUM(E171)</f>
        <v>0</v>
      </c>
      <c r="F170" s="178">
        <f>F171</f>
        <v>50000</v>
      </c>
      <c r="G170" s="178">
        <f>G171</f>
        <v>50000</v>
      </c>
      <c r="H170" s="182">
        <f t="shared" si="6"/>
        <v>1</v>
      </c>
      <c r="I170" s="179">
        <f t="shared" si="5"/>
        <v>0.004949128967406754</v>
      </c>
      <c r="J170" s="184">
        <v>0</v>
      </c>
    </row>
    <row r="171" spans="1:10" ht="25.5">
      <c r="A171" s="12" t="s">
        <v>299</v>
      </c>
      <c r="B171" s="34"/>
      <c r="C171" s="10"/>
      <c r="D171" s="10" t="s">
        <v>160</v>
      </c>
      <c r="E171" s="217">
        <v>0</v>
      </c>
      <c r="F171" s="55">
        <v>50000</v>
      </c>
      <c r="G171" s="55">
        <v>50000</v>
      </c>
      <c r="H171" s="37">
        <f t="shared" si="6"/>
        <v>1</v>
      </c>
      <c r="I171" s="130">
        <f t="shared" si="5"/>
        <v>0.004949128967406754</v>
      </c>
      <c r="J171" s="64">
        <v>0</v>
      </c>
    </row>
    <row r="172" spans="1:10" ht="18" customHeight="1">
      <c r="A172" s="5" t="s">
        <v>61</v>
      </c>
      <c r="B172" s="2">
        <v>900</v>
      </c>
      <c r="C172" s="2"/>
      <c r="D172" s="2"/>
      <c r="E172" s="215">
        <f>SUM(E183,E189,E191,E173,E187,E185)</f>
        <v>29890</v>
      </c>
      <c r="F172" s="56">
        <f>SUM(F183,F189,F191,F173,F181,F185,F187,F177)</f>
        <v>611137</v>
      </c>
      <c r="G172" s="56">
        <f>SUM(G183,G189,G191,G173,G181,G185,G187,G177,)</f>
        <v>316633.72</v>
      </c>
      <c r="H172" s="124">
        <f t="shared" si="6"/>
        <v>0.518105956602202</v>
      </c>
      <c r="I172" s="124">
        <f t="shared" si="5"/>
        <v>0.031341222314195186</v>
      </c>
      <c r="J172" s="56">
        <f>SUM(J183,J189,J191,J173,J181,J185,J187,J177,)</f>
        <v>8451.2</v>
      </c>
    </row>
    <row r="173" spans="1:10" s="96" customFormat="1" ht="15" customHeight="1">
      <c r="A173" s="185" t="s">
        <v>87</v>
      </c>
      <c r="B173" s="118"/>
      <c r="C173" s="118" t="s">
        <v>88</v>
      </c>
      <c r="D173" s="118"/>
      <c r="E173" s="223">
        <f>SUM(E176:E176)</f>
        <v>0</v>
      </c>
      <c r="F173" s="190">
        <f>SUM(F174:F176)</f>
        <v>0</v>
      </c>
      <c r="G173" s="190">
        <f>SUM(G174:G176)</f>
        <v>774.9</v>
      </c>
      <c r="H173" s="182"/>
      <c r="I173" s="179">
        <f t="shared" si="5"/>
        <v>7.670160073686987E-05</v>
      </c>
      <c r="J173" s="191">
        <v>0</v>
      </c>
    </row>
    <row r="174" spans="1:10" s="96" customFormat="1" ht="12.75">
      <c r="A174" s="12" t="s">
        <v>8</v>
      </c>
      <c r="B174" s="118"/>
      <c r="C174" s="118"/>
      <c r="D174" s="111" t="s">
        <v>197</v>
      </c>
      <c r="E174" s="221"/>
      <c r="F174" s="115">
        <v>0</v>
      </c>
      <c r="G174" s="115">
        <v>774.9</v>
      </c>
      <c r="H174" s="182"/>
      <c r="I174" s="130">
        <f t="shared" si="5"/>
        <v>7.670160073686987E-05</v>
      </c>
      <c r="J174" s="150">
        <v>0</v>
      </c>
    </row>
    <row r="175" spans="1:10" s="113" customFormat="1" ht="51" hidden="1">
      <c r="A175" s="70" t="s">
        <v>295</v>
      </c>
      <c r="B175" s="119"/>
      <c r="C175" s="119"/>
      <c r="D175" s="10" t="s">
        <v>296</v>
      </c>
      <c r="E175" s="220">
        <v>0</v>
      </c>
      <c r="F175" s="105">
        <v>0</v>
      </c>
      <c r="G175" s="105">
        <v>0</v>
      </c>
      <c r="H175" s="130"/>
      <c r="I175" s="124">
        <f t="shared" si="5"/>
        <v>0</v>
      </c>
      <c r="J175" s="150">
        <v>0</v>
      </c>
    </row>
    <row r="176" spans="1:10" s="26" customFormat="1" ht="48" hidden="1">
      <c r="A176" s="13" t="s">
        <v>284</v>
      </c>
      <c r="B176" s="7"/>
      <c r="C176" s="7"/>
      <c r="D176" s="7" t="s">
        <v>285</v>
      </c>
      <c r="E176" s="224">
        <v>0</v>
      </c>
      <c r="F176" s="73">
        <v>0</v>
      </c>
      <c r="G176" s="73">
        <v>0</v>
      </c>
      <c r="H176" s="37" t="e">
        <f t="shared" si="6"/>
        <v>#DIV/0!</v>
      </c>
      <c r="I176" s="124">
        <f t="shared" si="5"/>
        <v>0</v>
      </c>
      <c r="J176" s="59">
        <v>0</v>
      </c>
    </row>
    <row r="177" spans="1:10" s="96" customFormat="1" ht="15" customHeight="1">
      <c r="A177" s="144" t="s">
        <v>407</v>
      </c>
      <c r="B177" s="118"/>
      <c r="C177" s="118" t="s">
        <v>408</v>
      </c>
      <c r="D177" s="118"/>
      <c r="E177" s="223">
        <f>E178</f>
        <v>0</v>
      </c>
      <c r="F177" s="190">
        <f>SUM(F178:F180)</f>
        <v>564247</v>
      </c>
      <c r="G177" s="190">
        <f>SUM(G178:G180)</f>
        <v>301750.91</v>
      </c>
      <c r="H177" s="182">
        <f t="shared" si="6"/>
        <v>0.5347851384234209</v>
      </c>
      <c r="I177" s="179">
        <f t="shared" si="5"/>
        <v>0.029868083392446964</v>
      </c>
      <c r="J177" s="187">
        <v>8451.2</v>
      </c>
    </row>
    <row r="178" spans="1:10" s="26" customFormat="1" ht="25.5">
      <c r="A178" s="12" t="s">
        <v>394</v>
      </c>
      <c r="B178" s="7"/>
      <c r="C178" s="7"/>
      <c r="D178" s="7" t="s">
        <v>117</v>
      </c>
      <c r="E178" s="224"/>
      <c r="F178" s="73">
        <v>557482</v>
      </c>
      <c r="G178" s="73">
        <v>301742.6</v>
      </c>
      <c r="H178" s="130">
        <f t="shared" si="6"/>
        <v>0.5412598074915422</v>
      </c>
      <c r="I178" s="130">
        <f>G178/10102787.85</f>
        <v>0.029867260847212584</v>
      </c>
      <c r="J178" s="59">
        <v>8451.2</v>
      </c>
    </row>
    <row r="179" spans="1:10" s="26" customFormat="1" ht="12.75" customHeight="1">
      <c r="A179" s="12" t="s">
        <v>182</v>
      </c>
      <c r="B179" s="7"/>
      <c r="C179" s="7"/>
      <c r="D179" s="7" t="s">
        <v>106</v>
      </c>
      <c r="E179" s="224">
        <v>0</v>
      </c>
      <c r="F179" s="73">
        <v>0</v>
      </c>
      <c r="G179" s="73">
        <v>8.31</v>
      </c>
      <c r="H179" s="130"/>
      <c r="I179" s="130">
        <f>G179/10102787.85</f>
        <v>8.225452343830026E-07</v>
      </c>
      <c r="J179" s="59">
        <v>0</v>
      </c>
    </row>
    <row r="180" spans="1:10" s="26" customFormat="1" ht="38.25" customHeight="1">
      <c r="A180" s="70" t="s">
        <v>295</v>
      </c>
      <c r="B180" s="7"/>
      <c r="C180" s="7"/>
      <c r="D180" s="7" t="s">
        <v>296</v>
      </c>
      <c r="E180" s="224">
        <v>0</v>
      </c>
      <c r="F180" s="73">
        <v>6765</v>
      </c>
      <c r="G180" s="73">
        <v>0</v>
      </c>
      <c r="H180" s="130">
        <f t="shared" si="6"/>
        <v>0</v>
      </c>
      <c r="I180" s="130">
        <f>G180/10102787.85</f>
        <v>0</v>
      </c>
      <c r="J180" s="59">
        <v>0</v>
      </c>
    </row>
    <row r="181" spans="1:10" s="113" customFormat="1" ht="12.75" hidden="1">
      <c r="A181" s="117" t="s">
        <v>62</v>
      </c>
      <c r="B181" s="119"/>
      <c r="C181" s="120" t="s">
        <v>432</v>
      </c>
      <c r="D181" s="120"/>
      <c r="E181" s="216">
        <v>0</v>
      </c>
      <c r="F181" s="183">
        <f>SUM(F182:F182)</f>
        <v>0</v>
      </c>
      <c r="G181" s="183">
        <f>SUM(G182:G182)</f>
        <v>0</v>
      </c>
      <c r="H181" s="124" t="e">
        <f t="shared" si="6"/>
        <v>#DIV/0!</v>
      </c>
      <c r="I181" s="124">
        <f t="shared" si="5"/>
        <v>0</v>
      </c>
      <c r="J181" s="184">
        <v>0</v>
      </c>
    </row>
    <row r="182" spans="1:10" s="26" customFormat="1" ht="12.75" hidden="1">
      <c r="A182" s="36" t="s">
        <v>8</v>
      </c>
      <c r="B182" s="7"/>
      <c r="C182" s="7"/>
      <c r="D182" s="7" t="s">
        <v>197</v>
      </c>
      <c r="E182" s="224">
        <v>0</v>
      </c>
      <c r="F182" s="73">
        <v>0</v>
      </c>
      <c r="G182" s="73">
        <v>0</v>
      </c>
      <c r="H182" s="37"/>
      <c r="I182" s="124">
        <f t="shared" si="5"/>
        <v>0</v>
      </c>
      <c r="J182" s="74">
        <v>0</v>
      </c>
    </row>
    <row r="183" spans="1:10" s="96" customFormat="1" ht="15" customHeight="1">
      <c r="A183" s="192" t="s">
        <v>241</v>
      </c>
      <c r="B183" s="120"/>
      <c r="C183" s="120" t="s">
        <v>230</v>
      </c>
      <c r="D183" s="120"/>
      <c r="E183" s="216">
        <v>0</v>
      </c>
      <c r="F183" s="178">
        <f>SUM(F184:F184)</f>
        <v>15000</v>
      </c>
      <c r="G183" s="178">
        <f>SUM(G184:G184)</f>
        <v>0</v>
      </c>
      <c r="H183" s="182">
        <f t="shared" si="6"/>
        <v>0</v>
      </c>
      <c r="I183" s="124">
        <f t="shared" si="5"/>
        <v>0</v>
      </c>
      <c r="J183" s="184">
        <v>0</v>
      </c>
    </row>
    <row r="184" spans="1:10" ht="34.5" customHeight="1">
      <c r="A184" s="280" t="s">
        <v>295</v>
      </c>
      <c r="B184" s="35"/>
      <c r="C184" s="35"/>
      <c r="D184" s="35" t="s">
        <v>296</v>
      </c>
      <c r="E184" s="222">
        <v>0</v>
      </c>
      <c r="F184" s="60">
        <v>15000</v>
      </c>
      <c r="G184" s="60">
        <v>0</v>
      </c>
      <c r="H184" s="37">
        <f t="shared" si="6"/>
        <v>0</v>
      </c>
      <c r="I184" s="130">
        <f t="shared" si="5"/>
        <v>0</v>
      </c>
      <c r="J184" s="60">
        <v>0</v>
      </c>
    </row>
    <row r="185" spans="1:10" s="96" customFormat="1" ht="15" customHeight="1">
      <c r="A185" s="193" t="s">
        <v>453</v>
      </c>
      <c r="B185" s="120"/>
      <c r="C185" s="120" t="s">
        <v>441</v>
      </c>
      <c r="D185" s="120"/>
      <c r="E185" s="216">
        <f>SUM(E186)</f>
        <v>19890</v>
      </c>
      <c r="F185" s="178">
        <f>F186</f>
        <v>19890</v>
      </c>
      <c r="G185" s="178">
        <f>G186</f>
        <v>0</v>
      </c>
      <c r="H185" s="179">
        <f t="shared" si="6"/>
        <v>0</v>
      </c>
      <c r="I185" s="179">
        <f t="shared" si="5"/>
        <v>0</v>
      </c>
      <c r="J185" s="184">
        <v>0</v>
      </c>
    </row>
    <row r="186" spans="1:10" ht="46.5" customHeight="1">
      <c r="A186" s="280" t="s">
        <v>457</v>
      </c>
      <c r="B186" s="35"/>
      <c r="C186" s="35"/>
      <c r="D186" s="10" t="s">
        <v>292</v>
      </c>
      <c r="E186" s="222">
        <v>19890</v>
      </c>
      <c r="F186" s="60">
        <v>19890</v>
      </c>
      <c r="G186" s="60">
        <v>0</v>
      </c>
      <c r="H186" s="37">
        <f t="shared" si="6"/>
        <v>0</v>
      </c>
      <c r="I186" s="130">
        <f t="shared" si="5"/>
        <v>0</v>
      </c>
      <c r="J186" s="60">
        <v>0</v>
      </c>
    </row>
    <row r="187" spans="1:10" s="96" customFormat="1" ht="28.5" customHeight="1">
      <c r="A187" s="192" t="s">
        <v>297</v>
      </c>
      <c r="B187" s="120"/>
      <c r="C187" s="120" t="s">
        <v>298</v>
      </c>
      <c r="D187" s="120"/>
      <c r="E187" s="216">
        <f>SUM(E188)</f>
        <v>10000</v>
      </c>
      <c r="F187" s="178">
        <f>SUM(F188)</f>
        <v>12000</v>
      </c>
      <c r="G187" s="178">
        <f>G188</f>
        <v>14107.91</v>
      </c>
      <c r="H187" s="182">
        <f t="shared" si="6"/>
        <v>1.1756591666666667</v>
      </c>
      <c r="I187" s="179">
        <f t="shared" si="5"/>
        <v>0.0013964373210113483</v>
      </c>
      <c r="J187" s="178">
        <v>0</v>
      </c>
    </row>
    <row r="188" spans="1:10" ht="12.75">
      <c r="A188" s="70" t="s">
        <v>158</v>
      </c>
      <c r="B188" s="35"/>
      <c r="C188" s="35"/>
      <c r="D188" s="35" t="s">
        <v>134</v>
      </c>
      <c r="E188" s="222">
        <v>10000</v>
      </c>
      <c r="F188" s="60">
        <v>12000</v>
      </c>
      <c r="G188" s="60">
        <v>14107.91</v>
      </c>
      <c r="H188" s="37">
        <f t="shared" si="6"/>
        <v>1.1756591666666667</v>
      </c>
      <c r="I188" s="130">
        <f t="shared" si="5"/>
        <v>0.0013964373210113483</v>
      </c>
      <c r="J188" s="67">
        <v>0</v>
      </c>
    </row>
    <row r="189" spans="1:10" s="96" customFormat="1" ht="25.5" hidden="1">
      <c r="A189" s="137" t="s">
        <v>226</v>
      </c>
      <c r="B189" s="120"/>
      <c r="C189" s="120" t="s">
        <v>227</v>
      </c>
      <c r="D189" s="120"/>
      <c r="E189" s="216">
        <v>0</v>
      </c>
      <c r="F189" s="178">
        <f>SUM(F190)</f>
        <v>0</v>
      </c>
      <c r="G189" s="178">
        <f>G190</f>
        <v>0</v>
      </c>
      <c r="H189" s="182" t="e">
        <f t="shared" si="6"/>
        <v>#DIV/0!</v>
      </c>
      <c r="I189" s="124">
        <f aca="true" t="shared" si="7" ref="I189:I209">G189/10102787.85</f>
        <v>0</v>
      </c>
      <c r="J189" s="178">
        <v>0</v>
      </c>
    </row>
    <row r="190" spans="1:10" ht="12.75" hidden="1">
      <c r="A190" s="36" t="s">
        <v>228</v>
      </c>
      <c r="B190" s="35"/>
      <c r="C190" s="35"/>
      <c r="D190" s="35" t="s">
        <v>224</v>
      </c>
      <c r="E190" s="222">
        <v>0</v>
      </c>
      <c r="F190" s="60">
        <v>0</v>
      </c>
      <c r="G190" s="60">
        <v>0</v>
      </c>
      <c r="H190" s="37" t="e">
        <f t="shared" si="6"/>
        <v>#DIV/0!</v>
      </c>
      <c r="I190" s="124">
        <f t="shared" si="7"/>
        <v>0</v>
      </c>
      <c r="J190" s="67">
        <v>0</v>
      </c>
    </row>
    <row r="191" spans="1:10" ht="12.75" hidden="1">
      <c r="A191" s="12" t="s">
        <v>15</v>
      </c>
      <c r="B191" s="3"/>
      <c r="C191" s="10" t="s">
        <v>91</v>
      </c>
      <c r="D191" s="3"/>
      <c r="E191" s="217">
        <f>SUM(E192:E193)</f>
        <v>0</v>
      </c>
      <c r="F191" s="55">
        <f>SUM(F192:F193)</f>
        <v>0</v>
      </c>
      <c r="G191" s="55">
        <f>SUM(G192:G193)</f>
        <v>0</v>
      </c>
      <c r="H191" s="126" t="e">
        <f t="shared" si="6"/>
        <v>#DIV/0!</v>
      </c>
      <c r="I191" s="124">
        <f t="shared" si="7"/>
        <v>0</v>
      </c>
      <c r="J191" s="67">
        <v>0</v>
      </c>
    </row>
    <row r="192" spans="1:10" s="26" customFormat="1" ht="12.75" hidden="1">
      <c r="A192" s="12" t="s">
        <v>16</v>
      </c>
      <c r="B192" s="10"/>
      <c r="C192" s="10"/>
      <c r="D192" s="10" t="s">
        <v>102</v>
      </c>
      <c r="E192" s="220">
        <v>0</v>
      </c>
      <c r="F192" s="61">
        <v>0</v>
      </c>
      <c r="G192" s="61">
        <v>0</v>
      </c>
      <c r="H192" s="37"/>
      <c r="I192" s="124">
        <f t="shared" si="7"/>
        <v>0</v>
      </c>
      <c r="J192" s="67">
        <v>0</v>
      </c>
    </row>
    <row r="193" spans="1:10" s="26" customFormat="1" ht="12.75" hidden="1">
      <c r="A193" s="12" t="s">
        <v>8</v>
      </c>
      <c r="B193" s="10"/>
      <c r="C193" s="10"/>
      <c r="D193" s="10" t="s">
        <v>197</v>
      </c>
      <c r="E193" s="220">
        <v>0</v>
      </c>
      <c r="F193" s="61">
        <v>0</v>
      </c>
      <c r="G193" s="61">
        <v>0</v>
      </c>
      <c r="H193" s="37" t="e">
        <f t="shared" si="6"/>
        <v>#DIV/0!</v>
      </c>
      <c r="I193" s="124">
        <f t="shared" si="7"/>
        <v>0</v>
      </c>
      <c r="J193" s="67">
        <v>0</v>
      </c>
    </row>
    <row r="194" spans="1:10" ht="18" customHeight="1">
      <c r="A194" s="5" t="s">
        <v>64</v>
      </c>
      <c r="B194" s="2">
        <v>921</v>
      </c>
      <c r="C194" s="2"/>
      <c r="D194" s="2"/>
      <c r="E194" s="215">
        <f aca="true" t="shared" si="8" ref="E194:G195">SUM(E195)</f>
        <v>60000</v>
      </c>
      <c r="F194" s="56">
        <f t="shared" si="8"/>
        <v>60000</v>
      </c>
      <c r="G194" s="56">
        <f t="shared" si="8"/>
        <v>30000</v>
      </c>
      <c r="H194" s="124">
        <f t="shared" si="6"/>
        <v>0.5</v>
      </c>
      <c r="I194" s="124">
        <f t="shared" si="7"/>
        <v>0.0029694773804440524</v>
      </c>
      <c r="J194" s="66">
        <v>0</v>
      </c>
    </row>
    <row r="195" spans="1:10" s="96" customFormat="1" ht="15" customHeight="1">
      <c r="A195" s="137" t="s">
        <v>67</v>
      </c>
      <c r="B195" s="120"/>
      <c r="C195" s="120">
        <v>92116</v>
      </c>
      <c r="D195" s="120"/>
      <c r="E195" s="216">
        <f t="shared" si="8"/>
        <v>60000</v>
      </c>
      <c r="F195" s="178">
        <f t="shared" si="8"/>
        <v>60000</v>
      </c>
      <c r="G195" s="178">
        <f t="shared" si="8"/>
        <v>30000</v>
      </c>
      <c r="H195" s="182">
        <f t="shared" si="6"/>
        <v>0.5</v>
      </c>
      <c r="I195" s="179">
        <f t="shared" si="7"/>
        <v>0.0029694773804440524</v>
      </c>
      <c r="J195" s="184">
        <v>0</v>
      </c>
    </row>
    <row r="196" spans="1:10" ht="39.75" customHeight="1">
      <c r="A196" s="36" t="s">
        <v>351</v>
      </c>
      <c r="B196" s="3"/>
      <c r="C196" s="10"/>
      <c r="D196" s="10" t="s">
        <v>133</v>
      </c>
      <c r="E196" s="217">
        <v>60000</v>
      </c>
      <c r="F196" s="55">
        <v>60000</v>
      </c>
      <c r="G196" s="55">
        <v>30000</v>
      </c>
      <c r="H196" s="37">
        <f t="shared" si="6"/>
        <v>0.5</v>
      </c>
      <c r="I196" s="130">
        <f t="shared" si="7"/>
        <v>0.0029694773804440524</v>
      </c>
      <c r="J196" s="60">
        <v>0</v>
      </c>
    </row>
    <row r="197" spans="1:12" ht="18" customHeight="1">
      <c r="A197" s="20" t="s">
        <v>388</v>
      </c>
      <c r="B197" s="34" t="s">
        <v>225</v>
      </c>
      <c r="C197" s="34"/>
      <c r="D197" s="34"/>
      <c r="E197" s="218">
        <f>SUM(E198)</f>
        <v>61196</v>
      </c>
      <c r="F197" s="106">
        <f>SUM(F204,F198)</f>
        <v>254914.11</v>
      </c>
      <c r="G197" s="106">
        <f>SUM(G198,G204)</f>
        <v>61293.66</v>
      </c>
      <c r="H197" s="124">
        <f t="shared" si="6"/>
        <v>0.24044828275688626</v>
      </c>
      <c r="I197" s="124">
        <f t="shared" si="7"/>
        <v>0.006067004564487614</v>
      </c>
      <c r="J197" s="106">
        <f>SUM(J198)</f>
        <v>0</v>
      </c>
      <c r="L197" s="103"/>
    </row>
    <row r="198" spans="1:12" s="96" customFormat="1" ht="15" customHeight="1">
      <c r="A198" s="154" t="s">
        <v>256</v>
      </c>
      <c r="B198" s="120"/>
      <c r="C198" s="120" t="s">
        <v>257</v>
      </c>
      <c r="D198" s="120"/>
      <c r="E198" s="216">
        <f>SUM(E199:E203)</f>
        <v>61196</v>
      </c>
      <c r="F198" s="183">
        <f>SUM(F199:F203)</f>
        <v>64914.11</v>
      </c>
      <c r="G198" s="183">
        <f>SUM(G199:G203)</f>
        <v>61293.66</v>
      </c>
      <c r="H198" s="182">
        <f t="shared" si="6"/>
        <v>0.9442270717414134</v>
      </c>
      <c r="I198" s="179">
        <f t="shared" si="7"/>
        <v>0.006067004564487614</v>
      </c>
      <c r="J198" s="183">
        <f>SUM(J199:J202)</f>
        <v>0</v>
      </c>
      <c r="L198" s="141"/>
    </row>
    <row r="199" spans="1:12" s="26" customFormat="1" ht="39" customHeight="1">
      <c r="A199" s="149" t="s">
        <v>393</v>
      </c>
      <c r="B199" s="35"/>
      <c r="C199" s="35"/>
      <c r="D199" s="35" t="s">
        <v>101</v>
      </c>
      <c r="E199" s="222">
        <v>7245</v>
      </c>
      <c r="F199" s="60">
        <v>7245</v>
      </c>
      <c r="G199" s="60">
        <v>3622.74</v>
      </c>
      <c r="H199" s="37">
        <f t="shared" si="6"/>
        <v>0.5000331262939959</v>
      </c>
      <c r="I199" s="130">
        <f t="shared" si="7"/>
        <v>0.0003585881495076629</v>
      </c>
      <c r="J199" s="60">
        <v>0</v>
      </c>
      <c r="L199" s="107"/>
    </row>
    <row r="200" spans="1:12" s="26" customFormat="1" ht="12.75" hidden="1">
      <c r="A200" s="12" t="s">
        <v>59</v>
      </c>
      <c r="B200" s="35"/>
      <c r="C200" s="35"/>
      <c r="D200" s="10" t="s">
        <v>125</v>
      </c>
      <c r="E200" s="222">
        <v>0</v>
      </c>
      <c r="F200" s="60">
        <v>0</v>
      </c>
      <c r="G200" s="61">
        <v>0</v>
      </c>
      <c r="H200" s="37"/>
      <c r="I200" s="130">
        <f t="shared" si="7"/>
        <v>0</v>
      </c>
      <c r="J200" s="60">
        <v>0</v>
      </c>
      <c r="L200" s="107"/>
    </row>
    <row r="201" spans="1:12" s="26" customFormat="1" ht="12.75">
      <c r="A201" s="152" t="s">
        <v>16</v>
      </c>
      <c r="B201" s="35"/>
      <c r="C201" s="35"/>
      <c r="D201" s="10" t="s">
        <v>102</v>
      </c>
      <c r="E201" s="222">
        <v>5</v>
      </c>
      <c r="F201" s="60">
        <v>5</v>
      </c>
      <c r="G201" s="60">
        <v>6.98</v>
      </c>
      <c r="H201" s="37">
        <f t="shared" si="6"/>
        <v>1.3960000000000001</v>
      </c>
      <c r="I201" s="130">
        <f t="shared" si="7"/>
        <v>6.908984038499829E-07</v>
      </c>
      <c r="J201" s="67">
        <v>0</v>
      </c>
      <c r="L201" s="107"/>
    </row>
    <row r="202" spans="1:12" s="26" customFormat="1" ht="12.75">
      <c r="A202" s="12" t="s">
        <v>8</v>
      </c>
      <c r="B202" s="35"/>
      <c r="C202" s="35"/>
      <c r="D202" s="10" t="s">
        <v>197</v>
      </c>
      <c r="E202" s="222">
        <v>0</v>
      </c>
      <c r="F202" s="60">
        <v>3718.11</v>
      </c>
      <c r="G202" s="60">
        <v>3718.29</v>
      </c>
      <c r="H202" s="37">
        <f t="shared" si="6"/>
        <v>1.0000484116930375</v>
      </c>
      <c r="I202" s="130">
        <f t="shared" si="7"/>
        <v>0.0003680459349643772</v>
      </c>
      <c r="J202" s="67">
        <v>0</v>
      </c>
      <c r="L202" s="107"/>
    </row>
    <row r="203" spans="1:12" s="26" customFormat="1" ht="49.5" customHeight="1">
      <c r="A203" s="13" t="s">
        <v>284</v>
      </c>
      <c r="B203" s="35"/>
      <c r="C203" s="35"/>
      <c r="D203" s="10" t="s">
        <v>285</v>
      </c>
      <c r="E203" s="222">
        <v>53946</v>
      </c>
      <c r="F203" s="60">
        <v>53946</v>
      </c>
      <c r="G203" s="60">
        <v>53945.65</v>
      </c>
      <c r="H203" s="37">
        <f t="shared" si="6"/>
        <v>0.9999935120305491</v>
      </c>
      <c r="I203" s="130">
        <f t="shared" si="7"/>
        <v>0.005339679581611723</v>
      </c>
      <c r="J203" s="60">
        <v>0</v>
      </c>
      <c r="L203" s="107"/>
    </row>
    <row r="204" spans="1:12" s="96" customFormat="1" ht="15" customHeight="1">
      <c r="A204" s="197" t="s">
        <v>15</v>
      </c>
      <c r="B204" s="120"/>
      <c r="C204" s="120" t="s">
        <v>467</v>
      </c>
      <c r="D204" s="120"/>
      <c r="E204" s="216">
        <f>SUM(E205)</f>
        <v>190000</v>
      </c>
      <c r="F204" s="178">
        <f>F205</f>
        <v>190000</v>
      </c>
      <c r="G204" s="178">
        <f>G205</f>
        <v>0</v>
      </c>
      <c r="H204" s="182">
        <f t="shared" si="6"/>
        <v>0</v>
      </c>
      <c r="I204" s="179">
        <f t="shared" si="7"/>
        <v>0</v>
      </c>
      <c r="J204" s="184">
        <v>0</v>
      </c>
      <c r="L204" s="141"/>
    </row>
    <row r="205" spans="1:12" s="104" customFormat="1" ht="48">
      <c r="A205" s="149" t="s">
        <v>469</v>
      </c>
      <c r="B205" s="10"/>
      <c r="C205" s="10"/>
      <c r="D205" s="10" t="s">
        <v>468</v>
      </c>
      <c r="E205" s="220">
        <v>190000</v>
      </c>
      <c r="F205" s="61">
        <v>190000</v>
      </c>
      <c r="G205" s="61">
        <v>0</v>
      </c>
      <c r="H205" s="37">
        <f t="shared" si="6"/>
        <v>0</v>
      </c>
      <c r="I205" s="130">
        <f t="shared" si="7"/>
        <v>0</v>
      </c>
      <c r="J205" s="60">
        <v>0</v>
      </c>
      <c r="L205" s="108"/>
    </row>
    <row r="206" spans="1:10" ht="19.5" customHeight="1">
      <c r="A206" s="8" t="s">
        <v>68</v>
      </c>
      <c r="B206" s="9"/>
      <c r="C206" s="9"/>
      <c r="D206" s="9"/>
      <c r="E206" s="218">
        <f>SUM(E9,E197,E194,E172,E169,E133,E92,E83,E50,E40,E23,E14,E3,E165,E129,E47,E204)</f>
        <v>18130800</v>
      </c>
      <c r="F206" s="62">
        <f>SUM(F9,F197,F194,F172,F169,F133,F92,F83,F50,F40,F23,F14,F3,F165,F129,F47)</f>
        <v>18327027.43</v>
      </c>
      <c r="G206" s="62">
        <f>SUM(G9,G197,G194,G172,G169,G133,G92,G83,G50,G40,G23,G14,G3,G165,G129,G47)</f>
        <v>10102787.85</v>
      </c>
      <c r="H206" s="124">
        <f t="shared" si="6"/>
        <v>0.5512507627648593</v>
      </c>
      <c r="I206" s="124">
        <f t="shared" si="7"/>
        <v>1</v>
      </c>
      <c r="J206" s="62">
        <f>SUM(J9,J197,J194,J172,J169,J133,J92,J83,J50,J40,J23,J14,J3,J165,J129,J47)</f>
        <v>986100.49</v>
      </c>
    </row>
    <row r="207" spans="1:10" ht="12.75">
      <c r="A207" s="81" t="s">
        <v>322</v>
      </c>
      <c r="B207" s="81"/>
      <c r="C207" s="81"/>
      <c r="D207" s="81"/>
      <c r="E207" s="225"/>
      <c r="F207" s="82"/>
      <c r="G207" s="82"/>
      <c r="H207" s="124"/>
      <c r="I207" s="124"/>
      <c r="J207" s="82"/>
    </row>
    <row r="208" spans="1:10" ht="15" customHeight="1">
      <c r="A208" s="81" t="s">
        <v>269</v>
      </c>
      <c r="B208" s="81"/>
      <c r="C208" s="81"/>
      <c r="D208" s="81"/>
      <c r="E208" s="226">
        <f>E206-E209</f>
        <v>17580110</v>
      </c>
      <c r="F208" s="173">
        <v>18051962.43</v>
      </c>
      <c r="G208" s="82">
        <v>10043852.1</v>
      </c>
      <c r="H208" s="130">
        <f t="shared" si="6"/>
        <v>0.5563856084316037</v>
      </c>
      <c r="I208" s="130">
        <f t="shared" si="7"/>
        <v>0.9941663874491832</v>
      </c>
      <c r="J208" s="82"/>
    </row>
    <row r="209" spans="1:10" ht="15" customHeight="1">
      <c r="A209" s="81" t="s">
        <v>270</v>
      </c>
      <c r="B209" s="81"/>
      <c r="C209" s="81"/>
      <c r="D209" s="81"/>
      <c r="E209" s="226">
        <f>E13+E18+E31+E203+E205+E35</f>
        <v>550690</v>
      </c>
      <c r="F209" s="93">
        <v>275065</v>
      </c>
      <c r="G209" s="82">
        <v>58935.75</v>
      </c>
      <c r="H209" s="130">
        <f t="shared" si="6"/>
        <v>0.21426117463145075</v>
      </c>
      <c r="I209" s="130">
        <f t="shared" si="7"/>
        <v>0.005833612550816852</v>
      </c>
      <c r="J209" s="82"/>
    </row>
    <row r="210" ht="12.75"/>
    <row r="211" ht="12.75">
      <c r="A211" t="s">
        <v>502</v>
      </c>
    </row>
  </sheetData>
  <sheetProtection/>
  <autoFilter ref="D1:D209"/>
  <mergeCells count="5">
    <mergeCell ref="B1:D1"/>
    <mergeCell ref="A1:A2"/>
    <mergeCell ref="E1:E2"/>
    <mergeCell ref="J1:J2"/>
    <mergeCell ref="I1:I2"/>
  </mergeCells>
  <printOptions/>
  <pageMargins left="0.65" right="0.65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informacji o przebiegu  wykonania budżetu Miasta Radziejów za I półrocze 2015 roku</oddHeader>
    <oddFooter>&amp;C&amp;P&amp;R&amp;"Arial CE,Pogrubiony"&amp;12DOCHODY</oddFooter>
  </headerFooter>
  <ignoredErrors>
    <ignoredError sqref="D26 C161 D15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7"/>
  <sheetViews>
    <sheetView tabSelected="1" zoomScalePageLayoutView="0" workbookViewId="0" topLeftCell="A1">
      <selection activeCell="A438" sqref="A438"/>
    </sheetView>
  </sheetViews>
  <sheetFormatPr defaultColWidth="9.00390625" defaultRowHeight="12.75"/>
  <cols>
    <col min="1" max="1" width="48.875" style="0" customWidth="1"/>
    <col min="2" max="2" width="6.75390625" style="0" customWidth="1"/>
    <col min="3" max="3" width="7.75390625" style="0" bestFit="1" customWidth="1"/>
    <col min="4" max="4" width="6.75390625" style="0" customWidth="1"/>
    <col min="5" max="5" width="12.75390625" style="103" customWidth="1"/>
    <col min="6" max="6" width="12.875" style="63" customWidth="1"/>
    <col min="7" max="7" width="12.75390625" style="45" customWidth="1"/>
    <col min="8" max="8" width="9.75390625" style="26" customWidth="1"/>
    <col min="9" max="9" width="9.375" style="79" customWidth="1"/>
    <col min="10" max="10" width="9.875" style="92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260" t="s">
        <v>0</v>
      </c>
      <c r="B1" s="262" t="s">
        <v>69</v>
      </c>
      <c r="C1" s="263"/>
      <c r="D1" s="264"/>
      <c r="E1" s="265" t="s">
        <v>454</v>
      </c>
      <c r="F1" s="267" t="s">
        <v>70</v>
      </c>
      <c r="G1" s="267" t="s">
        <v>71</v>
      </c>
      <c r="H1" s="269" t="s">
        <v>72</v>
      </c>
      <c r="I1" s="252" t="s">
        <v>239</v>
      </c>
      <c r="J1" s="254" t="s">
        <v>456</v>
      </c>
    </row>
    <row r="2" spans="1:10" ht="45.75" customHeight="1">
      <c r="A2" s="261"/>
      <c r="B2" s="14" t="s">
        <v>1</v>
      </c>
      <c r="C2" s="175" t="s">
        <v>2</v>
      </c>
      <c r="D2" s="14" t="s">
        <v>3</v>
      </c>
      <c r="E2" s="266"/>
      <c r="F2" s="268"/>
      <c r="G2" s="268"/>
      <c r="H2" s="270"/>
      <c r="I2" s="253"/>
      <c r="J2" s="255"/>
    </row>
    <row r="3" spans="1:10" ht="18" customHeight="1">
      <c r="A3" s="15" t="s">
        <v>4</v>
      </c>
      <c r="B3" s="16" t="s">
        <v>73</v>
      </c>
      <c r="C3" s="16"/>
      <c r="D3" s="16"/>
      <c r="E3" s="228">
        <f>SUM(E5)</f>
        <v>850</v>
      </c>
      <c r="F3" s="40">
        <f>SUM(F4,F6)</f>
        <v>10372.66</v>
      </c>
      <c r="G3" s="40">
        <f>SUM(G5,G6)</f>
        <v>10032.02</v>
      </c>
      <c r="H3" s="174">
        <f>G3/F3</f>
        <v>0.9671598220707128</v>
      </c>
      <c r="I3" s="30">
        <f>G3/9240426.16</f>
        <v>0.0010856663779671392</v>
      </c>
      <c r="J3" s="90">
        <v>0</v>
      </c>
    </row>
    <row r="4" spans="1:10" s="96" customFormat="1" ht="15" customHeight="1">
      <c r="A4" s="132" t="s">
        <v>5</v>
      </c>
      <c r="B4" s="133"/>
      <c r="C4" s="133" t="s">
        <v>184</v>
      </c>
      <c r="D4" s="133"/>
      <c r="E4" s="229">
        <f>SUM(E5)</f>
        <v>850</v>
      </c>
      <c r="F4" s="134">
        <v>850</v>
      </c>
      <c r="G4" s="134">
        <f>SUM(G5)</f>
        <v>509.36</v>
      </c>
      <c r="H4" s="98">
        <f aca="true" t="shared" si="0" ref="H4:H78">G4/F4</f>
        <v>0.5992470588235295</v>
      </c>
      <c r="I4" s="98">
        <f aca="true" t="shared" si="1" ref="I4:I68">G4/9240426.16</f>
        <v>5.5122998786021356E-05</v>
      </c>
      <c r="J4" s="135"/>
    </row>
    <row r="5" spans="1:10" ht="25.5">
      <c r="A5" s="19" t="s">
        <v>352</v>
      </c>
      <c r="B5" s="18"/>
      <c r="C5" s="18"/>
      <c r="D5" s="18">
        <v>2850</v>
      </c>
      <c r="E5" s="230">
        <v>850</v>
      </c>
      <c r="F5" s="53">
        <v>850</v>
      </c>
      <c r="G5" s="39">
        <v>509.36</v>
      </c>
      <c r="H5" s="131">
        <f t="shared" si="0"/>
        <v>0.5992470588235295</v>
      </c>
      <c r="I5" s="131">
        <f t="shared" si="1"/>
        <v>5.5122998786021356E-05</v>
      </c>
      <c r="J5" s="43"/>
    </row>
    <row r="6" spans="1:10" s="96" customFormat="1" ht="15" customHeight="1">
      <c r="A6" s="94" t="s">
        <v>15</v>
      </c>
      <c r="B6" s="133"/>
      <c r="C6" s="133" t="s">
        <v>206</v>
      </c>
      <c r="D6" s="133"/>
      <c r="E6" s="229">
        <v>0</v>
      </c>
      <c r="F6" s="134">
        <f>SUM(F7:F12)</f>
        <v>9522.66</v>
      </c>
      <c r="G6" s="134">
        <f>SUM(G7:G12)</f>
        <v>9522.66</v>
      </c>
      <c r="H6" s="98">
        <f t="shared" si="0"/>
        <v>1</v>
      </c>
      <c r="I6" s="98">
        <f t="shared" si="1"/>
        <v>0.0010305433791811178</v>
      </c>
      <c r="J6" s="135"/>
    </row>
    <row r="7" spans="1:10" ht="12.75">
      <c r="A7" s="19" t="s">
        <v>190</v>
      </c>
      <c r="B7" s="18"/>
      <c r="C7" s="18"/>
      <c r="D7" s="18" t="s">
        <v>151</v>
      </c>
      <c r="E7" s="230">
        <v>0</v>
      </c>
      <c r="F7" s="53">
        <v>70</v>
      </c>
      <c r="G7" s="39">
        <v>70</v>
      </c>
      <c r="H7" s="131">
        <f t="shared" si="0"/>
        <v>1</v>
      </c>
      <c r="I7" s="131">
        <f t="shared" si="1"/>
        <v>7.575408188749598E-06</v>
      </c>
      <c r="J7" s="43"/>
    </row>
    <row r="8" spans="1:10" ht="12.75">
      <c r="A8" s="19" t="s">
        <v>21</v>
      </c>
      <c r="B8" s="18"/>
      <c r="C8" s="18"/>
      <c r="D8" s="18" t="s">
        <v>81</v>
      </c>
      <c r="E8" s="230">
        <v>0</v>
      </c>
      <c r="F8" s="53">
        <v>11.97</v>
      </c>
      <c r="G8" s="39">
        <v>11.97</v>
      </c>
      <c r="H8" s="131">
        <f t="shared" si="0"/>
        <v>1</v>
      </c>
      <c r="I8" s="131">
        <f t="shared" si="1"/>
        <v>1.2953948002761813E-06</v>
      </c>
      <c r="J8" s="43"/>
    </row>
    <row r="9" spans="1:10" ht="12.75">
      <c r="A9" s="19" t="s">
        <v>22</v>
      </c>
      <c r="B9" s="18"/>
      <c r="C9" s="18"/>
      <c r="D9" s="18" t="s">
        <v>82</v>
      </c>
      <c r="E9" s="230">
        <v>0</v>
      </c>
      <c r="F9" s="53">
        <v>1.72</v>
      </c>
      <c r="G9" s="39">
        <v>1.72</v>
      </c>
      <c r="H9" s="131">
        <f t="shared" si="0"/>
        <v>1</v>
      </c>
      <c r="I9" s="131">
        <f t="shared" si="1"/>
        <v>1.8613860120927583E-07</v>
      </c>
      <c r="J9" s="43"/>
    </row>
    <row r="10" spans="1:10" ht="12.75">
      <c r="A10" s="19" t="s">
        <v>9</v>
      </c>
      <c r="B10" s="18"/>
      <c r="C10" s="18"/>
      <c r="D10" s="18" t="s">
        <v>83</v>
      </c>
      <c r="E10" s="230">
        <v>0</v>
      </c>
      <c r="F10" s="53">
        <v>11</v>
      </c>
      <c r="G10" s="39">
        <v>11</v>
      </c>
      <c r="H10" s="131">
        <f t="shared" si="0"/>
        <v>1</v>
      </c>
      <c r="I10" s="131">
        <f t="shared" si="1"/>
        <v>1.1904212868035082E-06</v>
      </c>
      <c r="J10" s="43"/>
    </row>
    <row r="11" spans="1:10" ht="12.75">
      <c r="A11" s="19" t="s">
        <v>12</v>
      </c>
      <c r="B11" s="18"/>
      <c r="C11" s="18"/>
      <c r="D11" s="18" t="s">
        <v>79</v>
      </c>
      <c r="E11" s="230">
        <v>0</v>
      </c>
      <c r="F11" s="53">
        <v>92.03</v>
      </c>
      <c r="G11" s="39">
        <v>92.03</v>
      </c>
      <c r="H11" s="131">
        <f t="shared" si="0"/>
        <v>1</v>
      </c>
      <c r="I11" s="131">
        <f t="shared" si="1"/>
        <v>9.959497365866078E-06</v>
      </c>
      <c r="J11" s="43"/>
    </row>
    <row r="12" spans="1:10" ht="12.75">
      <c r="A12" s="19" t="s">
        <v>26</v>
      </c>
      <c r="B12" s="18"/>
      <c r="C12" s="18"/>
      <c r="D12" s="18" t="s">
        <v>92</v>
      </c>
      <c r="E12" s="230">
        <v>0</v>
      </c>
      <c r="F12" s="53">
        <v>9335.94</v>
      </c>
      <c r="G12" s="39">
        <v>9335.94</v>
      </c>
      <c r="H12" s="131">
        <f t="shared" si="0"/>
        <v>1</v>
      </c>
      <c r="I12" s="131">
        <f t="shared" si="1"/>
        <v>0.001010336518938213</v>
      </c>
      <c r="J12" s="43"/>
    </row>
    <row r="13" spans="1:10" s="96" customFormat="1" ht="18" customHeight="1">
      <c r="A13" s="47" t="s">
        <v>207</v>
      </c>
      <c r="B13" s="48" t="s">
        <v>208</v>
      </c>
      <c r="C13" s="48"/>
      <c r="D13" s="48"/>
      <c r="E13" s="231">
        <f>SUM(E14)</f>
        <v>5000</v>
      </c>
      <c r="F13" s="49">
        <f>SUM(F14)</f>
        <v>5000</v>
      </c>
      <c r="G13" s="49">
        <f>SUM(G14)</f>
        <v>3430.45</v>
      </c>
      <c r="H13" s="30">
        <f t="shared" si="0"/>
        <v>0.68609</v>
      </c>
      <c r="I13" s="30">
        <f t="shared" si="1"/>
        <v>0.0003712437003013722</v>
      </c>
      <c r="J13" s="90">
        <f>G13/7232332.21</f>
        <v>0.0004743214084188204</v>
      </c>
    </row>
    <row r="14" spans="1:10" ht="15" customHeight="1">
      <c r="A14" s="132" t="s">
        <v>209</v>
      </c>
      <c r="B14" s="133"/>
      <c r="C14" s="133" t="s">
        <v>210</v>
      </c>
      <c r="D14" s="133"/>
      <c r="E14" s="229">
        <f>SUM(E15:E16)</f>
        <v>5000</v>
      </c>
      <c r="F14" s="134">
        <f>SUM(F15:F16)</f>
        <v>5000</v>
      </c>
      <c r="G14" s="134">
        <f>SUM(G15:G16)</f>
        <v>3430.45</v>
      </c>
      <c r="H14" s="98">
        <f t="shared" si="0"/>
        <v>0.68609</v>
      </c>
      <c r="I14" s="98">
        <f t="shared" si="1"/>
        <v>0.0003712437003013722</v>
      </c>
      <c r="J14" s="135"/>
    </row>
    <row r="15" spans="1:10" ht="12.75">
      <c r="A15" s="27" t="s">
        <v>9</v>
      </c>
      <c r="B15" s="18"/>
      <c r="C15" s="28"/>
      <c r="D15" s="28" t="s">
        <v>83</v>
      </c>
      <c r="E15" s="230">
        <v>3000</v>
      </c>
      <c r="F15" s="53">
        <v>3000</v>
      </c>
      <c r="G15" s="39">
        <v>2876.95</v>
      </c>
      <c r="H15" s="131">
        <f t="shared" si="0"/>
        <v>0.9589833333333333</v>
      </c>
      <c r="I15" s="131">
        <f t="shared" si="1"/>
        <v>0.00031134386555175934</v>
      </c>
      <c r="J15" s="43"/>
    </row>
    <row r="16" spans="1:10" ht="12.75">
      <c r="A16" s="27" t="s">
        <v>12</v>
      </c>
      <c r="B16" s="18"/>
      <c r="C16" s="18"/>
      <c r="D16" s="28" t="s">
        <v>79</v>
      </c>
      <c r="E16" s="230">
        <v>2000</v>
      </c>
      <c r="F16" s="53">
        <v>2000</v>
      </c>
      <c r="G16" s="39">
        <v>553.5</v>
      </c>
      <c r="H16" s="131">
        <f t="shared" si="0"/>
        <v>0.27675</v>
      </c>
      <c r="I16" s="131">
        <f t="shared" si="1"/>
        <v>5.989983474961289E-05</v>
      </c>
      <c r="J16" s="43"/>
    </row>
    <row r="17" spans="1:10" s="50" customFormat="1" ht="18" customHeight="1">
      <c r="A17" s="15" t="s">
        <v>6</v>
      </c>
      <c r="B17" s="16">
        <v>600</v>
      </c>
      <c r="C17" s="16"/>
      <c r="D17" s="16"/>
      <c r="E17" s="228">
        <f>SUM(E18,E25,E22,E20)</f>
        <v>1016501</v>
      </c>
      <c r="F17" s="40">
        <f>SUM(F18,F25,F22,F20)</f>
        <v>1091092</v>
      </c>
      <c r="G17" s="40">
        <f>SUM(G18,G25,G22,G20)</f>
        <v>209200.24</v>
      </c>
      <c r="H17" s="30">
        <f t="shared" si="0"/>
        <v>0.1917347391420705</v>
      </c>
      <c r="I17" s="30">
        <f t="shared" si="1"/>
        <v>0.022639674445491156</v>
      </c>
      <c r="J17" s="90">
        <v>0</v>
      </c>
    </row>
    <row r="18" spans="1:10" s="96" customFormat="1" ht="15" customHeight="1">
      <c r="A18" s="160" t="s">
        <v>426</v>
      </c>
      <c r="B18" s="138"/>
      <c r="C18" s="138" t="s">
        <v>427</v>
      </c>
      <c r="D18" s="138"/>
      <c r="E18" s="232">
        <f>E19</f>
        <v>820</v>
      </c>
      <c r="F18" s="140">
        <f>F19</f>
        <v>820</v>
      </c>
      <c r="G18" s="140">
        <f>G19</f>
        <v>819.2</v>
      </c>
      <c r="H18" s="98">
        <f t="shared" si="0"/>
        <v>0.9990243902439025</v>
      </c>
      <c r="I18" s="98">
        <f t="shared" si="1"/>
        <v>8.865391983176672E-05</v>
      </c>
      <c r="J18" s="134"/>
    </row>
    <row r="19" spans="1:10" ht="12.75">
      <c r="A19" s="161" t="s">
        <v>216</v>
      </c>
      <c r="B19" s="21"/>
      <c r="C19" s="21"/>
      <c r="D19" s="21" t="s">
        <v>217</v>
      </c>
      <c r="E19" s="233">
        <v>820</v>
      </c>
      <c r="F19" s="41">
        <v>820</v>
      </c>
      <c r="G19" s="41">
        <v>819.2</v>
      </c>
      <c r="H19" s="131">
        <f t="shared" si="0"/>
        <v>0.9990243902439025</v>
      </c>
      <c r="I19" s="131">
        <f t="shared" si="1"/>
        <v>8.865391983176672E-05</v>
      </c>
      <c r="J19" s="39"/>
    </row>
    <row r="20" spans="1:10" ht="15" customHeight="1">
      <c r="A20" s="137" t="s">
        <v>354</v>
      </c>
      <c r="B20" s="138"/>
      <c r="C20" s="138" t="s">
        <v>211</v>
      </c>
      <c r="D20" s="138"/>
      <c r="E20" s="232">
        <f>SUM(E21)</f>
        <v>87605</v>
      </c>
      <c r="F20" s="140">
        <f>SUM(F21)</f>
        <v>87605</v>
      </c>
      <c r="G20" s="140">
        <f>SUM(G21:G21)</f>
        <v>87404</v>
      </c>
      <c r="H20" s="98">
        <f t="shared" si="0"/>
        <v>0.9977056104103647</v>
      </c>
      <c r="I20" s="98">
        <f t="shared" si="1"/>
        <v>0.009458871104706711</v>
      </c>
      <c r="J20" s="135"/>
    </row>
    <row r="21" spans="1:10" ht="25.5">
      <c r="A21" s="36" t="s">
        <v>353</v>
      </c>
      <c r="B21" s="21"/>
      <c r="C21" s="21"/>
      <c r="D21" s="21" t="s">
        <v>356</v>
      </c>
      <c r="E21" s="233">
        <v>87605</v>
      </c>
      <c r="F21" s="41">
        <v>87605</v>
      </c>
      <c r="G21" s="41">
        <v>87404</v>
      </c>
      <c r="H21" s="131">
        <f t="shared" si="0"/>
        <v>0.9977056104103647</v>
      </c>
      <c r="I21" s="131">
        <f t="shared" si="1"/>
        <v>0.009458871104706711</v>
      </c>
      <c r="J21" s="43"/>
    </row>
    <row r="22" spans="1:10" ht="15" customHeight="1">
      <c r="A22" s="137" t="s">
        <v>355</v>
      </c>
      <c r="B22" s="138"/>
      <c r="C22" s="138" t="s">
        <v>212</v>
      </c>
      <c r="D22" s="138"/>
      <c r="E22" s="232">
        <f>SUM(E23+E24)</f>
        <v>10000</v>
      </c>
      <c r="F22" s="140">
        <f>F23</f>
        <v>45000</v>
      </c>
      <c r="G22" s="140">
        <v>0</v>
      </c>
      <c r="H22" s="98">
        <f t="shared" si="0"/>
        <v>0</v>
      </c>
      <c r="I22" s="98">
        <f t="shared" si="1"/>
        <v>0</v>
      </c>
      <c r="J22" s="135"/>
    </row>
    <row r="23" spans="1:10" s="113" customFormat="1" ht="38.25">
      <c r="A23" s="29" t="s">
        <v>307</v>
      </c>
      <c r="B23" s="21"/>
      <c r="C23" s="21"/>
      <c r="D23" s="21" t="s">
        <v>306</v>
      </c>
      <c r="E23" s="233">
        <v>0</v>
      </c>
      <c r="F23" s="41">
        <v>45000</v>
      </c>
      <c r="G23" s="41">
        <v>0</v>
      </c>
      <c r="H23" s="131">
        <f t="shared" si="0"/>
        <v>0</v>
      </c>
      <c r="I23" s="131">
        <f t="shared" si="1"/>
        <v>0</v>
      </c>
      <c r="J23" s="43"/>
    </row>
    <row r="24" spans="1:10" s="113" customFormat="1" ht="12.75">
      <c r="A24" s="29" t="s">
        <v>497</v>
      </c>
      <c r="B24" s="21"/>
      <c r="C24" s="21"/>
      <c r="D24" s="21" t="s">
        <v>356</v>
      </c>
      <c r="E24" s="233">
        <v>10000</v>
      </c>
      <c r="F24" s="41">
        <v>0</v>
      </c>
      <c r="G24" s="41">
        <v>0</v>
      </c>
      <c r="H24" s="131"/>
      <c r="I24" s="131">
        <f t="shared" si="1"/>
        <v>0</v>
      </c>
      <c r="J24" s="43"/>
    </row>
    <row r="25" spans="1:10" s="104" customFormat="1" ht="15" customHeight="1">
      <c r="A25" s="132" t="s">
        <v>7</v>
      </c>
      <c r="B25" s="133"/>
      <c r="C25" s="133">
        <v>60016</v>
      </c>
      <c r="D25" s="133"/>
      <c r="E25" s="232">
        <f>SUM(E26:E38)</f>
        <v>918076</v>
      </c>
      <c r="F25" s="140">
        <f>SUM(F26:F38)</f>
        <v>957667</v>
      </c>
      <c r="G25" s="140">
        <f>SUM(G26:G38)</f>
        <v>120977.04000000001</v>
      </c>
      <c r="H25" s="98">
        <f t="shared" si="0"/>
        <v>0.1263247454490966</v>
      </c>
      <c r="I25" s="98">
        <f t="shared" si="1"/>
        <v>0.013092149420952682</v>
      </c>
      <c r="J25" s="135"/>
    </row>
    <row r="26" spans="1:10" s="96" customFormat="1" ht="12.75">
      <c r="A26" s="27" t="s">
        <v>21</v>
      </c>
      <c r="B26" s="18"/>
      <c r="C26" s="18"/>
      <c r="D26" s="28" t="s">
        <v>81</v>
      </c>
      <c r="E26" s="233">
        <v>602</v>
      </c>
      <c r="F26" s="41">
        <v>602</v>
      </c>
      <c r="G26" s="41">
        <v>0</v>
      </c>
      <c r="H26" s="131">
        <f t="shared" si="0"/>
        <v>0</v>
      </c>
      <c r="I26" s="131">
        <f t="shared" si="1"/>
        <v>0</v>
      </c>
      <c r="J26" s="43"/>
    </row>
    <row r="27" spans="1:10" s="26" customFormat="1" ht="12.75">
      <c r="A27" s="27" t="s">
        <v>22</v>
      </c>
      <c r="B27" s="18"/>
      <c r="C27" s="18"/>
      <c r="D27" s="28" t="s">
        <v>82</v>
      </c>
      <c r="E27" s="233">
        <v>86</v>
      </c>
      <c r="F27" s="41">
        <v>86</v>
      </c>
      <c r="G27" s="41">
        <v>0</v>
      </c>
      <c r="H27" s="131">
        <f t="shared" si="0"/>
        <v>0</v>
      </c>
      <c r="I27" s="131">
        <f t="shared" si="1"/>
        <v>0</v>
      </c>
      <c r="J27" s="43"/>
    </row>
    <row r="28" spans="1:10" s="96" customFormat="1" ht="12.75">
      <c r="A28" s="27" t="s">
        <v>165</v>
      </c>
      <c r="B28" s="18"/>
      <c r="C28" s="18"/>
      <c r="D28" s="28" t="s">
        <v>166</v>
      </c>
      <c r="E28" s="233">
        <v>9000</v>
      </c>
      <c r="F28" s="53">
        <v>6000</v>
      </c>
      <c r="G28" s="41">
        <v>0</v>
      </c>
      <c r="H28" s="131">
        <f t="shared" si="0"/>
        <v>0</v>
      </c>
      <c r="I28" s="131">
        <f t="shared" si="1"/>
        <v>0</v>
      </c>
      <c r="J28" s="43"/>
    </row>
    <row r="29" spans="1:10" s="26" customFormat="1" ht="12.75">
      <c r="A29" s="17" t="s">
        <v>9</v>
      </c>
      <c r="B29" s="18"/>
      <c r="C29" s="18"/>
      <c r="D29" s="18">
        <v>4210</v>
      </c>
      <c r="E29" s="230">
        <v>60000</v>
      </c>
      <c r="F29" s="53">
        <v>60000</v>
      </c>
      <c r="G29" s="41">
        <v>14442.86</v>
      </c>
      <c r="H29" s="131">
        <f t="shared" si="0"/>
        <v>0.24071433333333334</v>
      </c>
      <c r="I29" s="131">
        <f t="shared" si="1"/>
        <v>0.0015630079987566288</v>
      </c>
      <c r="J29" s="43"/>
    </row>
    <row r="30" spans="1:10" s="96" customFormat="1" ht="12.75">
      <c r="A30" s="17" t="s">
        <v>11</v>
      </c>
      <c r="B30" s="18"/>
      <c r="C30" s="18"/>
      <c r="D30" s="18">
        <v>4270</v>
      </c>
      <c r="E30" s="230">
        <v>65000</v>
      </c>
      <c r="F30" s="53">
        <v>25000</v>
      </c>
      <c r="G30" s="41">
        <v>5092.2</v>
      </c>
      <c r="H30" s="131">
        <f t="shared" si="0"/>
        <v>0.20368799999999998</v>
      </c>
      <c r="I30" s="131">
        <f t="shared" si="1"/>
        <v>0.0005510784796964386</v>
      </c>
      <c r="J30" s="43"/>
    </row>
    <row r="31" spans="1:10" s="26" customFormat="1" ht="12.75">
      <c r="A31" s="17" t="s">
        <v>12</v>
      </c>
      <c r="B31" s="18"/>
      <c r="C31" s="18"/>
      <c r="D31" s="18">
        <v>4300</v>
      </c>
      <c r="E31" s="230">
        <v>80000</v>
      </c>
      <c r="F31" s="53">
        <v>90000</v>
      </c>
      <c r="G31" s="41">
        <v>21914.54</v>
      </c>
      <c r="H31" s="131">
        <f t="shared" si="0"/>
        <v>0.2434948888888889</v>
      </c>
      <c r="I31" s="131">
        <f t="shared" si="1"/>
        <v>0.002371594082409723</v>
      </c>
      <c r="J31" s="43"/>
    </row>
    <row r="32" spans="1:10" s="26" customFormat="1" ht="25.5" customHeight="1">
      <c r="A32" s="19" t="s">
        <v>375</v>
      </c>
      <c r="B32" s="18"/>
      <c r="C32" s="18"/>
      <c r="D32" s="18" t="s">
        <v>178</v>
      </c>
      <c r="E32" s="230">
        <v>300</v>
      </c>
      <c r="F32" s="53">
        <v>300</v>
      </c>
      <c r="G32" s="41">
        <v>195</v>
      </c>
      <c r="H32" s="131">
        <f t="shared" si="0"/>
        <v>0.65</v>
      </c>
      <c r="I32" s="131">
        <f t="shared" si="1"/>
        <v>2.1102922811516735E-05</v>
      </c>
      <c r="J32" s="43"/>
    </row>
    <row r="33" spans="1:10" s="26" customFormat="1" ht="12.75">
      <c r="A33" s="27" t="s">
        <v>26</v>
      </c>
      <c r="B33" s="18"/>
      <c r="C33" s="18"/>
      <c r="D33" s="28" t="s">
        <v>92</v>
      </c>
      <c r="E33" s="230">
        <v>2160</v>
      </c>
      <c r="F33" s="53">
        <v>1900</v>
      </c>
      <c r="G33" s="41">
        <v>750</v>
      </c>
      <c r="H33" s="131">
        <f t="shared" si="0"/>
        <v>0.39473684210526316</v>
      </c>
      <c r="I33" s="131">
        <f t="shared" si="1"/>
        <v>8.116508773660283E-05</v>
      </c>
      <c r="J33" s="43"/>
    </row>
    <row r="34" spans="1:10" s="26" customFormat="1" ht="12.75">
      <c r="A34" s="27" t="s">
        <v>93</v>
      </c>
      <c r="B34" s="18"/>
      <c r="C34" s="18"/>
      <c r="D34" s="28" t="s">
        <v>94</v>
      </c>
      <c r="E34" s="230"/>
      <c r="F34" s="53">
        <v>260</v>
      </c>
      <c r="G34" s="41">
        <v>260</v>
      </c>
      <c r="H34" s="131">
        <f t="shared" si="0"/>
        <v>1</v>
      </c>
      <c r="I34" s="131">
        <f t="shared" si="1"/>
        <v>2.8137230415355648E-05</v>
      </c>
      <c r="J34" s="43"/>
    </row>
    <row r="35" spans="1:10" s="26" customFormat="1" ht="12.75">
      <c r="A35" s="85" t="s">
        <v>90</v>
      </c>
      <c r="B35" s="18"/>
      <c r="C35" s="18"/>
      <c r="D35" s="28" t="s">
        <v>89</v>
      </c>
      <c r="E35" s="230">
        <v>100000</v>
      </c>
      <c r="F35" s="53">
        <v>748424</v>
      </c>
      <c r="G35" s="39">
        <v>75462.5</v>
      </c>
      <c r="H35" s="131">
        <f t="shared" si="0"/>
        <v>0.1008285410409073</v>
      </c>
      <c r="I35" s="131">
        <f t="shared" si="1"/>
        <v>0.008166560577764522</v>
      </c>
      <c r="J35" s="43"/>
    </row>
    <row r="36" spans="1:10" s="26" customFormat="1" ht="12.75">
      <c r="A36" s="85" t="s">
        <v>90</v>
      </c>
      <c r="B36" s="18"/>
      <c r="C36" s="18"/>
      <c r="D36" s="28" t="s">
        <v>283</v>
      </c>
      <c r="E36" s="230">
        <v>292862</v>
      </c>
      <c r="F36" s="53">
        <v>0</v>
      </c>
      <c r="G36" s="39">
        <v>0</v>
      </c>
      <c r="H36" s="98"/>
      <c r="I36" s="131">
        <f t="shared" si="1"/>
        <v>0</v>
      </c>
      <c r="J36" s="43"/>
    </row>
    <row r="37" spans="1:10" s="26" customFormat="1" ht="12.75">
      <c r="A37" s="85" t="s">
        <v>90</v>
      </c>
      <c r="B37" s="18"/>
      <c r="C37" s="18"/>
      <c r="D37" s="28" t="s">
        <v>255</v>
      </c>
      <c r="E37" s="230">
        <v>288066</v>
      </c>
      <c r="F37" s="53">
        <v>0</v>
      </c>
      <c r="G37" s="39">
        <v>0</v>
      </c>
      <c r="H37" s="98"/>
      <c r="I37" s="131">
        <f t="shared" si="1"/>
        <v>0</v>
      </c>
      <c r="J37" s="43"/>
    </row>
    <row r="38" spans="1:10" ht="12.75" customHeight="1">
      <c r="A38" s="29" t="s">
        <v>428</v>
      </c>
      <c r="B38" s="18"/>
      <c r="C38" s="18"/>
      <c r="D38" s="28" t="s">
        <v>149</v>
      </c>
      <c r="E38" s="230">
        <v>20000</v>
      </c>
      <c r="F38" s="53">
        <v>25095</v>
      </c>
      <c r="G38" s="39">
        <v>2859.94</v>
      </c>
      <c r="H38" s="131">
        <f t="shared" si="0"/>
        <v>0.11396453476788206</v>
      </c>
      <c r="I38" s="131">
        <f t="shared" si="1"/>
        <v>0.0003095030413618932</v>
      </c>
      <c r="J38" s="43"/>
    </row>
    <row r="39" spans="1:10" ht="18" customHeight="1">
      <c r="A39" s="15" t="s">
        <v>13</v>
      </c>
      <c r="B39" s="16">
        <v>700</v>
      </c>
      <c r="C39" s="16"/>
      <c r="D39" s="16"/>
      <c r="E39" s="228">
        <f>SUM(E40,E58)</f>
        <v>521573</v>
      </c>
      <c r="F39" s="40">
        <f>SUM(F40+F58)</f>
        <v>513409</v>
      </c>
      <c r="G39" s="40">
        <f>SUM(G40+G58)</f>
        <v>286161.12</v>
      </c>
      <c r="H39" s="30">
        <f t="shared" si="0"/>
        <v>0.557374568813558</v>
      </c>
      <c r="I39" s="30">
        <f t="shared" si="1"/>
        <v>0.030968389882139374</v>
      </c>
      <c r="J39" s="90">
        <v>0</v>
      </c>
    </row>
    <row r="40" spans="1:10" ht="15" customHeight="1">
      <c r="A40" s="132" t="s">
        <v>14</v>
      </c>
      <c r="B40" s="133"/>
      <c r="C40" s="133">
        <v>70005</v>
      </c>
      <c r="D40" s="133"/>
      <c r="E40" s="229">
        <f>SUM(E41:E57)</f>
        <v>521573</v>
      </c>
      <c r="F40" s="136">
        <f>SUM(F41:F57)</f>
        <v>513409</v>
      </c>
      <c r="G40" s="136">
        <f>SUM(G41:G57)</f>
        <v>286161.12</v>
      </c>
      <c r="H40" s="98">
        <f t="shared" si="0"/>
        <v>0.557374568813558</v>
      </c>
      <c r="I40" s="98">
        <f t="shared" si="1"/>
        <v>0.030968389882139374</v>
      </c>
      <c r="J40" s="134"/>
    </row>
    <row r="41" spans="1:10" ht="12.75">
      <c r="A41" s="27" t="s">
        <v>21</v>
      </c>
      <c r="B41" s="18"/>
      <c r="C41" s="18"/>
      <c r="D41" s="28" t="s">
        <v>81</v>
      </c>
      <c r="E41" s="230">
        <v>260</v>
      </c>
      <c r="F41" s="46">
        <v>260</v>
      </c>
      <c r="G41" s="42">
        <v>60.17</v>
      </c>
      <c r="H41" s="131">
        <f t="shared" si="0"/>
        <v>0.23142307692307693</v>
      </c>
      <c r="I41" s="131">
        <f t="shared" si="1"/>
        <v>6.51160443881519E-06</v>
      </c>
      <c r="J41" s="90"/>
    </row>
    <row r="42" spans="1:10" ht="12.75">
      <c r="A42" s="27" t="s">
        <v>22</v>
      </c>
      <c r="B42" s="18"/>
      <c r="C42" s="18"/>
      <c r="D42" s="28" t="s">
        <v>82</v>
      </c>
      <c r="E42" s="230">
        <v>38</v>
      </c>
      <c r="F42" s="46">
        <v>38</v>
      </c>
      <c r="G42" s="42">
        <v>0</v>
      </c>
      <c r="H42" s="131">
        <f t="shared" si="0"/>
        <v>0</v>
      </c>
      <c r="I42" s="131">
        <f t="shared" si="1"/>
        <v>0</v>
      </c>
      <c r="J42" s="90"/>
    </row>
    <row r="43" spans="1:10" ht="12.75">
      <c r="A43" s="27" t="s">
        <v>203</v>
      </c>
      <c r="B43" s="18"/>
      <c r="C43" s="18"/>
      <c r="D43" s="28" t="s">
        <v>166</v>
      </c>
      <c r="E43" s="230">
        <v>14500</v>
      </c>
      <c r="F43" s="46">
        <v>14500</v>
      </c>
      <c r="G43" s="42">
        <v>1761.64</v>
      </c>
      <c r="H43" s="131">
        <f t="shared" si="0"/>
        <v>0.12149241379310345</v>
      </c>
      <c r="I43" s="131">
        <f t="shared" si="1"/>
        <v>0.00019064488688041203</v>
      </c>
      <c r="J43" s="90"/>
    </row>
    <row r="44" spans="1:10" ht="12.75">
      <c r="A44" s="17" t="s">
        <v>9</v>
      </c>
      <c r="B44" s="18"/>
      <c r="C44" s="18"/>
      <c r="D44" s="18">
        <v>4210</v>
      </c>
      <c r="E44" s="230">
        <v>40000</v>
      </c>
      <c r="F44" s="53">
        <v>40000</v>
      </c>
      <c r="G44" s="39">
        <v>11958.65</v>
      </c>
      <c r="H44" s="131">
        <f t="shared" si="0"/>
        <v>0.29896625</v>
      </c>
      <c r="I44" s="131">
        <f t="shared" si="1"/>
        <v>0.0012941665019484338</v>
      </c>
      <c r="J44" s="90"/>
    </row>
    <row r="45" spans="1:10" s="96" customFormat="1" ht="12.75">
      <c r="A45" s="27" t="s">
        <v>10</v>
      </c>
      <c r="B45" s="18"/>
      <c r="C45" s="18"/>
      <c r="D45" s="28" t="s">
        <v>154</v>
      </c>
      <c r="E45" s="230">
        <v>31200</v>
      </c>
      <c r="F45" s="53">
        <v>31200</v>
      </c>
      <c r="G45" s="39">
        <v>12247.99</v>
      </c>
      <c r="H45" s="131">
        <f t="shared" si="0"/>
        <v>0.39256378205128206</v>
      </c>
      <c r="I45" s="131">
        <f t="shared" si="1"/>
        <v>0.0013254789105960456</v>
      </c>
      <c r="J45" s="90"/>
    </row>
    <row r="46" spans="1:10" ht="12.75">
      <c r="A46" s="27" t="s">
        <v>11</v>
      </c>
      <c r="B46" s="18"/>
      <c r="C46" s="18"/>
      <c r="D46" s="28" t="s">
        <v>136</v>
      </c>
      <c r="E46" s="230">
        <v>75000</v>
      </c>
      <c r="F46" s="53">
        <v>55000</v>
      </c>
      <c r="G46" s="39">
        <v>16078.01</v>
      </c>
      <c r="H46" s="131">
        <f t="shared" si="0"/>
        <v>0.29232745454545456</v>
      </c>
      <c r="I46" s="131">
        <f t="shared" si="1"/>
        <v>0.0017399641230399702</v>
      </c>
      <c r="J46" s="90"/>
    </row>
    <row r="47" spans="1:10" ht="12.75">
      <c r="A47" s="17" t="s">
        <v>12</v>
      </c>
      <c r="B47" s="18"/>
      <c r="C47" s="18"/>
      <c r="D47" s="18">
        <v>4300</v>
      </c>
      <c r="E47" s="230">
        <v>56000</v>
      </c>
      <c r="F47" s="53">
        <v>91000</v>
      </c>
      <c r="G47" s="39">
        <v>59412.54</v>
      </c>
      <c r="H47" s="131">
        <f t="shared" si="0"/>
        <v>0.652885054945055</v>
      </c>
      <c r="I47" s="131">
        <f t="shared" si="1"/>
        <v>0.0064296320290059</v>
      </c>
      <c r="J47" s="90"/>
    </row>
    <row r="48" spans="1:10" ht="25.5">
      <c r="A48" s="19" t="s">
        <v>375</v>
      </c>
      <c r="B48" s="18"/>
      <c r="C48" s="18"/>
      <c r="D48" s="18" t="s">
        <v>178</v>
      </c>
      <c r="E48" s="230">
        <v>3000</v>
      </c>
      <c r="F48" s="53">
        <v>3000</v>
      </c>
      <c r="G48" s="39">
        <v>1210</v>
      </c>
      <c r="H48" s="131">
        <f t="shared" si="0"/>
        <v>0.4033333333333333</v>
      </c>
      <c r="I48" s="131">
        <f t="shared" si="1"/>
        <v>0.0001309463415483859</v>
      </c>
      <c r="J48" s="90"/>
    </row>
    <row r="49" spans="1:10" ht="12.75">
      <c r="A49" s="29" t="s">
        <v>503</v>
      </c>
      <c r="B49" s="18"/>
      <c r="C49" s="18"/>
      <c r="D49" s="32" t="s">
        <v>202</v>
      </c>
      <c r="E49" s="230">
        <v>200</v>
      </c>
      <c r="F49" s="53">
        <v>200</v>
      </c>
      <c r="G49" s="39">
        <v>73.8</v>
      </c>
      <c r="H49" s="131">
        <f t="shared" si="0"/>
        <v>0.369</v>
      </c>
      <c r="I49" s="131">
        <f t="shared" si="1"/>
        <v>7.986644633281718E-06</v>
      </c>
      <c r="J49" s="90"/>
    </row>
    <row r="50" spans="1:10" ht="25.5">
      <c r="A50" s="51" t="s">
        <v>213</v>
      </c>
      <c r="B50" s="18"/>
      <c r="C50" s="18"/>
      <c r="D50" s="28" t="s">
        <v>214</v>
      </c>
      <c r="E50" s="230">
        <v>6000</v>
      </c>
      <c r="F50" s="53">
        <v>6000</v>
      </c>
      <c r="G50" s="39">
        <v>0</v>
      </c>
      <c r="H50" s="131">
        <f t="shared" si="0"/>
        <v>0</v>
      </c>
      <c r="I50" s="131">
        <f t="shared" si="1"/>
        <v>0</v>
      </c>
      <c r="J50" s="90"/>
    </row>
    <row r="51" spans="1:10" ht="25.5">
      <c r="A51" s="51" t="s">
        <v>234</v>
      </c>
      <c r="B51" s="18"/>
      <c r="C51" s="18"/>
      <c r="D51" s="28" t="s">
        <v>231</v>
      </c>
      <c r="E51" s="230">
        <v>77000</v>
      </c>
      <c r="F51" s="53">
        <v>77000</v>
      </c>
      <c r="G51" s="39">
        <v>33019.63</v>
      </c>
      <c r="H51" s="131">
        <f t="shared" si="0"/>
        <v>0.4288263636363636</v>
      </c>
      <c r="I51" s="131">
        <f t="shared" si="1"/>
        <v>0.0035733882213068837</v>
      </c>
      <c r="J51" s="90"/>
    </row>
    <row r="52" spans="1:10" ht="12.75">
      <c r="A52" s="17" t="s">
        <v>26</v>
      </c>
      <c r="B52" s="18"/>
      <c r="C52" s="18"/>
      <c r="D52" s="18" t="s">
        <v>92</v>
      </c>
      <c r="E52" s="230">
        <v>2700</v>
      </c>
      <c r="F52" s="53">
        <v>2700</v>
      </c>
      <c r="G52" s="39">
        <v>1243.22</v>
      </c>
      <c r="H52" s="131">
        <f t="shared" si="0"/>
        <v>0.46045185185185183</v>
      </c>
      <c r="I52" s="131">
        <f t="shared" si="1"/>
        <v>0.0001345414138345325</v>
      </c>
      <c r="J52" s="90"/>
    </row>
    <row r="53" spans="1:10" ht="12.75">
      <c r="A53" s="85" t="s">
        <v>216</v>
      </c>
      <c r="B53" s="18"/>
      <c r="C53" s="18"/>
      <c r="D53" s="32" t="s">
        <v>217</v>
      </c>
      <c r="E53" s="230">
        <v>3675</v>
      </c>
      <c r="F53" s="53">
        <v>3675</v>
      </c>
      <c r="G53" s="39">
        <v>3500.02</v>
      </c>
      <c r="H53" s="131">
        <f t="shared" si="0"/>
        <v>0.9523863945578231</v>
      </c>
      <c r="I53" s="131">
        <f t="shared" si="1"/>
        <v>0.0003787725738398195</v>
      </c>
      <c r="J53" s="90"/>
    </row>
    <row r="54" spans="1:10" ht="25.5">
      <c r="A54" s="31" t="s">
        <v>353</v>
      </c>
      <c r="B54" s="18"/>
      <c r="C54" s="18"/>
      <c r="D54" s="32" t="s">
        <v>356</v>
      </c>
      <c r="E54" s="230">
        <v>26000</v>
      </c>
      <c r="F54" s="53">
        <v>26000</v>
      </c>
      <c r="G54" s="39">
        <v>12550.74</v>
      </c>
      <c r="H54" s="131">
        <f t="shared" si="0"/>
        <v>0.48272076923076923</v>
      </c>
      <c r="I54" s="131">
        <f t="shared" si="1"/>
        <v>0.0013582425510123874</v>
      </c>
      <c r="J54" s="90"/>
    </row>
    <row r="55" spans="1:10" ht="12.75">
      <c r="A55" s="27" t="s">
        <v>93</v>
      </c>
      <c r="B55" s="18"/>
      <c r="C55" s="18"/>
      <c r="D55" s="28" t="s">
        <v>94</v>
      </c>
      <c r="E55" s="230">
        <v>7000</v>
      </c>
      <c r="F55" s="53">
        <v>7000</v>
      </c>
      <c r="G55" s="39">
        <v>3001.82</v>
      </c>
      <c r="H55" s="131">
        <f t="shared" si="0"/>
        <v>0.4288314285714286</v>
      </c>
      <c r="I55" s="131">
        <f t="shared" si="1"/>
        <v>0.00032485731155931883</v>
      </c>
      <c r="J55" s="90"/>
    </row>
    <row r="56" spans="1:10" ht="12.75">
      <c r="A56" s="27" t="s">
        <v>90</v>
      </c>
      <c r="B56" s="18"/>
      <c r="C56" s="18"/>
      <c r="D56" s="28" t="s">
        <v>89</v>
      </c>
      <c r="E56" s="230">
        <v>166000</v>
      </c>
      <c r="F56" s="53">
        <v>123836</v>
      </c>
      <c r="G56" s="39">
        <v>122723.19</v>
      </c>
      <c r="H56" s="131">
        <f t="shared" si="0"/>
        <v>0.9910138408863336</v>
      </c>
      <c r="I56" s="131">
        <f t="shared" si="1"/>
        <v>0.01328111797822104</v>
      </c>
      <c r="J56" s="90"/>
    </row>
    <row r="57" spans="1:10" ht="12.75" customHeight="1">
      <c r="A57" s="29" t="s">
        <v>428</v>
      </c>
      <c r="B57" s="18"/>
      <c r="C57" s="18"/>
      <c r="D57" s="28" t="s">
        <v>149</v>
      </c>
      <c r="E57" s="230">
        <v>13000</v>
      </c>
      <c r="F57" s="53">
        <v>32000</v>
      </c>
      <c r="G57" s="39">
        <v>7319.7</v>
      </c>
      <c r="H57" s="131">
        <f t="shared" si="0"/>
        <v>0.228740625</v>
      </c>
      <c r="I57" s="131">
        <f t="shared" si="1"/>
        <v>0.0007921387902741489</v>
      </c>
      <c r="J57" s="90"/>
    </row>
    <row r="58" spans="1:10" ht="12.75" hidden="1">
      <c r="A58" s="27" t="s">
        <v>274</v>
      </c>
      <c r="B58" s="18"/>
      <c r="C58" s="32" t="s">
        <v>276</v>
      </c>
      <c r="D58" s="28"/>
      <c r="E58" s="230">
        <v>0</v>
      </c>
      <c r="F58" s="53">
        <v>0</v>
      </c>
      <c r="G58" s="39">
        <f>G59</f>
        <v>0</v>
      </c>
      <c r="H58" s="131" t="e">
        <f t="shared" si="0"/>
        <v>#DIV/0!</v>
      </c>
      <c r="I58" s="131">
        <f t="shared" si="1"/>
        <v>0</v>
      </c>
      <c r="J58" s="90"/>
    </row>
    <row r="59" spans="1:10" ht="38.25" hidden="1">
      <c r="A59" s="29" t="s">
        <v>275</v>
      </c>
      <c r="B59" s="18"/>
      <c r="C59" s="18"/>
      <c r="D59" s="32" t="s">
        <v>277</v>
      </c>
      <c r="E59" s="230">
        <v>0</v>
      </c>
      <c r="F59" s="53">
        <v>0</v>
      </c>
      <c r="G59" s="39">
        <v>0</v>
      </c>
      <c r="H59" s="131" t="e">
        <f t="shared" si="0"/>
        <v>#DIV/0!</v>
      </c>
      <c r="I59" s="131">
        <f t="shared" si="1"/>
        <v>0</v>
      </c>
      <c r="J59" s="90"/>
    </row>
    <row r="60" spans="1:10" ht="18" customHeight="1">
      <c r="A60" s="69" t="s">
        <v>235</v>
      </c>
      <c r="B60" s="48" t="s">
        <v>237</v>
      </c>
      <c r="C60" s="48"/>
      <c r="D60" s="48"/>
      <c r="E60" s="231">
        <f>SUM(E61,E65)</f>
        <v>44500</v>
      </c>
      <c r="F60" s="49">
        <f>SUM(F61,F65)</f>
        <v>22500</v>
      </c>
      <c r="G60" s="49">
        <f>SUM(G61)</f>
        <v>1480.8</v>
      </c>
      <c r="H60" s="30">
        <f t="shared" si="0"/>
        <v>0.06581333333333333</v>
      </c>
      <c r="I60" s="30">
        <f t="shared" si="1"/>
        <v>0.00016025234922714863</v>
      </c>
      <c r="J60" s="90">
        <f>G60/7232332.21</f>
        <v>0.0002047472318752902</v>
      </c>
    </row>
    <row r="61" spans="1:10" ht="15" customHeight="1">
      <c r="A61" s="94" t="s">
        <v>236</v>
      </c>
      <c r="B61" s="133"/>
      <c r="C61" s="133" t="s">
        <v>238</v>
      </c>
      <c r="D61" s="133"/>
      <c r="E61" s="229">
        <f>SUM(E62:E64)</f>
        <v>39500</v>
      </c>
      <c r="F61" s="134">
        <f>F64+F62+F63</f>
        <v>17500</v>
      </c>
      <c r="G61" s="134">
        <f>G64+G62+G63</f>
        <v>1480.8</v>
      </c>
      <c r="H61" s="98">
        <f t="shared" si="0"/>
        <v>0.08461714285714285</v>
      </c>
      <c r="I61" s="98">
        <f t="shared" si="1"/>
        <v>0.00016025234922714863</v>
      </c>
      <c r="J61" s="134"/>
    </row>
    <row r="62" spans="1:10" ht="12.75">
      <c r="A62" s="29" t="s">
        <v>165</v>
      </c>
      <c r="B62" s="28"/>
      <c r="C62" s="28"/>
      <c r="D62" s="28" t="s">
        <v>166</v>
      </c>
      <c r="E62" s="234">
        <v>35000</v>
      </c>
      <c r="F62" s="39">
        <v>3000</v>
      </c>
      <c r="G62" s="39">
        <v>0</v>
      </c>
      <c r="H62" s="131">
        <f t="shared" si="0"/>
        <v>0</v>
      </c>
      <c r="I62" s="131">
        <f t="shared" si="1"/>
        <v>0</v>
      </c>
      <c r="J62" s="39"/>
    </row>
    <row r="63" spans="1:10" ht="12.75">
      <c r="A63" s="29" t="s">
        <v>12</v>
      </c>
      <c r="B63" s="18"/>
      <c r="C63" s="18"/>
      <c r="D63" s="28" t="s">
        <v>79</v>
      </c>
      <c r="E63" s="230">
        <v>3000</v>
      </c>
      <c r="F63" s="39">
        <v>13000</v>
      </c>
      <c r="G63" s="39">
        <v>30.8</v>
      </c>
      <c r="H63" s="131">
        <f t="shared" si="0"/>
        <v>0.0023692307692307693</v>
      </c>
      <c r="I63" s="131">
        <f t="shared" si="1"/>
        <v>3.333179603049823E-06</v>
      </c>
      <c r="J63" s="39"/>
    </row>
    <row r="64" spans="1:10" s="96" customFormat="1" ht="25.5">
      <c r="A64" s="29" t="s">
        <v>410</v>
      </c>
      <c r="B64" s="18"/>
      <c r="C64" s="18"/>
      <c r="D64" s="28" t="s">
        <v>178</v>
      </c>
      <c r="E64" s="230">
        <v>1500</v>
      </c>
      <c r="F64" s="163">
        <v>1500</v>
      </c>
      <c r="G64" s="39">
        <v>1450</v>
      </c>
      <c r="H64" s="131">
        <f t="shared" si="0"/>
        <v>0.9666666666666667</v>
      </c>
      <c r="I64" s="131">
        <f t="shared" si="1"/>
        <v>0.0001569191696240988</v>
      </c>
      <c r="J64" s="90"/>
    </row>
    <row r="65" spans="1:10" s="227" customFormat="1" ht="15" customHeight="1">
      <c r="A65" s="94" t="s">
        <v>459</v>
      </c>
      <c r="B65" s="133"/>
      <c r="C65" s="133" t="s">
        <v>458</v>
      </c>
      <c r="D65" s="133"/>
      <c r="E65" s="229">
        <f>SUM(E66)</f>
        <v>5000</v>
      </c>
      <c r="F65" s="243">
        <f>F66</f>
        <v>5000</v>
      </c>
      <c r="G65" s="134">
        <f>G66</f>
        <v>0</v>
      </c>
      <c r="H65" s="98">
        <f t="shared" si="0"/>
        <v>0</v>
      </c>
      <c r="I65" s="98">
        <f t="shared" si="1"/>
        <v>0</v>
      </c>
      <c r="J65" s="134"/>
    </row>
    <row r="66" spans="1:10" s="104" customFormat="1" ht="12.75">
      <c r="A66" s="29" t="s">
        <v>90</v>
      </c>
      <c r="B66" s="18"/>
      <c r="C66" s="18"/>
      <c r="D66" s="28" t="s">
        <v>89</v>
      </c>
      <c r="E66" s="230">
        <v>5000</v>
      </c>
      <c r="F66" s="163">
        <v>5000</v>
      </c>
      <c r="G66" s="39">
        <v>0</v>
      </c>
      <c r="H66" s="131">
        <f t="shared" si="0"/>
        <v>0</v>
      </c>
      <c r="I66" s="131">
        <f t="shared" si="1"/>
        <v>0</v>
      </c>
      <c r="J66" s="90"/>
    </row>
    <row r="67" spans="1:10" s="104" customFormat="1" ht="18" customHeight="1">
      <c r="A67" s="86" t="s">
        <v>301</v>
      </c>
      <c r="B67" s="87" t="s">
        <v>302</v>
      </c>
      <c r="C67" s="87"/>
      <c r="D67" s="87"/>
      <c r="E67" s="235">
        <f>E68</f>
        <v>43666</v>
      </c>
      <c r="F67" s="164">
        <f>F68</f>
        <v>46666</v>
      </c>
      <c r="G67" s="171">
        <f>G68</f>
        <v>9282.64</v>
      </c>
      <c r="H67" s="30">
        <f t="shared" si="0"/>
        <v>0.1989165559507993</v>
      </c>
      <c r="I67" s="30">
        <f t="shared" si="1"/>
        <v>0.0010045683867030651</v>
      </c>
      <c r="J67" s="90"/>
    </row>
    <row r="68" spans="1:10" s="96" customFormat="1" ht="15" customHeight="1">
      <c r="A68" s="94" t="s">
        <v>15</v>
      </c>
      <c r="B68" s="133"/>
      <c r="C68" s="133" t="s">
        <v>303</v>
      </c>
      <c r="D68" s="133"/>
      <c r="E68" s="229">
        <f>E73+E71+E70</f>
        <v>43666</v>
      </c>
      <c r="F68" s="136">
        <f>SUM(F69:F73)</f>
        <v>46666</v>
      </c>
      <c r="G68" s="172">
        <f>SUM(G69:G73)</f>
        <v>9282.64</v>
      </c>
      <c r="H68" s="98">
        <f t="shared" si="0"/>
        <v>0.1989165559507993</v>
      </c>
      <c r="I68" s="98">
        <f t="shared" si="1"/>
        <v>0.0010045683867030651</v>
      </c>
      <c r="J68" s="134"/>
    </row>
    <row r="69" spans="1:10" s="104" customFormat="1" ht="12.75">
      <c r="A69" s="29" t="s">
        <v>10</v>
      </c>
      <c r="B69" s="28"/>
      <c r="C69" s="28"/>
      <c r="D69" s="28" t="s">
        <v>154</v>
      </c>
      <c r="E69" s="234"/>
      <c r="F69" s="42">
        <v>500</v>
      </c>
      <c r="G69" s="244">
        <v>28.73</v>
      </c>
      <c r="H69" s="131">
        <f t="shared" si="0"/>
        <v>0.057460000000000004</v>
      </c>
      <c r="I69" s="131">
        <f aca="true" t="shared" si="2" ref="I69:I132">G69/9240426.16</f>
        <v>3.109163960896799E-06</v>
      </c>
      <c r="J69" s="39"/>
    </row>
    <row r="70" spans="1:10" s="50" customFormat="1" ht="12.75">
      <c r="A70" s="29" t="s">
        <v>12</v>
      </c>
      <c r="B70" s="133"/>
      <c r="C70" s="133"/>
      <c r="D70" s="28" t="s">
        <v>79</v>
      </c>
      <c r="E70" s="234">
        <v>2000</v>
      </c>
      <c r="F70" s="42">
        <v>1500</v>
      </c>
      <c r="G70" s="244">
        <v>143.46</v>
      </c>
      <c r="H70" s="131">
        <f t="shared" si="0"/>
        <v>0.09564</v>
      </c>
      <c r="I70" s="131">
        <f t="shared" si="2"/>
        <v>1.552525798225739E-05</v>
      </c>
      <c r="J70" s="134"/>
    </row>
    <row r="71" spans="1:10" s="50" customFormat="1" ht="12.75">
      <c r="A71" s="17" t="s">
        <v>12</v>
      </c>
      <c r="B71" s="156"/>
      <c r="C71" s="156"/>
      <c r="D71" s="28" t="s">
        <v>253</v>
      </c>
      <c r="E71" s="234">
        <v>481</v>
      </c>
      <c r="F71" s="39">
        <v>481</v>
      </c>
      <c r="G71" s="39">
        <v>0</v>
      </c>
      <c r="H71" s="131">
        <f t="shared" si="0"/>
        <v>0</v>
      </c>
      <c r="I71" s="131">
        <f t="shared" si="2"/>
        <v>0</v>
      </c>
      <c r="J71" s="134"/>
    </row>
    <row r="72" spans="1:10" s="50" customFormat="1" ht="25.5">
      <c r="A72" s="19" t="s">
        <v>489</v>
      </c>
      <c r="B72" s="156"/>
      <c r="C72" s="156"/>
      <c r="D72" s="28" t="s">
        <v>470</v>
      </c>
      <c r="E72" s="234">
        <v>0</v>
      </c>
      <c r="F72" s="39">
        <v>3000</v>
      </c>
      <c r="G72" s="39">
        <v>1245</v>
      </c>
      <c r="H72" s="131">
        <f t="shared" si="0"/>
        <v>0.415</v>
      </c>
      <c r="I72" s="131">
        <f t="shared" si="2"/>
        <v>0.0001347340456427607</v>
      </c>
      <c r="J72" s="134"/>
    </row>
    <row r="73" spans="1:10" ht="12.75">
      <c r="A73" s="29" t="s">
        <v>90</v>
      </c>
      <c r="B73" s="18"/>
      <c r="C73" s="18"/>
      <c r="D73" s="28" t="s">
        <v>255</v>
      </c>
      <c r="E73" s="230">
        <v>41185</v>
      </c>
      <c r="F73" s="53">
        <v>41185</v>
      </c>
      <c r="G73" s="39">
        <v>7865.45</v>
      </c>
      <c r="H73" s="131">
        <f t="shared" si="0"/>
        <v>0.19097851159402696</v>
      </c>
      <c r="I73" s="131">
        <f t="shared" si="2"/>
        <v>0.0008511999191171503</v>
      </c>
      <c r="J73" s="90"/>
    </row>
    <row r="74" spans="1:10" s="113" customFormat="1" ht="18" customHeight="1">
      <c r="A74" s="15" t="s">
        <v>17</v>
      </c>
      <c r="B74" s="16">
        <v>750</v>
      </c>
      <c r="C74" s="16"/>
      <c r="D74" s="16"/>
      <c r="E74" s="228">
        <f>SUM(E75,E92,E97,E137,E129,E135)</f>
        <v>2192383</v>
      </c>
      <c r="F74" s="40">
        <f>SUM(F75,F92,F97,F129,F137,F135)</f>
        <v>2222653</v>
      </c>
      <c r="G74" s="40">
        <f>SUM(G75,G92,G97,G137,G129,G135)</f>
        <v>1105191.99</v>
      </c>
      <c r="H74" s="30">
        <f t="shared" si="0"/>
        <v>0.497240005524929</v>
      </c>
      <c r="I74" s="30">
        <f t="shared" si="2"/>
        <v>0.1196040064455209</v>
      </c>
      <c r="J74" s="90">
        <v>0</v>
      </c>
    </row>
    <row r="75" spans="1:10" s="113" customFormat="1" ht="15" customHeight="1">
      <c r="A75" s="132" t="s">
        <v>18</v>
      </c>
      <c r="B75" s="133"/>
      <c r="C75" s="133">
        <v>75011</v>
      </c>
      <c r="D75" s="133"/>
      <c r="E75" s="229">
        <f>SUM(E76:E91)</f>
        <v>144565</v>
      </c>
      <c r="F75" s="136">
        <f>SUM(F76:F91)</f>
        <v>146460</v>
      </c>
      <c r="G75" s="136">
        <f>SUM(G76:G91)</f>
        <v>73003.95</v>
      </c>
      <c r="H75" s="98">
        <f t="shared" si="0"/>
        <v>0.49845657517410896</v>
      </c>
      <c r="I75" s="98">
        <f t="shared" si="2"/>
        <v>0.007900496009158087</v>
      </c>
      <c r="J75" s="135"/>
    </row>
    <row r="76" spans="1:10" s="50" customFormat="1" ht="12.75">
      <c r="A76" s="85" t="s">
        <v>300</v>
      </c>
      <c r="B76" s="18"/>
      <c r="C76" s="18"/>
      <c r="D76" s="28" t="s">
        <v>98</v>
      </c>
      <c r="E76" s="230">
        <v>600</v>
      </c>
      <c r="F76" s="46">
        <v>1300</v>
      </c>
      <c r="G76" s="42">
        <v>850</v>
      </c>
      <c r="H76" s="131">
        <f t="shared" si="0"/>
        <v>0.6538461538461539</v>
      </c>
      <c r="I76" s="131">
        <f t="shared" si="2"/>
        <v>9.198709943481654E-05</v>
      </c>
      <c r="J76" s="43"/>
    </row>
    <row r="77" spans="1:10" ht="12.75">
      <c r="A77" s="17" t="s">
        <v>19</v>
      </c>
      <c r="B77" s="18"/>
      <c r="C77" s="18"/>
      <c r="D77" s="18">
        <v>4010</v>
      </c>
      <c r="E77" s="230">
        <v>92935</v>
      </c>
      <c r="F77" s="53">
        <v>93935</v>
      </c>
      <c r="G77" s="39">
        <v>44618.72</v>
      </c>
      <c r="H77" s="131">
        <f t="shared" si="0"/>
        <v>0.4749956885080109</v>
      </c>
      <c r="I77" s="131">
        <f t="shared" si="2"/>
        <v>0.004828643097993221</v>
      </c>
      <c r="J77" s="43"/>
    </row>
    <row r="78" spans="1:10" s="96" customFormat="1" ht="12.75">
      <c r="A78" s="17" t="s">
        <v>20</v>
      </c>
      <c r="B78" s="18"/>
      <c r="C78" s="18"/>
      <c r="D78" s="18">
        <v>4040</v>
      </c>
      <c r="E78" s="230">
        <v>6166</v>
      </c>
      <c r="F78" s="53">
        <v>6146.49</v>
      </c>
      <c r="G78" s="39">
        <v>6146.49</v>
      </c>
      <c r="H78" s="131">
        <f t="shared" si="0"/>
        <v>1</v>
      </c>
      <c r="I78" s="131">
        <f t="shared" si="2"/>
        <v>0.0006651738668295359</v>
      </c>
      <c r="J78" s="43"/>
    </row>
    <row r="79" spans="1:10" ht="12.75">
      <c r="A79" s="17" t="s">
        <v>21</v>
      </c>
      <c r="B79" s="18"/>
      <c r="C79" s="18"/>
      <c r="D79" s="18">
        <v>4110</v>
      </c>
      <c r="E79" s="230">
        <v>17035</v>
      </c>
      <c r="F79" s="53">
        <v>17310.51</v>
      </c>
      <c r="G79" s="39">
        <v>7864.66</v>
      </c>
      <c r="H79" s="131">
        <f aca="true" t="shared" si="3" ref="H79:H136">G79/F79</f>
        <v>0.45432861307956846</v>
      </c>
      <c r="I79" s="131">
        <f t="shared" si="2"/>
        <v>0.0008511144252247344</v>
      </c>
      <c r="J79" s="43"/>
    </row>
    <row r="80" spans="1:10" ht="12.75">
      <c r="A80" s="17" t="s">
        <v>22</v>
      </c>
      <c r="B80" s="18"/>
      <c r="C80" s="18"/>
      <c r="D80" s="18">
        <v>4120</v>
      </c>
      <c r="E80" s="230">
        <v>2003</v>
      </c>
      <c r="F80" s="53">
        <v>2043</v>
      </c>
      <c r="G80" s="39">
        <v>946.05</v>
      </c>
      <c r="H80" s="131">
        <f t="shared" si="3"/>
        <v>0.46306901615271656</v>
      </c>
      <c r="I80" s="131">
        <f t="shared" si="2"/>
        <v>0.00010238164167095081</v>
      </c>
      <c r="J80" s="43"/>
    </row>
    <row r="81" spans="1:10" ht="12.75">
      <c r="A81" s="27" t="s">
        <v>165</v>
      </c>
      <c r="B81" s="18"/>
      <c r="C81" s="18"/>
      <c r="D81" s="28" t="s">
        <v>166</v>
      </c>
      <c r="E81" s="230">
        <v>500</v>
      </c>
      <c r="F81" s="53">
        <v>500</v>
      </c>
      <c r="G81" s="39">
        <v>0</v>
      </c>
      <c r="H81" s="131">
        <f t="shared" si="3"/>
        <v>0</v>
      </c>
      <c r="I81" s="131">
        <f t="shared" si="2"/>
        <v>0</v>
      </c>
      <c r="J81" s="43"/>
    </row>
    <row r="82" spans="1:10" ht="12.75">
      <c r="A82" s="17" t="s">
        <v>9</v>
      </c>
      <c r="B82" s="18"/>
      <c r="C82" s="18"/>
      <c r="D82" s="18" t="s">
        <v>83</v>
      </c>
      <c r="E82" s="230">
        <v>8427</v>
      </c>
      <c r="F82" s="53">
        <v>8450</v>
      </c>
      <c r="G82" s="39">
        <v>3899.6</v>
      </c>
      <c r="H82" s="131">
        <f t="shared" si="3"/>
        <v>0.46149112426035505</v>
      </c>
      <c r="I82" s="131">
        <f t="shared" si="2"/>
        <v>0.00042201516818354183</v>
      </c>
      <c r="J82" s="43"/>
    </row>
    <row r="83" spans="1:10" ht="12.75">
      <c r="A83" s="17" t="s">
        <v>11</v>
      </c>
      <c r="B83" s="18"/>
      <c r="C83" s="18"/>
      <c r="D83" s="18" t="s">
        <v>136</v>
      </c>
      <c r="E83" s="230">
        <v>400</v>
      </c>
      <c r="F83" s="53">
        <v>226</v>
      </c>
      <c r="G83" s="39">
        <v>0</v>
      </c>
      <c r="H83" s="131">
        <f t="shared" si="3"/>
        <v>0</v>
      </c>
      <c r="I83" s="131">
        <f t="shared" si="2"/>
        <v>0</v>
      </c>
      <c r="J83" s="43"/>
    </row>
    <row r="84" spans="1:10" ht="12.75">
      <c r="A84" s="27" t="s">
        <v>48</v>
      </c>
      <c r="B84" s="18"/>
      <c r="C84" s="18"/>
      <c r="D84" s="28" t="s">
        <v>138</v>
      </c>
      <c r="E84" s="230">
        <v>100</v>
      </c>
      <c r="F84" s="53">
        <v>150</v>
      </c>
      <c r="G84" s="39">
        <v>0</v>
      </c>
      <c r="H84" s="131">
        <f t="shared" si="3"/>
        <v>0</v>
      </c>
      <c r="I84" s="131">
        <f t="shared" si="2"/>
        <v>0</v>
      </c>
      <c r="J84" s="43"/>
    </row>
    <row r="85" spans="1:10" ht="12.75">
      <c r="A85" s="27" t="s">
        <v>12</v>
      </c>
      <c r="B85" s="18"/>
      <c r="C85" s="18"/>
      <c r="D85" s="28" t="s">
        <v>79</v>
      </c>
      <c r="E85" s="230">
        <v>12400</v>
      </c>
      <c r="F85" s="53">
        <v>12400</v>
      </c>
      <c r="G85" s="39">
        <v>6475.57</v>
      </c>
      <c r="H85" s="131">
        <f t="shared" si="3"/>
        <v>0.5222233870967742</v>
      </c>
      <c r="I85" s="131">
        <f t="shared" si="2"/>
        <v>0.0007007869429260175</v>
      </c>
      <c r="J85" s="43"/>
    </row>
    <row r="86" spans="1:10" ht="12.75">
      <c r="A86" s="27" t="s">
        <v>411</v>
      </c>
      <c r="B86" s="18"/>
      <c r="C86" s="18"/>
      <c r="D86" s="28" t="s">
        <v>412</v>
      </c>
      <c r="E86" s="230">
        <v>400</v>
      </c>
      <c r="F86" s="53">
        <v>400</v>
      </c>
      <c r="G86" s="39">
        <v>0</v>
      </c>
      <c r="H86" s="131">
        <f t="shared" si="3"/>
        <v>0</v>
      </c>
      <c r="I86" s="131">
        <f t="shared" si="2"/>
        <v>0</v>
      </c>
      <c r="J86" s="43"/>
    </row>
    <row r="87" spans="1:10" ht="12.75">
      <c r="A87" s="27" t="s">
        <v>25</v>
      </c>
      <c r="B87" s="18"/>
      <c r="C87" s="18"/>
      <c r="D87" s="28" t="s">
        <v>84</v>
      </c>
      <c r="E87" s="230">
        <v>100</v>
      </c>
      <c r="F87" s="53">
        <v>100</v>
      </c>
      <c r="G87" s="39">
        <v>15</v>
      </c>
      <c r="H87" s="131">
        <f t="shared" si="3"/>
        <v>0.15</v>
      </c>
      <c r="I87" s="131">
        <f t="shared" si="2"/>
        <v>1.6233017547320567E-06</v>
      </c>
      <c r="J87" s="43"/>
    </row>
    <row r="88" spans="1:10" ht="12.75">
      <c r="A88" s="29" t="s">
        <v>362</v>
      </c>
      <c r="B88" s="18"/>
      <c r="C88" s="18"/>
      <c r="D88" s="18">
        <v>4440</v>
      </c>
      <c r="E88" s="230">
        <v>3099</v>
      </c>
      <c r="F88" s="53">
        <v>3099</v>
      </c>
      <c r="G88" s="39">
        <v>2187.86</v>
      </c>
      <c r="H88" s="131">
        <f t="shared" si="3"/>
        <v>0.7059890287189416</v>
      </c>
      <c r="I88" s="131">
        <f t="shared" si="2"/>
        <v>0.0002367704651405385</v>
      </c>
      <c r="J88" s="43"/>
    </row>
    <row r="89" spans="1:10" ht="12.75" hidden="1">
      <c r="A89" s="51" t="s">
        <v>216</v>
      </c>
      <c r="B89" s="18"/>
      <c r="C89" s="18"/>
      <c r="D89" s="28" t="s">
        <v>217</v>
      </c>
      <c r="E89" s="230">
        <v>0</v>
      </c>
      <c r="F89" s="53">
        <v>0</v>
      </c>
      <c r="G89" s="39">
        <v>0</v>
      </c>
      <c r="H89" s="131">
        <v>0</v>
      </c>
      <c r="I89" s="131">
        <f t="shared" si="2"/>
        <v>0</v>
      </c>
      <c r="J89" s="43"/>
    </row>
    <row r="90" spans="1:10" ht="12.75" hidden="1">
      <c r="A90" s="27" t="s">
        <v>93</v>
      </c>
      <c r="B90" s="18"/>
      <c r="C90" s="18"/>
      <c r="D90" s="28" t="s">
        <v>94</v>
      </c>
      <c r="E90" s="230">
        <v>0</v>
      </c>
      <c r="F90" s="53">
        <v>0</v>
      </c>
      <c r="G90" s="39">
        <v>0</v>
      </c>
      <c r="H90" s="131">
        <v>0</v>
      </c>
      <c r="I90" s="131">
        <f t="shared" si="2"/>
        <v>0</v>
      </c>
      <c r="J90" s="43"/>
    </row>
    <row r="91" spans="1:10" ht="25.5">
      <c r="A91" s="29" t="s">
        <v>215</v>
      </c>
      <c r="B91" s="18"/>
      <c r="C91" s="18"/>
      <c r="D91" s="28" t="s">
        <v>201</v>
      </c>
      <c r="E91" s="230">
        <v>400</v>
      </c>
      <c r="F91" s="53">
        <v>400</v>
      </c>
      <c r="G91" s="39">
        <v>0</v>
      </c>
      <c r="H91" s="131">
        <f t="shared" si="3"/>
        <v>0</v>
      </c>
      <c r="I91" s="131">
        <f t="shared" si="2"/>
        <v>0</v>
      </c>
      <c r="J91" s="43"/>
    </row>
    <row r="92" spans="1:10" ht="15" customHeight="1">
      <c r="A92" s="132" t="s">
        <v>358</v>
      </c>
      <c r="B92" s="133"/>
      <c r="C92" s="133">
        <v>75022</v>
      </c>
      <c r="D92" s="133"/>
      <c r="E92" s="229">
        <f>SUM(E93:E96)</f>
        <v>77118</v>
      </c>
      <c r="F92" s="136">
        <f>SUM(F93:F96)</f>
        <v>78118</v>
      </c>
      <c r="G92" s="136">
        <f>SUM(G93:G96)</f>
        <v>44996.82</v>
      </c>
      <c r="H92" s="98">
        <f t="shared" si="3"/>
        <v>0.5760109065772293</v>
      </c>
      <c r="I92" s="98">
        <f t="shared" si="2"/>
        <v>0.004869561124224166</v>
      </c>
      <c r="J92" s="135"/>
    </row>
    <row r="93" spans="1:10" ht="12.75">
      <c r="A93" s="17" t="s">
        <v>23</v>
      </c>
      <c r="B93" s="18"/>
      <c r="C93" s="18"/>
      <c r="D93" s="18">
        <v>3030</v>
      </c>
      <c r="E93" s="230">
        <v>73768</v>
      </c>
      <c r="F93" s="53">
        <v>73768</v>
      </c>
      <c r="G93" s="39">
        <v>43755.22</v>
      </c>
      <c r="H93" s="131">
        <f t="shared" si="3"/>
        <v>0.5931463507211799</v>
      </c>
      <c r="I93" s="131">
        <f t="shared" si="2"/>
        <v>0.004735195026979146</v>
      </c>
      <c r="J93" s="43"/>
    </row>
    <row r="94" spans="1:10" ht="12.75">
      <c r="A94" s="17" t="s">
        <v>9</v>
      </c>
      <c r="B94" s="18"/>
      <c r="C94" s="18"/>
      <c r="D94" s="18">
        <v>4210</v>
      </c>
      <c r="E94" s="230">
        <v>2000</v>
      </c>
      <c r="F94" s="53">
        <v>1800</v>
      </c>
      <c r="G94" s="39">
        <v>376.27</v>
      </c>
      <c r="H94" s="131">
        <f t="shared" si="3"/>
        <v>0.20903888888888889</v>
      </c>
      <c r="I94" s="131">
        <f t="shared" si="2"/>
        <v>4.0719983416868725E-05</v>
      </c>
      <c r="J94" s="43"/>
    </row>
    <row r="95" spans="1:10" s="96" customFormat="1" ht="12.75">
      <c r="A95" s="17" t="s">
        <v>12</v>
      </c>
      <c r="B95" s="18"/>
      <c r="C95" s="18"/>
      <c r="D95" s="18" t="s">
        <v>79</v>
      </c>
      <c r="E95" s="230">
        <v>500</v>
      </c>
      <c r="F95" s="53">
        <v>1700</v>
      </c>
      <c r="G95" s="39">
        <v>470.5</v>
      </c>
      <c r="H95" s="131">
        <f t="shared" si="3"/>
        <v>0.27676470588235297</v>
      </c>
      <c r="I95" s="131">
        <f t="shared" si="2"/>
        <v>5.091756504009551E-05</v>
      </c>
      <c r="J95" s="43"/>
    </row>
    <row r="96" spans="1:10" ht="12.75">
      <c r="A96" s="29" t="s">
        <v>503</v>
      </c>
      <c r="B96" s="18"/>
      <c r="C96" s="18"/>
      <c r="D96" s="28" t="s">
        <v>202</v>
      </c>
      <c r="E96" s="230">
        <v>850</v>
      </c>
      <c r="F96" s="53">
        <v>850</v>
      </c>
      <c r="G96" s="39">
        <v>394.83</v>
      </c>
      <c r="H96" s="131">
        <f t="shared" si="3"/>
        <v>0.46450588235294116</v>
      </c>
      <c r="I96" s="131">
        <f t="shared" si="2"/>
        <v>4.2728548788057195E-05</v>
      </c>
      <c r="J96" s="43"/>
    </row>
    <row r="97" spans="1:10" ht="15" customHeight="1">
      <c r="A97" s="132" t="s">
        <v>390</v>
      </c>
      <c r="B97" s="133"/>
      <c r="C97" s="133">
        <v>75023</v>
      </c>
      <c r="D97" s="133"/>
      <c r="E97" s="229">
        <f>SUM(E98:E128)</f>
        <v>1909300</v>
      </c>
      <c r="F97" s="136">
        <f>SUM(F98:F128)</f>
        <v>1936525</v>
      </c>
      <c r="G97" s="136">
        <f>SUM(G98:G128)</f>
        <v>966172.48</v>
      </c>
      <c r="H97" s="98">
        <f t="shared" si="3"/>
        <v>0.49892073688694955</v>
      </c>
      <c r="I97" s="98">
        <f t="shared" si="2"/>
        <v>0.10455929881052152</v>
      </c>
      <c r="J97" s="135"/>
    </row>
    <row r="98" spans="1:10" ht="12.75">
      <c r="A98" s="85" t="s">
        <v>359</v>
      </c>
      <c r="B98" s="18"/>
      <c r="C98" s="18"/>
      <c r="D98" s="18">
        <v>3020</v>
      </c>
      <c r="E98" s="230">
        <v>7000</v>
      </c>
      <c r="F98" s="53">
        <v>20225</v>
      </c>
      <c r="G98" s="39">
        <v>14989.17</v>
      </c>
      <c r="H98" s="131">
        <f t="shared" si="3"/>
        <v>0.741120889987639</v>
      </c>
      <c r="I98" s="131">
        <f t="shared" si="2"/>
        <v>0.00162212973086514</v>
      </c>
      <c r="J98" s="43"/>
    </row>
    <row r="99" spans="1:10" ht="12.75">
      <c r="A99" s="17" t="s">
        <v>19</v>
      </c>
      <c r="B99" s="18"/>
      <c r="C99" s="18"/>
      <c r="D99" s="18">
        <v>4010</v>
      </c>
      <c r="E99" s="230">
        <v>1043096</v>
      </c>
      <c r="F99" s="53">
        <v>1045104</v>
      </c>
      <c r="G99" s="39">
        <v>491169.03</v>
      </c>
      <c r="H99" s="131">
        <f t="shared" si="3"/>
        <v>0.4699714382492078</v>
      </c>
      <c r="I99" s="131">
        <f t="shared" si="2"/>
        <v>0.053154369884602815</v>
      </c>
      <c r="J99" s="43"/>
    </row>
    <row r="100" spans="1:10" s="96" customFormat="1" ht="12.75">
      <c r="A100" s="17" t="s">
        <v>24</v>
      </c>
      <c r="B100" s="18"/>
      <c r="C100" s="18"/>
      <c r="D100" s="18">
        <v>4040</v>
      </c>
      <c r="E100" s="230">
        <v>82720</v>
      </c>
      <c r="F100" s="53">
        <v>82687</v>
      </c>
      <c r="G100" s="39">
        <v>82686.69</v>
      </c>
      <c r="H100" s="131">
        <f t="shared" si="3"/>
        <v>0.9999962509221523</v>
      </c>
      <c r="I100" s="131">
        <f t="shared" si="2"/>
        <v>0.008948363264665707</v>
      </c>
      <c r="J100" s="43"/>
    </row>
    <row r="101" spans="1:10" ht="12.75">
      <c r="A101" s="17" t="s">
        <v>21</v>
      </c>
      <c r="B101" s="18"/>
      <c r="C101" s="18"/>
      <c r="D101" s="18">
        <v>4110</v>
      </c>
      <c r="E101" s="230">
        <v>174954</v>
      </c>
      <c r="F101" s="53">
        <v>184419</v>
      </c>
      <c r="G101" s="39">
        <v>90186.71</v>
      </c>
      <c r="H101" s="131">
        <f t="shared" si="3"/>
        <v>0.48903155314799457</v>
      </c>
      <c r="I101" s="131">
        <f t="shared" si="2"/>
        <v>0.009760016306434076</v>
      </c>
      <c r="J101" s="43"/>
    </row>
    <row r="102" spans="1:10" ht="12.75">
      <c r="A102" s="17" t="s">
        <v>22</v>
      </c>
      <c r="B102" s="18"/>
      <c r="C102" s="18"/>
      <c r="D102" s="18">
        <v>4120</v>
      </c>
      <c r="E102" s="230">
        <v>21032</v>
      </c>
      <c r="F102" s="53">
        <v>22696</v>
      </c>
      <c r="G102" s="39">
        <v>10957.65</v>
      </c>
      <c r="H102" s="131">
        <f t="shared" si="3"/>
        <v>0.48280093408530134</v>
      </c>
      <c r="I102" s="131">
        <f t="shared" si="2"/>
        <v>0.0011858381648493146</v>
      </c>
      <c r="J102" s="43"/>
    </row>
    <row r="103" spans="1:10" ht="25.5">
      <c r="A103" s="31" t="s">
        <v>360</v>
      </c>
      <c r="B103" s="18"/>
      <c r="C103" s="18"/>
      <c r="D103" s="28" t="s">
        <v>137</v>
      </c>
      <c r="E103" s="230">
        <v>500</v>
      </c>
      <c r="F103" s="53">
        <v>500</v>
      </c>
      <c r="G103" s="39">
        <v>0</v>
      </c>
      <c r="H103" s="131">
        <f t="shared" si="3"/>
        <v>0</v>
      </c>
      <c r="I103" s="131">
        <f t="shared" si="2"/>
        <v>0</v>
      </c>
      <c r="J103" s="43"/>
    </row>
    <row r="104" spans="1:10" ht="12.75">
      <c r="A104" s="27" t="s">
        <v>165</v>
      </c>
      <c r="B104" s="18"/>
      <c r="C104" s="18"/>
      <c r="D104" s="28" t="s">
        <v>166</v>
      </c>
      <c r="E104" s="230">
        <v>5000</v>
      </c>
      <c r="F104" s="53">
        <v>3805</v>
      </c>
      <c r="G104" s="39">
        <v>850</v>
      </c>
      <c r="H104" s="131">
        <f t="shared" si="3"/>
        <v>0.2233902759526938</v>
      </c>
      <c r="I104" s="131">
        <f t="shared" si="2"/>
        <v>9.198709943481654E-05</v>
      </c>
      <c r="J104" s="43"/>
    </row>
    <row r="105" spans="1:10" ht="12.75">
      <c r="A105" s="27" t="s">
        <v>9</v>
      </c>
      <c r="B105" s="18"/>
      <c r="C105" s="18"/>
      <c r="D105" s="18">
        <v>4210</v>
      </c>
      <c r="E105" s="230">
        <v>138000</v>
      </c>
      <c r="F105" s="53">
        <v>138000</v>
      </c>
      <c r="G105" s="39">
        <v>62192.47</v>
      </c>
      <c r="H105" s="131">
        <f t="shared" si="3"/>
        <v>0.4506700724637681</v>
      </c>
      <c r="I105" s="131">
        <f t="shared" si="2"/>
        <v>0.006730476378808053</v>
      </c>
      <c r="J105" s="43"/>
    </row>
    <row r="106" spans="1:10" ht="12.75">
      <c r="A106" s="31" t="s">
        <v>146</v>
      </c>
      <c r="B106" s="18"/>
      <c r="C106" s="18"/>
      <c r="D106" s="28" t="s">
        <v>147</v>
      </c>
      <c r="E106" s="230">
        <v>1200</v>
      </c>
      <c r="F106" s="53">
        <v>1200</v>
      </c>
      <c r="G106" s="39">
        <v>580.53</v>
      </c>
      <c r="H106" s="131">
        <f t="shared" si="3"/>
        <v>0.48377499999999996</v>
      </c>
      <c r="I106" s="131">
        <f t="shared" si="2"/>
        <v>6.282502451164005E-05</v>
      </c>
      <c r="J106" s="43"/>
    </row>
    <row r="107" spans="1:10" ht="12.75">
      <c r="A107" s="17" t="s">
        <v>10</v>
      </c>
      <c r="B107" s="18"/>
      <c r="C107" s="18"/>
      <c r="D107" s="18">
        <v>4260</v>
      </c>
      <c r="E107" s="230">
        <v>113500</v>
      </c>
      <c r="F107" s="53">
        <v>113500</v>
      </c>
      <c r="G107" s="39">
        <v>49762.13</v>
      </c>
      <c r="H107" s="131">
        <f t="shared" si="3"/>
        <v>0.4384328634361233</v>
      </c>
      <c r="I107" s="131">
        <f t="shared" si="2"/>
        <v>0.0053852635298803145</v>
      </c>
      <c r="J107" s="43"/>
    </row>
    <row r="108" spans="1:10" ht="12.75">
      <c r="A108" s="27" t="s">
        <v>11</v>
      </c>
      <c r="B108" s="18"/>
      <c r="C108" s="18"/>
      <c r="D108" s="28" t="s">
        <v>136</v>
      </c>
      <c r="E108" s="230">
        <v>40000</v>
      </c>
      <c r="F108" s="53">
        <v>20000</v>
      </c>
      <c r="G108" s="39">
        <v>1962.4</v>
      </c>
      <c r="H108" s="131">
        <f t="shared" si="3"/>
        <v>0.09812</v>
      </c>
      <c r="I108" s="131">
        <f t="shared" si="2"/>
        <v>0.00021237115756574587</v>
      </c>
      <c r="J108" s="43"/>
    </row>
    <row r="109" spans="1:10" ht="12.75">
      <c r="A109" s="27" t="s">
        <v>48</v>
      </c>
      <c r="B109" s="18"/>
      <c r="C109" s="18"/>
      <c r="D109" s="28" t="s">
        <v>138</v>
      </c>
      <c r="E109" s="230">
        <v>1000</v>
      </c>
      <c r="F109" s="53">
        <v>1000</v>
      </c>
      <c r="G109" s="39">
        <v>445</v>
      </c>
      <c r="H109" s="131">
        <f t="shared" si="3"/>
        <v>0.445</v>
      </c>
      <c r="I109" s="131">
        <f t="shared" si="2"/>
        <v>4.8157952057051014E-05</v>
      </c>
      <c r="J109" s="43"/>
    </row>
    <row r="110" spans="1:10" ht="12.75">
      <c r="A110" s="17" t="s">
        <v>12</v>
      </c>
      <c r="B110" s="18"/>
      <c r="C110" s="18"/>
      <c r="D110" s="18">
        <v>4300</v>
      </c>
      <c r="E110" s="230">
        <v>112000</v>
      </c>
      <c r="F110" s="53">
        <v>132000</v>
      </c>
      <c r="G110" s="39">
        <v>85007.2</v>
      </c>
      <c r="H110" s="131">
        <f t="shared" si="3"/>
        <v>0.6439939393939393</v>
      </c>
      <c r="I110" s="131">
        <f t="shared" si="2"/>
        <v>0.009199489128323926</v>
      </c>
      <c r="J110" s="43"/>
    </row>
    <row r="111" spans="1:10" ht="25.5">
      <c r="A111" s="19" t="s">
        <v>375</v>
      </c>
      <c r="B111" s="18"/>
      <c r="C111" s="18"/>
      <c r="D111" s="18" t="s">
        <v>178</v>
      </c>
      <c r="E111" s="230">
        <v>500</v>
      </c>
      <c r="F111" s="53">
        <v>500</v>
      </c>
      <c r="G111" s="39">
        <v>0</v>
      </c>
      <c r="H111" s="131">
        <f t="shared" si="3"/>
        <v>0</v>
      </c>
      <c r="I111" s="131">
        <f t="shared" si="2"/>
        <v>0</v>
      </c>
      <c r="J111" s="43"/>
    </row>
    <row r="112" spans="1:10" ht="12.75">
      <c r="A112" s="19" t="s">
        <v>477</v>
      </c>
      <c r="B112" s="18"/>
      <c r="C112" s="18"/>
      <c r="D112" s="18" t="s">
        <v>478</v>
      </c>
      <c r="E112" s="230">
        <v>3435</v>
      </c>
      <c r="F112" s="53">
        <v>0</v>
      </c>
      <c r="G112" s="39">
        <v>0</v>
      </c>
      <c r="H112" s="131">
        <v>0</v>
      </c>
      <c r="I112" s="131">
        <f t="shared" si="2"/>
        <v>0</v>
      </c>
      <c r="J112" s="43"/>
    </row>
    <row r="113" spans="1:10" ht="12.75">
      <c r="A113" s="29" t="s">
        <v>503</v>
      </c>
      <c r="B113" s="18"/>
      <c r="C113" s="18"/>
      <c r="D113" s="28" t="s">
        <v>202</v>
      </c>
      <c r="E113" s="230">
        <v>6785</v>
      </c>
      <c r="F113" s="53">
        <v>17260</v>
      </c>
      <c r="G113" s="39">
        <v>7242.96</v>
      </c>
      <c r="H113" s="131">
        <f t="shared" si="3"/>
        <v>0.41963847045191194</v>
      </c>
      <c r="I113" s="131">
        <f t="shared" si="2"/>
        <v>0.0007838339784969398</v>
      </c>
      <c r="J113" s="43"/>
    </row>
    <row r="114" spans="1:10" ht="25.5">
      <c r="A114" s="29" t="s">
        <v>479</v>
      </c>
      <c r="B114" s="18"/>
      <c r="C114" s="18"/>
      <c r="D114" s="28" t="s">
        <v>480</v>
      </c>
      <c r="E114" s="230">
        <v>7040</v>
      </c>
      <c r="F114" s="53">
        <v>0</v>
      </c>
      <c r="G114" s="39">
        <v>0</v>
      </c>
      <c r="H114" s="131">
        <v>0</v>
      </c>
      <c r="I114" s="131">
        <f t="shared" si="2"/>
        <v>0</v>
      </c>
      <c r="J114" s="43"/>
    </row>
    <row r="115" spans="1:10" ht="25.5">
      <c r="A115" s="51" t="s">
        <v>213</v>
      </c>
      <c r="B115" s="18"/>
      <c r="C115" s="18"/>
      <c r="D115" s="28" t="s">
        <v>214</v>
      </c>
      <c r="E115" s="230">
        <v>5000</v>
      </c>
      <c r="F115" s="53">
        <v>4000</v>
      </c>
      <c r="G115" s="39">
        <v>0</v>
      </c>
      <c r="H115" s="131">
        <f t="shared" si="3"/>
        <v>0</v>
      </c>
      <c r="I115" s="131">
        <f t="shared" si="2"/>
        <v>0</v>
      </c>
      <c r="J115" s="43"/>
    </row>
    <row r="116" spans="1:10" ht="12.75">
      <c r="A116" s="17" t="s">
        <v>25</v>
      </c>
      <c r="B116" s="18"/>
      <c r="C116" s="18"/>
      <c r="D116" s="18">
        <v>4410</v>
      </c>
      <c r="E116" s="230">
        <v>5168</v>
      </c>
      <c r="F116" s="53">
        <v>4468</v>
      </c>
      <c r="G116" s="39">
        <v>679.41</v>
      </c>
      <c r="H116" s="131">
        <f t="shared" si="3"/>
        <v>0.15206132497761862</v>
      </c>
      <c r="I116" s="131">
        <f t="shared" si="2"/>
        <v>7.352582967883377E-05</v>
      </c>
      <c r="J116" s="43"/>
    </row>
    <row r="117" spans="1:10" ht="12.75">
      <c r="A117" s="17" t="s">
        <v>26</v>
      </c>
      <c r="B117" s="18"/>
      <c r="C117" s="18"/>
      <c r="D117" s="18">
        <v>4430</v>
      </c>
      <c r="E117" s="230">
        <v>17500</v>
      </c>
      <c r="F117" s="53">
        <v>22500</v>
      </c>
      <c r="G117" s="39">
        <v>5211.7</v>
      </c>
      <c r="H117" s="131">
        <f t="shared" si="3"/>
        <v>0.2316311111111111</v>
      </c>
      <c r="I117" s="131">
        <f t="shared" si="2"/>
        <v>0.0005640107836758039</v>
      </c>
      <c r="J117" s="43"/>
    </row>
    <row r="118" spans="1:10" ht="12.75">
      <c r="A118" s="31" t="s">
        <v>362</v>
      </c>
      <c r="B118" s="18"/>
      <c r="C118" s="18"/>
      <c r="D118" s="18">
        <v>4440</v>
      </c>
      <c r="E118" s="230">
        <v>35653</v>
      </c>
      <c r="F118" s="53">
        <v>35653</v>
      </c>
      <c r="G118" s="39">
        <v>25952.56</v>
      </c>
      <c r="H118" s="131">
        <f t="shared" si="3"/>
        <v>0.727920792079208</v>
      </c>
      <c r="I118" s="131">
        <f t="shared" si="2"/>
        <v>0.0028085890791859323</v>
      </c>
      <c r="J118" s="43"/>
    </row>
    <row r="119" spans="1:10" ht="12.75">
      <c r="A119" s="27" t="s">
        <v>31</v>
      </c>
      <c r="B119" s="18"/>
      <c r="C119" s="18"/>
      <c r="D119" s="28" t="s">
        <v>167</v>
      </c>
      <c r="E119" s="230">
        <v>69784</v>
      </c>
      <c r="F119" s="53">
        <v>69718</v>
      </c>
      <c r="G119" s="39">
        <v>33257</v>
      </c>
      <c r="H119" s="131">
        <f t="shared" si="3"/>
        <v>0.47702171605611177</v>
      </c>
      <c r="I119" s="131">
        <f t="shared" si="2"/>
        <v>0.003599076430474934</v>
      </c>
      <c r="J119" s="43"/>
    </row>
    <row r="120" spans="1:10" ht="25.5">
      <c r="A120" s="31" t="s">
        <v>363</v>
      </c>
      <c r="B120" s="18"/>
      <c r="C120" s="18"/>
      <c r="D120" s="28" t="s">
        <v>168</v>
      </c>
      <c r="E120" s="230">
        <v>1740</v>
      </c>
      <c r="F120" s="53">
        <v>1806</v>
      </c>
      <c r="G120" s="39">
        <v>906</v>
      </c>
      <c r="H120" s="131">
        <f t="shared" si="3"/>
        <v>0.5016611295681063</v>
      </c>
      <c r="I120" s="131">
        <f t="shared" si="2"/>
        <v>9.804742598581622E-05</v>
      </c>
      <c r="J120" s="43"/>
    </row>
    <row r="121" spans="1:10" ht="12.75">
      <c r="A121" s="51" t="s">
        <v>216</v>
      </c>
      <c r="B121" s="18"/>
      <c r="C121" s="18"/>
      <c r="D121" s="28" t="s">
        <v>217</v>
      </c>
      <c r="E121" s="230">
        <v>250</v>
      </c>
      <c r="F121" s="53">
        <v>250</v>
      </c>
      <c r="G121" s="39">
        <v>0</v>
      </c>
      <c r="H121" s="131">
        <f t="shared" si="3"/>
        <v>0</v>
      </c>
      <c r="I121" s="131">
        <f t="shared" si="2"/>
        <v>0</v>
      </c>
      <c r="J121" s="43"/>
    </row>
    <row r="122" spans="1:10" ht="12.75">
      <c r="A122" s="17" t="s">
        <v>95</v>
      </c>
      <c r="B122" s="18"/>
      <c r="C122" s="18"/>
      <c r="D122" s="18" t="s">
        <v>96</v>
      </c>
      <c r="E122" s="230">
        <v>5000</v>
      </c>
      <c r="F122" s="53">
        <v>5000</v>
      </c>
      <c r="G122" s="39">
        <v>0</v>
      </c>
      <c r="H122" s="131">
        <f t="shared" si="3"/>
        <v>0</v>
      </c>
      <c r="I122" s="131">
        <f t="shared" si="2"/>
        <v>0</v>
      </c>
      <c r="J122" s="43"/>
    </row>
    <row r="123" spans="1:10" ht="25.5">
      <c r="A123" s="19" t="s">
        <v>452</v>
      </c>
      <c r="B123" s="18"/>
      <c r="C123" s="18"/>
      <c r="D123" s="18" t="s">
        <v>434</v>
      </c>
      <c r="E123" s="230">
        <v>10</v>
      </c>
      <c r="F123" s="53">
        <v>10</v>
      </c>
      <c r="G123" s="39">
        <v>0</v>
      </c>
      <c r="H123" s="131">
        <f t="shared" si="3"/>
        <v>0</v>
      </c>
      <c r="I123" s="131">
        <f t="shared" si="2"/>
        <v>0</v>
      </c>
      <c r="J123" s="43"/>
    </row>
    <row r="124" spans="1:12" ht="12.75">
      <c r="A124" s="17" t="s">
        <v>16</v>
      </c>
      <c r="B124" s="18"/>
      <c r="C124" s="18"/>
      <c r="D124" s="18">
        <v>4580</v>
      </c>
      <c r="E124" s="230">
        <v>10</v>
      </c>
      <c r="F124" s="53">
        <v>10</v>
      </c>
      <c r="G124" s="39">
        <v>0</v>
      </c>
      <c r="H124" s="131">
        <f t="shared" si="3"/>
        <v>0</v>
      </c>
      <c r="I124" s="131">
        <f t="shared" si="2"/>
        <v>0</v>
      </c>
      <c r="J124" s="43"/>
      <c r="L124" s="108"/>
    </row>
    <row r="125" spans="1:12" ht="12.75">
      <c r="A125" s="17" t="s">
        <v>93</v>
      </c>
      <c r="B125" s="18"/>
      <c r="C125" s="18"/>
      <c r="D125" s="18" t="s">
        <v>94</v>
      </c>
      <c r="E125" s="230">
        <v>3000</v>
      </c>
      <c r="F125" s="53">
        <v>2850</v>
      </c>
      <c r="G125" s="39">
        <v>397.98</v>
      </c>
      <c r="H125" s="131">
        <f t="shared" si="3"/>
        <v>0.1396421052631579</v>
      </c>
      <c r="I125" s="131">
        <f t="shared" si="2"/>
        <v>4.3069442156550926E-05</v>
      </c>
      <c r="J125" s="43"/>
      <c r="L125" s="108"/>
    </row>
    <row r="126" spans="1:12" ht="25.5">
      <c r="A126" s="29" t="s">
        <v>215</v>
      </c>
      <c r="B126" s="18"/>
      <c r="C126" s="18"/>
      <c r="D126" s="28" t="s">
        <v>201</v>
      </c>
      <c r="E126" s="230">
        <v>7000</v>
      </c>
      <c r="F126" s="53">
        <v>7000</v>
      </c>
      <c r="G126" s="39">
        <v>1373</v>
      </c>
      <c r="H126" s="131">
        <f t="shared" si="3"/>
        <v>0.19614285714285715</v>
      </c>
      <c r="I126" s="131">
        <f t="shared" si="2"/>
        <v>0.00014858622061647426</v>
      </c>
      <c r="J126" s="43"/>
      <c r="L126" s="108"/>
    </row>
    <row r="127" spans="1:12" ht="12.75">
      <c r="A127" s="27" t="s">
        <v>248</v>
      </c>
      <c r="B127" s="18"/>
      <c r="C127" s="18"/>
      <c r="D127" s="28" t="s">
        <v>283</v>
      </c>
      <c r="E127" s="230">
        <v>1209</v>
      </c>
      <c r="F127" s="53">
        <v>309</v>
      </c>
      <c r="G127" s="39">
        <v>308.46</v>
      </c>
      <c r="H127" s="131">
        <f t="shared" si="3"/>
        <v>0.9982524271844659</v>
      </c>
      <c r="I127" s="131">
        <f t="shared" si="2"/>
        <v>3.338157728431001E-05</v>
      </c>
      <c r="J127" s="43"/>
      <c r="L127" s="108"/>
    </row>
    <row r="128" spans="1:12" ht="12.75">
      <c r="A128" s="27" t="s">
        <v>248</v>
      </c>
      <c r="B128" s="18"/>
      <c r="C128" s="18"/>
      <c r="D128" s="28" t="s">
        <v>255</v>
      </c>
      <c r="E128" s="230">
        <v>214</v>
      </c>
      <c r="F128" s="53">
        <v>55</v>
      </c>
      <c r="G128" s="39">
        <v>54.43</v>
      </c>
      <c r="H128" s="131">
        <f t="shared" si="3"/>
        <v>0.9896363636363636</v>
      </c>
      <c r="I128" s="131">
        <f t="shared" si="2"/>
        <v>5.890420967337723E-06</v>
      </c>
      <c r="J128" s="43"/>
      <c r="L128" s="108"/>
    </row>
    <row r="129" spans="1:14" ht="12.75">
      <c r="A129" s="132" t="s">
        <v>429</v>
      </c>
      <c r="B129" s="133"/>
      <c r="C129" s="133" t="s">
        <v>195</v>
      </c>
      <c r="D129" s="133"/>
      <c r="E129" s="229">
        <f>SUM(E130:E133)</f>
        <v>30000</v>
      </c>
      <c r="F129" s="134">
        <f>SUM(F130:F134)</f>
        <v>30150</v>
      </c>
      <c r="G129" s="134">
        <f>SUM(G130:G134)</f>
        <v>7010.780000000001</v>
      </c>
      <c r="H129" s="98">
        <f t="shared" si="3"/>
        <v>0.23253001658374794</v>
      </c>
      <c r="I129" s="98">
        <f t="shared" si="2"/>
        <v>0.0007587074317360273</v>
      </c>
      <c r="J129" s="135"/>
      <c r="L129" s="108"/>
      <c r="N129" s="88"/>
    </row>
    <row r="130" spans="1:14" ht="12.75">
      <c r="A130" s="27" t="s">
        <v>203</v>
      </c>
      <c r="B130" s="133"/>
      <c r="C130" s="133"/>
      <c r="D130" s="28" t="s">
        <v>166</v>
      </c>
      <c r="E130" s="234">
        <v>4000</v>
      </c>
      <c r="F130" s="39">
        <v>5200</v>
      </c>
      <c r="G130" s="39">
        <v>4000</v>
      </c>
      <c r="H130" s="131">
        <f t="shared" si="3"/>
        <v>0.7692307692307693</v>
      </c>
      <c r="I130" s="131">
        <f t="shared" si="2"/>
        <v>0.0004328804679285484</v>
      </c>
      <c r="J130" s="135"/>
      <c r="L130" s="108"/>
      <c r="N130" s="88"/>
    </row>
    <row r="131" spans="1:14" ht="12.75">
      <c r="A131" s="27" t="s">
        <v>490</v>
      </c>
      <c r="B131" s="133"/>
      <c r="C131" s="133"/>
      <c r="D131" s="28" t="s">
        <v>471</v>
      </c>
      <c r="E131" s="234">
        <v>0</v>
      </c>
      <c r="F131" s="39">
        <v>3000</v>
      </c>
      <c r="G131" s="39">
        <v>0</v>
      </c>
      <c r="H131" s="131">
        <f t="shared" si="3"/>
        <v>0</v>
      </c>
      <c r="I131" s="131">
        <f t="shared" si="2"/>
        <v>0</v>
      </c>
      <c r="J131" s="135"/>
      <c r="L131" s="108"/>
      <c r="N131" s="88"/>
    </row>
    <row r="132" spans="1:14" ht="12.75">
      <c r="A132" s="17" t="s">
        <v>9</v>
      </c>
      <c r="B132" s="18"/>
      <c r="C132" s="28"/>
      <c r="D132" s="28" t="s">
        <v>83</v>
      </c>
      <c r="E132" s="230">
        <v>12000</v>
      </c>
      <c r="F132" s="53">
        <v>7800</v>
      </c>
      <c r="G132" s="39">
        <v>693.18</v>
      </c>
      <c r="H132" s="131">
        <f t="shared" si="3"/>
        <v>0.08886923076923076</v>
      </c>
      <c r="I132" s="131">
        <f t="shared" si="2"/>
        <v>7.50160206896778E-05</v>
      </c>
      <c r="J132" s="43"/>
      <c r="L132" s="108"/>
      <c r="N132" s="88"/>
    </row>
    <row r="133" spans="1:14" ht="12.75">
      <c r="A133" s="27" t="s">
        <v>12</v>
      </c>
      <c r="B133" s="18"/>
      <c r="C133" s="28"/>
      <c r="D133" s="28" t="s">
        <v>79</v>
      </c>
      <c r="E133" s="230">
        <v>14000</v>
      </c>
      <c r="F133" s="53">
        <v>14000</v>
      </c>
      <c r="G133" s="39">
        <v>2258.6</v>
      </c>
      <c r="H133" s="131">
        <f t="shared" si="3"/>
        <v>0.16132857142857143</v>
      </c>
      <c r="I133" s="131">
        <f aca="true" t="shared" si="4" ref="I133:I194">G133/9240426.16</f>
        <v>0.00024442595621585486</v>
      </c>
      <c r="J133" s="43"/>
      <c r="L133" s="108"/>
      <c r="N133" s="88"/>
    </row>
    <row r="134" spans="1:14" ht="12.75">
      <c r="A134" s="27" t="s">
        <v>93</v>
      </c>
      <c r="B134" s="18"/>
      <c r="C134" s="28"/>
      <c r="D134" s="28" t="s">
        <v>94</v>
      </c>
      <c r="E134" s="230">
        <v>0</v>
      </c>
      <c r="F134" s="53">
        <v>150</v>
      </c>
      <c r="G134" s="39">
        <v>59</v>
      </c>
      <c r="H134" s="131">
        <f t="shared" si="3"/>
        <v>0.3933333333333333</v>
      </c>
      <c r="I134" s="131">
        <f t="shared" si="4"/>
        <v>6.38498690194609E-06</v>
      </c>
      <c r="J134" s="43"/>
      <c r="L134" s="108"/>
      <c r="N134" s="88"/>
    </row>
    <row r="135" spans="1:14" s="96" customFormat="1" ht="15" customHeight="1" hidden="1">
      <c r="A135" s="132" t="s">
        <v>304</v>
      </c>
      <c r="B135" s="18"/>
      <c r="C135" s="87" t="s">
        <v>305</v>
      </c>
      <c r="D135" s="87"/>
      <c r="E135" s="235">
        <v>0</v>
      </c>
      <c r="F135" s="90">
        <f>F136</f>
        <v>0</v>
      </c>
      <c r="G135" s="90">
        <f>SUM(G136)</f>
        <v>0</v>
      </c>
      <c r="H135" s="30" t="e">
        <f t="shared" si="3"/>
        <v>#DIV/0!</v>
      </c>
      <c r="I135" s="98">
        <f t="shared" si="4"/>
        <v>0</v>
      </c>
      <c r="J135" s="43"/>
      <c r="L135" s="141"/>
      <c r="N135" s="142"/>
    </row>
    <row r="136" spans="1:14" ht="38.25" hidden="1">
      <c r="A136" s="29" t="s">
        <v>307</v>
      </c>
      <c r="B136" s="18"/>
      <c r="C136" s="28"/>
      <c r="D136" s="32" t="s">
        <v>306</v>
      </c>
      <c r="E136" s="230">
        <v>0</v>
      </c>
      <c r="F136" s="53">
        <v>0</v>
      </c>
      <c r="G136" s="39">
        <v>0</v>
      </c>
      <c r="H136" s="131" t="e">
        <f t="shared" si="3"/>
        <v>#DIV/0!</v>
      </c>
      <c r="I136" s="131">
        <f t="shared" si="4"/>
        <v>0</v>
      </c>
      <c r="J136" s="43"/>
      <c r="L136" s="108"/>
      <c r="N136" s="88"/>
    </row>
    <row r="137" spans="1:14" ht="12.75">
      <c r="A137" s="132" t="s">
        <v>15</v>
      </c>
      <c r="B137" s="133"/>
      <c r="C137" s="133">
        <v>75095</v>
      </c>
      <c r="D137" s="133"/>
      <c r="E137" s="229">
        <f>SUM(E138:E141)</f>
        <v>31400</v>
      </c>
      <c r="F137" s="136">
        <f>SUM(F138:F141)</f>
        <v>31400</v>
      </c>
      <c r="G137" s="136">
        <f>SUM(G138:G141)</f>
        <v>14007.96</v>
      </c>
      <c r="H137" s="98">
        <f aca="true" t="shared" si="5" ref="H137:H213">G137/F137</f>
        <v>0.4461133757961783</v>
      </c>
      <c r="I137" s="98">
        <f t="shared" si="4"/>
        <v>0.0015159430698810973</v>
      </c>
      <c r="J137" s="135"/>
      <c r="L137" s="108"/>
      <c r="N137" s="88"/>
    </row>
    <row r="138" spans="1:14" ht="36">
      <c r="A138" s="146" t="s">
        <v>364</v>
      </c>
      <c r="B138" s="18"/>
      <c r="C138" s="18"/>
      <c r="D138" s="28" t="s">
        <v>169</v>
      </c>
      <c r="E138" s="230">
        <v>13400</v>
      </c>
      <c r="F138" s="46">
        <v>13400</v>
      </c>
      <c r="G138" s="42">
        <v>6576</v>
      </c>
      <c r="H138" s="131">
        <f t="shared" si="5"/>
        <v>0.49074626865671644</v>
      </c>
      <c r="I138" s="131">
        <f t="shared" si="4"/>
        <v>0.0007116554892745336</v>
      </c>
      <c r="J138" s="43"/>
      <c r="L138" s="108"/>
      <c r="N138" s="88"/>
    </row>
    <row r="139" spans="1:14" ht="12.75">
      <c r="A139" s="146" t="s">
        <v>490</v>
      </c>
      <c r="B139" s="18"/>
      <c r="C139" s="18"/>
      <c r="D139" s="28" t="s">
        <v>471</v>
      </c>
      <c r="E139" s="230">
        <v>0</v>
      </c>
      <c r="F139" s="46">
        <v>5000</v>
      </c>
      <c r="G139" s="42">
        <v>1149.98</v>
      </c>
      <c r="H139" s="131">
        <f t="shared" si="5"/>
        <v>0.229996</v>
      </c>
      <c r="I139" s="131">
        <f t="shared" si="4"/>
        <v>0.00012445097012711803</v>
      </c>
      <c r="J139" s="43"/>
      <c r="L139" s="108"/>
      <c r="N139" s="88"/>
    </row>
    <row r="140" spans="1:14" ht="12.75">
      <c r="A140" s="17" t="s">
        <v>9</v>
      </c>
      <c r="B140" s="18"/>
      <c r="C140" s="18"/>
      <c r="D140" s="18">
        <v>4210</v>
      </c>
      <c r="E140" s="230">
        <v>10000</v>
      </c>
      <c r="F140" s="53">
        <v>7000</v>
      </c>
      <c r="G140" s="39">
        <v>4525.98</v>
      </c>
      <c r="H140" s="131">
        <f t="shared" si="5"/>
        <v>0.6465685714285714</v>
      </c>
      <c r="I140" s="131">
        <f t="shared" si="4"/>
        <v>0.0004898020850588129</v>
      </c>
      <c r="J140" s="43"/>
      <c r="L140" s="108"/>
      <c r="N140" s="88"/>
    </row>
    <row r="141" spans="1:14" s="96" customFormat="1" ht="12.75">
      <c r="A141" s="17" t="s">
        <v>12</v>
      </c>
      <c r="B141" s="18"/>
      <c r="C141" s="18"/>
      <c r="D141" s="18" t="s">
        <v>79</v>
      </c>
      <c r="E141" s="230">
        <v>8000</v>
      </c>
      <c r="F141" s="53">
        <v>6000</v>
      </c>
      <c r="G141" s="39">
        <v>1756</v>
      </c>
      <c r="H141" s="131">
        <f t="shared" si="5"/>
        <v>0.2926666666666667</v>
      </c>
      <c r="I141" s="131">
        <f t="shared" si="4"/>
        <v>0.00019003452542063276</v>
      </c>
      <c r="J141" s="43"/>
      <c r="L141" s="141"/>
      <c r="N141" s="142"/>
    </row>
    <row r="142" spans="1:14" ht="25.5">
      <c r="A142" s="20" t="s">
        <v>180</v>
      </c>
      <c r="B142" s="16">
        <v>751</v>
      </c>
      <c r="C142" s="16"/>
      <c r="D142" s="16"/>
      <c r="E142" s="228">
        <f>SUM(E143)</f>
        <v>1150</v>
      </c>
      <c r="F142" s="40">
        <f>SUM(F143,F149,)</f>
        <v>30609</v>
      </c>
      <c r="G142" s="40">
        <f>SUM(G143,G149)</f>
        <v>29832.079999999998</v>
      </c>
      <c r="H142" s="30">
        <f t="shared" si="5"/>
        <v>0.9746179228331536</v>
      </c>
      <c r="I142" s="30">
        <f t="shared" si="4"/>
        <v>0.0032284311874204727</v>
      </c>
      <c r="J142" s="90">
        <f>G142/7232332.21</f>
        <v>0.004124821583658973</v>
      </c>
      <c r="L142" s="108"/>
      <c r="N142" s="88"/>
    </row>
    <row r="143" spans="1:14" ht="25.5">
      <c r="A143" s="94" t="s">
        <v>181</v>
      </c>
      <c r="B143" s="133"/>
      <c r="C143" s="133">
        <v>75101</v>
      </c>
      <c r="D143" s="133"/>
      <c r="E143" s="229">
        <f>SUM(E144:E148)</f>
        <v>1150</v>
      </c>
      <c r="F143" s="134">
        <f>SUM(F144:F148)</f>
        <v>1150</v>
      </c>
      <c r="G143" s="134">
        <f>SUM(G144:G148)</f>
        <v>535.2299999999999</v>
      </c>
      <c r="H143" s="98">
        <f t="shared" si="5"/>
        <v>0.4654173913043477</v>
      </c>
      <c r="I143" s="98">
        <f t="shared" si="4"/>
        <v>5.7922653212349234E-05</v>
      </c>
      <c r="J143" s="135"/>
      <c r="L143" s="108"/>
      <c r="N143" s="88"/>
    </row>
    <row r="144" spans="1:14" ht="12.75">
      <c r="A144" s="27" t="s">
        <v>19</v>
      </c>
      <c r="B144" s="18"/>
      <c r="C144" s="18"/>
      <c r="D144" s="28" t="s">
        <v>151</v>
      </c>
      <c r="E144" s="230">
        <v>960</v>
      </c>
      <c r="F144" s="53">
        <v>960</v>
      </c>
      <c r="G144" s="39">
        <v>456.82</v>
      </c>
      <c r="H144" s="131">
        <f t="shared" si="5"/>
        <v>0.47585416666666663</v>
      </c>
      <c r="I144" s="131">
        <f t="shared" si="4"/>
        <v>4.9437113839779876E-05</v>
      </c>
      <c r="J144" s="43"/>
      <c r="L144" s="108"/>
      <c r="N144" s="88"/>
    </row>
    <row r="145" spans="1:14" ht="12.75">
      <c r="A145" s="17" t="s">
        <v>27</v>
      </c>
      <c r="B145" s="18"/>
      <c r="C145" s="18"/>
      <c r="D145" s="18">
        <v>4110</v>
      </c>
      <c r="E145" s="230">
        <v>166</v>
      </c>
      <c r="F145" s="53">
        <v>166</v>
      </c>
      <c r="G145" s="39">
        <v>68.61</v>
      </c>
      <c r="H145" s="131">
        <f t="shared" si="5"/>
        <v>0.4133132530120482</v>
      </c>
      <c r="I145" s="131">
        <f t="shared" si="4"/>
        <v>7.4249822261444265E-06</v>
      </c>
      <c r="J145" s="43"/>
      <c r="L145" s="108"/>
      <c r="N145" s="88"/>
    </row>
    <row r="146" spans="1:14" s="96" customFormat="1" ht="12.75">
      <c r="A146" s="17" t="s">
        <v>22</v>
      </c>
      <c r="B146" s="18"/>
      <c r="C146" s="18"/>
      <c r="D146" s="18">
        <v>4120</v>
      </c>
      <c r="E146" s="230">
        <v>24</v>
      </c>
      <c r="F146" s="53">
        <v>24</v>
      </c>
      <c r="G146" s="39">
        <v>9.8</v>
      </c>
      <c r="H146" s="131">
        <f t="shared" si="5"/>
        <v>0.4083333333333334</v>
      </c>
      <c r="I146" s="131">
        <f t="shared" si="4"/>
        <v>1.0605571464249438E-06</v>
      </c>
      <c r="J146" s="43"/>
      <c r="L146" s="141"/>
      <c r="N146" s="142"/>
    </row>
    <row r="147" spans="1:14" ht="12.75" hidden="1">
      <c r="A147" s="17" t="s">
        <v>9</v>
      </c>
      <c r="B147" s="18"/>
      <c r="C147" s="18"/>
      <c r="D147" s="18" t="s">
        <v>83</v>
      </c>
      <c r="E147" s="230">
        <v>0</v>
      </c>
      <c r="F147" s="53">
        <v>0</v>
      </c>
      <c r="G147" s="39">
        <v>0</v>
      </c>
      <c r="H147" s="131" t="e">
        <f t="shared" si="5"/>
        <v>#DIV/0!</v>
      </c>
      <c r="I147" s="131">
        <f t="shared" si="4"/>
        <v>0</v>
      </c>
      <c r="J147" s="43"/>
      <c r="L147" s="108"/>
      <c r="N147" s="88"/>
    </row>
    <row r="148" spans="1:14" ht="12.75" hidden="1">
      <c r="A148" s="27" t="s">
        <v>12</v>
      </c>
      <c r="B148" s="18"/>
      <c r="C148" s="18"/>
      <c r="D148" s="28" t="s">
        <v>79</v>
      </c>
      <c r="E148" s="230">
        <v>0</v>
      </c>
      <c r="F148" s="53">
        <v>0</v>
      </c>
      <c r="G148" s="39">
        <v>0</v>
      </c>
      <c r="H148" s="131" t="e">
        <f t="shared" si="5"/>
        <v>#DIV/0!</v>
      </c>
      <c r="I148" s="131">
        <f t="shared" si="4"/>
        <v>0</v>
      </c>
      <c r="J148" s="43"/>
      <c r="L148" s="108"/>
      <c r="N148" s="88"/>
    </row>
    <row r="149" spans="1:14" ht="15" customHeight="1">
      <c r="A149" s="132" t="s">
        <v>308</v>
      </c>
      <c r="B149" s="133"/>
      <c r="C149" s="133" t="s">
        <v>288</v>
      </c>
      <c r="D149" s="133"/>
      <c r="E149" s="229">
        <v>0</v>
      </c>
      <c r="F149" s="134">
        <f>SUM(F150:F157)</f>
        <v>29459</v>
      </c>
      <c r="G149" s="134">
        <f>SUM(G150:G157)</f>
        <v>29296.85</v>
      </c>
      <c r="H149" s="98">
        <f t="shared" si="5"/>
        <v>0.994495739841814</v>
      </c>
      <c r="I149" s="98">
        <f t="shared" si="4"/>
        <v>0.0031705085342081233</v>
      </c>
      <c r="J149" s="90"/>
      <c r="L149" s="108"/>
      <c r="N149" s="88"/>
    </row>
    <row r="150" spans="1:14" ht="12.75">
      <c r="A150" s="85" t="s">
        <v>23</v>
      </c>
      <c r="B150" s="18"/>
      <c r="C150" s="32"/>
      <c r="D150" s="32" t="s">
        <v>80</v>
      </c>
      <c r="E150" s="230">
        <v>0</v>
      </c>
      <c r="F150" s="53">
        <v>17360</v>
      </c>
      <c r="G150" s="39">
        <v>17200</v>
      </c>
      <c r="H150" s="131">
        <f t="shared" si="5"/>
        <v>0.9907834101382489</v>
      </c>
      <c r="I150" s="131">
        <f t="shared" si="4"/>
        <v>0.0018613860120927582</v>
      </c>
      <c r="J150" s="43"/>
      <c r="L150" s="108"/>
      <c r="N150" s="88"/>
    </row>
    <row r="151" spans="1:14" ht="12.75">
      <c r="A151" s="27" t="s">
        <v>19</v>
      </c>
      <c r="B151" s="18"/>
      <c r="C151" s="32"/>
      <c r="D151" s="28" t="s">
        <v>151</v>
      </c>
      <c r="E151" s="230">
        <v>0</v>
      </c>
      <c r="F151" s="53">
        <v>800</v>
      </c>
      <c r="G151" s="39">
        <v>800</v>
      </c>
      <c r="H151" s="131">
        <f t="shared" si="5"/>
        <v>1</v>
      </c>
      <c r="I151" s="131">
        <f t="shared" si="4"/>
        <v>8.657609358570969E-05</v>
      </c>
      <c r="J151" s="43"/>
      <c r="L151" s="108"/>
      <c r="N151" s="88"/>
    </row>
    <row r="152" spans="1:14" ht="12.75">
      <c r="A152" s="85" t="s">
        <v>21</v>
      </c>
      <c r="B152" s="18"/>
      <c r="C152" s="32"/>
      <c r="D152" s="32" t="s">
        <v>81</v>
      </c>
      <c r="E152" s="230">
        <v>0</v>
      </c>
      <c r="F152" s="53">
        <v>741</v>
      </c>
      <c r="G152" s="39">
        <v>740.43</v>
      </c>
      <c r="H152" s="131">
        <f t="shared" si="5"/>
        <v>0.9992307692307691</v>
      </c>
      <c r="I152" s="131">
        <f t="shared" si="4"/>
        <v>8.012942121708377E-05</v>
      </c>
      <c r="J152" s="43"/>
      <c r="L152" s="108"/>
      <c r="N152" s="88"/>
    </row>
    <row r="153" spans="1:14" ht="12.75">
      <c r="A153" s="85" t="s">
        <v>22</v>
      </c>
      <c r="B153" s="18"/>
      <c r="C153" s="32"/>
      <c r="D153" s="32" t="s">
        <v>82</v>
      </c>
      <c r="E153" s="230">
        <v>0</v>
      </c>
      <c r="F153" s="53">
        <v>107</v>
      </c>
      <c r="G153" s="39">
        <v>106.09</v>
      </c>
      <c r="H153" s="131">
        <f t="shared" si="5"/>
        <v>0.9914953271028037</v>
      </c>
      <c r="I153" s="131">
        <f t="shared" si="4"/>
        <v>1.1481072210634926E-05</v>
      </c>
      <c r="J153" s="43"/>
      <c r="L153" s="108"/>
      <c r="N153" s="88"/>
    </row>
    <row r="154" spans="1:14" ht="12.75">
      <c r="A154" s="85" t="s">
        <v>165</v>
      </c>
      <c r="B154" s="18"/>
      <c r="C154" s="32"/>
      <c r="D154" s="32" t="s">
        <v>166</v>
      </c>
      <c r="E154" s="230">
        <v>0</v>
      </c>
      <c r="F154" s="53">
        <v>4230</v>
      </c>
      <c r="G154" s="39">
        <v>4230</v>
      </c>
      <c r="H154" s="131">
        <f t="shared" si="5"/>
        <v>1</v>
      </c>
      <c r="I154" s="131">
        <f t="shared" si="4"/>
        <v>0.00045777109483444</v>
      </c>
      <c r="J154" s="43"/>
      <c r="L154" s="108"/>
      <c r="N154" s="88"/>
    </row>
    <row r="155" spans="1:14" ht="12.75">
      <c r="A155" s="85" t="s">
        <v>9</v>
      </c>
      <c r="B155" s="18"/>
      <c r="C155" s="32"/>
      <c r="D155" s="32" t="s">
        <v>83</v>
      </c>
      <c r="E155" s="230">
        <v>0</v>
      </c>
      <c r="F155" s="53">
        <v>5456</v>
      </c>
      <c r="G155" s="39">
        <v>5455.89</v>
      </c>
      <c r="H155" s="131">
        <f t="shared" si="5"/>
        <v>0.9999798387096774</v>
      </c>
      <c r="I155" s="131">
        <f t="shared" si="4"/>
        <v>0.000590437054041672</v>
      </c>
      <c r="J155" s="43"/>
      <c r="L155" s="108"/>
      <c r="N155" s="88"/>
    </row>
    <row r="156" spans="1:14" ht="12.75">
      <c r="A156" s="85" t="s">
        <v>12</v>
      </c>
      <c r="B156" s="18"/>
      <c r="C156" s="32"/>
      <c r="D156" s="32" t="s">
        <v>79</v>
      </c>
      <c r="E156" s="230">
        <v>0</v>
      </c>
      <c r="F156" s="53">
        <v>600</v>
      </c>
      <c r="G156" s="39">
        <v>600</v>
      </c>
      <c r="H156" s="131">
        <f t="shared" si="5"/>
        <v>1</v>
      </c>
      <c r="I156" s="131">
        <f t="shared" si="4"/>
        <v>6.493207018928226E-05</v>
      </c>
      <c r="J156" s="43"/>
      <c r="L156" s="108"/>
      <c r="N156" s="88"/>
    </row>
    <row r="157" spans="1:14" ht="12.75">
      <c r="A157" s="85" t="s">
        <v>25</v>
      </c>
      <c r="B157" s="18"/>
      <c r="C157" s="32"/>
      <c r="D157" s="32" t="s">
        <v>84</v>
      </c>
      <c r="E157" s="230">
        <v>0</v>
      </c>
      <c r="F157" s="53">
        <v>165</v>
      </c>
      <c r="G157" s="39">
        <v>164.44</v>
      </c>
      <c r="H157" s="131">
        <f t="shared" si="5"/>
        <v>0.9966060606060606</v>
      </c>
      <c r="I157" s="131">
        <f t="shared" si="4"/>
        <v>1.7795716036542624E-05</v>
      </c>
      <c r="J157" s="43"/>
      <c r="L157" s="108"/>
      <c r="N157" s="88"/>
    </row>
    <row r="158" spans="1:14" ht="15" customHeight="1" hidden="1">
      <c r="A158" s="199" t="s">
        <v>260</v>
      </c>
      <c r="B158" s="201"/>
      <c r="C158" s="201" t="s">
        <v>261</v>
      </c>
      <c r="D158" s="201"/>
      <c r="E158" s="229">
        <f>SUM(E159:E166)</f>
        <v>0</v>
      </c>
      <c r="F158" s="206">
        <f>SUM(F159:F166)</f>
        <v>0</v>
      </c>
      <c r="G158" s="206">
        <f>SUM(G159:G166)</f>
        <v>0</v>
      </c>
      <c r="H158" s="203" t="e">
        <f t="shared" si="5"/>
        <v>#DIV/0!</v>
      </c>
      <c r="I158" s="98">
        <f t="shared" si="4"/>
        <v>0</v>
      </c>
      <c r="J158" s="205"/>
      <c r="L158" s="108"/>
      <c r="N158" s="88"/>
    </row>
    <row r="159" spans="1:14" s="96" customFormat="1" ht="12.75" hidden="1">
      <c r="A159" s="77" t="s">
        <v>23</v>
      </c>
      <c r="B159" s="18"/>
      <c r="C159" s="18"/>
      <c r="D159" s="28" t="s">
        <v>80</v>
      </c>
      <c r="E159" s="230">
        <v>0</v>
      </c>
      <c r="F159" s="53">
        <v>0</v>
      </c>
      <c r="G159" s="39">
        <v>0</v>
      </c>
      <c r="H159" s="131" t="e">
        <f t="shared" si="5"/>
        <v>#DIV/0!</v>
      </c>
      <c r="I159" s="131">
        <f t="shared" si="4"/>
        <v>0</v>
      </c>
      <c r="J159" s="43"/>
      <c r="L159" s="141"/>
      <c r="N159" s="142"/>
    </row>
    <row r="160" spans="1:14" ht="12.75" hidden="1">
      <c r="A160" s="153" t="s">
        <v>190</v>
      </c>
      <c r="B160" s="18"/>
      <c r="C160" s="18"/>
      <c r="D160" s="28" t="s">
        <v>151</v>
      </c>
      <c r="E160" s="230"/>
      <c r="F160" s="53">
        <v>0</v>
      </c>
      <c r="G160" s="39">
        <v>0</v>
      </c>
      <c r="H160" s="131" t="e">
        <f t="shared" si="5"/>
        <v>#DIV/0!</v>
      </c>
      <c r="I160" s="131">
        <f t="shared" si="4"/>
        <v>0</v>
      </c>
      <c r="J160" s="43"/>
      <c r="L160" s="108"/>
      <c r="N160" s="88"/>
    </row>
    <row r="161" spans="1:14" ht="12.75" hidden="1">
      <c r="A161" s="77" t="s">
        <v>27</v>
      </c>
      <c r="B161" s="18"/>
      <c r="C161" s="18"/>
      <c r="D161" s="28" t="s">
        <v>81</v>
      </c>
      <c r="E161" s="230">
        <v>0</v>
      </c>
      <c r="F161" s="53">
        <v>0</v>
      </c>
      <c r="G161" s="39">
        <v>0</v>
      </c>
      <c r="H161" s="131" t="e">
        <f t="shared" si="5"/>
        <v>#DIV/0!</v>
      </c>
      <c r="I161" s="131">
        <f t="shared" si="4"/>
        <v>0</v>
      </c>
      <c r="J161" s="43"/>
      <c r="L161" s="108"/>
      <c r="N161" s="88"/>
    </row>
    <row r="162" spans="1:14" ht="12.75" hidden="1">
      <c r="A162" s="77" t="s">
        <v>22</v>
      </c>
      <c r="B162" s="18"/>
      <c r="C162" s="18"/>
      <c r="D162" s="28" t="s">
        <v>82</v>
      </c>
      <c r="E162" s="230">
        <v>0</v>
      </c>
      <c r="F162" s="53">
        <v>0</v>
      </c>
      <c r="G162" s="39">
        <v>0</v>
      </c>
      <c r="H162" s="131" t="e">
        <f t="shared" si="5"/>
        <v>#DIV/0!</v>
      </c>
      <c r="I162" s="131">
        <f t="shared" si="4"/>
        <v>0</v>
      </c>
      <c r="J162" s="43"/>
      <c r="L162" s="108"/>
      <c r="N162" s="88"/>
    </row>
    <row r="163" spans="1:14" ht="12.75" hidden="1">
      <c r="A163" s="77" t="s">
        <v>165</v>
      </c>
      <c r="B163" s="18"/>
      <c r="C163" s="18"/>
      <c r="D163" s="28" t="s">
        <v>166</v>
      </c>
      <c r="E163" s="230">
        <v>0</v>
      </c>
      <c r="F163" s="53">
        <v>0</v>
      </c>
      <c r="G163" s="39">
        <v>0</v>
      </c>
      <c r="H163" s="131" t="e">
        <f t="shared" si="5"/>
        <v>#DIV/0!</v>
      </c>
      <c r="I163" s="131">
        <f t="shared" si="4"/>
        <v>0</v>
      </c>
      <c r="J163" s="43"/>
      <c r="L163" s="108"/>
      <c r="N163" s="88"/>
    </row>
    <row r="164" spans="1:14" ht="12.75" hidden="1">
      <c r="A164" s="77" t="s">
        <v>9</v>
      </c>
      <c r="B164" s="18"/>
      <c r="C164" s="18"/>
      <c r="D164" s="28" t="s">
        <v>83</v>
      </c>
      <c r="E164" s="230">
        <v>0</v>
      </c>
      <c r="F164" s="53">
        <v>0</v>
      </c>
      <c r="G164" s="39">
        <v>0</v>
      </c>
      <c r="H164" s="131" t="e">
        <f t="shared" si="5"/>
        <v>#DIV/0!</v>
      </c>
      <c r="I164" s="131">
        <f t="shared" si="4"/>
        <v>0</v>
      </c>
      <c r="J164" s="43"/>
      <c r="L164" s="108"/>
      <c r="N164" s="88"/>
    </row>
    <row r="165" spans="1:14" ht="12.75" hidden="1">
      <c r="A165" s="77" t="s">
        <v>12</v>
      </c>
      <c r="B165" s="18"/>
      <c r="C165" s="18"/>
      <c r="D165" s="28" t="s">
        <v>79</v>
      </c>
      <c r="E165" s="230">
        <v>0</v>
      </c>
      <c r="F165" s="53">
        <v>0</v>
      </c>
      <c r="G165" s="39">
        <v>0</v>
      </c>
      <c r="H165" s="131" t="e">
        <f t="shared" si="5"/>
        <v>#DIV/0!</v>
      </c>
      <c r="I165" s="131">
        <f t="shared" si="4"/>
        <v>0</v>
      </c>
      <c r="J165" s="43"/>
      <c r="L165" s="108"/>
      <c r="N165" s="88"/>
    </row>
    <row r="166" spans="1:14" ht="12.75" hidden="1">
      <c r="A166" s="77" t="s">
        <v>25</v>
      </c>
      <c r="B166" s="18"/>
      <c r="C166" s="18"/>
      <c r="D166" s="28" t="s">
        <v>84</v>
      </c>
      <c r="E166" s="230">
        <v>0</v>
      </c>
      <c r="F166" s="53">
        <v>0</v>
      </c>
      <c r="G166" s="39">
        <v>0</v>
      </c>
      <c r="H166" s="131" t="e">
        <f t="shared" si="5"/>
        <v>#DIV/0!</v>
      </c>
      <c r="I166" s="131">
        <f t="shared" si="4"/>
        <v>0</v>
      </c>
      <c r="J166" s="43"/>
      <c r="L166" s="108"/>
      <c r="N166" s="89"/>
    </row>
    <row r="167" spans="1:12" ht="25.5">
      <c r="A167" s="20" t="s">
        <v>28</v>
      </c>
      <c r="B167" s="16">
        <v>754</v>
      </c>
      <c r="C167" s="16"/>
      <c r="D167" s="16"/>
      <c r="E167" s="228">
        <f>SUM(E168,E172,E184,E206,E170,E193)</f>
        <v>136004</v>
      </c>
      <c r="F167" s="198">
        <f>SUM(,F172,F184,F193,F206,F168)</f>
        <v>141354</v>
      </c>
      <c r="G167" s="40">
        <f>SUM(G168,G172,G184,G206,G170,G193)</f>
        <v>45470.09</v>
      </c>
      <c r="H167" s="30">
        <f t="shared" si="5"/>
        <v>0.32167529748008544</v>
      </c>
      <c r="I167" s="30">
        <f t="shared" si="4"/>
        <v>0.004920778458988302</v>
      </c>
      <c r="J167" s="90">
        <v>0</v>
      </c>
      <c r="L167" s="108"/>
    </row>
    <row r="168" spans="1:12" ht="15" customHeight="1">
      <c r="A168" s="94" t="s">
        <v>443</v>
      </c>
      <c r="B168" s="138"/>
      <c r="C168" s="138" t="s">
        <v>494</v>
      </c>
      <c r="D168" s="138"/>
      <c r="E168" s="232">
        <v>5000</v>
      </c>
      <c r="F168" s="140">
        <f>F169</f>
        <v>5000</v>
      </c>
      <c r="G168" s="140">
        <f>G169</f>
        <v>0</v>
      </c>
      <c r="H168" s="98">
        <f t="shared" si="5"/>
        <v>0</v>
      </c>
      <c r="I168" s="98">
        <f t="shared" si="4"/>
        <v>0</v>
      </c>
      <c r="J168" s="134"/>
      <c r="L168" s="108"/>
    </row>
    <row r="169" spans="1:12" s="96" customFormat="1" ht="25.5">
      <c r="A169" s="153" t="s">
        <v>415</v>
      </c>
      <c r="B169" s="21"/>
      <c r="C169" s="21"/>
      <c r="D169" s="21" t="s">
        <v>421</v>
      </c>
      <c r="E169" s="233">
        <v>5000</v>
      </c>
      <c r="F169" s="41">
        <v>5000</v>
      </c>
      <c r="G169" s="41">
        <v>0</v>
      </c>
      <c r="H169" s="131">
        <f t="shared" si="5"/>
        <v>0</v>
      </c>
      <c r="I169" s="131">
        <f t="shared" si="4"/>
        <v>0</v>
      </c>
      <c r="J169" s="39"/>
      <c r="L169" s="141"/>
    </row>
    <row r="170" spans="1:12" s="104" customFormat="1" ht="12.75" hidden="1">
      <c r="A170" s="199" t="s">
        <v>413</v>
      </c>
      <c r="B170" s="200"/>
      <c r="C170" s="201" t="s">
        <v>414</v>
      </c>
      <c r="D170" s="200"/>
      <c r="E170" s="229">
        <v>0</v>
      </c>
      <c r="F170" s="202">
        <f>SUM(F171:F171)</f>
        <v>0</v>
      </c>
      <c r="G170" s="202">
        <v>0</v>
      </c>
      <c r="H170" s="203" t="e">
        <f t="shared" si="5"/>
        <v>#DIV/0!</v>
      </c>
      <c r="I170" s="98">
        <f t="shared" si="4"/>
        <v>0</v>
      </c>
      <c r="J170" s="205"/>
      <c r="L170" s="108"/>
    </row>
    <row r="171" spans="1:12" ht="25.5" hidden="1">
      <c r="A171" s="153" t="s">
        <v>415</v>
      </c>
      <c r="B171" s="16"/>
      <c r="C171" s="16"/>
      <c r="D171" s="28" t="s">
        <v>421</v>
      </c>
      <c r="E171" s="236">
        <v>0</v>
      </c>
      <c r="F171" s="44">
        <v>0</v>
      </c>
      <c r="G171" s="44">
        <v>0</v>
      </c>
      <c r="H171" s="131" t="e">
        <f t="shared" si="5"/>
        <v>#DIV/0!</v>
      </c>
      <c r="I171" s="131">
        <f t="shared" si="4"/>
        <v>0</v>
      </c>
      <c r="J171" s="43"/>
      <c r="L171" s="108"/>
    </row>
    <row r="172" spans="1:12" ht="15" customHeight="1">
      <c r="A172" s="132" t="s">
        <v>29</v>
      </c>
      <c r="B172" s="133"/>
      <c r="C172" s="133">
        <v>75412</v>
      </c>
      <c r="D172" s="133"/>
      <c r="E172" s="229">
        <f>SUM(E174:E182)</f>
        <v>44500</v>
      </c>
      <c r="F172" s="136">
        <f>SUM(F173:F183)</f>
        <v>49900</v>
      </c>
      <c r="G172" s="136">
        <f>SUM(G173:G182)</f>
        <v>11217.519999999999</v>
      </c>
      <c r="H172" s="98">
        <f t="shared" si="5"/>
        <v>0.22479999999999997</v>
      </c>
      <c r="I172" s="98">
        <f t="shared" si="4"/>
        <v>0.0012139613266494624</v>
      </c>
      <c r="J172" s="135"/>
      <c r="L172" s="108"/>
    </row>
    <row r="173" spans="1:12" s="96" customFormat="1" ht="38.25" hidden="1">
      <c r="A173" s="29" t="s">
        <v>191</v>
      </c>
      <c r="B173" s="28"/>
      <c r="C173" s="28"/>
      <c r="D173" s="28" t="s">
        <v>416</v>
      </c>
      <c r="E173" s="234">
        <v>0</v>
      </c>
      <c r="F173" s="42">
        <v>0</v>
      </c>
      <c r="G173" s="42">
        <v>0</v>
      </c>
      <c r="H173" s="131">
        <v>0</v>
      </c>
      <c r="I173" s="131">
        <f t="shared" si="4"/>
        <v>0</v>
      </c>
      <c r="J173" s="43"/>
      <c r="L173" s="141"/>
    </row>
    <row r="174" spans="1:12" ht="12.75">
      <c r="A174" s="27" t="s">
        <v>23</v>
      </c>
      <c r="B174" s="18"/>
      <c r="C174" s="18"/>
      <c r="D174" s="28" t="s">
        <v>80</v>
      </c>
      <c r="E174" s="230">
        <v>10000</v>
      </c>
      <c r="F174" s="46">
        <v>10000</v>
      </c>
      <c r="G174" s="46">
        <v>552</v>
      </c>
      <c r="H174" s="131">
        <f t="shared" si="5"/>
        <v>0.0552</v>
      </c>
      <c r="I174" s="131">
        <f t="shared" si="4"/>
        <v>5.973750457413969E-05</v>
      </c>
      <c r="J174" s="43"/>
      <c r="L174" s="108"/>
    </row>
    <row r="175" spans="1:12" s="96" customFormat="1" ht="12.75">
      <c r="A175" s="23" t="s">
        <v>21</v>
      </c>
      <c r="B175" s="21"/>
      <c r="C175" s="21"/>
      <c r="D175" s="21" t="s">
        <v>81</v>
      </c>
      <c r="E175" s="233">
        <v>1500</v>
      </c>
      <c r="F175" s="43">
        <v>1500</v>
      </c>
      <c r="G175" s="43">
        <v>531.84</v>
      </c>
      <c r="H175" s="131">
        <f t="shared" si="5"/>
        <v>0.35456000000000004</v>
      </c>
      <c r="I175" s="131">
        <f t="shared" si="4"/>
        <v>5.7555787015779804E-05</v>
      </c>
      <c r="J175" s="43"/>
      <c r="L175" s="141"/>
    </row>
    <row r="176" spans="1:12" s="104" customFormat="1" ht="12.75">
      <c r="A176" s="23" t="s">
        <v>165</v>
      </c>
      <c r="B176" s="21"/>
      <c r="C176" s="21"/>
      <c r="D176" s="21" t="s">
        <v>166</v>
      </c>
      <c r="E176" s="233">
        <v>10000</v>
      </c>
      <c r="F176" s="43">
        <v>10000</v>
      </c>
      <c r="G176" s="43">
        <v>3504.07</v>
      </c>
      <c r="H176" s="131">
        <f t="shared" si="5"/>
        <v>0.350407</v>
      </c>
      <c r="I176" s="131">
        <f t="shared" si="4"/>
        <v>0.0003792108653135972</v>
      </c>
      <c r="J176" s="43"/>
      <c r="L176" s="108"/>
    </row>
    <row r="177" spans="1:12" ht="12.75">
      <c r="A177" s="17" t="s">
        <v>9</v>
      </c>
      <c r="B177" s="18"/>
      <c r="C177" s="18"/>
      <c r="D177" s="18">
        <v>4210</v>
      </c>
      <c r="E177" s="230">
        <v>12000</v>
      </c>
      <c r="F177" s="53">
        <v>12000</v>
      </c>
      <c r="G177" s="39">
        <v>2627.76</v>
      </c>
      <c r="H177" s="131">
        <f t="shared" si="5"/>
        <v>0.21898</v>
      </c>
      <c r="I177" s="131">
        <f t="shared" si="4"/>
        <v>0.00028437649460098064</v>
      </c>
      <c r="J177" s="43"/>
      <c r="L177" s="108"/>
    </row>
    <row r="178" spans="1:12" ht="12.75">
      <c r="A178" s="17" t="s">
        <v>10</v>
      </c>
      <c r="B178" s="18"/>
      <c r="C178" s="18"/>
      <c r="D178" s="18">
        <v>4260</v>
      </c>
      <c r="E178" s="230">
        <v>500</v>
      </c>
      <c r="F178" s="53">
        <v>500</v>
      </c>
      <c r="G178" s="39">
        <v>24.82</v>
      </c>
      <c r="H178" s="131">
        <f t="shared" si="5"/>
        <v>0.049640000000000004</v>
      </c>
      <c r="I178" s="131">
        <f t="shared" si="4"/>
        <v>2.686023303496643E-06</v>
      </c>
      <c r="J178" s="43"/>
      <c r="L178" s="108"/>
    </row>
    <row r="179" spans="1:12" ht="12.75">
      <c r="A179" s="27" t="s">
        <v>11</v>
      </c>
      <c r="B179" s="18"/>
      <c r="C179" s="18"/>
      <c r="D179" s="28" t="s">
        <v>136</v>
      </c>
      <c r="E179" s="230">
        <v>2000</v>
      </c>
      <c r="F179" s="53">
        <v>2000</v>
      </c>
      <c r="G179" s="39">
        <v>633.45</v>
      </c>
      <c r="H179" s="131">
        <f t="shared" si="5"/>
        <v>0.31672500000000003</v>
      </c>
      <c r="I179" s="131">
        <f t="shared" si="4"/>
        <v>6.855203310233476E-05</v>
      </c>
      <c r="J179" s="43"/>
      <c r="L179" s="108"/>
    </row>
    <row r="180" spans="1:12" ht="12.75">
      <c r="A180" s="27" t="s">
        <v>48</v>
      </c>
      <c r="B180" s="18"/>
      <c r="C180" s="18"/>
      <c r="D180" s="28" t="s">
        <v>138</v>
      </c>
      <c r="E180" s="230">
        <v>1000</v>
      </c>
      <c r="F180" s="53">
        <v>1000</v>
      </c>
      <c r="G180" s="39">
        <v>375</v>
      </c>
      <c r="H180" s="131">
        <f t="shared" si="5"/>
        <v>0.375</v>
      </c>
      <c r="I180" s="131">
        <f t="shared" si="4"/>
        <v>4.0582543868301413E-05</v>
      </c>
      <c r="J180" s="43"/>
      <c r="L180" s="108"/>
    </row>
    <row r="181" spans="1:12" ht="12.75">
      <c r="A181" s="17" t="s">
        <v>12</v>
      </c>
      <c r="B181" s="18"/>
      <c r="C181" s="18"/>
      <c r="D181" s="18">
        <v>4300</v>
      </c>
      <c r="E181" s="230">
        <v>3000</v>
      </c>
      <c r="F181" s="53">
        <v>3000</v>
      </c>
      <c r="G181" s="39">
        <v>662.3</v>
      </c>
      <c r="H181" s="131">
        <f t="shared" si="5"/>
        <v>0.22076666666666664</v>
      </c>
      <c r="I181" s="131">
        <f t="shared" si="4"/>
        <v>7.167418347726941E-05</v>
      </c>
      <c r="J181" s="43"/>
      <c r="L181" s="108"/>
    </row>
    <row r="182" spans="1:12" ht="12.75">
      <c r="A182" s="17" t="s">
        <v>26</v>
      </c>
      <c r="B182" s="18"/>
      <c r="C182" s="18"/>
      <c r="D182" s="18">
        <v>4430</v>
      </c>
      <c r="E182" s="230">
        <v>4500</v>
      </c>
      <c r="F182" s="53">
        <v>6900</v>
      </c>
      <c r="G182" s="39">
        <v>2306.28</v>
      </c>
      <c r="H182" s="131">
        <f t="shared" si="5"/>
        <v>0.3342434782608696</v>
      </c>
      <c r="I182" s="131">
        <f t="shared" si="4"/>
        <v>0.0002495858913935632</v>
      </c>
      <c r="J182" s="43"/>
      <c r="L182" s="108"/>
    </row>
    <row r="183" spans="1:12" ht="36">
      <c r="A183" s="146" t="s">
        <v>504</v>
      </c>
      <c r="B183" s="18"/>
      <c r="C183" s="18"/>
      <c r="D183" s="18" t="s">
        <v>446</v>
      </c>
      <c r="E183" s="230">
        <v>0</v>
      </c>
      <c r="F183" s="53">
        <v>3000</v>
      </c>
      <c r="G183" s="39">
        <v>0</v>
      </c>
      <c r="H183" s="131">
        <f t="shared" si="5"/>
        <v>0</v>
      </c>
      <c r="I183" s="131">
        <f t="shared" si="4"/>
        <v>0</v>
      </c>
      <c r="J183" s="43"/>
      <c r="L183" s="108"/>
    </row>
    <row r="184" spans="1:12" ht="15" customHeight="1">
      <c r="A184" s="132" t="s">
        <v>30</v>
      </c>
      <c r="B184" s="133"/>
      <c r="C184" s="133">
        <v>75414</v>
      </c>
      <c r="D184" s="133"/>
      <c r="E184" s="229">
        <f>SUM(E185:E192)</f>
        <v>2650</v>
      </c>
      <c r="F184" s="136">
        <f>SUM(F185:F192)</f>
        <v>2600</v>
      </c>
      <c r="G184" s="136">
        <f>SUM(G185:G192)</f>
        <v>91.5</v>
      </c>
      <c r="H184" s="98">
        <f t="shared" si="5"/>
        <v>0.03519230769230769</v>
      </c>
      <c r="I184" s="98">
        <f t="shared" si="4"/>
        <v>9.902140703865545E-06</v>
      </c>
      <c r="J184" s="135"/>
      <c r="L184" s="108"/>
    </row>
    <row r="185" spans="1:12" ht="12.75">
      <c r="A185" s="27" t="s">
        <v>23</v>
      </c>
      <c r="B185" s="18"/>
      <c r="C185" s="18"/>
      <c r="D185" s="28" t="s">
        <v>80</v>
      </c>
      <c r="E185" s="230">
        <v>200</v>
      </c>
      <c r="F185" s="46">
        <v>200</v>
      </c>
      <c r="G185" s="42">
        <v>0</v>
      </c>
      <c r="H185" s="131">
        <f t="shared" si="5"/>
        <v>0</v>
      </c>
      <c r="I185" s="131">
        <f t="shared" si="4"/>
        <v>0</v>
      </c>
      <c r="J185" s="43"/>
      <c r="L185" s="108"/>
    </row>
    <row r="186" spans="1:12" ht="12.75">
      <c r="A186" s="27" t="s">
        <v>203</v>
      </c>
      <c r="B186" s="18"/>
      <c r="C186" s="18"/>
      <c r="D186" s="28" t="s">
        <v>166</v>
      </c>
      <c r="E186" s="230">
        <v>200</v>
      </c>
      <c r="F186" s="46">
        <v>200</v>
      </c>
      <c r="G186" s="42">
        <v>0</v>
      </c>
      <c r="H186" s="131">
        <f t="shared" si="5"/>
        <v>0</v>
      </c>
      <c r="I186" s="131">
        <f t="shared" si="4"/>
        <v>0</v>
      </c>
      <c r="J186" s="43"/>
      <c r="L186" s="108"/>
    </row>
    <row r="187" spans="1:12" s="96" customFormat="1" ht="12.75">
      <c r="A187" s="17" t="s">
        <v>9</v>
      </c>
      <c r="B187" s="18"/>
      <c r="C187" s="18"/>
      <c r="D187" s="18">
        <v>4210</v>
      </c>
      <c r="E187" s="230">
        <v>200</v>
      </c>
      <c r="F187" s="53">
        <v>200</v>
      </c>
      <c r="G187" s="39">
        <v>0</v>
      </c>
      <c r="H187" s="131">
        <f t="shared" si="5"/>
        <v>0</v>
      </c>
      <c r="I187" s="131">
        <f t="shared" si="4"/>
        <v>0</v>
      </c>
      <c r="J187" s="43"/>
      <c r="L187" s="141"/>
    </row>
    <row r="188" spans="1:12" ht="12.75">
      <c r="A188" s="17" t="s">
        <v>10</v>
      </c>
      <c r="B188" s="18"/>
      <c r="C188" s="18"/>
      <c r="D188" s="18" t="s">
        <v>154</v>
      </c>
      <c r="E188" s="230">
        <v>250</v>
      </c>
      <c r="F188" s="53">
        <v>250</v>
      </c>
      <c r="G188" s="39">
        <v>0</v>
      </c>
      <c r="H188" s="131">
        <f t="shared" si="5"/>
        <v>0</v>
      </c>
      <c r="I188" s="131">
        <f t="shared" si="4"/>
        <v>0</v>
      </c>
      <c r="J188" s="43"/>
      <c r="L188" s="108"/>
    </row>
    <row r="189" spans="1:12" ht="12.75">
      <c r="A189" s="27" t="s">
        <v>11</v>
      </c>
      <c r="B189" s="18"/>
      <c r="C189" s="18"/>
      <c r="D189" s="28" t="s">
        <v>136</v>
      </c>
      <c r="E189" s="230">
        <v>500</v>
      </c>
      <c r="F189" s="53">
        <v>500</v>
      </c>
      <c r="G189" s="39">
        <v>0</v>
      </c>
      <c r="H189" s="131">
        <f t="shared" si="5"/>
        <v>0</v>
      </c>
      <c r="I189" s="131">
        <f t="shared" si="4"/>
        <v>0</v>
      </c>
      <c r="J189" s="43"/>
      <c r="L189" s="108"/>
    </row>
    <row r="190" spans="1:12" ht="12.75">
      <c r="A190" s="17" t="s">
        <v>12</v>
      </c>
      <c r="B190" s="18"/>
      <c r="C190" s="18"/>
      <c r="D190" s="18">
        <v>4300</v>
      </c>
      <c r="E190" s="230">
        <v>500</v>
      </c>
      <c r="F190" s="53">
        <v>500</v>
      </c>
      <c r="G190" s="39">
        <v>91.5</v>
      </c>
      <c r="H190" s="131">
        <f t="shared" si="5"/>
        <v>0.183</v>
      </c>
      <c r="I190" s="131">
        <f t="shared" si="4"/>
        <v>9.902140703865545E-06</v>
      </c>
      <c r="J190" s="43"/>
      <c r="L190" s="108"/>
    </row>
    <row r="191" spans="1:12" ht="12.75">
      <c r="A191" s="17" t="s">
        <v>25</v>
      </c>
      <c r="B191" s="18"/>
      <c r="C191" s="18"/>
      <c r="D191" s="18" t="s">
        <v>84</v>
      </c>
      <c r="E191" s="230">
        <v>300</v>
      </c>
      <c r="F191" s="53">
        <v>300</v>
      </c>
      <c r="G191" s="39">
        <v>0</v>
      </c>
      <c r="H191" s="131">
        <f t="shared" si="5"/>
        <v>0</v>
      </c>
      <c r="I191" s="131">
        <f t="shared" si="4"/>
        <v>0</v>
      </c>
      <c r="J191" s="43"/>
      <c r="L191" s="108"/>
    </row>
    <row r="192" spans="1:12" ht="25.5">
      <c r="A192" s="29" t="s">
        <v>204</v>
      </c>
      <c r="B192" s="18"/>
      <c r="C192" s="18"/>
      <c r="D192" s="28" t="s">
        <v>201</v>
      </c>
      <c r="E192" s="230">
        <v>500</v>
      </c>
      <c r="F192" s="53">
        <v>450</v>
      </c>
      <c r="G192" s="39">
        <v>0</v>
      </c>
      <c r="H192" s="131">
        <f t="shared" si="5"/>
        <v>0</v>
      </c>
      <c r="I192" s="131">
        <f t="shared" si="4"/>
        <v>0</v>
      </c>
      <c r="J192" s="43"/>
      <c r="L192" s="108"/>
    </row>
    <row r="193" spans="1:12" ht="15" customHeight="1">
      <c r="A193" s="94" t="s">
        <v>417</v>
      </c>
      <c r="B193" s="133"/>
      <c r="C193" s="133" t="s">
        <v>418</v>
      </c>
      <c r="D193" s="133"/>
      <c r="E193" s="229">
        <f>SUM(E194:E205)</f>
        <v>69854</v>
      </c>
      <c r="F193" s="136">
        <f>SUM(F194:F205)</f>
        <v>69854</v>
      </c>
      <c r="G193" s="136">
        <f>SUM(G194:G205)</f>
        <v>33686.53</v>
      </c>
      <c r="H193" s="98">
        <f t="shared" si="5"/>
        <v>0.4822419618060526</v>
      </c>
      <c r="I193" s="98">
        <f t="shared" si="4"/>
        <v>0.0036455602173222712</v>
      </c>
      <c r="J193" s="135"/>
      <c r="L193" s="108"/>
    </row>
    <row r="194" spans="1:12" ht="12.75">
      <c r="A194" s="85" t="s">
        <v>300</v>
      </c>
      <c r="B194" s="18"/>
      <c r="C194" s="18"/>
      <c r="D194" s="28" t="s">
        <v>98</v>
      </c>
      <c r="E194" s="230">
        <v>2000</v>
      </c>
      <c r="F194" s="53">
        <v>2000</v>
      </c>
      <c r="G194" s="39">
        <v>699.84</v>
      </c>
      <c r="H194" s="131">
        <f t="shared" si="5"/>
        <v>0.34992</v>
      </c>
      <c r="I194" s="131">
        <f t="shared" si="4"/>
        <v>7.573676666877883E-05</v>
      </c>
      <c r="J194" s="43"/>
      <c r="L194" s="108"/>
    </row>
    <row r="195" spans="1:12" ht="12.75">
      <c r="A195" s="17" t="s">
        <v>19</v>
      </c>
      <c r="B195" s="18"/>
      <c r="C195" s="18"/>
      <c r="D195" s="18">
        <v>4010</v>
      </c>
      <c r="E195" s="230">
        <v>45953</v>
      </c>
      <c r="F195" s="53">
        <v>45953</v>
      </c>
      <c r="G195" s="39">
        <v>21780.37</v>
      </c>
      <c r="H195" s="131">
        <f t="shared" si="5"/>
        <v>0.47397057863469194</v>
      </c>
      <c r="I195" s="131">
        <f aca="true" t="shared" si="6" ref="I195:I257">G195/9240426.16</f>
        <v>0.0023570741893142295</v>
      </c>
      <c r="J195" s="43"/>
      <c r="L195" s="108"/>
    </row>
    <row r="196" spans="1:12" s="96" customFormat="1" ht="12.75">
      <c r="A196" s="17" t="s">
        <v>20</v>
      </c>
      <c r="B196" s="18"/>
      <c r="C196" s="18"/>
      <c r="D196" s="18" t="s">
        <v>170</v>
      </c>
      <c r="E196" s="230">
        <v>3777</v>
      </c>
      <c r="F196" s="53">
        <v>3777</v>
      </c>
      <c r="G196" s="39">
        <v>3776.04</v>
      </c>
      <c r="H196" s="131">
        <f t="shared" si="5"/>
        <v>0.9997458300238284</v>
      </c>
      <c r="I196" s="131">
        <f t="shared" si="6"/>
        <v>0.000408643490529229</v>
      </c>
      <c r="J196" s="43"/>
      <c r="L196" s="141"/>
    </row>
    <row r="197" spans="1:12" ht="12.75">
      <c r="A197" s="17" t="s">
        <v>21</v>
      </c>
      <c r="B197" s="18"/>
      <c r="C197" s="18"/>
      <c r="D197" s="18">
        <v>4110</v>
      </c>
      <c r="E197" s="230">
        <v>8556</v>
      </c>
      <c r="F197" s="53">
        <v>8556</v>
      </c>
      <c r="G197" s="39">
        <v>3915</v>
      </c>
      <c r="H197" s="131">
        <f t="shared" si="5"/>
        <v>0.4575736325385694</v>
      </c>
      <c r="I197" s="131">
        <f t="shared" si="6"/>
        <v>0.0004236817579850668</v>
      </c>
      <c r="J197" s="43"/>
      <c r="L197" s="108"/>
    </row>
    <row r="198" spans="1:12" ht="12.75">
      <c r="A198" s="17" t="s">
        <v>22</v>
      </c>
      <c r="B198" s="18"/>
      <c r="C198" s="18"/>
      <c r="D198" s="18">
        <v>4120</v>
      </c>
      <c r="E198" s="230">
        <v>1220</v>
      </c>
      <c r="F198" s="53">
        <v>1220</v>
      </c>
      <c r="G198" s="39">
        <v>559.01</v>
      </c>
      <c r="H198" s="131">
        <f t="shared" si="5"/>
        <v>0.4582049180327869</v>
      </c>
      <c r="I198" s="131">
        <f t="shared" si="6"/>
        <v>6.0496127594184463E-05</v>
      </c>
      <c r="J198" s="43"/>
      <c r="L198" s="108"/>
    </row>
    <row r="199" spans="1:12" ht="12.75">
      <c r="A199" s="17" t="s">
        <v>9</v>
      </c>
      <c r="B199" s="18"/>
      <c r="C199" s="18"/>
      <c r="D199" s="18" t="s">
        <v>83</v>
      </c>
      <c r="E199" s="230">
        <v>800</v>
      </c>
      <c r="F199" s="53">
        <v>800</v>
      </c>
      <c r="G199" s="39">
        <v>356.91</v>
      </c>
      <c r="H199" s="131">
        <f t="shared" si="5"/>
        <v>0.4461375</v>
      </c>
      <c r="I199" s="131">
        <f t="shared" si="6"/>
        <v>3.862484195209456E-05</v>
      </c>
      <c r="J199" s="43"/>
      <c r="L199" s="108"/>
    </row>
    <row r="200" spans="1:12" ht="12.75">
      <c r="A200" s="27" t="s">
        <v>48</v>
      </c>
      <c r="B200" s="18"/>
      <c r="C200" s="18"/>
      <c r="D200" s="28" t="s">
        <v>138</v>
      </c>
      <c r="E200" s="230">
        <v>250</v>
      </c>
      <c r="F200" s="53">
        <v>250</v>
      </c>
      <c r="G200" s="39">
        <v>223</v>
      </c>
      <c r="H200" s="131">
        <f t="shared" si="5"/>
        <v>0.892</v>
      </c>
      <c r="I200" s="131">
        <f t="shared" si="6"/>
        <v>2.4133086087016575E-05</v>
      </c>
      <c r="J200" s="43"/>
      <c r="L200" s="108"/>
    </row>
    <row r="201" spans="1:12" ht="12.75">
      <c r="A201" s="27" t="s">
        <v>12</v>
      </c>
      <c r="B201" s="18"/>
      <c r="C201" s="18"/>
      <c r="D201" s="28" t="s">
        <v>79</v>
      </c>
      <c r="E201" s="230">
        <v>600</v>
      </c>
      <c r="F201" s="53">
        <v>600</v>
      </c>
      <c r="G201" s="39">
        <v>158.16</v>
      </c>
      <c r="H201" s="131">
        <f t="shared" si="5"/>
        <v>0.2636</v>
      </c>
      <c r="I201" s="131">
        <f t="shared" si="6"/>
        <v>1.7116093701894805E-05</v>
      </c>
      <c r="J201" s="43"/>
      <c r="L201" s="108"/>
    </row>
    <row r="202" spans="1:12" ht="12.75">
      <c r="A202" s="29" t="s">
        <v>503</v>
      </c>
      <c r="B202" s="18"/>
      <c r="C202" s="18"/>
      <c r="D202" s="28" t="s">
        <v>202</v>
      </c>
      <c r="E202" s="230">
        <v>1400</v>
      </c>
      <c r="F202" s="53">
        <v>1400</v>
      </c>
      <c r="G202" s="39">
        <v>487.08</v>
      </c>
      <c r="H202" s="131">
        <f t="shared" si="5"/>
        <v>0.3479142857142857</v>
      </c>
      <c r="I202" s="131">
        <f t="shared" si="6"/>
        <v>5.271185457965934E-05</v>
      </c>
      <c r="J202" s="43"/>
      <c r="L202" s="108"/>
    </row>
    <row r="203" spans="1:12" ht="12.75">
      <c r="A203" s="27" t="s">
        <v>25</v>
      </c>
      <c r="B203" s="18"/>
      <c r="C203" s="18"/>
      <c r="D203" s="28" t="s">
        <v>84</v>
      </c>
      <c r="E203" s="230">
        <v>700</v>
      </c>
      <c r="F203" s="53">
        <v>700</v>
      </c>
      <c r="G203" s="39">
        <v>90.22</v>
      </c>
      <c r="H203" s="131">
        <f t="shared" si="5"/>
        <v>0.1288857142857143</v>
      </c>
      <c r="I203" s="131">
        <f t="shared" si="6"/>
        <v>9.76361895412841E-06</v>
      </c>
      <c r="J203" s="43"/>
      <c r="L203" s="108"/>
    </row>
    <row r="204" spans="1:12" ht="12.75">
      <c r="A204" s="29" t="s">
        <v>362</v>
      </c>
      <c r="B204" s="18"/>
      <c r="C204" s="18"/>
      <c r="D204" s="18">
        <v>4440</v>
      </c>
      <c r="E204" s="230">
        <v>2198</v>
      </c>
      <c r="F204" s="53">
        <v>2198</v>
      </c>
      <c r="G204" s="39">
        <v>1640.9</v>
      </c>
      <c r="H204" s="131">
        <f t="shared" si="5"/>
        <v>0.7465423111919928</v>
      </c>
      <c r="I204" s="131">
        <f t="shared" si="6"/>
        <v>0.0001775783899559888</v>
      </c>
      <c r="J204" s="43"/>
      <c r="L204" s="108"/>
    </row>
    <row r="205" spans="1:12" ht="25.5">
      <c r="A205" s="29" t="s">
        <v>215</v>
      </c>
      <c r="B205" s="18"/>
      <c r="C205" s="18"/>
      <c r="D205" s="28" t="s">
        <v>201</v>
      </c>
      <c r="E205" s="230">
        <v>2400</v>
      </c>
      <c r="F205" s="53">
        <v>2400</v>
      </c>
      <c r="G205" s="39">
        <v>0</v>
      </c>
      <c r="H205" s="131">
        <f t="shared" si="5"/>
        <v>0</v>
      </c>
      <c r="I205" s="131">
        <f t="shared" si="6"/>
        <v>0</v>
      </c>
      <c r="J205" s="43"/>
      <c r="L205" s="108"/>
    </row>
    <row r="206" spans="1:12" ht="15" customHeight="1">
      <c r="A206" s="94" t="s">
        <v>15</v>
      </c>
      <c r="B206" s="133"/>
      <c r="C206" s="133" t="s">
        <v>278</v>
      </c>
      <c r="D206" s="133"/>
      <c r="E206" s="229">
        <f>SUM(E207:E212)</f>
        <v>14000</v>
      </c>
      <c r="F206" s="134">
        <f>SUM(F207:F212)</f>
        <v>14000</v>
      </c>
      <c r="G206" s="134">
        <f>SUM(G208:G212)</f>
        <v>474.53999999999996</v>
      </c>
      <c r="H206" s="98">
        <f t="shared" si="5"/>
        <v>0.033895714285714286</v>
      </c>
      <c r="I206" s="98">
        <f t="shared" si="6"/>
        <v>5.135477431270334E-05</v>
      </c>
      <c r="J206" s="135"/>
      <c r="L206" s="108"/>
    </row>
    <row r="207" spans="1:12" ht="12.75">
      <c r="A207" s="29" t="s">
        <v>205</v>
      </c>
      <c r="B207" s="133"/>
      <c r="C207" s="133"/>
      <c r="D207" s="28" t="s">
        <v>83</v>
      </c>
      <c r="E207" s="234">
        <v>800</v>
      </c>
      <c r="F207" s="39">
        <v>800</v>
      </c>
      <c r="G207" s="39">
        <v>0</v>
      </c>
      <c r="H207" s="131">
        <f t="shared" si="5"/>
        <v>0</v>
      </c>
      <c r="I207" s="131">
        <f t="shared" si="6"/>
        <v>0</v>
      </c>
      <c r="J207" s="135"/>
      <c r="L207" s="108"/>
    </row>
    <row r="208" spans="1:12" ht="12.75">
      <c r="A208" s="27" t="s">
        <v>11</v>
      </c>
      <c r="B208" s="18"/>
      <c r="C208" s="18"/>
      <c r="D208" s="28" t="s">
        <v>136</v>
      </c>
      <c r="E208" s="230">
        <v>2000</v>
      </c>
      <c r="F208" s="53">
        <v>1970</v>
      </c>
      <c r="G208" s="39">
        <v>159.9</v>
      </c>
      <c r="H208" s="131">
        <f t="shared" si="5"/>
        <v>0.08116751269035534</v>
      </c>
      <c r="I208" s="131">
        <f t="shared" si="6"/>
        <v>1.7304396705443725E-05</v>
      </c>
      <c r="J208" s="43"/>
      <c r="L208" s="108"/>
    </row>
    <row r="209" spans="1:12" ht="12.75">
      <c r="A209" s="27" t="s">
        <v>487</v>
      </c>
      <c r="B209" s="18"/>
      <c r="C209" s="18"/>
      <c r="D209" s="28" t="s">
        <v>478</v>
      </c>
      <c r="E209" s="230">
        <v>1200</v>
      </c>
      <c r="F209" s="53">
        <v>0</v>
      </c>
      <c r="G209" s="39">
        <v>0</v>
      </c>
      <c r="H209" s="131"/>
      <c r="I209" s="131">
        <f t="shared" si="6"/>
        <v>0</v>
      </c>
      <c r="J209" s="43"/>
      <c r="L209" s="108"/>
    </row>
    <row r="210" spans="1:12" ht="12.75">
      <c r="A210" s="27" t="s">
        <v>491</v>
      </c>
      <c r="B210" s="18"/>
      <c r="C210" s="18"/>
      <c r="D210" s="28" t="s">
        <v>202</v>
      </c>
      <c r="E210" s="230">
        <v>0</v>
      </c>
      <c r="F210" s="53">
        <v>1200</v>
      </c>
      <c r="G210" s="39">
        <v>300</v>
      </c>
      <c r="H210" s="131">
        <f t="shared" si="5"/>
        <v>0.25</v>
      </c>
      <c r="I210" s="131">
        <f t="shared" si="6"/>
        <v>3.246603509464113E-05</v>
      </c>
      <c r="J210" s="43"/>
      <c r="L210" s="108"/>
    </row>
    <row r="211" spans="1:12" ht="12.75">
      <c r="A211" s="19" t="s">
        <v>26</v>
      </c>
      <c r="B211" s="18"/>
      <c r="C211" s="18"/>
      <c r="D211" s="28" t="s">
        <v>92</v>
      </c>
      <c r="E211" s="230">
        <v>0</v>
      </c>
      <c r="F211" s="53">
        <v>30</v>
      </c>
      <c r="G211" s="39">
        <v>14.64</v>
      </c>
      <c r="H211" s="131">
        <f t="shared" si="5"/>
        <v>0.48800000000000004</v>
      </c>
      <c r="I211" s="131">
        <f t="shared" si="6"/>
        <v>1.5843425126184872E-06</v>
      </c>
      <c r="J211" s="43"/>
      <c r="L211" s="108"/>
    </row>
    <row r="212" spans="1:12" ht="12.75">
      <c r="A212" s="27" t="s">
        <v>90</v>
      </c>
      <c r="B212" s="18"/>
      <c r="C212" s="18"/>
      <c r="D212" s="28" t="s">
        <v>89</v>
      </c>
      <c r="E212" s="230">
        <v>10000</v>
      </c>
      <c r="F212" s="53">
        <v>10000</v>
      </c>
      <c r="G212" s="39">
        <v>0</v>
      </c>
      <c r="H212" s="131">
        <f t="shared" si="5"/>
        <v>0</v>
      </c>
      <c r="I212" s="131">
        <f t="shared" si="6"/>
        <v>0</v>
      </c>
      <c r="J212" s="43"/>
      <c r="L212" s="108"/>
    </row>
    <row r="213" spans="1:12" ht="18" customHeight="1">
      <c r="A213" s="20" t="s">
        <v>41</v>
      </c>
      <c r="B213" s="16">
        <v>757</v>
      </c>
      <c r="C213" s="16"/>
      <c r="D213" s="16"/>
      <c r="E213" s="228">
        <f>SUM(E214,E216)</f>
        <v>212115</v>
      </c>
      <c r="F213" s="40">
        <f>SUM(F214,F216)</f>
        <v>138015</v>
      </c>
      <c r="G213" s="40">
        <f>SUM(G214,G216)</f>
        <v>40995.42</v>
      </c>
      <c r="H213" s="30">
        <f t="shared" si="5"/>
        <v>0.2970359743506141</v>
      </c>
      <c r="I213" s="30">
        <f t="shared" si="6"/>
        <v>0.004436529148131843</v>
      </c>
      <c r="J213" s="90">
        <v>0</v>
      </c>
      <c r="L213" s="108"/>
    </row>
    <row r="214" spans="1:12" s="96" customFormat="1" ht="25.5">
      <c r="A214" s="94" t="s">
        <v>365</v>
      </c>
      <c r="B214" s="133"/>
      <c r="C214" s="133">
        <v>75702</v>
      </c>
      <c r="D214" s="133"/>
      <c r="E214" s="229">
        <f>SUM(E215:E215)</f>
        <v>114557</v>
      </c>
      <c r="F214" s="134">
        <f>SUM(F215:F215)</f>
        <v>89236</v>
      </c>
      <c r="G214" s="134">
        <f>SUM(G215:G215)</f>
        <v>40995.42</v>
      </c>
      <c r="H214" s="98">
        <f aca="true" t="shared" si="7" ref="H214:H279">G214/F214</f>
        <v>0.4594045004258371</v>
      </c>
      <c r="I214" s="98">
        <f t="shared" si="6"/>
        <v>0.004436529148131843</v>
      </c>
      <c r="J214" s="135"/>
      <c r="L214" s="141"/>
    </row>
    <row r="215" spans="1:12" ht="38.25">
      <c r="A215" s="29" t="s">
        <v>419</v>
      </c>
      <c r="B215" s="18"/>
      <c r="C215" s="18"/>
      <c r="D215" s="28" t="s">
        <v>420</v>
      </c>
      <c r="E215" s="230">
        <v>114557</v>
      </c>
      <c r="F215" s="53">
        <v>89236</v>
      </c>
      <c r="G215" s="39">
        <v>40995.42</v>
      </c>
      <c r="H215" s="131">
        <f t="shared" si="7"/>
        <v>0.4594045004258371</v>
      </c>
      <c r="I215" s="131">
        <f t="shared" si="6"/>
        <v>0.004436529148131843</v>
      </c>
      <c r="J215" s="43"/>
      <c r="L215" s="108"/>
    </row>
    <row r="216" spans="1:12" s="96" customFormat="1" ht="38.25">
      <c r="A216" s="94" t="s">
        <v>366</v>
      </c>
      <c r="B216" s="133"/>
      <c r="C216" s="133">
        <v>75704</v>
      </c>
      <c r="D216" s="133"/>
      <c r="E216" s="229">
        <f>SUM(E217)</f>
        <v>97558</v>
      </c>
      <c r="F216" s="134">
        <f>SUM(F217)</f>
        <v>48779</v>
      </c>
      <c r="G216" s="134">
        <f>SUM(G217)</f>
        <v>0</v>
      </c>
      <c r="H216" s="98">
        <f t="shared" si="7"/>
        <v>0</v>
      </c>
      <c r="I216" s="98">
        <f t="shared" si="6"/>
        <v>0</v>
      </c>
      <c r="J216" s="135"/>
      <c r="L216" s="141"/>
    </row>
    <row r="217" spans="1:12" ht="12.75">
      <c r="A217" s="29" t="s">
        <v>185</v>
      </c>
      <c r="B217" s="18"/>
      <c r="C217" s="18"/>
      <c r="D217" s="18">
        <v>8020</v>
      </c>
      <c r="E217" s="230">
        <v>97558</v>
      </c>
      <c r="F217" s="53">
        <v>48779</v>
      </c>
      <c r="G217" s="39">
        <v>0</v>
      </c>
      <c r="H217" s="131">
        <f t="shared" si="7"/>
        <v>0</v>
      </c>
      <c r="I217" s="131">
        <f t="shared" si="6"/>
        <v>0</v>
      </c>
      <c r="J217" s="43"/>
      <c r="L217" s="108"/>
    </row>
    <row r="218" spans="1:12" ht="18" customHeight="1">
      <c r="A218" s="20" t="s">
        <v>42</v>
      </c>
      <c r="B218" s="16">
        <v>758</v>
      </c>
      <c r="C218" s="16"/>
      <c r="D218" s="16"/>
      <c r="E218" s="228">
        <f>SUM(E220)</f>
        <v>110000</v>
      </c>
      <c r="F218" s="38">
        <f>SUM(F220)</f>
        <v>104650</v>
      </c>
      <c r="G218" s="38">
        <f>SUM(G220)</f>
        <v>0</v>
      </c>
      <c r="H218" s="30">
        <f t="shared" si="7"/>
        <v>0</v>
      </c>
      <c r="I218" s="30">
        <f t="shared" si="6"/>
        <v>0</v>
      </c>
      <c r="J218" s="43"/>
      <c r="L218" s="108"/>
    </row>
    <row r="219" spans="1:12" s="96" customFormat="1" ht="15" customHeight="1">
      <c r="A219" s="94" t="s">
        <v>44</v>
      </c>
      <c r="B219" s="133"/>
      <c r="C219" s="133" t="s">
        <v>85</v>
      </c>
      <c r="D219" s="133"/>
      <c r="E219" s="229">
        <f>E220</f>
        <v>110000</v>
      </c>
      <c r="F219" s="134">
        <f>SUM(F220)</f>
        <v>104650</v>
      </c>
      <c r="G219" s="134">
        <f>SUM(G220)</f>
        <v>0</v>
      </c>
      <c r="H219" s="98">
        <f t="shared" si="7"/>
        <v>0</v>
      </c>
      <c r="I219" s="98">
        <f t="shared" si="6"/>
        <v>0</v>
      </c>
      <c r="J219" s="135"/>
      <c r="L219" s="141"/>
    </row>
    <row r="220" spans="1:12" ht="12.75">
      <c r="A220" s="19" t="s">
        <v>45</v>
      </c>
      <c r="B220" s="18"/>
      <c r="C220" s="18"/>
      <c r="D220" s="18" t="s">
        <v>86</v>
      </c>
      <c r="E220" s="230">
        <v>110000</v>
      </c>
      <c r="F220" s="53">
        <v>104650</v>
      </c>
      <c r="G220" s="39">
        <v>0</v>
      </c>
      <c r="H220" s="131">
        <f t="shared" si="7"/>
        <v>0</v>
      </c>
      <c r="I220" s="131">
        <f t="shared" si="6"/>
        <v>0</v>
      </c>
      <c r="J220" s="43"/>
      <c r="L220" s="110"/>
    </row>
    <row r="221" spans="1:12" ht="15" customHeight="1">
      <c r="A221" s="20" t="s">
        <v>46</v>
      </c>
      <c r="B221" s="16">
        <v>801</v>
      </c>
      <c r="C221" s="16"/>
      <c r="D221" s="16"/>
      <c r="E221" s="228">
        <f>SUM(E222,E252,E267,E290,E319,E321,E366,E333)</f>
        <v>5944725</v>
      </c>
      <c r="F221" s="40">
        <f>SUM(F222,F252,F267,F290,F319,F321,F366,F333,F354,F347)</f>
        <v>6289668.95</v>
      </c>
      <c r="G221" s="40">
        <f>SUM(G222,G252,G267,G290,G319,G321,G366,G333,G347,G354)</f>
        <v>3249208.0000000005</v>
      </c>
      <c r="H221" s="30">
        <f t="shared" si="7"/>
        <v>0.5165944385673908</v>
      </c>
      <c r="I221" s="30">
        <f t="shared" si="6"/>
        <v>0.3516296698592958</v>
      </c>
      <c r="J221" s="90">
        <v>0</v>
      </c>
      <c r="L221" s="110"/>
    </row>
    <row r="222" spans="1:12" s="96" customFormat="1" ht="15" customHeight="1">
      <c r="A222" s="94" t="s">
        <v>47</v>
      </c>
      <c r="B222" s="133"/>
      <c r="C222" s="133">
        <v>80101</v>
      </c>
      <c r="D222" s="133"/>
      <c r="E222" s="229">
        <f>SUM(E223:E251)</f>
        <v>2774238</v>
      </c>
      <c r="F222" s="136">
        <f>SUM(F223:F251)</f>
        <v>2640764</v>
      </c>
      <c r="G222" s="136">
        <f>SUM(G223:G251)</f>
        <v>1367404.8800000004</v>
      </c>
      <c r="H222" s="98">
        <f t="shared" si="7"/>
        <v>0.5178065438638214</v>
      </c>
      <c r="I222" s="98">
        <f t="shared" si="6"/>
        <v>0.1479807160755452</v>
      </c>
      <c r="J222" s="135"/>
      <c r="L222" s="143"/>
    </row>
    <row r="223" spans="1:12" ht="12.75">
      <c r="A223" s="31" t="s">
        <v>359</v>
      </c>
      <c r="B223" s="18"/>
      <c r="C223" s="18"/>
      <c r="D223" s="18">
        <v>3020</v>
      </c>
      <c r="E223" s="230">
        <v>5707</v>
      </c>
      <c r="F223" s="53">
        <v>5707</v>
      </c>
      <c r="G223" s="39">
        <v>2840.91</v>
      </c>
      <c r="H223" s="131">
        <f t="shared" si="7"/>
        <v>0.49779393727001925</v>
      </c>
      <c r="I223" s="131">
        <f t="shared" si="6"/>
        <v>0.0003074436125357231</v>
      </c>
      <c r="J223" s="43"/>
      <c r="L223" s="110"/>
    </row>
    <row r="224" spans="1:12" ht="12.75">
      <c r="A224" s="19" t="s">
        <v>19</v>
      </c>
      <c r="B224" s="18"/>
      <c r="C224" s="18"/>
      <c r="D224" s="18">
        <v>4010</v>
      </c>
      <c r="E224" s="230">
        <v>1868442</v>
      </c>
      <c r="F224" s="53">
        <v>1599742</v>
      </c>
      <c r="G224" s="39">
        <v>790947.73</v>
      </c>
      <c r="H224" s="131">
        <f t="shared" si="7"/>
        <v>0.49442205680666007</v>
      </c>
      <c r="I224" s="131">
        <f t="shared" si="6"/>
        <v>0.0855964558673558</v>
      </c>
      <c r="J224" s="43"/>
      <c r="K224" s="155"/>
      <c r="L224" s="110"/>
    </row>
    <row r="225" spans="1:12" ht="12.75">
      <c r="A225" s="19" t="s">
        <v>19</v>
      </c>
      <c r="B225" s="18"/>
      <c r="C225" s="18"/>
      <c r="D225" s="18" t="s">
        <v>437</v>
      </c>
      <c r="E225" s="230"/>
      <c r="F225" s="53">
        <v>785</v>
      </c>
      <c r="G225" s="39">
        <v>546.4</v>
      </c>
      <c r="H225" s="131">
        <f t="shared" si="7"/>
        <v>0.6960509554140127</v>
      </c>
      <c r="I225" s="131">
        <f t="shared" si="6"/>
        <v>5.9131471919039715E-05</v>
      </c>
      <c r="J225" s="43"/>
      <c r="K225" s="155"/>
      <c r="L225" s="110"/>
    </row>
    <row r="226" spans="1:12" s="96" customFormat="1" ht="12.75">
      <c r="A226" s="19" t="s">
        <v>20</v>
      </c>
      <c r="B226" s="18"/>
      <c r="C226" s="18"/>
      <c r="D226" s="18">
        <v>4040</v>
      </c>
      <c r="E226" s="230">
        <v>144970</v>
      </c>
      <c r="F226" s="53">
        <v>141653</v>
      </c>
      <c r="G226" s="39">
        <v>141652.75</v>
      </c>
      <c r="H226" s="131">
        <f t="shared" si="7"/>
        <v>0.999998235123859</v>
      </c>
      <c r="I226" s="131">
        <f t="shared" si="6"/>
        <v>0.015329677175841423</v>
      </c>
      <c r="J226" s="43"/>
      <c r="L226" s="143"/>
    </row>
    <row r="227" spans="1:12" ht="12.75">
      <c r="A227" s="19" t="s">
        <v>21</v>
      </c>
      <c r="B227" s="18"/>
      <c r="C227" s="18"/>
      <c r="D227" s="18">
        <v>4110</v>
      </c>
      <c r="E227" s="230">
        <v>342617</v>
      </c>
      <c r="F227" s="53">
        <v>297417</v>
      </c>
      <c r="G227" s="39">
        <v>165623.44</v>
      </c>
      <c r="H227" s="131">
        <f t="shared" si="7"/>
        <v>0.556872808212039</v>
      </c>
      <c r="I227" s="131">
        <f t="shared" si="6"/>
        <v>0.017923788051783966</v>
      </c>
      <c r="J227" s="43"/>
      <c r="L227" s="110"/>
    </row>
    <row r="228" spans="1:12" ht="12.75">
      <c r="A228" s="19" t="s">
        <v>27</v>
      </c>
      <c r="B228" s="18"/>
      <c r="C228" s="18"/>
      <c r="D228" s="18" t="s">
        <v>372</v>
      </c>
      <c r="E228" s="230">
        <v>0</v>
      </c>
      <c r="F228" s="53">
        <v>135</v>
      </c>
      <c r="G228" s="39">
        <v>0</v>
      </c>
      <c r="H228" s="131">
        <f t="shared" si="7"/>
        <v>0</v>
      </c>
      <c r="I228" s="131">
        <f t="shared" si="6"/>
        <v>0</v>
      </c>
      <c r="J228" s="43"/>
      <c r="L228" s="110"/>
    </row>
    <row r="229" spans="1:12" ht="12.75">
      <c r="A229" s="19" t="s">
        <v>22</v>
      </c>
      <c r="B229" s="18"/>
      <c r="C229" s="18"/>
      <c r="D229" s="18">
        <v>4120</v>
      </c>
      <c r="E229" s="230">
        <v>37602</v>
      </c>
      <c r="F229" s="53">
        <v>32402</v>
      </c>
      <c r="G229" s="39">
        <v>16511.06</v>
      </c>
      <c r="H229" s="131">
        <f t="shared" si="7"/>
        <v>0.5095691623973829</v>
      </c>
      <c r="I229" s="131">
        <f t="shared" si="6"/>
        <v>0.0017868288446990848</v>
      </c>
      <c r="J229" s="43"/>
      <c r="L229" s="110"/>
    </row>
    <row r="230" spans="1:12" ht="12.75">
      <c r="A230" s="19" t="s">
        <v>22</v>
      </c>
      <c r="B230" s="18"/>
      <c r="C230" s="18"/>
      <c r="D230" s="18" t="s">
        <v>368</v>
      </c>
      <c r="E230" s="230">
        <v>0</v>
      </c>
      <c r="F230" s="53">
        <v>20</v>
      </c>
      <c r="G230" s="39">
        <v>0</v>
      </c>
      <c r="H230" s="131">
        <f t="shared" si="7"/>
        <v>0</v>
      </c>
      <c r="I230" s="131">
        <f t="shared" si="6"/>
        <v>0</v>
      </c>
      <c r="J230" s="43"/>
      <c r="L230" s="110"/>
    </row>
    <row r="231" spans="1:12" ht="12.75">
      <c r="A231" s="29" t="s">
        <v>165</v>
      </c>
      <c r="B231" s="18"/>
      <c r="C231" s="18"/>
      <c r="D231" s="28" t="s">
        <v>166</v>
      </c>
      <c r="E231" s="230">
        <v>500</v>
      </c>
      <c r="F231" s="53">
        <v>2500</v>
      </c>
      <c r="G231" s="39">
        <v>2500</v>
      </c>
      <c r="H231" s="131">
        <f t="shared" si="7"/>
        <v>1</v>
      </c>
      <c r="I231" s="131">
        <f t="shared" si="6"/>
        <v>0.00027055029245534276</v>
      </c>
      <c r="J231" s="43"/>
      <c r="L231" s="110"/>
    </row>
    <row r="232" spans="1:12" ht="12.75">
      <c r="A232" s="29" t="s">
        <v>490</v>
      </c>
      <c r="B232" s="18"/>
      <c r="C232" s="18"/>
      <c r="D232" s="28" t="s">
        <v>471</v>
      </c>
      <c r="E232" s="230">
        <v>0</v>
      </c>
      <c r="F232" s="53">
        <v>1000</v>
      </c>
      <c r="G232" s="39">
        <v>500</v>
      </c>
      <c r="H232" s="131">
        <f t="shared" si="7"/>
        <v>0.5</v>
      </c>
      <c r="I232" s="131">
        <f t="shared" si="6"/>
        <v>5.411005849106855E-05</v>
      </c>
      <c r="J232" s="43"/>
      <c r="L232" s="110"/>
    </row>
    <row r="233" spans="1:12" ht="12.75">
      <c r="A233" s="19" t="s">
        <v>9</v>
      </c>
      <c r="B233" s="18"/>
      <c r="C233" s="18"/>
      <c r="D233" s="18">
        <v>4210</v>
      </c>
      <c r="E233" s="230">
        <v>99191</v>
      </c>
      <c r="F233" s="53">
        <v>104356.83</v>
      </c>
      <c r="G233" s="39">
        <v>52281.68</v>
      </c>
      <c r="H233" s="131">
        <f t="shared" si="7"/>
        <v>0.5009895375319469</v>
      </c>
      <c r="I233" s="131">
        <f t="shared" si="6"/>
        <v>0.005657929525622658</v>
      </c>
      <c r="J233" s="43"/>
      <c r="L233" s="110"/>
    </row>
    <row r="234" spans="1:12" ht="12.75">
      <c r="A234" s="19" t="s">
        <v>9</v>
      </c>
      <c r="B234" s="18"/>
      <c r="C234" s="18"/>
      <c r="D234" s="18" t="s">
        <v>398</v>
      </c>
      <c r="E234" s="230">
        <v>300</v>
      </c>
      <c r="F234" s="53">
        <v>0</v>
      </c>
      <c r="G234" s="39">
        <v>0</v>
      </c>
      <c r="H234" s="131"/>
      <c r="I234" s="131">
        <f t="shared" si="6"/>
        <v>0</v>
      </c>
      <c r="J234" s="43"/>
      <c r="L234" s="110"/>
    </row>
    <row r="235" spans="1:12" ht="12.75">
      <c r="A235" s="29" t="s">
        <v>146</v>
      </c>
      <c r="B235" s="18"/>
      <c r="C235" s="18"/>
      <c r="D235" s="18">
        <v>4240</v>
      </c>
      <c r="E235" s="230">
        <v>5200</v>
      </c>
      <c r="F235" s="53">
        <v>29583.17</v>
      </c>
      <c r="G235" s="39">
        <v>5654.34</v>
      </c>
      <c r="H235" s="131">
        <f t="shared" si="7"/>
        <v>0.19113367499155773</v>
      </c>
      <c r="I235" s="131">
        <f t="shared" si="6"/>
        <v>0.0006119133362567772</v>
      </c>
      <c r="J235" s="43"/>
      <c r="L235" s="110"/>
    </row>
    <row r="236" spans="1:12" ht="12.75">
      <c r="A236" s="19" t="s">
        <v>10</v>
      </c>
      <c r="B236" s="18"/>
      <c r="C236" s="18"/>
      <c r="D236" s="18">
        <v>4260</v>
      </c>
      <c r="E236" s="230">
        <v>28800</v>
      </c>
      <c r="F236" s="53">
        <v>28200</v>
      </c>
      <c r="G236" s="39">
        <v>12139.8</v>
      </c>
      <c r="H236" s="131">
        <f t="shared" si="7"/>
        <v>0.43048936170212765</v>
      </c>
      <c r="I236" s="131">
        <f t="shared" si="6"/>
        <v>0.001313770576139748</v>
      </c>
      <c r="J236" s="43"/>
      <c r="L236" s="110"/>
    </row>
    <row r="237" spans="1:12" ht="12.75">
      <c r="A237" s="19" t="s">
        <v>11</v>
      </c>
      <c r="B237" s="18"/>
      <c r="C237" s="18"/>
      <c r="D237" s="18">
        <v>4270</v>
      </c>
      <c r="E237" s="230">
        <v>9100</v>
      </c>
      <c r="F237" s="53">
        <v>77000</v>
      </c>
      <c r="G237" s="39">
        <v>1834.95</v>
      </c>
      <c r="H237" s="131">
        <f t="shared" si="7"/>
        <v>0.02383051948051948</v>
      </c>
      <c r="I237" s="131">
        <f t="shared" si="6"/>
        <v>0.0001985785036563725</v>
      </c>
      <c r="J237" s="43"/>
      <c r="L237" s="110"/>
    </row>
    <row r="238" spans="1:12" ht="12.75">
      <c r="A238" s="19" t="s">
        <v>48</v>
      </c>
      <c r="B238" s="18"/>
      <c r="C238" s="18"/>
      <c r="D238" s="18">
        <v>4280</v>
      </c>
      <c r="E238" s="230">
        <v>960</v>
      </c>
      <c r="F238" s="53">
        <v>960</v>
      </c>
      <c r="G238" s="39">
        <v>0</v>
      </c>
      <c r="H238" s="131">
        <f t="shared" si="7"/>
        <v>0</v>
      </c>
      <c r="I238" s="131">
        <f t="shared" si="6"/>
        <v>0</v>
      </c>
      <c r="J238" s="43"/>
      <c r="L238" s="110"/>
    </row>
    <row r="239" spans="1:12" ht="12.75">
      <c r="A239" s="19" t="s">
        <v>12</v>
      </c>
      <c r="B239" s="18"/>
      <c r="C239" s="18"/>
      <c r="D239" s="18">
        <v>4300</v>
      </c>
      <c r="E239" s="230">
        <v>18500</v>
      </c>
      <c r="F239" s="53">
        <v>21130</v>
      </c>
      <c r="G239" s="39">
        <v>10096.49</v>
      </c>
      <c r="H239" s="131">
        <f t="shared" si="7"/>
        <v>0.4778272598201609</v>
      </c>
      <c r="I239" s="131">
        <f t="shared" si="6"/>
        <v>0.0010926433289089774</v>
      </c>
      <c r="J239" s="43"/>
      <c r="L239" s="110"/>
    </row>
    <row r="240" spans="1:12" ht="12.75">
      <c r="A240" s="19" t="s">
        <v>12</v>
      </c>
      <c r="B240" s="18"/>
      <c r="C240" s="18"/>
      <c r="D240" s="18" t="s">
        <v>370</v>
      </c>
      <c r="E240" s="230">
        <v>10300</v>
      </c>
      <c r="F240" s="53">
        <v>8434</v>
      </c>
      <c r="G240" s="39">
        <v>8433.82</v>
      </c>
      <c r="H240" s="131">
        <f t="shared" si="7"/>
        <v>0.9999786578136115</v>
      </c>
      <c r="I240" s="131">
        <f t="shared" si="6"/>
        <v>0.0009127089870062876</v>
      </c>
      <c r="J240" s="43"/>
      <c r="L240" s="110"/>
    </row>
    <row r="241" spans="1:12" ht="25.5">
      <c r="A241" s="19" t="s">
        <v>375</v>
      </c>
      <c r="B241" s="18"/>
      <c r="C241" s="18"/>
      <c r="D241" s="18" t="s">
        <v>178</v>
      </c>
      <c r="E241" s="230">
        <v>24800</v>
      </c>
      <c r="F241" s="53">
        <v>24800</v>
      </c>
      <c r="G241" s="39">
        <v>14050.51</v>
      </c>
      <c r="H241" s="131">
        <f t="shared" si="7"/>
        <v>0.5665528225806452</v>
      </c>
      <c r="I241" s="131">
        <f t="shared" si="6"/>
        <v>0.0015205478358586873</v>
      </c>
      <c r="J241" s="43"/>
      <c r="L241" s="110"/>
    </row>
    <row r="242" spans="1:12" ht="12.75">
      <c r="A242" s="19" t="s">
        <v>481</v>
      </c>
      <c r="B242" s="18"/>
      <c r="C242" s="18"/>
      <c r="D242" s="18" t="s">
        <v>478</v>
      </c>
      <c r="E242" s="230">
        <v>590</v>
      </c>
      <c r="F242" s="53">
        <v>0</v>
      </c>
      <c r="G242" s="39">
        <v>0</v>
      </c>
      <c r="H242" s="131">
        <v>0</v>
      </c>
      <c r="I242" s="131">
        <f t="shared" si="6"/>
        <v>0</v>
      </c>
      <c r="J242" s="43"/>
      <c r="L242" s="110"/>
    </row>
    <row r="243" spans="1:12" ht="12.75">
      <c r="A243" s="29" t="s">
        <v>503</v>
      </c>
      <c r="B243" s="18"/>
      <c r="C243" s="18"/>
      <c r="D243" s="28" t="s">
        <v>202</v>
      </c>
      <c r="E243" s="230">
        <v>1500</v>
      </c>
      <c r="F243" s="53">
        <v>4890</v>
      </c>
      <c r="G243" s="39">
        <v>1987.58</v>
      </c>
      <c r="H243" s="131">
        <f t="shared" si="7"/>
        <v>0.40645807770961145</v>
      </c>
      <c r="I243" s="131">
        <f t="shared" si="6"/>
        <v>0.00021509614011135607</v>
      </c>
      <c r="J243" s="43"/>
      <c r="L243" s="110"/>
    </row>
    <row r="244" spans="1:12" ht="25.5">
      <c r="A244" s="29" t="s">
        <v>484</v>
      </c>
      <c r="B244" s="18"/>
      <c r="C244" s="18"/>
      <c r="D244" s="28" t="s">
        <v>480</v>
      </c>
      <c r="E244" s="230">
        <v>2800</v>
      </c>
      <c r="F244" s="53">
        <v>0</v>
      </c>
      <c r="G244" s="39">
        <v>0</v>
      </c>
      <c r="H244" s="131">
        <v>0</v>
      </c>
      <c r="I244" s="131">
        <f t="shared" si="6"/>
        <v>0</v>
      </c>
      <c r="J244" s="43"/>
      <c r="L244" s="110"/>
    </row>
    <row r="245" spans="1:12" ht="12.75">
      <c r="A245" s="19" t="s">
        <v>25</v>
      </c>
      <c r="B245" s="18"/>
      <c r="C245" s="18"/>
      <c r="D245" s="18">
        <v>4410</v>
      </c>
      <c r="E245" s="230">
        <v>5000</v>
      </c>
      <c r="F245" s="53">
        <v>3500</v>
      </c>
      <c r="G245" s="39">
        <v>2468.57</v>
      </c>
      <c r="H245" s="131">
        <f t="shared" si="7"/>
        <v>0.7053057142857143</v>
      </c>
      <c r="I245" s="131">
        <f t="shared" si="6"/>
        <v>0.0002671489341785942</v>
      </c>
      <c r="J245" s="43"/>
      <c r="L245" s="110"/>
    </row>
    <row r="246" spans="1:12" ht="12.75">
      <c r="A246" s="19" t="s">
        <v>25</v>
      </c>
      <c r="B246" s="18"/>
      <c r="C246" s="18"/>
      <c r="D246" s="18" t="s">
        <v>436</v>
      </c>
      <c r="E246" s="230">
        <v>1000</v>
      </c>
      <c r="F246" s="53">
        <v>0</v>
      </c>
      <c r="G246" s="39">
        <v>0</v>
      </c>
      <c r="H246" s="131">
        <v>0</v>
      </c>
      <c r="I246" s="131">
        <f t="shared" si="6"/>
        <v>0</v>
      </c>
      <c r="J246" s="43"/>
      <c r="L246" s="110"/>
    </row>
    <row r="247" spans="1:12" ht="12.75">
      <c r="A247" s="19" t="s">
        <v>282</v>
      </c>
      <c r="B247" s="18"/>
      <c r="C247" s="18"/>
      <c r="D247" s="18" t="s">
        <v>371</v>
      </c>
      <c r="E247" s="230">
        <v>12964</v>
      </c>
      <c r="F247" s="53">
        <v>22899</v>
      </c>
      <c r="G247" s="39">
        <v>22895.61</v>
      </c>
      <c r="H247" s="131">
        <f t="shared" si="7"/>
        <v>0.9998519586008123</v>
      </c>
      <c r="I247" s="131">
        <f t="shared" si="6"/>
        <v>0.0024777655925773885</v>
      </c>
      <c r="J247" s="43"/>
      <c r="L247" s="110"/>
    </row>
    <row r="248" spans="1:12" ht="12.75">
      <c r="A248" s="19" t="s">
        <v>26</v>
      </c>
      <c r="B248" s="18"/>
      <c r="C248" s="18"/>
      <c r="D248" s="18">
        <v>4430</v>
      </c>
      <c r="E248" s="230">
        <v>7300</v>
      </c>
      <c r="F248" s="53">
        <v>7300</v>
      </c>
      <c r="G248" s="39">
        <v>4875.66</v>
      </c>
      <c r="H248" s="131">
        <f t="shared" si="7"/>
        <v>0.6678986301369862</v>
      </c>
      <c r="I248" s="131">
        <f t="shared" si="6"/>
        <v>0.0005276444955651266</v>
      </c>
      <c r="J248" s="43"/>
      <c r="L248" s="110"/>
    </row>
    <row r="249" spans="1:12" ht="12.75">
      <c r="A249" s="19" t="s">
        <v>362</v>
      </c>
      <c r="B249" s="18"/>
      <c r="C249" s="18"/>
      <c r="D249" s="18">
        <v>4440</v>
      </c>
      <c r="E249" s="230">
        <v>142745</v>
      </c>
      <c r="F249" s="53">
        <v>133000</v>
      </c>
      <c r="G249" s="39">
        <v>99369.58</v>
      </c>
      <c r="H249" s="131">
        <f t="shared" si="7"/>
        <v>0.7471396992481203</v>
      </c>
      <c r="I249" s="131">
        <f t="shared" si="6"/>
        <v>0.010753787572065831</v>
      </c>
      <c r="J249" s="43"/>
      <c r="L249" s="110"/>
    </row>
    <row r="250" spans="1:12" ht="25.5">
      <c r="A250" s="29" t="s">
        <v>215</v>
      </c>
      <c r="B250" s="18"/>
      <c r="C250" s="18"/>
      <c r="D250" s="28" t="s">
        <v>201</v>
      </c>
      <c r="E250" s="230">
        <v>3350</v>
      </c>
      <c r="F250" s="53">
        <v>3350</v>
      </c>
      <c r="G250" s="39">
        <v>1735</v>
      </c>
      <c r="H250" s="131">
        <f t="shared" si="7"/>
        <v>0.517910447761194</v>
      </c>
      <c r="I250" s="131">
        <f t="shared" si="6"/>
        <v>0.0001877619029640079</v>
      </c>
      <c r="J250" s="43"/>
      <c r="L250" s="110"/>
    </row>
    <row r="251" spans="1:12" ht="12.75">
      <c r="A251" s="29" t="s">
        <v>90</v>
      </c>
      <c r="B251" s="18"/>
      <c r="C251" s="18"/>
      <c r="D251" s="28" t="s">
        <v>89</v>
      </c>
      <c r="E251" s="230">
        <v>0</v>
      </c>
      <c r="F251" s="53">
        <v>90000</v>
      </c>
      <c r="G251" s="39">
        <v>8459</v>
      </c>
      <c r="H251" s="131">
        <f>G251/F251</f>
        <v>0.09398888888888889</v>
      </c>
      <c r="I251" s="131">
        <f t="shared" si="6"/>
        <v>0.0009154339695518978</v>
      </c>
      <c r="J251" s="43"/>
      <c r="L251" s="110"/>
    </row>
    <row r="252" spans="1:12" ht="15" customHeight="1">
      <c r="A252" s="94" t="s">
        <v>367</v>
      </c>
      <c r="B252" s="133"/>
      <c r="C252" s="133" t="s">
        <v>186</v>
      </c>
      <c r="D252" s="133"/>
      <c r="E252" s="229">
        <f>SUM(E253:E266)</f>
        <v>480705</v>
      </c>
      <c r="F252" s="136">
        <f>SUM(F253:F266)</f>
        <v>493732</v>
      </c>
      <c r="G252" s="136">
        <f>SUM(G253:G266)</f>
        <v>249886.43</v>
      </c>
      <c r="H252" s="98">
        <f t="shared" si="7"/>
        <v>0.5061175496018082</v>
      </c>
      <c r="I252" s="98">
        <f t="shared" si="6"/>
        <v>0.027042738686848616</v>
      </c>
      <c r="J252" s="135">
        <v>0</v>
      </c>
      <c r="L252" s="110"/>
    </row>
    <row r="253" spans="1:12" ht="12.75">
      <c r="A253" s="19" t="s">
        <v>359</v>
      </c>
      <c r="B253" s="18"/>
      <c r="C253" s="18"/>
      <c r="D253" s="18">
        <v>3020</v>
      </c>
      <c r="E253" s="230">
        <v>1438</v>
      </c>
      <c r="F253" s="53">
        <v>1438</v>
      </c>
      <c r="G253" s="39">
        <v>429.73</v>
      </c>
      <c r="H253" s="131">
        <f t="shared" si="7"/>
        <v>0.29883866481223925</v>
      </c>
      <c r="I253" s="131">
        <f t="shared" si="6"/>
        <v>4.650543087073378E-05</v>
      </c>
      <c r="J253" s="43"/>
      <c r="L253" s="110"/>
    </row>
    <row r="254" spans="1:12" ht="12.75">
      <c r="A254" s="19" t="s">
        <v>19</v>
      </c>
      <c r="B254" s="18"/>
      <c r="C254" s="18"/>
      <c r="D254" s="18">
        <v>4010</v>
      </c>
      <c r="E254" s="230">
        <v>305091</v>
      </c>
      <c r="F254" s="53">
        <v>300991</v>
      </c>
      <c r="G254" s="39">
        <v>149515.51</v>
      </c>
      <c r="H254" s="131">
        <f t="shared" si="7"/>
        <v>0.49674412191726663</v>
      </c>
      <c r="I254" s="131">
        <f t="shared" si="6"/>
        <v>0.01618058598284389</v>
      </c>
      <c r="J254" s="43"/>
      <c r="L254" s="110"/>
    </row>
    <row r="255" spans="1:12" ht="12.75">
      <c r="A255" s="19" t="s">
        <v>20</v>
      </c>
      <c r="B255" s="18"/>
      <c r="C255" s="18"/>
      <c r="D255" s="18">
        <v>4040</v>
      </c>
      <c r="E255" s="230">
        <v>23845</v>
      </c>
      <c r="F255" s="53">
        <v>23030</v>
      </c>
      <c r="G255" s="39">
        <v>23029.77</v>
      </c>
      <c r="H255" s="131">
        <f t="shared" si="7"/>
        <v>0.9999900130264872</v>
      </c>
      <c r="I255" s="131">
        <f t="shared" si="6"/>
        <v>0.0024922844034717118</v>
      </c>
      <c r="J255" s="43"/>
      <c r="L255" s="110"/>
    </row>
    <row r="256" spans="1:12" s="96" customFormat="1" ht="12.75">
      <c r="A256" s="19" t="s">
        <v>21</v>
      </c>
      <c r="B256" s="18"/>
      <c r="C256" s="18"/>
      <c r="D256" s="18">
        <v>4110</v>
      </c>
      <c r="E256" s="230">
        <v>55302</v>
      </c>
      <c r="F256" s="53">
        <v>54602</v>
      </c>
      <c r="G256" s="39">
        <v>29436.54</v>
      </c>
      <c r="H256" s="131">
        <f t="shared" si="7"/>
        <v>0.5391110215743014</v>
      </c>
      <c r="I256" s="131">
        <f t="shared" si="6"/>
        <v>0.0031856258023493585</v>
      </c>
      <c r="J256" s="43"/>
      <c r="L256" s="143"/>
    </row>
    <row r="257" spans="1:12" ht="12.75">
      <c r="A257" s="19" t="s">
        <v>22</v>
      </c>
      <c r="B257" s="18"/>
      <c r="C257" s="18"/>
      <c r="D257" s="18">
        <v>4120</v>
      </c>
      <c r="E257" s="230">
        <v>6827</v>
      </c>
      <c r="F257" s="53">
        <v>6727</v>
      </c>
      <c r="G257" s="39">
        <v>3093.7</v>
      </c>
      <c r="H257" s="131">
        <f t="shared" si="7"/>
        <v>0.45989296863386353</v>
      </c>
      <c r="I257" s="131">
        <f t="shared" si="6"/>
        <v>0.00033480057590763756</v>
      </c>
      <c r="J257" s="43"/>
      <c r="L257" s="110"/>
    </row>
    <row r="258" spans="1:12" ht="12.75">
      <c r="A258" s="19" t="s">
        <v>9</v>
      </c>
      <c r="B258" s="18"/>
      <c r="C258" s="18"/>
      <c r="D258" s="18">
        <v>4210</v>
      </c>
      <c r="E258" s="230">
        <v>35226</v>
      </c>
      <c r="F258" s="53">
        <v>35253</v>
      </c>
      <c r="G258" s="39">
        <v>16061.3</v>
      </c>
      <c r="H258" s="131">
        <f t="shared" si="7"/>
        <v>0.4556009417638215</v>
      </c>
      <c r="I258" s="131">
        <f aca="true" t="shared" si="8" ref="I258:I321">G258/9240426.16</f>
        <v>0.0017381557648851987</v>
      </c>
      <c r="J258" s="43"/>
      <c r="L258" s="110"/>
    </row>
    <row r="259" spans="1:12" ht="12.75">
      <c r="A259" s="29" t="s">
        <v>146</v>
      </c>
      <c r="B259" s="18"/>
      <c r="C259" s="18"/>
      <c r="D259" s="18">
        <v>4240</v>
      </c>
      <c r="E259" s="230">
        <v>2000</v>
      </c>
      <c r="F259" s="53">
        <v>1500</v>
      </c>
      <c r="G259" s="39">
        <v>324.8</v>
      </c>
      <c r="H259" s="131">
        <f t="shared" si="7"/>
        <v>0.21653333333333333</v>
      </c>
      <c r="I259" s="131">
        <f t="shared" si="8"/>
        <v>3.514989399579813E-05</v>
      </c>
      <c r="J259" s="43"/>
      <c r="L259" s="110"/>
    </row>
    <row r="260" spans="1:12" ht="12.75">
      <c r="A260" s="19" t="s">
        <v>10</v>
      </c>
      <c r="B260" s="18"/>
      <c r="C260" s="18"/>
      <c r="D260" s="18">
        <v>4260</v>
      </c>
      <c r="E260" s="230">
        <v>16700</v>
      </c>
      <c r="F260" s="53">
        <v>16700</v>
      </c>
      <c r="G260" s="39">
        <v>6511.04</v>
      </c>
      <c r="H260" s="131">
        <f t="shared" si="7"/>
        <v>0.3898826347305389</v>
      </c>
      <c r="I260" s="131">
        <f t="shared" si="8"/>
        <v>0.000704625510475374</v>
      </c>
      <c r="J260" s="43"/>
      <c r="L260" s="110"/>
    </row>
    <row r="261" spans="1:12" ht="12.75">
      <c r="A261" s="29" t="s">
        <v>11</v>
      </c>
      <c r="B261" s="18"/>
      <c r="C261" s="18"/>
      <c r="D261" s="28" t="s">
        <v>136</v>
      </c>
      <c r="E261" s="230">
        <v>2000</v>
      </c>
      <c r="F261" s="53">
        <v>21706</v>
      </c>
      <c r="G261" s="39">
        <v>0</v>
      </c>
      <c r="H261" s="131">
        <f t="shared" si="7"/>
        <v>0</v>
      </c>
      <c r="I261" s="131">
        <f t="shared" si="8"/>
        <v>0</v>
      </c>
      <c r="J261" s="43"/>
      <c r="L261" s="110"/>
    </row>
    <row r="262" spans="1:12" ht="12.75">
      <c r="A262" s="19" t="s">
        <v>48</v>
      </c>
      <c r="B262" s="18"/>
      <c r="C262" s="18"/>
      <c r="D262" s="18">
        <v>4280</v>
      </c>
      <c r="E262" s="230">
        <v>210</v>
      </c>
      <c r="F262" s="53">
        <v>210</v>
      </c>
      <c r="G262" s="39">
        <v>0</v>
      </c>
      <c r="H262" s="131">
        <f t="shared" si="7"/>
        <v>0</v>
      </c>
      <c r="I262" s="131">
        <f t="shared" si="8"/>
        <v>0</v>
      </c>
      <c r="J262" s="43"/>
      <c r="L262" s="110"/>
    </row>
    <row r="263" spans="1:12" ht="12.75">
      <c r="A263" s="19" t="s">
        <v>12</v>
      </c>
      <c r="B263" s="18"/>
      <c r="C263" s="18"/>
      <c r="D263" s="18">
        <v>4300</v>
      </c>
      <c r="E263" s="230">
        <v>5850</v>
      </c>
      <c r="F263" s="53">
        <v>5590</v>
      </c>
      <c r="G263" s="39">
        <v>2295.71</v>
      </c>
      <c r="H263" s="131">
        <f t="shared" si="7"/>
        <v>0.4106815742397138</v>
      </c>
      <c r="I263" s="131">
        <f t="shared" si="8"/>
        <v>0.00024844200475706196</v>
      </c>
      <c r="J263" s="43"/>
      <c r="L263" s="110"/>
    </row>
    <row r="264" spans="1:12" ht="12.75">
      <c r="A264" s="19" t="s">
        <v>26</v>
      </c>
      <c r="B264" s="18"/>
      <c r="C264" s="18"/>
      <c r="D264" s="18" t="s">
        <v>92</v>
      </c>
      <c r="E264" s="230">
        <v>3800</v>
      </c>
      <c r="F264" s="53">
        <v>3800</v>
      </c>
      <c r="G264" s="39">
        <v>2650.33</v>
      </c>
      <c r="H264" s="131">
        <f t="shared" si="7"/>
        <v>0.6974552631578947</v>
      </c>
      <c r="I264" s="131">
        <f t="shared" si="8"/>
        <v>0.00028681902264126745</v>
      </c>
      <c r="J264" s="43"/>
      <c r="L264" s="110"/>
    </row>
    <row r="265" spans="1:12" ht="12.75">
      <c r="A265" s="19" t="s">
        <v>362</v>
      </c>
      <c r="B265" s="18"/>
      <c r="C265" s="18"/>
      <c r="D265" s="18">
        <v>4440</v>
      </c>
      <c r="E265" s="230">
        <v>22216</v>
      </c>
      <c r="F265" s="53">
        <v>21985</v>
      </c>
      <c r="G265" s="39">
        <v>16418</v>
      </c>
      <c r="H265" s="131">
        <f t="shared" si="7"/>
        <v>0.7467818967477826</v>
      </c>
      <c r="I265" s="131">
        <f t="shared" si="8"/>
        <v>0.001776757880612727</v>
      </c>
      <c r="J265" s="43"/>
      <c r="L265" s="110"/>
    </row>
    <row r="266" spans="1:12" ht="25.5">
      <c r="A266" s="29" t="s">
        <v>215</v>
      </c>
      <c r="B266" s="18"/>
      <c r="C266" s="18"/>
      <c r="D266" s="18" t="s">
        <v>201</v>
      </c>
      <c r="E266" s="230">
        <v>200</v>
      </c>
      <c r="F266" s="53">
        <v>200</v>
      </c>
      <c r="G266" s="39">
        <v>120</v>
      </c>
      <c r="H266" s="131">
        <f t="shared" si="7"/>
        <v>0.6</v>
      </c>
      <c r="I266" s="131">
        <f t="shared" si="8"/>
        <v>1.2986414037856454E-05</v>
      </c>
      <c r="J266" s="43"/>
      <c r="L266" s="110"/>
    </row>
    <row r="267" spans="1:12" ht="15" customHeight="1">
      <c r="A267" s="94" t="s">
        <v>187</v>
      </c>
      <c r="B267" s="133"/>
      <c r="C267" s="133" t="s">
        <v>124</v>
      </c>
      <c r="D267" s="133"/>
      <c r="E267" s="229">
        <f>SUM(E268:E289)</f>
        <v>1064342</v>
      </c>
      <c r="F267" s="136">
        <f>SUM(F268:F289)</f>
        <v>1077071</v>
      </c>
      <c r="G267" s="136">
        <f>SUM(G268:G289)</f>
        <v>530355.3499999999</v>
      </c>
      <c r="H267" s="98">
        <f t="shared" si="7"/>
        <v>0.4924051896300243</v>
      </c>
      <c r="I267" s="98">
        <f t="shared" si="8"/>
        <v>0.057395118019102256</v>
      </c>
      <c r="J267" s="135">
        <v>0</v>
      </c>
      <c r="L267" s="110"/>
    </row>
    <row r="268" spans="1:12" ht="25.5">
      <c r="A268" s="29" t="s">
        <v>460</v>
      </c>
      <c r="B268" s="28"/>
      <c r="C268" s="28"/>
      <c r="D268" s="28" t="s">
        <v>461</v>
      </c>
      <c r="E268" s="234">
        <v>33842</v>
      </c>
      <c r="F268" s="39">
        <v>33842</v>
      </c>
      <c r="G268" s="39">
        <v>0</v>
      </c>
      <c r="H268" s="131">
        <f t="shared" si="7"/>
        <v>0</v>
      </c>
      <c r="I268" s="131">
        <f t="shared" si="8"/>
        <v>0</v>
      </c>
      <c r="J268" s="43"/>
      <c r="L268" s="110"/>
    </row>
    <row r="269" spans="1:12" ht="12.75">
      <c r="A269" s="31" t="s">
        <v>359</v>
      </c>
      <c r="B269" s="18"/>
      <c r="C269" s="18"/>
      <c r="D269" s="28" t="s">
        <v>98</v>
      </c>
      <c r="E269" s="230">
        <v>2100</v>
      </c>
      <c r="F269" s="53">
        <v>2100</v>
      </c>
      <c r="G269" s="39">
        <v>618.85</v>
      </c>
      <c r="H269" s="131">
        <f t="shared" si="7"/>
        <v>0.2946904761904762</v>
      </c>
      <c r="I269" s="131">
        <f t="shared" si="8"/>
        <v>6.697201939439555E-05</v>
      </c>
      <c r="J269" s="43"/>
      <c r="L269" s="110"/>
    </row>
    <row r="270" spans="1:12" ht="12.75">
      <c r="A270" s="19" t="s">
        <v>19</v>
      </c>
      <c r="B270" s="18"/>
      <c r="C270" s="18"/>
      <c r="D270" s="18">
        <v>4010</v>
      </c>
      <c r="E270" s="230">
        <v>626858</v>
      </c>
      <c r="F270" s="53">
        <v>624958</v>
      </c>
      <c r="G270" s="39">
        <v>307352.43</v>
      </c>
      <c r="H270" s="131">
        <f t="shared" si="7"/>
        <v>0.49179693675414987</v>
      </c>
      <c r="I270" s="131">
        <f t="shared" si="8"/>
        <v>0.033261715929344106</v>
      </c>
      <c r="J270" s="43"/>
      <c r="L270" s="110"/>
    </row>
    <row r="271" spans="1:12" s="96" customFormat="1" ht="12.75">
      <c r="A271" s="19" t="s">
        <v>20</v>
      </c>
      <c r="B271" s="18"/>
      <c r="C271" s="18"/>
      <c r="D271" s="18">
        <v>4040</v>
      </c>
      <c r="E271" s="230">
        <v>43900</v>
      </c>
      <c r="F271" s="53">
        <v>42567</v>
      </c>
      <c r="G271" s="39">
        <v>42566.19</v>
      </c>
      <c r="H271" s="131">
        <f t="shared" si="7"/>
        <v>0.9999809711748538</v>
      </c>
      <c r="I271" s="131">
        <f t="shared" si="8"/>
        <v>0.004606518061283875</v>
      </c>
      <c r="J271" s="43"/>
      <c r="L271" s="143"/>
    </row>
    <row r="272" spans="1:12" s="104" customFormat="1" ht="12.75">
      <c r="A272" s="19" t="s">
        <v>21</v>
      </c>
      <c r="B272" s="18"/>
      <c r="C272" s="18"/>
      <c r="D272" s="18">
        <v>4110</v>
      </c>
      <c r="E272" s="230">
        <v>112585</v>
      </c>
      <c r="F272" s="53">
        <v>112265</v>
      </c>
      <c r="G272" s="39">
        <v>59456.86</v>
      </c>
      <c r="H272" s="131">
        <f t="shared" si="7"/>
        <v>0.5296117222642854</v>
      </c>
      <c r="I272" s="131">
        <f t="shared" si="8"/>
        <v>0.006434428344590549</v>
      </c>
      <c r="J272" s="43"/>
      <c r="L272" s="110"/>
    </row>
    <row r="273" spans="1:12" ht="12.75">
      <c r="A273" s="19" t="s">
        <v>22</v>
      </c>
      <c r="B273" s="18"/>
      <c r="C273" s="18"/>
      <c r="D273" s="18">
        <v>4120</v>
      </c>
      <c r="E273" s="230">
        <v>13891</v>
      </c>
      <c r="F273" s="53">
        <v>13841</v>
      </c>
      <c r="G273" s="39">
        <v>6709.32</v>
      </c>
      <c r="H273" s="131">
        <f t="shared" si="7"/>
        <v>0.48474243190520916</v>
      </c>
      <c r="I273" s="131">
        <f t="shared" si="8"/>
        <v>0.0007260833952705921</v>
      </c>
      <c r="J273" s="43"/>
      <c r="L273" s="110"/>
    </row>
    <row r="274" spans="1:12" ht="12.75">
      <c r="A274" s="29" t="s">
        <v>490</v>
      </c>
      <c r="B274" s="18"/>
      <c r="C274" s="18"/>
      <c r="D274" s="28" t="s">
        <v>471</v>
      </c>
      <c r="E274" s="230">
        <v>0</v>
      </c>
      <c r="F274" s="53">
        <v>300</v>
      </c>
      <c r="G274" s="39">
        <v>184.41</v>
      </c>
      <c r="H274" s="131">
        <f t="shared" si="7"/>
        <v>0.6147</v>
      </c>
      <c r="I274" s="131">
        <f t="shared" si="8"/>
        <v>1.9956871772675905E-05</v>
      </c>
      <c r="J274" s="43"/>
      <c r="L274" s="110"/>
    </row>
    <row r="275" spans="1:12" ht="12.75">
      <c r="A275" s="19" t="s">
        <v>9</v>
      </c>
      <c r="B275" s="18"/>
      <c r="C275" s="18"/>
      <c r="D275" s="18">
        <v>4210</v>
      </c>
      <c r="E275" s="230">
        <v>67301</v>
      </c>
      <c r="F275" s="53">
        <v>83668</v>
      </c>
      <c r="G275" s="39">
        <v>21166.98</v>
      </c>
      <c r="H275" s="131">
        <f t="shared" si="7"/>
        <v>0.2529877611512167</v>
      </c>
      <c r="I275" s="131">
        <f t="shared" si="8"/>
        <v>0.0022906930517585565</v>
      </c>
      <c r="J275" s="43"/>
      <c r="L275" s="110"/>
    </row>
    <row r="276" spans="1:12" ht="12.75">
      <c r="A276" s="29" t="s">
        <v>60</v>
      </c>
      <c r="B276" s="18"/>
      <c r="C276" s="18"/>
      <c r="D276" s="28" t="s">
        <v>139</v>
      </c>
      <c r="E276" s="230">
        <v>76000</v>
      </c>
      <c r="F276" s="53">
        <v>76000</v>
      </c>
      <c r="G276" s="39">
        <v>40277.13</v>
      </c>
      <c r="H276" s="131">
        <f t="shared" si="7"/>
        <v>0.5299622368421052</v>
      </c>
      <c r="I276" s="131">
        <f t="shared" si="8"/>
        <v>0.004358795720304743</v>
      </c>
      <c r="J276" s="43"/>
      <c r="L276" s="110"/>
    </row>
    <row r="277" spans="1:12" ht="12.75">
      <c r="A277" s="29" t="s">
        <v>146</v>
      </c>
      <c r="B277" s="18"/>
      <c r="C277" s="18"/>
      <c r="D277" s="18">
        <v>4240</v>
      </c>
      <c r="E277" s="230">
        <v>5000</v>
      </c>
      <c r="F277" s="53">
        <v>4500</v>
      </c>
      <c r="G277" s="39">
        <v>489</v>
      </c>
      <c r="H277" s="131">
        <f t="shared" si="7"/>
        <v>0.10866666666666666</v>
      </c>
      <c r="I277" s="131">
        <f t="shared" si="8"/>
        <v>5.2919637204265046E-05</v>
      </c>
      <c r="J277" s="43"/>
      <c r="L277" s="110"/>
    </row>
    <row r="278" spans="1:12" ht="12.75">
      <c r="A278" s="29" t="s">
        <v>10</v>
      </c>
      <c r="B278" s="18"/>
      <c r="C278" s="18"/>
      <c r="D278" s="28" t="s">
        <v>154</v>
      </c>
      <c r="E278" s="230">
        <v>19800</v>
      </c>
      <c r="F278" s="53">
        <v>19800</v>
      </c>
      <c r="G278" s="39">
        <v>9774.16</v>
      </c>
      <c r="H278" s="131">
        <f t="shared" si="7"/>
        <v>0.49364444444444444</v>
      </c>
      <c r="I278" s="131">
        <f t="shared" si="8"/>
        <v>0.0010577607386021252</v>
      </c>
      <c r="J278" s="43"/>
      <c r="L278" s="110"/>
    </row>
    <row r="279" spans="1:12" ht="12.75">
      <c r="A279" s="19" t="s">
        <v>11</v>
      </c>
      <c r="B279" s="18"/>
      <c r="C279" s="18"/>
      <c r="D279" s="18">
        <v>4270</v>
      </c>
      <c r="E279" s="230">
        <v>2700</v>
      </c>
      <c r="F279" s="53">
        <v>2700</v>
      </c>
      <c r="G279" s="39">
        <v>869</v>
      </c>
      <c r="H279" s="131">
        <f t="shared" si="7"/>
        <v>0.32185185185185183</v>
      </c>
      <c r="I279" s="131">
        <f t="shared" si="8"/>
        <v>9.404328165747715E-05</v>
      </c>
      <c r="J279" s="43"/>
      <c r="L279" s="110"/>
    </row>
    <row r="280" spans="1:12" ht="12.75">
      <c r="A280" s="19" t="s">
        <v>48</v>
      </c>
      <c r="B280" s="18"/>
      <c r="C280" s="18"/>
      <c r="D280" s="18">
        <v>4280</v>
      </c>
      <c r="E280" s="230">
        <v>360</v>
      </c>
      <c r="F280" s="53">
        <v>360</v>
      </c>
      <c r="G280" s="39">
        <v>234</v>
      </c>
      <c r="H280" s="131">
        <f aca="true" t="shared" si="9" ref="H280:H320">G280/F280</f>
        <v>0.65</v>
      </c>
      <c r="I280" s="131">
        <f t="shared" si="8"/>
        <v>2.5323507373820083E-05</v>
      </c>
      <c r="J280" s="43"/>
      <c r="L280" s="110"/>
    </row>
    <row r="281" spans="1:12" ht="12.75">
      <c r="A281" s="19" t="s">
        <v>12</v>
      </c>
      <c r="B281" s="18"/>
      <c r="C281" s="18"/>
      <c r="D281" s="18">
        <v>4300</v>
      </c>
      <c r="E281" s="230">
        <v>8250</v>
      </c>
      <c r="F281" s="53">
        <v>7980</v>
      </c>
      <c r="G281" s="39">
        <v>3692.12</v>
      </c>
      <c r="H281" s="131">
        <f t="shared" si="9"/>
        <v>0.46267167919799496</v>
      </c>
      <c r="I281" s="131">
        <f t="shared" si="8"/>
        <v>0.00039956165831208805</v>
      </c>
      <c r="J281" s="43"/>
      <c r="L281" s="110"/>
    </row>
    <row r="282" spans="1:12" ht="12.75">
      <c r="A282" s="19" t="s">
        <v>482</v>
      </c>
      <c r="B282" s="18"/>
      <c r="C282" s="18"/>
      <c r="D282" s="18" t="s">
        <v>478</v>
      </c>
      <c r="E282" s="230">
        <v>1240</v>
      </c>
      <c r="F282" s="53">
        <v>0</v>
      </c>
      <c r="G282" s="39">
        <v>0</v>
      </c>
      <c r="H282" s="131">
        <v>0</v>
      </c>
      <c r="I282" s="131">
        <f t="shared" si="8"/>
        <v>0</v>
      </c>
      <c r="J282" s="43"/>
      <c r="L282" s="110"/>
    </row>
    <row r="283" spans="1:12" ht="12.75">
      <c r="A283" s="29" t="s">
        <v>505</v>
      </c>
      <c r="B283" s="18"/>
      <c r="C283" s="18"/>
      <c r="D283" s="28" t="s">
        <v>202</v>
      </c>
      <c r="E283" s="230">
        <v>300</v>
      </c>
      <c r="F283" s="53">
        <v>2540</v>
      </c>
      <c r="G283" s="39">
        <v>892.97</v>
      </c>
      <c r="H283" s="131">
        <f t="shared" si="9"/>
        <v>0.35156299212598424</v>
      </c>
      <c r="I283" s="131">
        <f t="shared" si="8"/>
        <v>9.663731786153897E-05</v>
      </c>
      <c r="J283" s="43"/>
      <c r="L283" s="110"/>
    </row>
    <row r="284" spans="1:12" ht="25.5">
      <c r="A284" s="29" t="s">
        <v>488</v>
      </c>
      <c r="B284" s="18"/>
      <c r="C284" s="18"/>
      <c r="D284" s="28" t="s">
        <v>480</v>
      </c>
      <c r="E284" s="230">
        <v>1000</v>
      </c>
      <c r="F284" s="53">
        <v>0</v>
      </c>
      <c r="G284" s="39">
        <v>0</v>
      </c>
      <c r="H284" s="131">
        <v>0</v>
      </c>
      <c r="I284" s="131">
        <f t="shared" si="8"/>
        <v>0</v>
      </c>
      <c r="J284" s="43"/>
      <c r="L284" s="110"/>
    </row>
    <row r="285" spans="1:12" ht="12.75">
      <c r="A285" s="19" t="s">
        <v>25</v>
      </c>
      <c r="B285" s="18"/>
      <c r="C285" s="18"/>
      <c r="D285" s="18">
        <v>4410</v>
      </c>
      <c r="E285" s="230">
        <v>400</v>
      </c>
      <c r="F285" s="53">
        <v>400</v>
      </c>
      <c r="G285" s="39">
        <v>34.44</v>
      </c>
      <c r="H285" s="131">
        <f t="shared" si="9"/>
        <v>0.0861</v>
      </c>
      <c r="I285" s="131">
        <f t="shared" si="8"/>
        <v>3.727100828864802E-06</v>
      </c>
      <c r="J285" s="43"/>
      <c r="L285" s="110"/>
    </row>
    <row r="286" spans="1:12" ht="12.75">
      <c r="A286" s="19" t="s">
        <v>26</v>
      </c>
      <c r="B286" s="18"/>
      <c r="C286" s="18"/>
      <c r="D286" s="18">
        <v>4430</v>
      </c>
      <c r="E286" s="230">
        <v>3500</v>
      </c>
      <c r="F286" s="53">
        <v>3500</v>
      </c>
      <c r="G286" s="39">
        <v>2401.1</v>
      </c>
      <c r="H286" s="131">
        <f t="shared" si="9"/>
        <v>0.6860285714285714</v>
      </c>
      <c r="I286" s="131">
        <f t="shared" si="8"/>
        <v>0.0002598473228858094</v>
      </c>
      <c r="J286" s="43"/>
      <c r="L286" s="110"/>
    </row>
    <row r="287" spans="1:12" ht="12.75">
      <c r="A287" s="19" t="s">
        <v>362</v>
      </c>
      <c r="B287" s="18"/>
      <c r="C287" s="18"/>
      <c r="D287" s="18">
        <v>4440</v>
      </c>
      <c r="E287" s="230">
        <v>44565</v>
      </c>
      <c r="F287" s="53">
        <v>45000</v>
      </c>
      <c r="G287" s="39">
        <v>33196.39</v>
      </c>
      <c r="H287" s="131">
        <f t="shared" si="9"/>
        <v>0.7376975555555555</v>
      </c>
      <c r="I287" s="131">
        <f t="shared" si="8"/>
        <v>0.0035925172091846465</v>
      </c>
      <c r="J287" s="43"/>
      <c r="L287" s="110"/>
    </row>
    <row r="288" spans="1:12" ht="25.5">
      <c r="A288" s="29" t="s">
        <v>220</v>
      </c>
      <c r="B288" s="18"/>
      <c r="C288" s="18"/>
      <c r="D288" s="28" t="s">
        <v>201</v>
      </c>
      <c r="E288" s="230">
        <v>750</v>
      </c>
      <c r="F288" s="53">
        <v>750</v>
      </c>
      <c r="G288" s="39">
        <v>440</v>
      </c>
      <c r="H288" s="131">
        <f t="shared" si="9"/>
        <v>0.5866666666666667</v>
      </c>
      <c r="I288" s="131">
        <f t="shared" si="8"/>
        <v>4.7616851472140326E-05</v>
      </c>
      <c r="J288" s="43"/>
      <c r="L288" s="110"/>
    </row>
    <row r="289" spans="1:12" ht="12.75" hidden="1">
      <c r="A289" s="29" t="s">
        <v>90</v>
      </c>
      <c r="B289" s="18"/>
      <c r="C289" s="18"/>
      <c r="D289" s="28" t="s">
        <v>89</v>
      </c>
      <c r="E289" s="230">
        <v>0</v>
      </c>
      <c r="F289" s="53">
        <v>0</v>
      </c>
      <c r="G289" s="39">
        <v>0</v>
      </c>
      <c r="H289" s="131" t="e">
        <f t="shared" si="9"/>
        <v>#DIV/0!</v>
      </c>
      <c r="I289" s="131">
        <f t="shared" si="8"/>
        <v>0</v>
      </c>
      <c r="J289" s="43"/>
      <c r="L289" s="110"/>
    </row>
    <row r="290" spans="1:12" ht="15" customHeight="1">
      <c r="A290" s="94" t="s">
        <v>49</v>
      </c>
      <c r="B290" s="133"/>
      <c r="C290" s="133" t="s">
        <v>188</v>
      </c>
      <c r="D290" s="133"/>
      <c r="E290" s="229">
        <f>SUM(E291:E318)</f>
        <v>1260326</v>
      </c>
      <c r="F290" s="134">
        <f>SUM(F291:F318)</f>
        <v>1060036.66</v>
      </c>
      <c r="G290" s="134">
        <f>SUM(G291:G318)</f>
        <v>573130.2300000001</v>
      </c>
      <c r="H290" s="98">
        <f t="shared" si="9"/>
        <v>0.5406701971986517</v>
      </c>
      <c r="I290" s="98">
        <f t="shared" si="8"/>
        <v>0.06202422053659916</v>
      </c>
      <c r="J290" s="135">
        <v>0</v>
      </c>
      <c r="L290" s="110"/>
    </row>
    <row r="291" spans="1:12" ht="12.75">
      <c r="A291" s="29" t="s">
        <v>359</v>
      </c>
      <c r="B291" s="18"/>
      <c r="C291" s="28"/>
      <c r="D291" s="28" t="s">
        <v>98</v>
      </c>
      <c r="E291" s="230">
        <v>2450</v>
      </c>
      <c r="F291" s="53">
        <v>2450</v>
      </c>
      <c r="G291" s="39">
        <v>1012.67</v>
      </c>
      <c r="H291" s="131">
        <f t="shared" si="9"/>
        <v>0.413334693877551</v>
      </c>
      <c r="I291" s="131">
        <f t="shared" si="8"/>
        <v>0.00010959126586430078</v>
      </c>
      <c r="J291" s="43"/>
      <c r="L291" s="110"/>
    </row>
    <row r="292" spans="1:12" ht="12.75">
      <c r="A292" s="19" t="s">
        <v>19</v>
      </c>
      <c r="B292" s="18"/>
      <c r="C292" s="18"/>
      <c r="D292" s="18">
        <v>4010</v>
      </c>
      <c r="E292" s="230">
        <v>815348</v>
      </c>
      <c r="F292" s="53">
        <v>657835</v>
      </c>
      <c r="G292" s="39">
        <v>329206.97</v>
      </c>
      <c r="H292" s="131">
        <f t="shared" si="9"/>
        <v>0.5004400343551194</v>
      </c>
      <c r="I292" s="131">
        <f t="shared" si="8"/>
        <v>0.035626816804734895</v>
      </c>
      <c r="J292" s="43"/>
      <c r="L292" s="110"/>
    </row>
    <row r="293" spans="1:12" ht="12.75">
      <c r="A293" s="19" t="s">
        <v>19</v>
      </c>
      <c r="B293" s="18"/>
      <c r="C293" s="18"/>
      <c r="D293" s="18" t="s">
        <v>437</v>
      </c>
      <c r="E293" s="230">
        <v>2000</v>
      </c>
      <c r="F293" s="53">
        <v>2000</v>
      </c>
      <c r="G293" s="39">
        <v>1394.48</v>
      </c>
      <c r="H293" s="131">
        <f t="shared" si="9"/>
        <v>0.69724</v>
      </c>
      <c r="I293" s="131">
        <f t="shared" si="8"/>
        <v>0.00015091078872925056</v>
      </c>
      <c r="J293" s="43"/>
      <c r="L293" s="110"/>
    </row>
    <row r="294" spans="1:12" s="96" customFormat="1" ht="12.75">
      <c r="A294" s="29" t="s">
        <v>20</v>
      </c>
      <c r="B294" s="18"/>
      <c r="C294" s="18"/>
      <c r="D294" s="28" t="s">
        <v>170</v>
      </c>
      <c r="E294" s="230">
        <v>79685</v>
      </c>
      <c r="F294" s="53">
        <v>72938</v>
      </c>
      <c r="G294" s="39">
        <v>72937.26</v>
      </c>
      <c r="H294" s="131">
        <f t="shared" si="9"/>
        <v>0.9999898543968849</v>
      </c>
      <c r="I294" s="131">
        <f t="shared" si="8"/>
        <v>0.007893278809556549</v>
      </c>
      <c r="J294" s="43"/>
      <c r="L294" s="143"/>
    </row>
    <row r="295" spans="1:12" ht="12.75">
      <c r="A295" s="19" t="s">
        <v>21</v>
      </c>
      <c r="B295" s="18"/>
      <c r="C295" s="18"/>
      <c r="D295" s="18">
        <v>4110</v>
      </c>
      <c r="E295" s="230">
        <v>152481</v>
      </c>
      <c r="F295" s="53">
        <v>126452</v>
      </c>
      <c r="G295" s="39">
        <v>71579.68</v>
      </c>
      <c r="H295" s="131">
        <f t="shared" si="9"/>
        <v>0.566062063075317</v>
      </c>
      <c r="I295" s="131">
        <f t="shared" si="8"/>
        <v>0.007746361343143939</v>
      </c>
      <c r="J295" s="43"/>
      <c r="L295" s="110"/>
    </row>
    <row r="296" spans="1:12" ht="12.75">
      <c r="A296" s="19" t="s">
        <v>21</v>
      </c>
      <c r="B296" s="18"/>
      <c r="C296" s="18"/>
      <c r="D296" s="18" t="s">
        <v>372</v>
      </c>
      <c r="E296" s="230">
        <v>1049</v>
      </c>
      <c r="F296" s="53">
        <v>1049</v>
      </c>
      <c r="G296" s="39">
        <v>0</v>
      </c>
      <c r="H296" s="131">
        <f t="shared" si="9"/>
        <v>0</v>
      </c>
      <c r="I296" s="131">
        <f t="shared" si="8"/>
        <v>0</v>
      </c>
      <c r="J296" s="43"/>
      <c r="L296" s="110"/>
    </row>
    <row r="297" spans="1:12" ht="12.75">
      <c r="A297" s="19" t="s">
        <v>22</v>
      </c>
      <c r="B297" s="18"/>
      <c r="C297" s="18"/>
      <c r="D297" s="18">
        <v>4120</v>
      </c>
      <c r="E297" s="230">
        <v>20136</v>
      </c>
      <c r="F297" s="53">
        <v>16593</v>
      </c>
      <c r="G297" s="39">
        <v>9533.09</v>
      </c>
      <c r="H297" s="131">
        <f t="shared" si="9"/>
        <v>0.5745247996142951</v>
      </c>
      <c r="I297" s="131">
        <f t="shared" si="8"/>
        <v>0.0010316721150012414</v>
      </c>
      <c r="J297" s="43"/>
      <c r="L297" s="110"/>
    </row>
    <row r="298" spans="1:12" ht="12.75">
      <c r="A298" s="19" t="s">
        <v>22</v>
      </c>
      <c r="B298" s="18"/>
      <c r="C298" s="18"/>
      <c r="D298" s="18" t="s">
        <v>368</v>
      </c>
      <c r="E298" s="230">
        <v>151</v>
      </c>
      <c r="F298" s="53">
        <v>151</v>
      </c>
      <c r="G298" s="39">
        <v>0</v>
      </c>
      <c r="H298" s="131">
        <f t="shared" si="9"/>
        <v>0</v>
      </c>
      <c r="I298" s="131">
        <f t="shared" si="8"/>
        <v>0</v>
      </c>
      <c r="J298" s="43"/>
      <c r="L298" s="110"/>
    </row>
    <row r="299" spans="1:12" ht="12.75" hidden="1">
      <c r="A299" s="29" t="s">
        <v>165</v>
      </c>
      <c r="B299" s="18"/>
      <c r="C299" s="18"/>
      <c r="D299" s="28" t="s">
        <v>166</v>
      </c>
      <c r="E299" s="230">
        <v>0</v>
      </c>
      <c r="F299" s="53">
        <v>0</v>
      </c>
      <c r="G299" s="39">
        <v>0</v>
      </c>
      <c r="H299" s="131" t="e">
        <f t="shared" si="9"/>
        <v>#DIV/0!</v>
      </c>
      <c r="I299" s="131">
        <f t="shared" si="8"/>
        <v>0</v>
      </c>
      <c r="J299" s="43"/>
      <c r="L299" s="110"/>
    </row>
    <row r="300" spans="1:12" ht="12.75">
      <c r="A300" s="29" t="s">
        <v>165</v>
      </c>
      <c r="B300" s="18"/>
      <c r="C300" s="18"/>
      <c r="D300" s="28" t="s">
        <v>386</v>
      </c>
      <c r="E300" s="230">
        <v>4100</v>
      </c>
      <c r="F300" s="53">
        <v>4100</v>
      </c>
      <c r="G300" s="39">
        <v>983.07</v>
      </c>
      <c r="H300" s="131">
        <f t="shared" si="9"/>
        <v>0.23977317073170734</v>
      </c>
      <c r="I300" s="131">
        <f t="shared" si="8"/>
        <v>0.00010638795040162953</v>
      </c>
      <c r="J300" s="43"/>
      <c r="L300" s="110"/>
    </row>
    <row r="301" spans="1:12" ht="12.75">
      <c r="A301" s="29" t="s">
        <v>490</v>
      </c>
      <c r="B301" s="18"/>
      <c r="C301" s="18"/>
      <c r="D301" s="28" t="s">
        <v>471</v>
      </c>
      <c r="E301" s="230">
        <v>0</v>
      </c>
      <c r="F301" s="53">
        <v>1000</v>
      </c>
      <c r="G301" s="39">
        <v>650</v>
      </c>
      <c r="H301" s="131">
        <f t="shared" si="9"/>
        <v>0.65</v>
      </c>
      <c r="I301" s="131">
        <f t="shared" si="8"/>
        <v>7.034307603838911E-05</v>
      </c>
      <c r="J301" s="43"/>
      <c r="L301" s="110"/>
    </row>
    <row r="302" spans="1:12" ht="12.75">
      <c r="A302" s="19" t="s">
        <v>9</v>
      </c>
      <c r="B302" s="18"/>
      <c r="C302" s="18"/>
      <c r="D302" s="18">
        <v>4210</v>
      </c>
      <c r="E302" s="230">
        <v>43287</v>
      </c>
      <c r="F302" s="53">
        <v>40858.72</v>
      </c>
      <c r="G302" s="39">
        <v>18633.51</v>
      </c>
      <c r="H302" s="131">
        <f t="shared" si="9"/>
        <v>0.4560473260053178</v>
      </c>
      <c r="I302" s="131">
        <f t="shared" si="8"/>
        <v>0.0020165206319878214</v>
      </c>
      <c r="J302" s="43"/>
      <c r="L302" s="110"/>
    </row>
    <row r="303" spans="1:12" ht="12.75">
      <c r="A303" s="19" t="s">
        <v>9</v>
      </c>
      <c r="B303" s="18"/>
      <c r="C303" s="18"/>
      <c r="D303" s="28" t="s">
        <v>398</v>
      </c>
      <c r="E303" s="230">
        <v>2000</v>
      </c>
      <c r="F303" s="53">
        <v>2000</v>
      </c>
      <c r="G303" s="39">
        <v>1280.97</v>
      </c>
      <c r="H303" s="131">
        <f t="shared" si="9"/>
        <v>0.640485</v>
      </c>
      <c r="I303" s="131">
        <f t="shared" si="8"/>
        <v>0.00013862672325060818</v>
      </c>
      <c r="J303" s="43"/>
      <c r="L303" s="110"/>
    </row>
    <row r="304" spans="1:12" ht="12.75">
      <c r="A304" s="19" t="s">
        <v>60</v>
      </c>
      <c r="B304" s="18"/>
      <c r="C304" s="18"/>
      <c r="D304" s="28" t="s">
        <v>462</v>
      </c>
      <c r="E304" s="230">
        <v>400</v>
      </c>
      <c r="F304" s="53">
        <v>400</v>
      </c>
      <c r="G304" s="39">
        <v>0</v>
      </c>
      <c r="H304" s="131">
        <f t="shared" si="9"/>
        <v>0</v>
      </c>
      <c r="I304" s="131">
        <f t="shared" si="8"/>
        <v>0</v>
      </c>
      <c r="J304" s="43"/>
      <c r="L304" s="110"/>
    </row>
    <row r="305" spans="1:12" ht="12.75">
      <c r="A305" s="29" t="s">
        <v>369</v>
      </c>
      <c r="B305" s="18"/>
      <c r="C305" s="18"/>
      <c r="D305" s="18">
        <v>4240</v>
      </c>
      <c r="E305" s="230">
        <v>3000</v>
      </c>
      <c r="F305" s="53">
        <v>14772.94</v>
      </c>
      <c r="G305" s="39">
        <v>384.29</v>
      </c>
      <c r="H305" s="131">
        <f t="shared" si="9"/>
        <v>0.026013102334403307</v>
      </c>
      <c r="I305" s="131">
        <f t="shared" si="8"/>
        <v>4.158790875506547E-05</v>
      </c>
      <c r="J305" s="43"/>
      <c r="L305" s="110"/>
    </row>
    <row r="306" spans="1:12" ht="12.75">
      <c r="A306" s="29" t="s">
        <v>369</v>
      </c>
      <c r="B306" s="18"/>
      <c r="C306" s="18"/>
      <c r="D306" s="18" t="s">
        <v>435</v>
      </c>
      <c r="E306" s="230">
        <v>2500</v>
      </c>
      <c r="F306" s="53">
        <v>2500</v>
      </c>
      <c r="G306" s="39">
        <v>0</v>
      </c>
      <c r="H306" s="131">
        <f t="shared" si="9"/>
        <v>0</v>
      </c>
      <c r="I306" s="131">
        <f t="shared" si="8"/>
        <v>0</v>
      </c>
      <c r="J306" s="43"/>
      <c r="L306" s="110"/>
    </row>
    <row r="307" spans="1:12" ht="12.75">
      <c r="A307" s="29" t="s">
        <v>10</v>
      </c>
      <c r="B307" s="18"/>
      <c r="C307" s="18"/>
      <c r="D307" s="28" t="s">
        <v>154</v>
      </c>
      <c r="E307" s="230">
        <v>16650</v>
      </c>
      <c r="F307" s="53">
        <v>15650</v>
      </c>
      <c r="G307" s="39">
        <v>5876.33</v>
      </c>
      <c r="H307" s="131">
        <f t="shared" si="9"/>
        <v>0.37548434504792333</v>
      </c>
      <c r="I307" s="131">
        <f t="shared" si="8"/>
        <v>0.0006359371200256417</v>
      </c>
      <c r="J307" s="43"/>
      <c r="L307" s="110"/>
    </row>
    <row r="308" spans="1:12" ht="12.75">
      <c r="A308" s="19" t="s">
        <v>11</v>
      </c>
      <c r="B308" s="18"/>
      <c r="C308" s="18"/>
      <c r="D308" s="18">
        <v>4270</v>
      </c>
      <c r="E308" s="230">
        <v>1000</v>
      </c>
      <c r="F308" s="53">
        <v>2000</v>
      </c>
      <c r="G308" s="39">
        <v>839.42</v>
      </c>
      <c r="H308" s="131">
        <f t="shared" si="9"/>
        <v>0.41970999999999997</v>
      </c>
      <c r="I308" s="131">
        <f t="shared" si="8"/>
        <v>9.084213059714552E-05</v>
      </c>
      <c r="J308" s="43"/>
      <c r="L308" s="110"/>
    </row>
    <row r="309" spans="1:12" ht="12.75">
      <c r="A309" s="19" t="s">
        <v>48</v>
      </c>
      <c r="B309" s="18"/>
      <c r="C309" s="18"/>
      <c r="D309" s="18">
        <v>4280</v>
      </c>
      <c r="E309" s="230">
        <v>490</v>
      </c>
      <c r="F309" s="53">
        <v>490</v>
      </c>
      <c r="G309" s="39">
        <v>110</v>
      </c>
      <c r="H309" s="131">
        <f t="shared" si="9"/>
        <v>0.22448979591836735</v>
      </c>
      <c r="I309" s="131">
        <f t="shared" si="8"/>
        <v>1.1904212868035082E-05</v>
      </c>
      <c r="J309" s="43"/>
      <c r="L309" s="110"/>
    </row>
    <row r="310" spans="1:12" ht="12.75">
      <c r="A310" s="19" t="s">
        <v>12</v>
      </c>
      <c r="B310" s="18"/>
      <c r="C310" s="18"/>
      <c r="D310" s="18">
        <v>4300</v>
      </c>
      <c r="E310" s="230">
        <v>6350</v>
      </c>
      <c r="F310" s="53">
        <v>5950</v>
      </c>
      <c r="G310" s="39">
        <v>4003.21</v>
      </c>
      <c r="H310" s="131">
        <f t="shared" si="9"/>
        <v>0.6728084033613445</v>
      </c>
      <c r="I310" s="131">
        <f t="shared" si="8"/>
        <v>0.0004332278545040611</v>
      </c>
      <c r="J310" s="43"/>
      <c r="L310" s="110"/>
    </row>
    <row r="311" spans="1:12" ht="12.75">
      <c r="A311" s="19" t="s">
        <v>12</v>
      </c>
      <c r="B311" s="18"/>
      <c r="C311" s="18"/>
      <c r="D311" s="18" t="s">
        <v>370</v>
      </c>
      <c r="E311" s="230">
        <v>19800</v>
      </c>
      <c r="F311" s="53">
        <v>19800</v>
      </c>
      <c r="G311" s="39">
        <v>9234.42</v>
      </c>
      <c r="H311" s="131">
        <f t="shared" si="9"/>
        <v>0.4663848484848485</v>
      </c>
      <c r="I311" s="131">
        <f t="shared" si="8"/>
        <v>0.0009993500126621866</v>
      </c>
      <c r="J311" s="43"/>
      <c r="L311" s="110"/>
    </row>
    <row r="312" spans="1:12" ht="25.5">
      <c r="A312" s="19" t="s">
        <v>375</v>
      </c>
      <c r="B312" s="18"/>
      <c r="C312" s="18"/>
      <c r="D312" s="18" t="s">
        <v>178</v>
      </c>
      <c r="E312" s="230">
        <v>14000</v>
      </c>
      <c r="F312" s="53">
        <v>14000</v>
      </c>
      <c r="G312" s="39">
        <v>7025.25</v>
      </c>
      <c r="H312" s="131">
        <f t="shared" si="9"/>
        <v>0.5018035714285715</v>
      </c>
      <c r="I312" s="131">
        <f t="shared" si="8"/>
        <v>0.0007602733768287587</v>
      </c>
      <c r="J312" s="43"/>
      <c r="L312" s="110"/>
    </row>
    <row r="313" spans="1:12" ht="12.75">
      <c r="A313" s="19" t="s">
        <v>25</v>
      </c>
      <c r="B313" s="18"/>
      <c r="C313" s="18"/>
      <c r="D313" s="18">
        <v>4410</v>
      </c>
      <c r="E313" s="230">
        <v>1300</v>
      </c>
      <c r="F313" s="53">
        <v>1300</v>
      </c>
      <c r="G313" s="39">
        <v>461.66</v>
      </c>
      <c r="H313" s="131">
        <f t="shared" si="9"/>
        <v>0.35512307692307693</v>
      </c>
      <c r="I313" s="131">
        <f t="shared" si="8"/>
        <v>4.996089920597342E-05</v>
      </c>
      <c r="J313" s="43"/>
      <c r="L313" s="110"/>
    </row>
    <row r="314" spans="1:12" ht="12.75">
      <c r="A314" s="19" t="s">
        <v>25</v>
      </c>
      <c r="B314" s="18"/>
      <c r="C314" s="18"/>
      <c r="D314" s="18" t="s">
        <v>436</v>
      </c>
      <c r="E314" s="230">
        <v>1000</v>
      </c>
      <c r="F314" s="53">
        <v>1000</v>
      </c>
      <c r="G314" s="39">
        <v>0</v>
      </c>
      <c r="H314" s="131">
        <f t="shared" si="9"/>
        <v>0</v>
      </c>
      <c r="I314" s="131">
        <f t="shared" si="8"/>
        <v>0</v>
      </c>
      <c r="J314" s="43"/>
      <c r="L314" s="110"/>
    </row>
    <row r="315" spans="1:12" ht="12.75">
      <c r="A315" s="19" t="s">
        <v>282</v>
      </c>
      <c r="B315" s="18"/>
      <c r="C315" s="18"/>
      <c r="D315" s="18" t="s">
        <v>371</v>
      </c>
      <c r="E315" s="230">
        <v>13552</v>
      </c>
      <c r="F315" s="53">
        <v>13552</v>
      </c>
      <c r="G315" s="39">
        <v>7608.92</v>
      </c>
      <c r="H315" s="131">
        <f t="shared" si="9"/>
        <v>0.5614610389610389</v>
      </c>
      <c r="I315" s="131">
        <f t="shared" si="8"/>
        <v>0.0008234382125077227</v>
      </c>
      <c r="J315" s="43"/>
      <c r="L315" s="110"/>
    </row>
    <row r="316" spans="1:12" ht="12.75">
      <c r="A316" s="19" t="s">
        <v>26</v>
      </c>
      <c r="B316" s="18"/>
      <c r="C316" s="18"/>
      <c r="D316" s="18">
        <v>4430</v>
      </c>
      <c r="E316" s="230">
        <v>3500</v>
      </c>
      <c r="F316" s="53">
        <v>3500</v>
      </c>
      <c r="G316" s="39">
        <v>2355.85</v>
      </c>
      <c r="H316" s="131">
        <f t="shared" si="9"/>
        <v>0.6730999999999999</v>
      </c>
      <c r="I316" s="131">
        <f t="shared" si="8"/>
        <v>0.0002549503625923677</v>
      </c>
      <c r="J316" s="43"/>
      <c r="L316" s="110"/>
    </row>
    <row r="317" spans="1:12" ht="12.75">
      <c r="A317" s="19" t="s">
        <v>362</v>
      </c>
      <c r="B317" s="18"/>
      <c r="C317" s="18"/>
      <c r="D317" s="18">
        <v>4440</v>
      </c>
      <c r="E317" s="230">
        <v>53747</v>
      </c>
      <c r="F317" s="53">
        <v>37345</v>
      </c>
      <c r="G317" s="39">
        <v>27979.18</v>
      </c>
      <c r="H317" s="131">
        <f t="shared" si="9"/>
        <v>0.7492081938679876</v>
      </c>
      <c r="I317" s="131">
        <f t="shared" si="8"/>
        <v>0.003027910132664271</v>
      </c>
      <c r="J317" s="43"/>
      <c r="L317" s="110"/>
    </row>
    <row r="318" spans="1:12" ht="25.5">
      <c r="A318" s="29" t="s">
        <v>215</v>
      </c>
      <c r="B318" s="18"/>
      <c r="C318" s="18"/>
      <c r="D318" s="28" t="s">
        <v>201</v>
      </c>
      <c r="E318" s="230">
        <v>350</v>
      </c>
      <c r="F318" s="53">
        <v>350</v>
      </c>
      <c r="G318" s="39">
        <v>40</v>
      </c>
      <c r="H318" s="131">
        <f t="shared" si="9"/>
        <v>0.11428571428571428</v>
      </c>
      <c r="I318" s="131">
        <f t="shared" si="8"/>
        <v>4.3288046792854845E-06</v>
      </c>
      <c r="J318" s="43"/>
      <c r="L318" s="110"/>
    </row>
    <row r="319" spans="1:12" ht="15" customHeight="1">
      <c r="A319" s="94" t="s">
        <v>50</v>
      </c>
      <c r="B319" s="133"/>
      <c r="C319" s="133" t="s">
        <v>189</v>
      </c>
      <c r="D319" s="133"/>
      <c r="E319" s="229">
        <f>(E320)</f>
        <v>88900</v>
      </c>
      <c r="F319" s="134">
        <f>SUM(F320)</f>
        <v>88900</v>
      </c>
      <c r="G319" s="134">
        <f>SUM(G320)</f>
        <v>44396.91</v>
      </c>
      <c r="H319" s="98">
        <f t="shared" si="9"/>
        <v>0.4994028121484815</v>
      </c>
      <c r="I319" s="98">
        <f t="shared" si="8"/>
        <v>0.004804638793845413</v>
      </c>
      <c r="J319" s="135">
        <v>0</v>
      </c>
      <c r="L319" s="110"/>
    </row>
    <row r="320" spans="1:12" ht="12.75">
      <c r="A320" s="29" t="s">
        <v>12</v>
      </c>
      <c r="B320" s="18"/>
      <c r="C320" s="18"/>
      <c r="D320" s="28" t="s">
        <v>79</v>
      </c>
      <c r="E320" s="230">
        <v>88900</v>
      </c>
      <c r="F320" s="53">
        <v>88900</v>
      </c>
      <c r="G320" s="39">
        <v>44396.91</v>
      </c>
      <c r="H320" s="131">
        <f t="shared" si="9"/>
        <v>0.4994028121484815</v>
      </c>
      <c r="I320" s="131">
        <f t="shared" si="8"/>
        <v>0.004804638793845413</v>
      </c>
      <c r="J320" s="43"/>
      <c r="L320" s="110"/>
    </row>
    <row r="321" spans="1:12" ht="15" customHeight="1">
      <c r="A321" s="94" t="s">
        <v>140</v>
      </c>
      <c r="B321" s="133"/>
      <c r="C321" s="133" t="s">
        <v>141</v>
      </c>
      <c r="D321" s="133"/>
      <c r="E321" s="229">
        <f>SUM(E322:E332)</f>
        <v>29866</v>
      </c>
      <c r="F321" s="134">
        <f>SUM(F322:F332)</f>
        <v>114496.57</v>
      </c>
      <c r="G321" s="134">
        <f>SUM(G322:G332)</f>
        <v>44574.85</v>
      </c>
      <c r="H321" s="98">
        <f aca="true" t="shared" si="10" ref="H321:H426">G321/F321</f>
        <v>0.38931166234936115</v>
      </c>
      <c r="I321" s="98">
        <f t="shared" si="8"/>
        <v>0.004823895481461214</v>
      </c>
      <c r="J321" s="135">
        <f>G321/7232332.21</f>
        <v>0.0061632746817641</v>
      </c>
      <c r="L321" s="110"/>
    </row>
    <row r="322" spans="1:12" ht="12.75">
      <c r="A322" s="19" t="s">
        <v>19</v>
      </c>
      <c r="B322" s="28"/>
      <c r="C322" s="28"/>
      <c r="D322" s="28" t="s">
        <v>437</v>
      </c>
      <c r="E322" s="234">
        <v>0</v>
      </c>
      <c r="F322" s="39">
        <v>6100</v>
      </c>
      <c r="G322" s="39">
        <v>3482.2</v>
      </c>
      <c r="H322" s="131">
        <f>G322/F322</f>
        <v>0.5708524590163934</v>
      </c>
      <c r="I322" s="131">
        <f aca="true" t="shared" si="11" ref="I322:I384">G322/9240426.16</f>
        <v>0.0003768440913551978</v>
      </c>
      <c r="J322" s="43"/>
      <c r="L322" s="110"/>
    </row>
    <row r="323" spans="1:12" ht="12.75">
      <c r="A323" s="19" t="s">
        <v>21</v>
      </c>
      <c r="B323" s="28"/>
      <c r="C323" s="28"/>
      <c r="D323" s="28" t="s">
        <v>372</v>
      </c>
      <c r="E323" s="234">
        <v>0</v>
      </c>
      <c r="F323" s="39">
        <v>1048.59</v>
      </c>
      <c r="G323" s="39">
        <v>0</v>
      </c>
      <c r="H323" s="131">
        <f aca="true" t="shared" si="12" ref="H323:H332">G323/F323</f>
        <v>0</v>
      </c>
      <c r="I323" s="131">
        <f t="shared" si="11"/>
        <v>0</v>
      </c>
      <c r="J323" s="43"/>
      <c r="L323" s="110"/>
    </row>
    <row r="324" spans="1:12" ht="12.75">
      <c r="A324" s="19" t="s">
        <v>22</v>
      </c>
      <c r="B324" s="28"/>
      <c r="C324" s="28"/>
      <c r="D324" s="28" t="s">
        <v>368</v>
      </c>
      <c r="E324" s="234">
        <v>0</v>
      </c>
      <c r="F324" s="39">
        <v>149.45</v>
      </c>
      <c r="G324" s="39">
        <v>0</v>
      </c>
      <c r="H324" s="131">
        <f t="shared" si="12"/>
        <v>0</v>
      </c>
      <c r="I324" s="131">
        <f t="shared" si="11"/>
        <v>0</v>
      </c>
      <c r="J324" s="43"/>
      <c r="L324" s="110"/>
    </row>
    <row r="325" spans="1:12" ht="12.75">
      <c r="A325" s="29" t="s">
        <v>165</v>
      </c>
      <c r="B325" s="28"/>
      <c r="C325" s="28"/>
      <c r="D325" s="28" t="s">
        <v>166</v>
      </c>
      <c r="E325" s="234">
        <v>0</v>
      </c>
      <c r="F325" s="39">
        <v>1400</v>
      </c>
      <c r="G325" s="39">
        <v>1400</v>
      </c>
      <c r="H325" s="131">
        <f t="shared" si="12"/>
        <v>1</v>
      </c>
      <c r="I325" s="131">
        <f t="shared" si="11"/>
        <v>0.00015150816377499195</v>
      </c>
      <c r="J325" s="43"/>
      <c r="L325" s="110"/>
    </row>
    <row r="326" spans="1:12" ht="12.75">
      <c r="A326" s="19" t="s">
        <v>9</v>
      </c>
      <c r="B326" s="28"/>
      <c r="C326" s="28"/>
      <c r="D326" s="28" t="s">
        <v>398</v>
      </c>
      <c r="E326" s="234">
        <v>0</v>
      </c>
      <c r="F326" s="39">
        <v>3545.69</v>
      </c>
      <c r="G326" s="39">
        <v>0</v>
      </c>
      <c r="H326" s="131">
        <f t="shared" si="12"/>
        <v>0</v>
      </c>
      <c r="I326" s="131">
        <f t="shared" si="11"/>
        <v>0</v>
      </c>
      <c r="J326" s="43"/>
      <c r="L326" s="110"/>
    </row>
    <row r="327" spans="1:12" ht="12.75">
      <c r="A327" s="29" t="s">
        <v>369</v>
      </c>
      <c r="B327" s="28"/>
      <c r="C327" s="28"/>
      <c r="D327" s="28" t="s">
        <v>435</v>
      </c>
      <c r="E327" s="234">
        <v>0</v>
      </c>
      <c r="F327" s="39">
        <v>900</v>
      </c>
      <c r="G327" s="39">
        <v>0</v>
      </c>
      <c r="H327" s="131">
        <f t="shared" si="12"/>
        <v>0</v>
      </c>
      <c r="I327" s="131">
        <f t="shared" si="11"/>
        <v>0</v>
      </c>
      <c r="J327" s="43"/>
      <c r="L327" s="110"/>
    </row>
    <row r="328" spans="1:12" ht="12.75">
      <c r="A328" s="19" t="s">
        <v>12</v>
      </c>
      <c r="B328" s="28"/>
      <c r="C328" s="28"/>
      <c r="D328" s="28" t="s">
        <v>79</v>
      </c>
      <c r="E328" s="234">
        <v>29866</v>
      </c>
      <c r="F328" s="39">
        <v>28466</v>
      </c>
      <c r="G328" s="39">
        <v>1329.27</v>
      </c>
      <c r="H328" s="131">
        <f t="shared" si="12"/>
        <v>0.04669676104826811</v>
      </c>
      <c r="I328" s="131">
        <f t="shared" si="11"/>
        <v>0.0001438537549008454</v>
      </c>
      <c r="J328" s="43"/>
      <c r="L328" s="110"/>
    </row>
    <row r="329" spans="1:12" ht="12.75">
      <c r="A329" s="19" t="s">
        <v>12</v>
      </c>
      <c r="B329" s="28"/>
      <c r="C329" s="28"/>
      <c r="D329" s="28" t="s">
        <v>370</v>
      </c>
      <c r="E329" s="234">
        <v>0</v>
      </c>
      <c r="F329" s="39">
        <v>1500</v>
      </c>
      <c r="G329" s="39">
        <v>0</v>
      </c>
      <c r="H329" s="131">
        <f t="shared" si="12"/>
        <v>0</v>
      </c>
      <c r="I329" s="131">
        <f t="shared" si="11"/>
        <v>0</v>
      </c>
      <c r="J329" s="43"/>
      <c r="L329" s="110"/>
    </row>
    <row r="330" spans="1:12" ht="12.75">
      <c r="A330" s="19" t="s">
        <v>25</v>
      </c>
      <c r="B330" s="28"/>
      <c r="C330" s="28"/>
      <c r="D330" s="28" t="s">
        <v>436</v>
      </c>
      <c r="E330" s="234">
        <v>0</v>
      </c>
      <c r="F330" s="39">
        <v>500</v>
      </c>
      <c r="G330" s="39">
        <v>116</v>
      </c>
      <c r="H330" s="131">
        <f t="shared" si="12"/>
        <v>0.232</v>
      </c>
      <c r="I330" s="131">
        <f t="shared" si="11"/>
        <v>1.2553533569927904E-05</v>
      </c>
      <c r="J330" s="43"/>
      <c r="L330" s="110"/>
    </row>
    <row r="331" spans="1:12" ht="12.75">
      <c r="A331" s="19" t="s">
        <v>282</v>
      </c>
      <c r="B331" s="28"/>
      <c r="C331" s="28"/>
      <c r="D331" s="28" t="s">
        <v>371</v>
      </c>
      <c r="E331" s="234">
        <v>0</v>
      </c>
      <c r="F331" s="39">
        <v>47399.32</v>
      </c>
      <c r="G331" s="39">
        <v>25952.38</v>
      </c>
      <c r="H331" s="131">
        <f t="shared" si="12"/>
        <v>0.5475264202102478</v>
      </c>
      <c r="I331" s="131">
        <f t="shared" si="11"/>
        <v>0.0028085695995648755</v>
      </c>
      <c r="J331" s="43"/>
      <c r="L331" s="110"/>
    </row>
    <row r="332" spans="1:12" ht="25.5">
      <c r="A332" s="29" t="s">
        <v>215</v>
      </c>
      <c r="B332" s="28"/>
      <c r="C332" s="28"/>
      <c r="D332" s="28" t="s">
        <v>472</v>
      </c>
      <c r="E332" s="234">
        <v>0</v>
      </c>
      <c r="F332" s="39">
        <v>23487.52</v>
      </c>
      <c r="G332" s="39">
        <v>12295</v>
      </c>
      <c r="H332" s="131">
        <f t="shared" si="12"/>
        <v>0.5234694850712208</v>
      </c>
      <c r="I332" s="131">
        <f t="shared" si="11"/>
        <v>0.0013305663382953757</v>
      </c>
      <c r="J332" s="43"/>
      <c r="L332" s="110"/>
    </row>
    <row r="333" spans="1:12" s="96" customFormat="1" ht="15" customHeight="1">
      <c r="A333" s="94" t="s">
        <v>374</v>
      </c>
      <c r="B333" s="133"/>
      <c r="C333" s="133" t="s">
        <v>232</v>
      </c>
      <c r="D333" s="133"/>
      <c r="E333" s="229">
        <f>SUM(E334:E346)</f>
        <v>234888</v>
      </c>
      <c r="F333" s="136">
        <f>SUM(F334:F346)</f>
        <v>234888</v>
      </c>
      <c r="G333" s="136">
        <f>SUM(G334:G346)</f>
        <v>114058.32</v>
      </c>
      <c r="H333" s="98">
        <f t="shared" si="10"/>
        <v>0.4855859814039032</v>
      </c>
      <c r="I333" s="98">
        <f t="shared" si="11"/>
        <v>0.01234340473318603</v>
      </c>
      <c r="J333" s="135">
        <v>0</v>
      </c>
      <c r="L333" s="143"/>
    </row>
    <row r="334" spans="1:12" ht="12.75">
      <c r="A334" s="29" t="s">
        <v>359</v>
      </c>
      <c r="B334" s="28"/>
      <c r="C334" s="28"/>
      <c r="D334" s="28" t="s">
        <v>98</v>
      </c>
      <c r="E334" s="234">
        <v>1776</v>
      </c>
      <c r="F334" s="39">
        <v>1776</v>
      </c>
      <c r="G334" s="39">
        <v>597.96</v>
      </c>
      <c r="H334" s="131">
        <f t="shared" si="10"/>
        <v>0.3366891891891892</v>
      </c>
      <c r="I334" s="131">
        <f t="shared" si="11"/>
        <v>6.471130115063871E-05</v>
      </c>
      <c r="J334" s="43"/>
      <c r="L334" s="110"/>
    </row>
    <row r="335" spans="1:12" s="96" customFormat="1" ht="12.75">
      <c r="A335" s="29" t="s">
        <v>19</v>
      </c>
      <c r="B335" s="28"/>
      <c r="C335" s="28"/>
      <c r="D335" s="28" t="s">
        <v>151</v>
      </c>
      <c r="E335" s="234">
        <v>86787</v>
      </c>
      <c r="F335" s="39">
        <v>86787</v>
      </c>
      <c r="G335" s="39">
        <v>40454.28</v>
      </c>
      <c r="H335" s="131">
        <f t="shared" si="10"/>
        <v>0.4661329461785751</v>
      </c>
      <c r="I335" s="131">
        <f t="shared" si="11"/>
        <v>0.00437796691402813</v>
      </c>
      <c r="J335" s="43"/>
      <c r="L335" s="143"/>
    </row>
    <row r="336" spans="1:12" s="26" customFormat="1" ht="12.75">
      <c r="A336" s="29" t="s">
        <v>20</v>
      </c>
      <c r="B336" s="28"/>
      <c r="C336" s="28"/>
      <c r="D336" s="28" t="s">
        <v>170</v>
      </c>
      <c r="E336" s="234">
        <v>5800</v>
      </c>
      <c r="F336" s="39">
        <v>5792</v>
      </c>
      <c r="G336" s="39">
        <v>5791.05</v>
      </c>
      <c r="H336" s="131">
        <f t="shared" si="10"/>
        <v>0.9998359806629834</v>
      </c>
      <c r="I336" s="131">
        <f t="shared" si="11"/>
        <v>0.0006267081084494051</v>
      </c>
      <c r="J336" s="43"/>
      <c r="L336" s="110"/>
    </row>
    <row r="337" spans="1:12" s="96" customFormat="1" ht="12.75">
      <c r="A337" s="29" t="s">
        <v>27</v>
      </c>
      <c r="B337" s="28"/>
      <c r="C337" s="28"/>
      <c r="D337" s="28" t="s">
        <v>81</v>
      </c>
      <c r="E337" s="234">
        <v>15675</v>
      </c>
      <c r="F337" s="39">
        <v>15675</v>
      </c>
      <c r="G337" s="39">
        <v>7780.33</v>
      </c>
      <c r="H337" s="131">
        <f t="shared" si="10"/>
        <v>0.49635279106858055</v>
      </c>
      <c r="I337" s="131">
        <f t="shared" si="11"/>
        <v>0.0008419882227596308</v>
      </c>
      <c r="J337" s="43"/>
      <c r="L337" s="143"/>
    </row>
    <row r="338" spans="1:12" s="26" customFormat="1" ht="12.75">
      <c r="A338" s="29" t="s">
        <v>22</v>
      </c>
      <c r="B338" s="28"/>
      <c r="C338" s="28"/>
      <c r="D338" s="28" t="s">
        <v>82</v>
      </c>
      <c r="E338" s="234">
        <v>2237</v>
      </c>
      <c r="F338" s="39">
        <v>2237</v>
      </c>
      <c r="G338" s="39">
        <v>1108.94</v>
      </c>
      <c r="H338" s="131">
        <f t="shared" si="10"/>
        <v>0.495726419311578</v>
      </c>
      <c r="I338" s="131">
        <f t="shared" si="11"/>
        <v>0.00012000961652617113</v>
      </c>
      <c r="J338" s="43"/>
      <c r="L338" s="110"/>
    </row>
    <row r="339" spans="1:12" s="26" customFormat="1" ht="12.75">
      <c r="A339" s="29" t="s">
        <v>9</v>
      </c>
      <c r="B339" s="28"/>
      <c r="C339" s="28"/>
      <c r="D339" s="28" t="s">
        <v>83</v>
      </c>
      <c r="E339" s="234">
        <v>15130</v>
      </c>
      <c r="F339" s="39">
        <v>15138</v>
      </c>
      <c r="G339" s="39">
        <v>3707.11</v>
      </c>
      <c r="H339" s="131">
        <f t="shared" si="10"/>
        <v>0.2448876998282468</v>
      </c>
      <c r="I339" s="131">
        <f t="shared" si="11"/>
        <v>0.0004011838778656503</v>
      </c>
      <c r="J339" s="43"/>
      <c r="L339" s="110"/>
    </row>
    <row r="340" spans="1:12" s="26" customFormat="1" ht="12.75">
      <c r="A340" s="29" t="s">
        <v>60</v>
      </c>
      <c r="B340" s="28"/>
      <c r="C340" s="28"/>
      <c r="D340" s="28" t="s">
        <v>139</v>
      </c>
      <c r="E340" s="234">
        <v>95000</v>
      </c>
      <c r="F340" s="39">
        <v>95000</v>
      </c>
      <c r="G340" s="39">
        <v>47088.15</v>
      </c>
      <c r="H340" s="131">
        <f t="shared" si="10"/>
        <v>0.49566473684210527</v>
      </c>
      <c r="I340" s="131">
        <f t="shared" si="11"/>
        <v>0.0050958851014724195</v>
      </c>
      <c r="J340" s="43"/>
      <c r="L340" s="110"/>
    </row>
    <row r="341" spans="1:12" s="26" customFormat="1" ht="12.75">
      <c r="A341" s="29" t="s">
        <v>10</v>
      </c>
      <c r="B341" s="28"/>
      <c r="C341" s="28"/>
      <c r="D341" s="28" t="s">
        <v>154</v>
      </c>
      <c r="E341" s="234">
        <v>6800</v>
      </c>
      <c r="F341" s="39">
        <v>6800</v>
      </c>
      <c r="G341" s="39">
        <v>4248.71</v>
      </c>
      <c r="H341" s="131">
        <f t="shared" si="10"/>
        <v>0.6248102941176471</v>
      </c>
      <c r="I341" s="131">
        <f t="shared" si="11"/>
        <v>0.00045979589322317575</v>
      </c>
      <c r="J341" s="43"/>
      <c r="L341" s="110"/>
    </row>
    <row r="342" spans="1:12" s="26" customFormat="1" ht="12.75">
      <c r="A342" s="29" t="s">
        <v>11</v>
      </c>
      <c r="B342" s="28"/>
      <c r="C342" s="28"/>
      <c r="D342" s="28" t="s">
        <v>136</v>
      </c>
      <c r="E342" s="234">
        <v>200</v>
      </c>
      <c r="F342" s="39">
        <v>200</v>
      </c>
      <c r="G342" s="39">
        <v>0</v>
      </c>
      <c r="H342" s="131">
        <f t="shared" si="10"/>
        <v>0</v>
      </c>
      <c r="I342" s="131">
        <f t="shared" si="11"/>
        <v>0</v>
      </c>
      <c r="J342" s="43"/>
      <c r="L342" s="110"/>
    </row>
    <row r="343" spans="1:12" s="26" customFormat="1" ht="12.75">
      <c r="A343" s="29" t="s">
        <v>48</v>
      </c>
      <c r="B343" s="28"/>
      <c r="C343" s="28"/>
      <c r="D343" s="28" t="s">
        <v>138</v>
      </c>
      <c r="E343" s="234">
        <v>60</v>
      </c>
      <c r="F343" s="39">
        <v>60</v>
      </c>
      <c r="G343" s="39">
        <v>0</v>
      </c>
      <c r="H343" s="131">
        <f t="shared" si="10"/>
        <v>0</v>
      </c>
      <c r="I343" s="131">
        <f t="shared" si="11"/>
        <v>0</v>
      </c>
      <c r="J343" s="43"/>
      <c r="L343" s="110"/>
    </row>
    <row r="344" spans="1:12" s="26" customFormat="1" ht="12.75">
      <c r="A344" s="29" t="s">
        <v>12</v>
      </c>
      <c r="B344" s="28"/>
      <c r="C344" s="28"/>
      <c r="D344" s="28" t="s">
        <v>79</v>
      </c>
      <c r="E344" s="234">
        <v>150</v>
      </c>
      <c r="F344" s="39">
        <v>150</v>
      </c>
      <c r="G344" s="39">
        <v>0</v>
      </c>
      <c r="H344" s="131">
        <f t="shared" si="10"/>
        <v>0</v>
      </c>
      <c r="I344" s="131">
        <f t="shared" si="11"/>
        <v>0</v>
      </c>
      <c r="J344" s="43"/>
      <c r="L344" s="110"/>
    </row>
    <row r="345" spans="1:12" s="26" customFormat="1" ht="12.75">
      <c r="A345" s="29" t="s">
        <v>362</v>
      </c>
      <c r="B345" s="28"/>
      <c r="C345" s="28"/>
      <c r="D345" s="28" t="s">
        <v>143</v>
      </c>
      <c r="E345" s="234">
        <v>4923</v>
      </c>
      <c r="F345" s="39">
        <v>4923</v>
      </c>
      <c r="G345" s="39">
        <v>3281.79</v>
      </c>
      <c r="H345" s="131">
        <f t="shared" si="10"/>
        <v>0.6666240097501523</v>
      </c>
      <c r="I345" s="131">
        <f t="shared" si="11"/>
        <v>0.00035515569771080776</v>
      </c>
      <c r="J345" s="43"/>
      <c r="L345" s="110"/>
    </row>
    <row r="346" spans="1:12" s="26" customFormat="1" ht="25.5">
      <c r="A346" s="29" t="s">
        <v>215</v>
      </c>
      <c r="B346" s="28"/>
      <c r="C346" s="28"/>
      <c r="D346" s="28" t="s">
        <v>201</v>
      </c>
      <c r="E346" s="234">
        <v>350</v>
      </c>
      <c r="F346" s="39">
        <v>350</v>
      </c>
      <c r="G346" s="39">
        <v>0</v>
      </c>
      <c r="H346" s="131">
        <f t="shared" si="10"/>
        <v>0</v>
      </c>
      <c r="I346" s="131">
        <f t="shared" si="11"/>
        <v>0</v>
      </c>
      <c r="J346" s="43"/>
      <c r="L346" s="110"/>
    </row>
    <row r="347" spans="1:12" s="26" customFormat="1" ht="51.75" customHeight="1">
      <c r="A347" s="251" t="s">
        <v>506</v>
      </c>
      <c r="B347" s="87"/>
      <c r="C347" s="87" t="s">
        <v>473</v>
      </c>
      <c r="D347" s="87"/>
      <c r="E347" s="235">
        <v>0</v>
      </c>
      <c r="F347" s="90">
        <f>SUM(F348:F353)</f>
        <v>10016</v>
      </c>
      <c r="G347" s="90">
        <f>SUM(G348:G353)</f>
        <v>5180.599999999999</v>
      </c>
      <c r="H347" s="30">
        <f aca="true" t="shared" si="13" ref="H347:H354">G347/F347</f>
        <v>0.5172324281150159</v>
      </c>
      <c r="I347" s="98">
        <f t="shared" si="11"/>
        <v>0.0005606451380376595</v>
      </c>
      <c r="J347" s="90"/>
      <c r="L347" s="110"/>
    </row>
    <row r="348" spans="1:12" s="26" customFormat="1" ht="12.75">
      <c r="A348" s="29" t="s">
        <v>19</v>
      </c>
      <c r="B348" s="28"/>
      <c r="C348" s="28"/>
      <c r="D348" s="28" t="s">
        <v>151</v>
      </c>
      <c r="E348" s="234">
        <v>0</v>
      </c>
      <c r="F348" s="39">
        <v>6000</v>
      </c>
      <c r="G348" s="39">
        <v>3067.7</v>
      </c>
      <c r="H348" s="131">
        <f t="shared" si="13"/>
        <v>0.5112833333333333</v>
      </c>
      <c r="I348" s="131">
        <f t="shared" si="11"/>
        <v>0.000331986852866102</v>
      </c>
      <c r="J348" s="43"/>
      <c r="L348" s="110"/>
    </row>
    <row r="349" spans="1:12" s="26" customFormat="1" ht="12.75">
      <c r="A349" s="29" t="s">
        <v>20</v>
      </c>
      <c r="B349" s="28"/>
      <c r="C349" s="28"/>
      <c r="D349" s="28" t="s">
        <v>170</v>
      </c>
      <c r="E349" s="234">
        <v>0</v>
      </c>
      <c r="F349" s="39">
        <v>1199</v>
      </c>
      <c r="G349" s="39">
        <v>1198.12</v>
      </c>
      <c r="H349" s="131">
        <f t="shared" si="13"/>
        <v>0.9992660550458715</v>
      </c>
      <c r="I349" s="131">
        <f t="shared" si="11"/>
        <v>0.0001296606865586381</v>
      </c>
      <c r="J349" s="43"/>
      <c r="L349" s="110"/>
    </row>
    <row r="350" spans="1:12" s="26" customFormat="1" ht="12.75">
      <c r="A350" s="29" t="s">
        <v>27</v>
      </c>
      <c r="B350" s="28"/>
      <c r="C350" s="28"/>
      <c r="D350" s="28" t="s">
        <v>81</v>
      </c>
      <c r="E350" s="234">
        <v>0</v>
      </c>
      <c r="F350" s="39">
        <v>1020</v>
      </c>
      <c r="G350" s="39">
        <v>376.14</v>
      </c>
      <c r="H350" s="131">
        <f t="shared" si="13"/>
        <v>0.36876470588235294</v>
      </c>
      <c r="I350" s="131">
        <f t="shared" si="11"/>
        <v>4.070591480166105E-05</v>
      </c>
      <c r="J350" s="43"/>
      <c r="L350" s="110"/>
    </row>
    <row r="351" spans="1:12" s="26" customFormat="1" ht="12.75">
      <c r="A351" s="29" t="s">
        <v>22</v>
      </c>
      <c r="B351" s="28"/>
      <c r="C351" s="28"/>
      <c r="D351" s="28" t="s">
        <v>82</v>
      </c>
      <c r="E351" s="234">
        <v>0</v>
      </c>
      <c r="F351" s="39">
        <v>150</v>
      </c>
      <c r="G351" s="39">
        <v>53.57</v>
      </c>
      <c r="H351" s="131">
        <f t="shared" si="13"/>
        <v>0.35713333333333336</v>
      </c>
      <c r="I351" s="131">
        <f t="shared" si="11"/>
        <v>5.7973516667330845E-06</v>
      </c>
      <c r="J351" s="43"/>
      <c r="L351" s="110"/>
    </row>
    <row r="352" spans="1:12" s="26" customFormat="1" ht="12.75">
      <c r="A352" s="29" t="s">
        <v>146</v>
      </c>
      <c r="B352" s="28"/>
      <c r="C352" s="28"/>
      <c r="D352" s="28" t="s">
        <v>147</v>
      </c>
      <c r="E352" s="234">
        <v>0</v>
      </c>
      <c r="F352" s="39">
        <v>1000</v>
      </c>
      <c r="G352" s="39">
        <v>0</v>
      </c>
      <c r="H352" s="131">
        <f t="shared" si="13"/>
        <v>0</v>
      </c>
      <c r="I352" s="131">
        <f t="shared" si="11"/>
        <v>0</v>
      </c>
      <c r="J352" s="43"/>
      <c r="L352" s="110"/>
    </row>
    <row r="353" spans="1:12" s="26" customFormat="1" ht="12.75">
      <c r="A353" s="29" t="s">
        <v>362</v>
      </c>
      <c r="B353" s="28"/>
      <c r="C353" s="28"/>
      <c r="D353" s="28" t="s">
        <v>143</v>
      </c>
      <c r="E353" s="234">
        <v>0</v>
      </c>
      <c r="F353" s="39">
        <v>647</v>
      </c>
      <c r="G353" s="39">
        <v>485.07</v>
      </c>
      <c r="H353" s="131">
        <f t="shared" si="13"/>
        <v>0.7497217928902628</v>
      </c>
      <c r="I353" s="131">
        <f t="shared" si="11"/>
        <v>5.2494332144525245E-05</v>
      </c>
      <c r="J353" s="43"/>
      <c r="L353" s="110"/>
    </row>
    <row r="354" spans="1:12" s="26" customFormat="1" ht="60">
      <c r="A354" s="251" t="s">
        <v>496</v>
      </c>
      <c r="B354" s="87"/>
      <c r="C354" s="87" t="s">
        <v>474</v>
      </c>
      <c r="D354" s="87"/>
      <c r="E354" s="235">
        <v>0</v>
      </c>
      <c r="F354" s="90">
        <f>SUM(F355:F365)</f>
        <v>558304.72</v>
      </c>
      <c r="G354" s="90">
        <f>SUM(G355:G365)</f>
        <v>315307.4100000001</v>
      </c>
      <c r="H354" s="30">
        <f t="shared" si="13"/>
        <v>0.5647586321677526</v>
      </c>
      <c r="I354" s="98">
        <f t="shared" si="11"/>
        <v>0.03412260479553468</v>
      </c>
      <c r="J354" s="90"/>
      <c r="L354" s="110"/>
    </row>
    <row r="355" spans="1:12" s="26" customFormat="1" ht="12.75">
      <c r="A355" s="29" t="s">
        <v>19</v>
      </c>
      <c r="B355" s="28"/>
      <c r="C355" s="28"/>
      <c r="D355" s="28" t="s">
        <v>151</v>
      </c>
      <c r="E355" s="234">
        <v>0</v>
      </c>
      <c r="F355" s="39">
        <v>426300</v>
      </c>
      <c r="G355" s="39">
        <v>234667.42</v>
      </c>
      <c r="H355" s="131">
        <f aca="true" t="shared" si="14" ref="H355:H365">G355/F355</f>
        <v>0.5504748299319728</v>
      </c>
      <c r="I355" s="131">
        <f t="shared" si="11"/>
        <v>0.025395735644296303</v>
      </c>
      <c r="J355" s="43"/>
      <c r="L355" s="110"/>
    </row>
    <row r="356" spans="1:12" s="26" customFormat="1" ht="12.75">
      <c r="A356" s="29" t="s">
        <v>20</v>
      </c>
      <c r="B356" s="28"/>
      <c r="C356" s="28"/>
      <c r="D356" s="28" t="s">
        <v>170</v>
      </c>
      <c r="E356" s="234">
        <v>0</v>
      </c>
      <c r="F356" s="39">
        <v>7968</v>
      </c>
      <c r="G356" s="39">
        <v>7794.96</v>
      </c>
      <c r="H356" s="131">
        <f t="shared" si="14"/>
        <v>0.9782831325301204</v>
      </c>
      <c r="I356" s="131">
        <f t="shared" si="11"/>
        <v>0.0008435714830710794</v>
      </c>
      <c r="J356" s="43"/>
      <c r="L356" s="110"/>
    </row>
    <row r="357" spans="1:12" s="26" customFormat="1" ht="12.75">
      <c r="A357" s="29" t="s">
        <v>27</v>
      </c>
      <c r="B357" s="28"/>
      <c r="C357" s="28"/>
      <c r="D357" s="28" t="s">
        <v>81</v>
      </c>
      <c r="E357" s="234">
        <v>0</v>
      </c>
      <c r="F357" s="39">
        <v>71300</v>
      </c>
      <c r="G357" s="39">
        <v>39218.28</v>
      </c>
      <c r="H357" s="131">
        <f t="shared" si="14"/>
        <v>0.5500460028050491</v>
      </c>
      <c r="I357" s="131">
        <f t="shared" si="11"/>
        <v>0.004244206849438208</v>
      </c>
      <c r="J357" s="43"/>
      <c r="L357" s="110"/>
    </row>
    <row r="358" spans="1:12" s="26" customFormat="1" ht="12.75">
      <c r="A358" s="29" t="s">
        <v>22</v>
      </c>
      <c r="B358" s="28"/>
      <c r="C358" s="28"/>
      <c r="D358" s="28" t="s">
        <v>82</v>
      </c>
      <c r="E358" s="234">
        <v>0</v>
      </c>
      <c r="F358" s="39">
        <v>8740</v>
      </c>
      <c r="G358" s="39">
        <v>4881.15</v>
      </c>
      <c r="H358" s="131">
        <f t="shared" si="14"/>
        <v>0.5584839816933638</v>
      </c>
      <c r="I358" s="131">
        <f t="shared" si="11"/>
        <v>0.0005282386240073585</v>
      </c>
      <c r="J358" s="43"/>
      <c r="L358" s="110"/>
    </row>
    <row r="359" spans="1:12" s="26" customFormat="1" ht="12.75">
      <c r="A359" s="29" t="s">
        <v>9</v>
      </c>
      <c r="B359" s="28"/>
      <c r="C359" s="28"/>
      <c r="D359" s="28" t="s">
        <v>83</v>
      </c>
      <c r="E359" s="234">
        <v>0</v>
      </c>
      <c r="F359" s="39">
        <v>4619.67</v>
      </c>
      <c r="G359" s="39">
        <v>2806.34</v>
      </c>
      <c r="H359" s="131">
        <f t="shared" si="14"/>
        <v>0.6074762915965859</v>
      </c>
      <c r="I359" s="131">
        <f t="shared" si="11"/>
        <v>0.00030370244309165065</v>
      </c>
      <c r="J359" s="43"/>
      <c r="L359" s="110"/>
    </row>
    <row r="360" spans="1:12" s="26" customFormat="1" ht="12.75">
      <c r="A360" s="29" t="s">
        <v>146</v>
      </c>
      <c r="B360" s="28"/>
      <c r="C360" s="28"/>
      <c r="D360" s="28" t="s">
        <v>147</v>
      </c>
      <c r="E360" s="234">
        <v>0</v>
      </c>
      <c r="F360" s="39">
        <v>4967.05</v>
      </c>
      <c r="G360" s="39">
        <v>1397.8</v>
      </c>
      <c r="H360" s="131">
        <f t="shared" si="14"/>
        <v>0.28141452169798975</v>
      </c>
      <c r="I360" s="131">
        <f t="shared" si="11"/>
        <v>0.00015127007951763126</v>
      </c>
      <c r="J360" s="43"/>
      <c r="L360" s="110"/>
    </row>
    <row r="361" spans="1:12" s="26" customFormat="1" ht="12.75">
      <c r="A361" s="29" t="s">
        <v>10</v>
      </c>
      <c r="B361" s="28"/>
      <c r="C361" s="28"/>
      <c r="D361" s="28" t="s">
        <v>154</v>
      </c>
      <c r="E361" s="234">
        <v>0</v>
      </c>
      <c r="F361" s="39">
        <v>1600</v>
      </c>
      <c r="G361" s="39">
        <v>750.55</v>
      </c>
      <c r="H361" s="131">
        <f t="shared" si="14"/>
        <v>0.46909375</v>
      </c>
      <c r="I361" s="131">
        <f t="shared" si="11"/>
        <v>8.1224608800943E-05</v>
      </c>
      <c r="J361" s="43"/>
      <c r="L361" s="110"/>
    </row>
    <row r="362" spans="1:12" s="26" customFormat="1" ht="12.75">
      <c r="A362" s="29" t="s">
        <v>11</v>
      </c>
      <c r="B362" s="28"/>
      <c r="C362" s="28"/>
      <c r="D362" s="28" t="s">
        <v>136</v>
      </c>
      <c r="E362" s="234">
        <v>0</v>
      </c>
      <c r="F362" s="39">
        <v>500</v>
      </c>
      <c r="G362" s="39">
        <v>110.33</v>
      </c>
      <c r="H362" s="131">
        <f t="shared" si="14"/>
        <v>0.22066</v>
      </c>
      <c r="I362" s="131">
        <f t="shared" si="11"/>
        <v>1.1939925506639187E-05</v>
      </c>
      <c r="J362" s="43"/>
      <c r="L362" s="110"/>
    </row>
    <row r="363" spans="1:12" s="26" customFormat="1" ht="12.75">
      <c r="A363" s="19" t="s">
        <v>12</v>
      </c>
      <c r="B363" s="28"/>
      <c r="C363" s="28"/>
      <c r="D363" s="28" t="s">
        <v>79</v>
      </c>
      <c r="E363" s="234">
        <v>0</v>
      </c>
      <c r="F363" s="39">
        <v>1300</v>
      </c>
      <c r="G363" s="39">
        <v>642.69</v>
      </c>
      <c r="H363" s="131">
        <f t="shared" si="14"/>
        <v>0.4943769230769231</v>
      </c>
      <c r="I363" s="131">
        <f t="shared" si="11"/>
        <v>6.95519869832497E-05</v>
      </c>
      <c r="J363" s="43"/>
      <c r="L363" s="110"/>
    </row>
    <row r="364" spans="1:12" s="26" customFormat="1" ht="12.75">
      <c r="A364" s="146" t="s">
        <v>25</v>
      </c>
      <c r="B364" s="28"/>
      <c r="C364" s="28"/>
      <c r="D364" s="28" t="s">
        <v>84</v>
      </c>
      <c r="E364" s="234">
        <v>0</v>
      </c>
      <c r="F364" s="39">
        <v>1500</v>
      </c>
      <c r="G364" s="39">
        <v>905.52</v>
      </c>
      <c r="H364" s="131">
        <f t="shared" si="14"/>
        <v>0.60368</v>
      </c>
      <c r="I364" s="131">
        <f t="shared" si="11"/>
        <v>9.79954803296648E-05</v>
      </c>
      <c r="J364" s="43"/>
      <c r="L364" s="110"/>
    </row>
    <row r="365" spans="1:12" s="26" customFormat="1" ht="12.75">
      <c r="A365" s="29" t="s">
        <v>362</v>
      </c>
      <c r="B365" s="28"/>
      <c r="C365" s="28"/>
      <c r="D365" s="28" t="s">
        <v>143</v>
      </c>
      <c r="E365" s="234">
        <v>0</v>
      </c>
      <c r="F365" s="39">
        <v>29510</v>
      </c>
      <c r="G365" s="39">
        <v>22132.37</v>
      </c>
      <c r="H365" s="131">
        <f t="shared" si="14"/>
        <v>0.7499955947136564</v>
      </c>
      <c r="I365" s="131">
        <f t="shared" si="11"/>
        <v>0.0023951676704919416</v>
      </c>
      <c r="J365" s="43"/>
      <c r="L365" s="110"/>
    </row>
    <row r="366" spans="1:12" s="26" customFormat="1" ht="15" customHeight="1">
      <c r="A366" s="94" t="s">
        <v>15</v>
      </c>
      <c r="B366" s="133"/>
      <c r="C366" s="133" t="s">
        <v>142</v>
      </c>
      <c r="D366" s="133"/>
      <c r="E366" s="229">
        <f>SUM(E367:E370)</f>
        <v>11460</v>
      </c>
      <c r="F366" s="134">
        <f>SUM(F367:F370)</f>
        <v>11460</v>
      </c>
      <c r="G366" s="134">
        <f>SUM(G367:G370)</f>
        <v>4913.02</v>
      </c>
      <c r="H366" s="98">
        <f t="shared" si="10"/>
        <v>0.4287102966841187</v>
      </c>
      <c r="I366" s="98">
        <f t="shared" si="11"/>
        <v>0.0005316875991355793</v>
      </c>
      <c r="J366" s="135">
        <v>0</v>
      </c>
      <c r="L366" s="110"/>
    </row>
    <row r="367" spans="1:12" s="26" customFormat="1" ht="12.75">
      <c r="A367" s="29" t="s">
        <v>359</v>
      </c>
      <c r="B367" s="28"/>
      <c r="C367" s="28"/>
      <c r="D367" s="28" t="s">
        <v>98</v>
      </c>
      <c r="E367" s="234">
        <v>8960</v>
      </c>
      <c r="F367" s="39">
        <v>8960</v>
      </c>
      <c r="G367" s="39">
        <v>4400</v>
      </c>
      <c r="H367" s="131">
        <f t="shared" si="10"/>
        <v>0.49107142857142855</v>
      </c>
      <c r="I367" s="131">
        <f t="shared" si="11"/>
        <v>0.00047616851472140326</v>
      </c>
      <c r="J367" s="43"/>
      <c r="L367" s="110"/>
    </row>
    <row r="368" spans="1:12" s="26" customFormat="1" ht="12.75">
      <c r="A368" s="29" t="s">
        <v>203</v>
      </c>
      <c r="B368" s="28"/>
      <c r="C368" s="28"/>
      <c r="D368" s="28" t="s">
        <v>166</v>
      </c>
      <c r="E368" s="234">
        <v>1500</v>
      </c>
      <c r="F368" s="39">
        <v>1500</v>
      </c>
      <c r="G368" s="39">
        <v>0</v>
      </c>
      <c r="H368" s="131">
        <f t="shared" si="10"/>
        <v>0</v>
      </c>
      <c r="I368" s="131">
        <f t="shared" si="11"/>
        <v>0</v>
      </c>
      <c r="J368" s="43"/>
      <c r="L368" s="110"/>
    </row>
    <row r="369" spans="1:12" s="96" customFormat="1" ht="12.75">
      <c r="A369" s="29" t="s">
        <v>9</v>
      </c>
      <c r="B369" s="28"/>
      <c r="C369" s="28"/>
      <c r="D369" s="28" t="s">
        <v>83</v>
      </c>
      <c r="E369" s="234">
        <v>676</v>
      </c>
      <c r="F369" s="39">
        <v>676</v>
      </c>
      <c r="G369" s="39">
        <v>189.02</v>
      </c>
      <c r="H369" s="131">
        <f t="shared" si="10"/>
        <v>0.27961538461538465</v>
      </c>
      <c r="I369" s="131">
        <f t="shared" si="11"/>
        <v>2.0455766511963558E-05</v>
      </c>
      <c r="J369" s="43"/>
      <c r="L369" s="143"/>
    </row>
    <row r="370" spans="1:12" s="26" customFormat="1" ht="12.75">
      <c r="A370" s="29" t="s">
        <v>12</v>
      </c>
      <c r="B370" s="28"/>
      <c r="C370" s="28"/>
      <c r="D370" s="28" t="s">
        <v>79</v>
      </c>
      <c r="E370" s="234">
        <v>324</v>
      </c>
      <c r="F370" s="42">
        <v>324</v>
      </c>
      <c r="G370" s="42">
        <v>324</v>
      </c>
      <c r="H370" s="131">
        <f t="shared" si="10"/>
        <v>1</v>
      </c>
      <c r="I370" s="131">
        <f t="shared" si="11"/>
        <v>3.506331790221242E-05</v>
      </c>
      <c r="J370" s="43"/>
      <c r="L370" s="110"/>
    </row>
    <row r="371" spans="1:12" s="26" customFormat="1" ht="15" customHeight="1">
      <c r="A371" s="20" t="s">
        <v>51</v>
      </c>
      <c r="B371" s="16">
        <v>851</v>
      </c>
      <c r="C371" s="16"/>
      <c r="D371" s="16"/>
      <c r="E371" s="228">
        <f>SUM(E375,E378,E402)</f>
        <v>140000</v>
      </c>
      <c r="F371" s="90">
        <f>SUM(F375,F378,)</f>
        <v>193609</v>
      </c>
      <c r="G371" s="90">
        <f>SUM(G378,G375,G402)</f>
        <v>83808.69000000002</v>
      </c>
      <c r="H371" s="30">
        <f t="shared" si="10"/>
        <v>0.43287600266516546</v>
      </c>
      <c r="I371" s="30">
        <f t="shared" si="11"/>
        <v>0.009069786235919666</v>
      </c>
      <c r="J371" s="90">
        <v>0</v>
      </c>
      <c r="L371" s="110"/>
    </row>
    <row r="372" spans="1:12" s="26" customFormat="1" ht="15" customHeight="1" hidden="1">
      <c r="A372" s="213" t="s">
        <v>447</v>
      </c>
      <c r="B372" s="200"/>
      <c r="C372" s="200" t="s">
        <v>448</v>
      </c>
      <c r="D372" s="200"/>
      <c r="E372" s="232">
        <v>0</v>
      </c>
      <c r="F372" s="202">
        <f>SUM(F373,F374)</f>
        <v>0</v>
      </c>
      <c r="G372" s="202">
        <f>SUM(G373:G374)</f>
        <v>0</v>
      </c>
      <c r="H372" s="203" t="e">
        <f t="shared" si="10"/>
        <v>#DIV/0!</v>
      </c>
      <c r="I372" s="98">
        <f t="shared" si="11"/>
        <v>0</v>
      </c>
      <c r="J372" s="202"/>
      <c r="L372" s="110"/>
    </row>
    <row r="373" spans="1:12" s="113" customFormat="1" ht="38.25" hidden="1">
      <c r="A373" s="29" t="s">
        <v>449</v>
      </c>
      <c r="B373" s="16"/>
      <c r="C373" s="16"/>
      <c r="D373" s="28" t="s">
        <v>306</v>
      </c>
      <c r="E373" s="237">
        <v>0</v>
      </c>
      <c r="F373" s="39">
        <v>0</v>
      </c>
      <c r="G373" s="39">
        <v>0</v>
      </c>
      <c r="H373" s="131" t="e">
        <f t="shared" si="10"/>
        <v>#DIV/0!</v>
      </c>
      <c r="I373" s="131">
        <f t="shared" si="11"/>
        <v>0</v>
      </c>
      <c r="J373" s="90"/>
      <c r="L373" s="170"/>
    </row>
    <row r="374" spans="1:12" s="26" customFormat="1" ht="51" hidden="1">
      <c r="A374" s="29" t="s">
        <v>450</v>
      </c>
      <c r="B374" s="16"/>
      <c r="C374" s="16"/>
      <c r="D374" s="28" t="s">
        <v>422</v>
      </c>
      <c r="E374" s="237">
        <v>0</v>
      </c>
      <c r="F374" s="39">
        <v>0</v>
      </c>
      <c r="G374" s="39">
        <v>0</v>
      </c>
      <c r="H374" s="131" t="e">
        <f t="shared" si="10"/>
        <v>#DIV/0!</v>
      </c>
      <c r="I374" s="131">
        <f t="shared" si="11"/>
        <v>0</v>
      </c>
      <c r="J374" s="90"/>
      <c r="L374" s="110"/>
    </row>
    <row r="375" spans="1:12" s="26" customFormat="1" ht="15" customHeight="1">
      <c r="A375" s="144" t="s">
        <v>144</v>
      </c>
      <c r="B375" s="138"/>
      <c r="C375" s="138" t="s">
        <v>145</v>
      </c>
      <c r="D375" s="138"/>
      <c r="E375" s="232">
        <f>SUM(E377:E377)</f>
        <v>4000</v>
      </c>
      <c r="F375" s="134">
        <f>SUM(F376:F377)</f>
        <v>8000</v>
      </c>
      <c r="G375" s="134">
        <f>SUM(G376:G377)</f>
        <v>5620</v>
      </c>
      <c r="H375" s="98">
        <f t="shared" si="10"/>
        <v>0.7025</v>
      </c>
      <c r="I375" s="98">
        <f t="shared" si="11"/>
        <v>0.0006081970574396106</v>
      </c>
      <c r="J375" s="135"/>
      <c r="L375" s="110"/>
    </row>
    <row r="376" spans="1:12" s="26" customFormat="1" ht="12.75">
      <c r="A376" s="23" t="s">
        <v>9</v>
      </c>
      <c r="B376" s="21"/>
      <c r="C376" s="21"/>
      <c r="D376" s="21" t="s">
        <v>83</v>
      </c>
      <c r="E376" s="233">
        <v>0</v>
      </c>
      <c r="F376" s="39">
        <v>0</v>
      </c>
      <c r="G376" s="39">
        <v>0</v>
      </c>
      <c r="H376" s="30"/>
      <c r="I376" s="131">
        <f t="shared" si="11"/>
        <v>0</v>
      </c>
      <c r="J376" s="43"/>
      <c r="L376" s="110"/>
    </row>
    <row r="377" spans="1:12" s="26" customFormat="1" ht="12.75">
      <c r="A377" s="29" t="s">
        <v>12</v>
      </c>
      <c r="B377" s="21"/>
      <c r="C377" s="21"/>
      <c r="D377" s="21" t="s">
        <v>79</v>
      </c>
      <c r="E377" s="233">
        <v>4000</v>
      </c>
      <c r="F377" s="39">
        <v>8000</v>
      </c>
      <c r="G377" s="39">
        <v>5620</v>
      </c>
      <c r="H377" s="131">
        <f t="shared" si="10"/>
        <v>0.7025</v>
      </c>
      <c r="I377" s="131">
        <f t="shared" si="11"/>
        <v>0.0006081970574396106</v>
      </c>
      <c r="J377" s="43"/>
      <c r="K377"/>
      <c r="L377" s="110"/>
    </row>
    <row r="378" spans="1:12" s="96" customFormat="1" ht="15" customHeight="1">
      <c r="A378" s="94" t="s">
        <v>52</v>
      </c>
      <c r="B378" s="133"/>
      <c r="C378" s="133">
        <v>85154</v>
      </c>
      <c r="D378" s="133"/>
      <c r="E378" s="229">
        <f>SUM(E379:E400)</f>
        <v>136000</v>
      </c>
      <c r="F378" s="136">
        <f>SUM(F379:F401)</f>
        <v>185609</v>
      </c>
      <c r="G378" s="136">
        <f>SUM(G379:G401)</f>
        <v>78188.69000000002</v>
      </c>
      <c r="H378" s="98">
        <f t="shared" si="10"/>
        <v>0.4212548421682139</v>
      </c>
      <c r="I378" s="98">
        <f t="shared" si="11"/>
        <v>0.008461589178480056</v>
      </c>
      <c r="J378" s="135"/>
      <c r="L378" s="143"/>
    </row>
    <row r="379" spans="1:12" s="26" customFormat="1" ht="12.75">
      <c r="A379" s="22" t="s">
        <v>359</v>
      </c>
      <c r="B379" s="133"/>
      <c r="C379" s="133"/>
      <c r="D379" s="28" t="s">
        <v>98</v>
      </c>
      <c r="E379" s="234">
        <v>200</v>
      </c>
      <c r="F379" s="42">
        <v>200</v>
      </c>
      <c r="G379" s="39">
        <v>0</v>
      </c>
      <c r="H379" s="131">
        <f t="shared" si="10"/>
        <v>0</v>
      </c>
      <c r="I379" s="131">
        <f t="shared" si="11"/>
        <v>0</v>
      </c>
      <c r="J379" s="39"/>
      <c r="L379" s="110"/>
    </row>
    <row r="380" spans="1:12" s="26" customFormat="1" ht="12.75">
      <c r="A380" s="19" t="s">
        <v>190</v>
      </c>
      <c r="B380" s="18"/>
      <c r="C380" s="18"/>
      <c r="D380" s="18" t="s">
        <v>151</v>
      </c>
      <c r="E380" s="230">
        <v>14000</v>
      </c>
      <c r="F380" s="43">
        <v>24500</v>
      </c>
      <c r="G380" s="43">
        <v>11595.84</v>
      </c>
      <c r="H380" s="131">
        <f t="shared" si="10"/>
        <v>0.4732995918367347</v>
      </c>
      <c r="I380" s="131">
        <f t="shared" si="11"/>
        <v>0.0012549031613061448</v>
      </c>
      <c r="J380" s="43"/>
      <c r="L380" s="110"/>
    </row>
    <row r="381" spans="1:12" s="96" customFormat="1" ht="12.75">
      <c r="A381" s="19" t="s">
        <v>20</v>
      </c>
      <c r="B381" s="18"/>
      <c r="C381" s="18"/>
      <c r="D381" s="18" t="s">
        <v>170</v>
      </c>
      <c r="E381" s="230">
        <v>642</v>
      </c>
      <c r="F381" s="43">
        <v>642</v>
      </c>
      <c r="G381" s="43">
        <v>641.36</v>
      </c>
      <c r="H381" s="131">
        <f t="shared" si="10"/>
        <v>0.9990031152647976</v>
      </c>
      <c r="I381" s="131">
        <f t="shared" si="11"/>
        <v>6.940805422766345E-05</v>
      </c>
      <c r="J381" s="43"/>
      <c r="L381" s="143"/>
    </row>
    <row r="382" spans="1:12" s="96" customFormat="1" ht="12.75">
      <c r="A382" s="29" t="s">
        <v>21</v>
      </c>
      <c r="B382" s="18"/>
      <c r="C382" s="18"/>
      <c r="D382" s="28" t="s">
        <v>81</v>
      </c>
      <c r="E382" s="230">
        <v>3000</v>
      </c>
      <c r="F382" s="43">
        <v>4350</v>
      </c>
      <c r="G382" s="43">
        <v>1848.05</v>
      </c>
      <c r="H382" s="131">
        <f t="shared" si="10"/>
        <v>0.4248390804597701</v>
      </c>
      <c r="I382" s="131">
        <f t="shared" si="11"/>
        <v>0.0001999961871888385</v>
      </c>
      <c r="J382" s="43"/>
      <c r="L382" s="143"/>
    </row>
    <row r="383" spans="1:12" s="26" customFormat="1" ht="12.75">
      <c r="A383" s="19" t="s">
        <v>233</v>
      </c>
      <c r="B383" s="18"/>
      <c r="C383" s="18"/>
      <c r="D383" s="28" t="s">
        <v>82</v>
      </c>
      <c r="E383" s="230">
        <v>360</v>
      </c>
      <c r="F383" s="43">
        <v>616</v>
      </c>
      <c r="G383" s="43">
        <v>263.93</v>
      </c>
      <c r="H383" s="131">
        <f t="shared" si="10"/>
        <v>0.42845779220779223</v>
      </c>
      <c r="I383" s="131">
        <f t="shared" si="11"/>
        <v>2.8562535475095446E-05</v>
      </c>
      <c r="J383" s="43"/>
      <c r="L383" s="108"/>
    </row>
    <row r="384" spans="1:12" s="26" customFormat="1" ht="12.75">
      <c r="A384" s="29" t="s">
        <v>165</v>
      </c>
      <c r="B384" s="18"/>
      <c r="C384" s="18"/>
      <c r="D384" s="28" t="s">
        <v>166</v>
      </c>
      <c r="E384" s="230">
        <v>24000</v>
      </c>
      <c r="F384" s="46">
        <v>24000</v>
      </c>
      <c r="G384" s="46">
        <v>12443.5</v>
      </c>
      <c r="H384" s="131">
        <f t="shared" si="10"/>
        <v>0.5184791666666667</v>
      </c>
      <c r="I384" s="131">
        <f t="shared" si="11"/>
        <v>0.001346637025667223</v>
      </c>
      <c r="J384" s="43"/>
      <c r="L384" s="108"/>
    </row>
    <row r="385" spans="1:12" s="26" customFormat="1" ht="12.75">
      <c r="A385" s="29" t="s">
        <v>490</v>
      </c>
      <c r="B385" s="18"/>
      <c r="C385" s="18"/>
      <c r="D385" s="28" t="s">
        <v>471</v>
      </c>
      <c r="E385" s="230">
        <v>0</v>
      </c>
      <c r="F385" s="46">
        <v>22000</v>
      </c>
      <c r="G385" s="46">
        <v>9275.47</v>
      </c>
      <c r="H385" s="131">
        <f t="shared" si="10"/>
        <v>0.4216122727272727</v>
      </c>
      <c r="I385" s="131">
        <f aca="true" t="shared" si="15" ref="I385:I447">G385/9240426.16</f>
        <v>0.0010037924484643031</v>
      </c>
      <c r="J385" s="43"/>
      <c r="L385" s="108"/>
    </row>
    <row r="386" spans="1:12" s="26" customFormat="1" ht="12.75">
      <c r="A386" s="29" t="s">
        <v>9</v>
      </c>
      <c r="B386" s="18"/>
      <c r="C386" s="18"/>
      <c r="D386" s="18">
        <v>4210</v>
      </c>
      <c r="E386" s="230">
        <v>43104</v>
      </c>
      <c r="F386" s="46">
        <v>53331</v>
      </c>
      <c r="G386" s="46">
        <v>22044.61</v>
      </c>
      <c r="H386" s="131">
        <f t="shared" si="10"/>
        <v>0.413354521760327</v>
      </c>
      <c r="I386" s="131">
        <f t="shared" si="15"/>
        <v>0.0023856702730255894</v>
      </c>
      <c r="J386" s="43"/>
      <c r="L386" s="108"/>
    </row>
    <row r="387" spans="1:12" s="26" customFormat="1" ht="12.75">
      <c r="A387" s="29" t="s">
        <v>60</v>
      </c>
      <c r="B387" s="18"/>
      <c r="C387" s="18"/>
      <c r="D387" s="28" t="s">
        <v>139</v>
      </c>
      <c r="E387" s="230">
        <v>5000</v>
      </c>
      <c r="F387" s="53">
        <v>5000</v>
      </c>
      <c r="G387" s="39">
        <v>1135.47</v>
      </c>
      <c r="H387" s="131">
        <f t="shared" si="10"/>
        <v>0.22709400000000002</v>
      </c>
      <c r="I387" s="131">
        <f t="shared" si="15"/>
        <v>0.00012288069622970723</v>
      </c>
      <c r="J387" s="43"/>
      <c r="L387" s="108"/>
    </row>
    <row r="388" spans="1:12" ht="12.75">
      <c r="A388" s="29" t="s">
        <v>146</v>
      </c>
      <c r="B388" s="18"/>
      <c r="C388" s="18"/>
      <c r="D388" s="28" t="s">
        <v>147</v>
      </c>
      <c r="E388" s="230">
        <v>1000</v>
      </c>
      <c r="F388" s="53">
        <v>1000</v>
      </c>
      <c r="G388" s="39">
        <v>0</v>
      </c>
      <c r="H388" s="131">
        <f t="shared" si="10"/>
        <v>0</v>
      </c>
      <c r="I388" s="131">
        <f t="shared" si="15"/>
        <v>0</v>
      </c>
      <c r="J388" s="43"/>
      <c r="L388" s="108"/>
    </row>
    <row r="389" spans="1:12" s="26" customFormat="1" ht="12.75">
      <c r="A389" s="29" t="s">
        <v>10</v>
      </c>
      <c r="B389" s="18"/>
      <c r="C389" s="18"/>
      <c r="D389" s="28" t="s">
        <v>154</v>
      </c>
      <c r="E389" s="230">
        <v>300</v>
      </c>
      <c r="F389" s="53">
        <v>300</v>
      </c>
      <c r="G389" s="39">
        <v>0</v>
      </c>
      <c r="H389" s="131">
        <f t="shared" si="10"/>
        <v>0</v>
      </c>
      <c r="I389" s="131">
        <f t="shared" si="15"/>
        <v>0</v>
      </c>
      <c r="J389" s="43"/>
      <c r="L389" s="108"/>
    </row>
    <row r="390" spans="1:12" s="26" customFormat="1" ht="12.75">
      <c r="A390" s="29" t="s">
        <v>11</v>
      </c>
      <c r="B390" s="18"/>
      <c r="C390" s="18"/>
      <c r="D390" s="28" t="s">
        <v>136</v>
      </c>
      <c r="E390" s="230">
        <v>2500</v>
      </c>
      <c r="F390" s="53">
        <v>2500</v>
      </c>
      <c r="G390" s="39">
        <v>0</v>
      </c>
      <c r="H390" s="131">
        <f t="shared" si="10"/>
        <v>0</v>
      </c>
      <c r="I390" s="131">
        <f t="shared" si="15"/>
        <v>0</v>
      </c>
      <c r="J390" s="43"/>
      <c r="L390" s="108"/>
    </row>
    <row r="391" spans="1:12" s="26" customFormat="1" ht="12.75">
      <c r="A391" s="29" t="s">
        <v>48</v>
      </c>
      <c r="B391" s="18"/>
      <c r="C391" s="18"/>
      <c r="D391" s="28" t="s">
        <v>138</v>
      </c>
      <c r="E391" s="230">
        <v>100</v>
      </c>
      <c r="F391" s="53">
        <v>100</v>
      </c>
      <c r="G391" s="39">
        <v>0</v>
      </c>
      <c r="H391" s="131">
        <f t="shared" si="10"/>
        <v>0</v>
      </c>
      <c r="I391" s="131">
        <f t="shared" si="15"/>
        <v>0</v>
      </c>
      <c r="J391" s="43"/>
      <c r="L391" s="108"/>
    </row>
    <row r="392" spans="1:12" s="26" customFormat="1" ht="12.75">
      <c r="A392" s="19" t="s">
        <v>12</v>
      </c>
      <c r="B392" s="18"/>
      <c r="C392" s="18"/>
      <c r="D392" s="18">
        <v>4300</v>
      </c>
      <c r="E392" s="230">
        <v>33500</v>
      </c>
      <c r="F392" s="53">
        <v>30500</v>
      </c>
      <c r="G392" s="39">
        <v>10327.57</v>
      </c>
      <c r="H392" s="131">
        <f t="shared" si="10"/>
        <v>0.3386088524590164</v>
      </c>
      <c r="I392" s="131">
        <f t="shared" si="15"/>
        <v>0.0011176508335412098</v>
      </c>
      <c r="J392" s="43"/>
      <c r="L392" s="108"/>
    </row>
    <row r="393" spans="1:12" ht="12.75">
      <c r="A393" s="29" t="s">
        <v>503</v>
      </c>
      <c r="B393" s="18"/>
      <c r="C393" s="18"/>
      <c r="D393" s="18" t="s">
        <v>202</v>
      </c>
      <c r="E393" s="230">
        <v>400</v>
      </c>
      <c r="F393" s="53">
        <v>1676</v>
      </c>
      <c r="G393" s="39">
        <v>500.66</v>
      </c>
      <c r="H393" s="131">
        <f t="shared" si="10"/>
        <v>0.29872315035799524</v>
      </c>
      <c r="I393" s="131">
        <f t="shared" si="15"/>
        <v>5.418148376827677E-05</v>
      </c>
      <c r="J393" s="43"/>
      <c r="L393" s="108"/>
    </row>
    <row r="394" spans="1:12" ht="25.5">
      <c r="A394" s="29" t="s">
        <v>484</v>
      </c>
      <c r="B394" s="18"/>
      <c r="C394" s="18"/>
      <c r="D394" s="18" t="s">
        <v>480</v>
      </c>
      <c r="E394" s="230">
        <v>1500</v>
      </c>
      <c r="F394" s="53">
        <v>0</v>
      </c>
      <c r="G394" s="39">
        <v>0</v>
      </c>
      <c r="H394" s="131">
        <v>0</v>
      </c>
      <c r="I394" s="131">
        <f t="shared" si="15"/>
        <v>0</v>
      </c>
      <c r="J394" s="43"/>
      <c r="L394" s="108"/>
    </row>
    <row r="395" spans="1:12" ht="25.5">
      <c r="A395" s="51" t="s">
        <v>213</v>
      </c>
      <c r="B395" s="18"/>
      <c r="C395" s="18"/>
      <c r="D395" s="28" t="s">
        <v>214</v>
      </c>
      <c r="E395" s="230">
        <v>1000</v>
      </c>
      <c r="F395" s="53">
        <v>4000</v>
      </c>
      <c r="G395" s="39">
        <v>1890</v>
      </c>
      <c r="H395" s="131">
        <f t="shared" si="10"/>
        <v>0.4725</v>
      </c>
      <c r="I395" s="131">
        <f t="shared" si="15"/>
        <v>0.00020453602109623913</v>
      </c>
      <c r="J395" s="43"/>
      <c r="L395" s="108"/>
    </row>
    <row r="396" spans="1:12" ht="12.75">
      <c r="A396" s="19" t="s">
        <v>25</v>
      </c>
      <c r="B396" s="18"/>
      <c r="C396" s="18"/>
      <c r="D396" s="18">
        <v>4410</v>
      </c>
      <c r="E396" s="230">
        <v>800</v>
      </c>
      <c r="F396" s="53">
        <v>800</v>
      </c>
      <c r="G396" s="39">
        <v>0</v>
      </c>
      <c r="H396" s="131">
        <f t="shared" si="10"/>
        <v>0</v>
      </c>
      <c r="I396" s="131">
        <f t="shared" si="15"/>
        <v>0</v>
      </c>
      <c r="J396" s="43"/>
      <c r="L396" s="108"/>
    </row>
    <row r="397" spans="1:12" ht="12.75">
      <c r="A397" s="29" t="s">
        <v>26</v>
      </c>
      <c r="B397" s="18"/>
      <c r="C397" s="18"/>
      <c r="D397" s="28" t="s">
        <v>92</v>
      </c>
      <c r="E397" s="230">
        <v>500</v>
      </c>
      <c r="F397" s="53">
        <v>500</v>
      </c>
      <c r="G397" s="39">
        <v>0</v>
      </c>
      <c r="H397" s="131">
        <f t="shared" si="10"/>
        <v>0</v>
      </c>
      <c r="I397" s="131">
        <f t="shared" si="15"/>
        <v>0</v>
      </c>
      <c r="J397" s="43"/>
      <c r="L397" s="108"/>
    </row>
    <row r="398" spans="1:12" ht="12.75">
      <c r="A398" s="31" t="s">
        <v>362</v>
      </c>
      <c r="B398" s="18"/>
      <c r="C398" s="18"/>
      <c r="D398" s="32" t="s">
        <v>143</v>
      </c>
      <c r="E398" s="230">
        <v>1094</v>
      </c>
      <c r="F398" s="53">
        <v>1094</v>
      </c>
      <c r="G398" s="39">
        <v>812.24</v>
      </c>
      <c r="H398" s="131">
        <f t="shared" si="10"/>
        <v>0.7424497257769652</v>
      </c>
      <c r="I398" s="131">
        <f t="shared" si="15"/>
        <v>8.790070781757104E-05</v>
      </c>
      <c r="J398" s="43"/>
      <c r="L398" s="108"/>
    </row>
    <row r="399" spans="1:12" ht="12.75">
      <c r="A399" s="29" t="s">
        <v>93</v>
      </c>
      <c r="B399" s="18"/>
      <c r="C399" s="18"/>
      <c r="D399" s="28" t="s">
        <v>94</v>
      </c>
      <c r="E399" s="230">
        <v>1000</v>
      </c>
      <c r="F399" s="53">
        <v>1000</v>
      </c>
      <c r="G399" s="39">
        <v>200</v>
      </c>
      <c r="H399" s="131">
        <f t="shared" si="10"/>
        <v>0.2</v>
      </c>
      <c r="I399" s="131">
        <f t="shared" si="15"/>
        <v>2.1644023396427423E-05</v>
      </c>
      <c r="J399" s="43"/>
      <c r="L399" s="108"/>
    </row>
    <row r="400" spans="1:12" ht="25.5">
      <c r="A400" s="29" t="s">
        <v>215</v>
      </c>
      <c r="B400" s="18"/>
      <c r="C400" s="18"/>
      <c r="D400" s="28" t="s">
        <v>201</v>
      </c>
      <c r="E400" s="230">
        <v>2000</v>
      </c>
      <c r="F400" s="53">
        <v>2000</v>
      </c>
      <c r="G400" s="39">
        <v>0</v>
      </c>
      <c r="H400" s="131">
        <f t="shared" si="10"/>
        <v>0</v>
      </c>
      <c r="I400" s="131">
        <f t="shared" si="15"/>
        <v>0</v>
      </c>
      <c r="J400" s="43"/>
      <c r="L400" s="108"/>
    </row>
    <row r="401" spans="1:12" ht="12.75" customHeight="1">
      <c r="A401" s="29" t="s">
        <v>428</v>
      </c>
      <c r="B401" s="18"/>
      <c r="C401" s="18"/>
      <c r="D401" s="28" t="s">
        <v>149</v>
      </c>
      <c r="E401" s="230">
        <v>0</v>
      </c>
      <c r="F401" s="53">
        <v>5500</v>
      </c>
      <c r="G401" s="39">
        <v>5209.99</v>
      </c>
      <c r="H401" s="131">
        <f t="shared" si="10"/>
        <v>0.947270909090909</v>
      </c>
      <c r="I401" s="131">
        <f t="shared" si="15"/>
        <v>0.0005638257272757645</v>
      </c>
      <c r="J401" s="43"/>
      <c r="L401" s="108"/>
    </row>
    <row r="402" spans="1:12" ht="15" customHeight="1" hidden="1">
      <c r="A402" s="207" t="s">
        <v>15</v>
      </c>
      <c r="B402" s="201"/>
      <c r="C402" s="201" t="s">
        <v>444</v>
      </c>
      <c r="D402" s="201"/>
      <c r="E402" s="229">
        <f>SUM(E403)</f>
        <v>0</v>
      </c>
      <c r="F402" s="206">
        <f>SUM(F403)</f>
        <v>0</v>
      </c>
      <c r="G402" s="214">
        <f>SUM(G403)</f>
        <v>0</v>
      </c>
      <c r="H402" s="203" t="e">
        <f t="shared" si="10"/>
        <v>#DIV/0!</v>
      </c>
      <c r="I402" s="98">
        <f t="shared" si="15"/>
        <v>0</v>
      </c>
      <c r="J402" s="205">
        <v>0</v>
      </c>
      <c r="L402" s="108"/>
    </row>
    <row r="403" spans="1:12" ht="12.75" hidden="1">
      <c r="A403" s="22" t="s">
        <v>48</v>
      </c>
      <c r="B403" s="18"/>
      <c r="C403" s="18"/>
      <c r="D403" s="18" t="s">
        <v>138</v>
      </c>
      <c r="E403" s="230">
        <v>0</v>
      </c>
      <c r="F403" s="53">
        <v>0</v>
      </c>
      <c r="G403" s="39">
        <v>0</v>
      </c>
      <c r="H403" s="131" t="e">
        <f t="shared" si="10"/>
        <v>#DIV/0!</v>
      </c>
      <c r="I403" s="131">
        <f t="shared" si="15"/>
        <v>0</v>
      </c>
      <c r="J403" s="43"/>
      <c r="L403" s="108"/>
    </row>
    <row r="404" spans="1:12" ht="18" customHeight="1">
      <c r="A404" s="20" t="s">
        <v>148</v>
      </c>
      <c r="B404" s="16" t="s">
        <v>127</v>
      </c>
      <c r="C404" s="16"/>
      <c r="D404" s="16"/>
      <c r="E404" s="228">
        <f>SUM(E405,E407,E425,E443,E445,E448,E453,E473,E479,E491,E451,E409,E411,E415)</f>
        <v>4587800</v>
      </c>
      <c r="F404" s="40">
        <f>SUM(F405,F407,F425,F443,F445,F448,F453,F473,F479,F491,F451,F409,F411,F415)</f>
        <v>4554128.82</v>
      </c>
      <c r="G404" s="198">
        <f>SUM(G405,G407,G425,G443,G445,G448,G453,G473,G479,G491,G451,G409,G411,G415)</f>
        <v>2448602.75</v>
      </c>
      <c r="H404" s="30">
        <f t="shared" si="10"/>
        <v>0.5376665541929049</v>
      </c>
      <c r="I404" s="30">
        <f t="shared" si="15"/>
        <v>0.26498807604778263</v>
      </c>
      <c r="J404" s="90">
        <v>0</v>
      </c>
      <c r="L404" s="108"/>
    </row>
    <row r="405" spans="1:12" s="96" customFormat="1" ht="15" customHeight="1">
      <c r="A405" s="144" t="s">
        <v>399</v>
      </c>
      <c r="B405" s="138"/>
      <c r="C405" s="138" t="s">
        <v>400</v>
      </c>
      <c r="D405" s="138"/>
      <c r="E405" s="232">
        <f>E406</f>
        <v>1500</v>
      </c>
      <c r="F405" s="140">
        <f>F406</f>
        <v>1500</v>
      </c>
      <c r="G405" s="140">
        <f>G406</f>
        <v>0</v>
      </c>
      <c r="H405" s="98">
        <f t="shared" si="10"/>
        <v>0</v>
      </c>
      <c r="I405" s="98">
        <f t="shared" si="15"/>
        <v>0</v>
      </c>
      <c r="J405" s="134"/>
      <c r="L405" s="141"/>
    </row>
    <row r="406" spans="1:12" ht="12.75">
      <c r="A406" s="23" t="s">
        <v>12</v>
      </c>
      <c r="B406" s="21"/>
      <c r="C406" s="21"/>
      <c r="D406" s="21" t="s">
        <v>79</v>
      </c>
      <c r="E406" s="233">
        <v>1500</v>
      </c>
      <c r="F406" s="39">
        <v>1500</v>
      </c>
      <c r="G406" s="39">
        <v>0</v>
      </c>
      <c r="H406" s="131">
        <f t="shared" si="10"/>
        <v>0</v>
      </c>
      <c r="I406" s="131">
        <f t="shared" si="15"/>
        <v>0</v>
      </c>
      <c r="J406" s="39"/>
      <c r="L406" s="108"/>
    </row>
    <row r="407" spans="1:12" ht="15" customHeight="1">
      <c r="A407" s="94" t="s">
        <v>176</v>
      </c>
      <c r="B407" s="138"/>
      <c r="C407" s="133" t="s">
        <v>177</v>
      </c>
      <c r="D407" s="133"/>
      <c r="E407" s="238">
        <f>SUM(E408)</f>
        <v>229076</v>
      </c>
      <c r="F407" s="134">
        <f>F408</f>
        <v>229076</v>
      </c>
      <c r="G407" s="134">
        <f>G408</f>
        <v>112751.65</v>
      </c>
      <c r="H407" s="98">
        <f t="shared" si="10"/>
        <v>0.4922019329829401</v>
      </c>
      <c r="I407" s="98">
        <f t="shared" si="15"/>
        <v>0.01220199675292898</v>
      </c>
      <c r="J407" s="135"/>
      <c r="L407" s="108"/>
    </row>
    <row r="408" spans="1:12" s="113" customFormat="1" ht="24">
      <c r="A408" s="146" t="s">
        <v>375</v>
      </c>
      <c r="B408" s="16"/>
      <c r="C408" s="16"/>
      <c r="D408" s="32" t="s">
        <v>178</v>
      </c>
      <c r="E408" s="236">
        <v>229076</v>
      </c>
      <c r="F408" s="53">
        <v>229076</v>
      </c>
      <c r="G408" s="53">
        <v>112751.65</v>
      </c>
      <c r="H408" s="131">
        <f t="shared" si="10"/>
        <v>0.4922019329829401</v>
      </c>
      <c r="I408" s="131">
        <f t="shared" si="15"/>
        <v>0.01220199675292898</v>
      </c>
      <c r="J408" s="43"/>
      <c r="L408" s="121"/>
    </row>
    <row r="409" spans="1:12" s="104" customFormat="1" ht="15" customHeight="1">
      <c r="A409" s="151" t="s">
        <v>401</v>
      </c>
      <c r="B409" s="138"/>
      <c r="C409" s="138" t="s">
        <v>402</v>
      </c>
      <c r="D409" s="133"/>
      <c r="E409" s="229">
        <f>E410</f>
        <v>1500</v>
      </c>
      <c r="F409" s="136">
        <f>F410</f>
        <v>1500</v>
      </c>
      <c r="G409" s="136">
        <f>G410</f>
        <v>0</v>
      </c>
      <c r="H409" s="98">
        <f t="shared" si="10"/>
        <v>0</v>
      </c>
      <c r="I409" s="98">
        <f t="shared" si="15"/>
        <v>0</v>
      </c>
      <c r="J409" s="135"/>
      <c r="L409" s="108"/>
    </row>
    <row r="410" spans="1:12" s="96" customFormat="1" ht="12.75">
      <c r="A410" s="146" t="s">
        <v>53</v>
      </c>
      <c r="B410" s="16"/>
      <c r="C410" s="16"/>
      <c r="D410" s="28" t="s">
        <v>150</v>
      </c>
      <c r="E410" s="236">
        <v>1500</v>
      </c>
      <c r="F410" s="53">
        <v>1500</v>
      </c>
      <c r="G410" s="53">
        <v>0</v>
      </c>
      <c r="H410" s="131">
        <f t="shared" si="10"/>
        <v>0</v>
      </c>
      <c r="I410" s="131">
        <f t="shared" si="15"/>
        <v>0</v>
      </c>
      <c r="J410" s="43"/>
      <c r="L410" s="141"/>
    </row>
    <row r="411" spans="1:12" ht="15" customHeight="1">
      <c r="A411" s="151" t="s">
        <v>403</v>
      </c>
      <c r="B411" s="138"/>
      <c r="C411" s="138" t="s">
        <v>404</v>
      </c>
      <c r="D411" s="133"/>
      <c r="E411" s="229">
        <f>E412+E413+E414</f>
        <v>2700</v>
      </c>
      <c r="F411" s="136">
        <f>F412+F413+F414</f>
        <v>2700</v>
      </c>
      <c r="G411" s="136">
        <f>G412+G413+G414</f>
        <v>18.44</v>
      </c>
      <c r="H411" s="98">
        <f t="shared" si="10"/>
        <v>0.00682962962962963</v>
      </c>
      <c r="I411" s="98">
        <f t="shared" si="15"/>
        <v>1.9955789571506086E-06</v>
      </c>
      <c r="J411" s="135"/>
      <c r="L411" s="108"/>
    </row>
    <row r="412" spans="1:12" s="96" customFormat="1" ht="12.75">
      <c r="A412" s="146" t="s">
        <v>9</v>
      </c>
      <c r="B412" s="16"/>
      <c r="C412" s="16"/>
      <c r="D412" s="28" t="s">
        <v>83</v>
      </c>
      <c r="E412" s="236">
        <v>1200</v>
      </c>
      <c r="F412" s="109">
        <v>1200</v>
      </c>
      <c r="G412" s="53">
        <v>18.44</v>
      </c>
      <c r="H412" s="131">
        <f t="shared" si="10"/>
        <v>0.015366666666666667</v>
      </c>
      <c r="I412" s="131">
        <f t="shared" si="15"/>
        <v>1.9955789571506086E-06</v>
      </c>
      <c r="J412" s="43"/>
      <c r="L412" s="141"/>
    </row>
    <row r="413" spans="1:12" ht="12.75">
      <c r="A413" s="146" t="s">
        <v>25</v>
      </c>
      <c r="B413" s="16"/>
      <c r="C413" s="16"/>
      <c r="D413" s="28" t="s">
        <v>84</v>
      </c>
      <c r="E413" s="236">
        <v>500</v>
      </c>
      <c r="F413" s="109">
        <v>500</v>
      </c>
      <c r="G413" s="53">
        <v>0</v>
      </c>
      <c r="H413" s="131">
        <f t="shared" si="10"/>
        <v>0</v>
      </c>
      <c r="I413" s="131">
        <f t="shared" si="15"/>
        <v>0</v>
      </c>
      <c r="J413" s="43"/>
      <c r="L413" s="108"/>
    </row>
    <row r="414" spans="1:12" s="96" customFormat="1" ht="25.5">
      <c r="A414" s="29" t="s">
        <v>215</v>
      </c>
      <c r="B414" s="16"/>
      <c r="C414" s="16"/>
      <c r="D414" s="28" t="s">
        <v>201</v>
      </c>
      <c r="E414" s="236">
        <v>1000</v>
      </c>
      <c r="F414" s="109">
        <v>1000</v>
      </c>
      <c r="G414" s="53">
        <v>0</v>
      </c>
      <c r="H414" s="131">
        <f t="shared" si="10"/>
        <v>0</v>
      </c>
      <c r="I414" s="131">
        <f t="shared" si="15"/>
        <v>0</v>
      </c>
      <c r="J414" s="43"/>
      <c r="L414" s="141"/>
    </row>
    <row r="415" spans="1:12" ht="15" customHeight="1">
      <c r="A415" s="94" t="s">
        <v>430</v>
      </c>
      <c r="B415" s="138"/>
      <c r="C415" s="138" t="s">
        <v>431</v>
      </c>
      <c r="D415" s="133"/>
      <c r="E415" s="229">
        <f>SUM(E416:E424)</f>
        <v>18863</v>
      </c>
      <c r="F415" s="136">
        <f>SUM(F416:F424)</f>
        <v>18863</v>
      </c>
      <c r="G415" s="136">
        <f>SUM(G416:G424)</f>
        <v>7788.55</v>
      </c>
      <c r="H415" s="98">
        <f t="shared" si="10"/>
        <v>0.4129009171393734</v>
      </c>
      <c r="I415" s="98">
        <f t="shared" si="15"/>
        <v>0.000842877792121224</v>
      </c>
      <c r="J415" s="135"/>
      <c r="L415" s="108"/>
    </row>
    <row r="416" spans="1:12" ht="12.75">
      <c r="A416" s="19" t="s">
        <v>190</v>
      </c>
      <c r="B416" s="16"/>
      <c r="C416" s="16"/>
      <c r="D416" s="28" t="s">
        <v>151</v>
      </c>
      <c r="E416" s="236">
        <v>12537</v>
      </c>
      <c r="F416" s="109">
        <v>2383</v>
      </c>
      <c r="G416" s="53">
        <v>150.36</v>
      </c>
      <c r="H416" s="131">
        <f t="shared" si="10"/>
        <v>0.06309693663449434</v>
      </c>
      <c r="I416" s="131">
        <f t="shared" si="15"/>
        <v>1.6271976789434138E-05</v>
      </c>
      <c r="J416" s="43"/>
      <c r="L416" s="108"/>
    </row>
    <row r="417" spans="1:12" ht="12.75">
      <c r="A417" s="19" t="s">
        <v>20</v>
      </c>
      <c r="B417" s="16"/>
      <c r="C417" s="16"/>
      <c r="D417" s="28" t="s">
        <v>170</v>
      </c>
      <c r="E417" s="236">
        <v>1057</v>
      </c>
      <c r="F417" s="109">
        <v>743</v>
      </c>
      <c r="G417" s="53">
        <v>742.95</v>
      </c>
      <c r="H417" s="131">
        <f t="shared" si="10"/>
        <v>0.9999327052489907</v>
      </c>
      <c r="I417" s="131">
        <f t="shared" si="15"/>
        <v>8.040213591187876E-05</v>
      </c>
      <c r="J417" s="43"/>
      <c r="L417" s="108"/>
    </row>
    <row r="418" spans="1:12" ht="12.75">
      <c r="A418" s="29" t="s">
        <v>21</v>
      </c>
      <c r="B418" s="16"/>
      <c r="C418" s="16"/>
      <c r="D418" s="28" t="s">
        <v>81</v>
      </c>
      <c r="E418" s="236">
        <v>2341</v>
      </c>
      <c r="F418" s="109">
        <v>537</v>
      </c>
      <c r="G418" s="53">
        <v>153.83</v>
      </c>
      <c r="H418" s="131">
        <f t="shared" si="10"/>
        <v>0.2864618249534451</v>
      </c>
      <c r="I418" s="131">
        <f t="shared" si="15"/>
        <v>1.664750059536215E-05</v>
      </c>
      <c r="J418" s="43"/>
      <c r="L418" s="108"/>
    </row>
    <row r="419" spans="1:12" s="96" customFormat="1" ht="12.75">
      <c r="A419" s="19" t="s">
        <v>233</v>
      </c>
      <c r="B419" s="16"/>
      <c r="C419" s="16"/>
      <c r="D419" s="28" t="s">
        <v>82</v>
      </c>
      <c r="E419" s="236">
        <v>334</v>
      </c>
      <c r="F419" s="109">
        <v>78</v>
      </c>
      <c r="G419" s="53">
        <v>18.21</v>
      </c>
      <c r="H419" s="131">
        <f t="shared" si="10"/>
        <v>0.23346153846153847</v>
      </c>
      <c r="I419" s="131">
        <f t="shared" si="15"/>
        <v>1.970688330244717E-06</v>
      </c>
      <c r="J419" s="43"/>
      <c r="L419" s="141"/>
    </row>
    <row r="420" spans="1:12" s="96" customFormat="1" ht="12.75">
      <c r="A420" s="19" t="s">
        <v>165</v>
      </c>
      <c r="B420" s="16"/>
      <c r="C420" s="16"/>
      <c r="D420" s="28" t="s">
        <v>166</v>
      </c>
      <c r="E420" s="236">
        <v>0</v>
      </c>
      <c r="F420" s="109">
        <v>12528</v>
      </c>
      <c r="G420" s="53">
        <v>6101.04</v>
      </c>
      <c r="H420" s="131">
        <f t="shared" si="10"/>
        <v>0.48699233716475093</v>
      </c>
      <c r="I420" s="131">
        <f t="shared" si="15"/>
        <v>0.0006602552625126978</v>
      </c>
      <c r="J420" s="43"/>
      <c r="L420" s="141"/>
    </row>
    <row r="421" spans="1:12" ht="12.75">
      <c r="A421" s="19" t="s">
        <v>9</v>
      </c>
      <c r="B421" s="16"/>
      <c r="C421" s="16"/>
      <c r="D421" s="28" t="s">
        <v>83</v>
      </c>
      <c r="E421" s="236">
        <v>300</v>
      </c>
      <c r="F421" s="42">
        <v>300</v>
      </c>
      <c r="G421" s="53">
        <v>30</v>
      </c>
      <c r="H421" s="131">
        <f t="shared" si="10"/>
        <v>0.1</v>
      </c>
      <c r="I421" s="131">
        <f t="shared" si="15"/>
        <v>3.2466035094641134E-06</v>
      </c>
      <c r="J421" s="43"/>
      <c r="L421" s="108"/>
    </row>
    <row r="422" spans="1:12" ht="12.75">
      <c r="A422" s="19" t="s">
        <v>12</v>
      </c>
      <c r="B422" s="16"/>
      <c r="C422" s="16"/>
      <c r="D422" s="28" t="s">
        <v>79</v>
      </c>
      <c r="E422" s="236">
        <v>1000</v>
      </c>
      <c r="F422" s="109">
        <v>1000</v>
      </c>
      <c r="G422" s="53">
        <v>492</v>
      </c>
      <c r="H422" s="131">
        <f t="shared" si="10"/>
        <v>0.492</v>
      </c>
      <c r="I422" s="131">
        <f t="shared" si="15"/>
        <v>5.3244297555211455E-05</v>
      </c>
      <c r="J422" s="43"/>
      <c r="L422" s="108"/>
    </row>
    <row r="423" spans="1:12" ht="12.75">
      <c r="A423" s="19" t="s">
        <v>25</v>
      </c>
      <c r="B423" s="16"/>
      <c r="C423" s="16"/>
      <c r="D423" s="28" t="s">
        <v>84</v>
      </c>
      <c r="E423" s="236">
        <v>200</v>
      </c>
      <c r="F423" s="109">
        <v>200</v>
      </c>
      <c r="G423" s="53">
        <v>65.2</v>
      </c>
      <c r="H423" s="131">
        <f t="shared" si="10"/>
        <v>0.326</v>
      </c>
      <c r="I423" s="131">
        <f t="shared" si="15"/>
        <v>7.0559516272353395E-06</v>
      </c>
      <c r="J423" s="43"/>
      <c r="L423" s="108"/>
    </row>
    <row r="424" spans="1:12" ht="12.75">
      <c r="A424" s="29" t="s">
        <v>362</v>
      </c>
      <c r="B424" s="16"/>
      <c r="C424" s="16"/>
      <c r="D424" s="28" t="s">
        <v>143</v>
      </c>
      <c r="E424" s="236">
        <v>1094</v>
      </c>
      <c r="F424" s="109">
        <v>1094</v>
      </c>
      <c r="G424" s="53">
        <v>34.96</v>
      </c>
      <c r="H424" s="131">
        <f t="shared" si="10"/>
        <v>0.03195612431444241</v>
      </c>
      <c r="I424" s="131">
        <f t="shared" si="15"/>
        <v>3.7833752896955133E-06</v>
      </c>
      <c r="J424" s="43"/>
      <c r="L424" s="108"/>
    </row>
    <row r="425" spans="1:12" ht="38.25">
      <c r="A425" s="162" t="s">
        <v>445</v>
      </c>
      <c r="B425" s="138"/>
      <c r="C425" s="133" t="s">
        <v>135</v>
      </c>
      <c r="D425" s="133"/>
      <c r="E425" s="229">
        <f>SUM(E426:E442)</f>
        <v>3046200</v>
      </c>
      <c r="F425" s="134">
        <f>SUM(F426:F442)</f>
        <v>2904300</v>
      </c>
      <c r="G425" s="134">
        <f>SUM(G426:G442)</f>
        <v>1580759.27</v>
      </c>
      <c r="H425" s="98">
        <f t="shared" si="10"/>
        <v>0.5442823640808456</v>
      </c>
      <c r="I425" s="98">
        <f t="shared" si="15"/>
        <v>0.17106995311999765</v>
      </c>
      <c r="J425" s="135">
        <v>0</v>
      </c>
      <c r="L425" s="108"/>
    </row>
    <row r="426" spans="1:12" ht="48">
      <c r="A426" s="245" t="s">
        <v>376</v>
      </c>
      <c r="B426" s="16"/>
      <c r="C426" s="32"/>
      <c r="D426" s="32" t="s">
        <v>262</v>
      </c>
      <c r="E426" s="236">
        <v>2500</v>
      </c>
      <c r="F426" s="109">
        <v>2500</v>
      </c>
      <c r="G426" s="109">
        <v>913.2</v>
      </c>
      <c r="H426" s="131">
        <f t="shared" si="10"/>
        <v>0.36528</v>
      </c>
      <c r="I426" s="131">
        <f t="shared" si="15"/>
        <v>9.88266108280876E-05</v>
      </c>
      <c r="J426" s="90"/>
      <c r="L426" s="108"/>
    </row>
    <row r="427" spans="1:12" ht="12.75">
      <c r="A427" s="80" t="s">
        <v>359</v>
      </c>
      <c r="B427" s="16"/>
      <c r="C427" s="32"/>
      <c r="D427" s="32" t="s">
        <v>98</v>
      </c>
      <c r="E427" s="236">
        <v>150</v>
      </c>
      <c r="F427" s="44">
        <v>150</v>
      </c>
      <c r="G427" s="44">
        <v>114.12</v>
      </c>
      <c r="H427" s="131">
        <f aca="true" t="shared" si="16" ref="H427:H435">G427/F427</f>
        <v>0.7608</v>
      </c>
      <c r="I427" s="131">
        <f t="shared" si="15"/>
        <v>1.2350079750001488E-05</v>
      </c>
      <c r="J427" s="43"/>
      <c r="L427" s="108"/>
    </row>
    <row r="428" spans="1:12" s="96" customFormat="1" ht="12.75">
      <c r="A428" s="31" t="s">
        <v>53</v>
      </c>
      <c r="B428" s="16"/>
      <c r="C428" s="32"/>
      <c r="D428" s="32" t="s">
        <v>150</v>
      </c>
      <c r="E428" s="236">
        <v>2783301</v>
      </c>
      <c r="F428" s="44">
        <v>2645534</v>
      </c>
      <c r="G428" s="44">
        <v>1426293.2</v>
      </c>
      <c r="H428" s="131">
        <f t="shared" si="16"/>
        <v>0.5391324398023234</v>
      </c>
      <c r="I428" s="131">
        <f t="shared" si="15"/>
        <v>0.15435361695482666</v>
      </c>
      <c r="J428" s="43"/>
      <c r="L428" s="141"/>
    </row>
    <row r="429" spans="1:12" ht="12.75">
      <c r="A429" s="31" t="s">
        <v>19</v>
      </c>
      <c r="B429" s="16"/>
      <c r="C429" s="32"/>
      <c r="D429" s="32" t="s">
        <v>151</v>
      </c>
      <c r="E429" s="236">
        <v>72652</v>
      </c>
      <c r="F429" s="44">
        <v>69350</v>
      </c>
      <c r="G429" s="44">
        <v>31960.44</v>
      </c>
      <c r="H429" s="131">
        <f t="shared" si="16"/>
        <v>0.4608571016582552</v>
      </c>
      <c r="I429" s="131">
        <f t="shared" si="15"/>
        <v>0.003458762555600574</v>
      </c>
      <c r="J429" s="43"/>
      <c r="L429" s="108"/>
    </row>
    <row r="430" spans="1:12" ht="12.75">
      <c r="A430" s="31" t="s">
        <v>20</v>
      </c>
      <c r="B430" s="16"/>
      <c r="C430" s="32"/>
      <c r="D430" s="32" t="s">
        <v>170</v>
      </c>
      <c r="E430" s="236">
        <v>5022</v>
      </c>
      <c r="F430" s="44">
        <v>4870</v>
      </c>
      <c r="G430" s="44">
        <v>4869.69</v>
      </c>
      <c r="H430" s="131">
        <f t="shared" si="16"/>
        <v>0.9999363449691991</v>
      </c>
      <c r="I430" s="131">
        <f t="shared" si="15"/>
        <v>0.0005269984214667432</v>
      </c>
      <c r="J430" s="43"/>
      <c r="L430" s="108"/>
    </row>
    <row r="431" spans="1:12" ht="12.75">
      <c r="A431" s="31" t="s">
        <v>21</v>
      </c>
      <c r="B431" s="16"/>
      <c r="C431" s="32"/>
      <c r="D431" s="32" t="s">
        <v>81</v>
      </c>
      <c r="E431" s="236">
        <v>173376</v>
      </c>
      <c r="F431" s="44">
        <v>172781</v>
      </c>
      <c r="G431" s="44">
        <v>110733.01</v>
      </c>
      <c r="H431" s="131">
        <f t="shared" si="16"/>
        <v>0.6408864979366944</v>
      </c>
      <c r="I431" s="131">
        <f t="shared" si="15"/>
        <v>0.011983539295984157</v>
      </c>
      <c r="J431" s="43"/>
      <c r="L431" s="108"/>
    </row>
    <row r="432" spans="1:12" ht="12.75">
      <c r="A432" s="31" t="s">
        <v>22</v>
      </c>
      <c r="B432" s="16"/>
      <c r="C432" s="32"/>
      <c r="D432" s="32" t="s">
        <v>82</v>
      </c>
      <c r="E432" s="236">
        <v>1019</v>
      </c>
      <c r="F432" s="44">
        <v>935</v>
      </c>
      <c r="G432" s="44">
        <v>392.78</v>
      </c>
      <c r="H432" s="131">
        <f t="shared" si="16"/>
        <v>0.4200855614973262</v>
      </c>
      <c r="I432" s="131">
        <f t="shared" si="15"/>
        <v>4.250669754824381E-05</v>
      </c>
      <c r="J432" s="43"/>
      <c r="L432" s="108"/>
    </row>
    <row r="433" spans="1:12" ht="12.75">
      <c r="A433" s="29" t="s">
        <v>165</v>
      </c>
      <c r="B433" s="16"/>
      <c r="C433" s="32"/>
      <c r="D433" s="28" t="s">
        <v>166</v>
      </c>
      <c r="E433" s="236">
        <v>400</v>
      </c>
      <c r="F433" s="44">
        <v>400</v>
      </c>
      <c r="G433" s="44">
        <v>0</v>
      </c>
      <c r="H433" s="131">
        <f t="shared" si="16"/>
        <v>0</v>
      </c>
      <c r="I433" s="131">
        <f t="shared" si="15"/>
        <v>0</v>
      </c>
      <c r="J433" s="43"/>
      <c r="L433" s="108"/>
    </row>
    <row r="434" spans="1:12" ht="12.75">
      <c r="A434" s="31" t="s">
        <v>9</v>
      </c>
      <c r="B434" s="16"/>
      <c r="C434" s="32"/>
      <c r="D434" s="32" t="s">
        <v>83</v>
      </c>
      <c r="E434" s="236">
        <v>500</v>
      </c>
      <c r="F434" s="44">
        <v>500</v>
      </c>
      <c r="G434" s="44">
        <v>500</v>
      </c>
      <c r="H434" s="131">
        <f t="shared" si="16"/>
        <v>1</v>
      </c>
      <c r="I434" s="131">
        <f t="shared" si="15"/>
        <v>5.411005849106855E-05</v>
      </c>
      <c r="J434" s="43"/>
      <c r="L434" s="108"/>
    </row>
    <row r="435" spans="1:12" ht="12.75">
      <c r="A435" s="31" t="s">
        <v>48</v>
      </c>
      <c r="B435" s="16"/>
      <c r="C435" s="32"/>
      <c r="D435" s="32" t="s">
        <v>138</v>
      </c>
      <c r="E435" s="236">
        <v>200</v>
      </c>
      <c r="F435" s="44">
        <v>200</v>
      </c>
      <c r="G435" s="44">
        <v>0</v>
      </c>
      <c r="H435" s="131">
        <f t="shared" si="16"/>
        <v>0</v>
      </c>
      <c r="I435" s="131">
        <f t="shared" si="15"/>
        <v>0</v>
      </c>
      <c r="J435" s="43"/>
      <c r="L435" s="108"/>
    </row>
    <row r="436" spans="1:12" ht="12.75">
      <c r="A436" s="31" t="s">
        <v>12</v>
      </c>
      <c r="B436" s="16"/>
      <c r="C436" s="32"/>
      <c r="D436" s="32" t="s">
        <v>79</v>
      </c>
      <c r="E436" s="236">
        <v>1907</v>
      </c>
      <c r="F436" s="44">
        <v>1907</v>
      </c>
      <c r="G436" s="44">
        <v>1907</v>
      </c>
      <c r="H436" s="131">
        <f aca="true" t="shared" si="17" ref="H436:H487">G436/F436</f>
        <v>1</v>
      </c>
      <c r="I436" s="131">
        <f t="shared" si="15"/>
        <v>0.00020637576308493545</v>
      </c>
      <c r="J436" s="43"/>
      <c r="L436" s="108"/>
    </row>
    <row r="437" spans="1:12" ht="12.75">
      <c r="A437" s="29" t="s">
        <v>492</v>
      </c>
      <c r="B437" s="16"/>
      <c r="C437" s="32"/>
      <c r="D437" s="28" t="s">
        <v>202</v>
      </c>
      <c r="E437" s="236">
        <v>900</v>
      </c>
      <c r="F437" s="44">
        <v>564</v>
      </c>
      <c r="G437" s="44">
        <v>488.37</v>
      </c>
      <c r="H437" s="131">
        <f t="shared" si="17"/>
        <v>0.8659042553191489</v>
      </c>
      <c r="I437" s="131">
        <f t="shared" si="15"/>
        <v>5.28514585305663E-05</v>
      </c>
      <c r="J437" s="43"/>
      <c r="L437" s="108"/>
    </row>
    <row r="438" spans="1:12" ht="12.75">
      <c r="A438" s="31" t="s">
        <v>25</v>
      </c>
      <c r="B438" s="16"/>
      <c r="C438" s="32"/>
      <c r="D438" s="32" t="s">
        <v>84</v>
      </c>
      <c r="E438" s="236">
        <v>200</v>
      </c>
      <c r="F438" s="44">
        <v>200</v>
      </c>
      <c r="G438" s="44">
        <v>0</v>
      </c>
      <c r="H438" s="131">
        <f t="shared" si="17"/>
        <v>0</v>
      </c>
      <c r="I438" s="131">
        <f t="shared" si="15"/>
        <v>0</v>
      </c>
      <c r="J438" s="43"/>
      <c r="L438" s="108"/>
    </row>
    <row r="439" spans="1:12" ht="12.75">
      <c r="A439" s="29" t="s">
        <v>362</v>
      </c>
      <c r="B439" s="16"/>
      <c r="C439" s="32"/>
      <c r="D439" s="32" t="s">
        <v>143</v>
      </c>
      <c r="E439" s="236">
        <v>2573</v>
      </c>
      <c r="F439" s="44">
        <v>2909</v>
      </c>
      <c r="G439" s="44">
        <v>2500</v>
      </c>
      <c r="H439" s="131">
        <f t="shared" si="17"/>
        <v>0.8594018563080096</v>
      </c>
      <c r="I439" s="131">
        <f t="shared" si="15"/>
        <v>0.00027055029245534276</v>
      </c>
      <c r="J439" s="43"/>
      <c r="L439" s="108"/>
    </row>
    <row r="440" spans="1:12" ht="12.75">
      <c r="A440" s="152" t="s">
        <v>16</v>
      </c>
      <c r="B440" s="16"/>
      <c r="C440" s="32"/>
      <c r="D440" s="28" t="s">
        <v>451</v>
      </c>
      <c r="E440" s="236">
        <v>100</v>
      </c>
      <c r="F440" s="44">
        <v>100</v>
      </c>
      <c r="G440" s="44">
        <v>0</v>
      </c>
      <c r="H440" s="131">
        <f t="shared" si="17"/>
        <v>0</v>
      </c>
      <c r="I440" s="131">
        <f t="shared" si="15"/>
        <v>0</v>
      </c>
      <c r="J440" s="43"/>
      <c r="L440" s="108"/>
    </row>
    <row r="441" spans="1:12" ht="12.75">
      <c r="A441" s="80" t="s">
        <v>93</v>
      </c>
      <c r="B441" s="16"/>
      <c r="C441" s="32"/>
      <c r="D441" s="32" t="s">
        <v>94</v>
      </c>
      <c r="E441" s="236">
        <v>800</v>
      </c>
      <c r="F441" s="44">
        <v>800</v>
      </c>
      <c r="G441" s="44">
        <v>87.46</v>
      </c>
      <c r="H441" s="131">
        <f t="shared" si="17"/>
        <v>0.10932499999999999</v>
      </c>
      <c r="I441" s="131">
        <f t="shared" si="15"/>
        <v>9.46493143125771E-06</v>
      </c>
      <c r="J441" s="43"/>
      <c r="L441" s="108"/>
    </row>
    <row r="442" spans="1:12" ht="25.5">
      <c r="A442" s="31" t="s">
        <v>204</v>
      </c>
      <c r="B442" s="16"/>
      <c r="C442" s="32"/>
      <c r="D442" s="32" t="s">
        <v>201</v>
      </c>
      <c r="E442" s="236">
        <v>600</v>
      </c>
      <c r="F442" s="44">
        <v>600</v>
      </c>
      <c r="G442" s="44">
        <v>0</v>
      </c>
      <c r="H442" s="131">
        <v>0</v>
      </c>
      <c r="I442" s="131">
        <f t="shared" si="15"/>
        <v>0</v>
      </c>
      <c r="J442" s="43"/>
      <c r="L442" s="108"/>
    </row>
    <row r="443" spans="1:12" ht="48">
      <c r="A443" s="151" t="s">
        <v>511</v>
      </c>
      <c r="B443" s="133"/>
      <c r="C443" s="133" t="s">
        <v>128</v>
      </c>
      <c r="D443" s="133"/>
      <c r="E443" s="229">
        <f>SUM(E444)</f>
        <v>36600</v>
      </c>
      <c r="F443" s="134">
        <f>F444</f>
        <v>36000</v>
      </c>
      <c r="G443" s="134">
        <f>G444</f>
        <v>24474.23</v>
      </c>
      <c r="H443" s="98">
        <f t="shared" si="17"/>
        <v>0.6798397222222222</v>
      </c>
      <c r="I443" s="98">
        <f t="shared" si="15"/>
        <v>0.0026486040336477293</v>
      </c>
      <c r="J443" s="135"/>
      <c r="L443" s="108"/>
    </row>
    <row r="444" spans="1:12" ht="12.75">
      <c r="A444" s="19" t="s">
        <v>54</v>
      </c>
      <c r="B444" s="18"/>
      <c r="C444" s="18"/>
      <c r="D444" s="18">
        <v>4130</v>
      </c>
      <c r="E444" s="230">
        <v>36600</v>
      </c>
      <c r="F444" s="44">
        <v>36000</v>
      </c>
      <c r="G444" s="44">
        <v>24474.23</v>
      </c>
      <c r="H444" s="131">
        <f t="shared" si="17"/>
        <v>0.6798397222222222</v>
      </c>
      <c r="I444" s="131">
        <f t="shared" si="15"/>
        <v>0.0026486040336477293</v>
      </c>
      <c r="J444" s="43"/>
      <c r="L444" s="108"/>
    </row>
    <row r="445" spans="1:12" ht="25.5" customHeight="1">
      <c r="A445" s="94" t="s">
        <v>240</v>
      </c>
      <c r="B445" s="133"/>
      <c r="C445" s="133" t="s">
        <v>129</v>
      </c>
      <c r="D445" s="133"/>
      <c r="E445" s="229">
        <f>SUM(E446,E447)</f>
        <v>164000</v>
      </c>
      <c r="F445" s="134">
        <f>F446+F447</f>
        <v>228728</v>
      </c>
      <c r="G445" s="134">
        <f>G446+G447</f>
        <v>138991.45</v>
      </c>
      <c r="H445" s="98">
        <f t="shared" si="17"/>
        <v>0.6076713388828653</v>
      </c>
      <c r="I445" s="98">
        <f t="shared" si="15"/>
        <v>0.015041670978516861</v>
      </c>
      <c r="J445" s="135"/>
      <c r="L445" s="108"/>
    </row>
    <row r="446" spans="1:12" s="96" customFormat="1" ht="12.75">
      <c r="A446" s="19" t="s">
        <v>53</v>
      </c>
      <c r="B446" s="18"/>
      <c r="C446" s="18"/>
      <c r="D446" s="18">
        <v>3110</v>
      </c>
      <c r="E446" s="230">
        <v>159000</v>
      </c>
      <c r="F446" s="44">
        <v>223728</v>
      </c>
      <c r="G446" s="44">
        <v>138991.45</v>
      </c>
      <c r="H446" s="131">
        <f t="shared" si="17"/>
        <v>0.621251921976686</v>
      </c>
      <c r="I446" s="131">
        <f t="shared" si="15"/>
        <v>0.015041670978516861</v>
      </c>
      <c r="J446" s="43"/>
      <c r="L446" s="141"/>
    </row>
    <row r="447" spans="1:12" ht="12.75">
      <c r="A447" s="29" t="s">
        <v>12</v>
      </c>
      <c r="B447" s="18"/>
      <c r="C447" s="18"/>
      <c r="D447" s="28" t="s">
        <v>79</v>
      </c>
      <c r="E447" s="230">
        <v>5000</v>
      </c>
      <c r="F447" s="53">
        <v>5000</v>
      </c>
      <c r="G447" s="53">
        <v>0</v>
      </c>
      <c r="H447" s="131">
        <f t="shared" si="17"/>
        <v>0</v>
      </c>
      <c r="I447" s="131">
        <f t="shared" si="15"/>
        <v>0</v>
      </c>
      <c r="J447" s="43"/>
      <c r="L447" s="108"/>
    </row>
    <row r="448" spans="1:12" s="96" customFormat="1" ht="15" customHeight="1">
      <c r="A448" s="94" t="s">
        <v>55</v>
      </c>
      <c r="B448" s="133"/>
      <c r="C448" s="133" t="s">
        <v>152</v>
      </c>
      <c r="D448" s="133"/>
      <c r="E448" s="229">
        <f>SUM(E449)</f>
        <v>330000</v>
      </c>
      <c r="F448" s="134">
        <f>SUM(F449,F450)</f>
        <v>331559.92000000004</v>
      </c>
      <c r="G448" s="134">
        <f>SUM(G449:G450)</f>
        <v>154639.63</v>
      </c>
      <c r="H448" s="98">
        <f t="shared" si="17"/>
        <v>0.46640025127283175</v>
      </c>
      <c r="I448" s="98">
        <f aca="true" t="shared" si="18" ref="I448:I511">G448/9240426.16</f>
        <v>0.0167351188486744</v>
      </c>
      <c r="J448" s="135"/>
      <c r="L448" s="141"/>
    </row>
    <row r="449" spans="1:12" ht="12.75">
      <c r="A449" s="19" t="s">
        <v>53</v>
      </c>
      <c r="B449" s="18"/>
      <c r="C449" s="18"/>
      <c r="D449" s="18">
        <v>3110</v>
      </c>
      <c r="E449" s="230">
        <v>330000</v>
      </c>
      <c r="F449" s="46">
        <v>331529.33</v>
      </c>
      <c r="G449" s="46">
        <v>154623.57</v>
      </c>
      <c r="H449" s="131">
        <f t="shared" si="17"/>
        <v>0.46639484355728045</v>
      </c>
      <c r="I449" s="131">
        <f t="shared" si="18"/>
        <v>0.016733380833595667</v>
      </c>
      <c r="J449" s="43"/>
      <c r="L449" s="108"/>
    </row>
    <row r="450" spans="1:12" ht="12.75">
      <c r="A450" s="19" t="s">
        <v>9</v>
      </c>
      <c r="B450" s="18"/>
      <c r="C450" s="18"/>
      <c r="D450" s="18" t="s">
        <v>83</v>
      </c>
      <c r="E450" s="230">
        <v>0</v>
      </c>
      <c r="F450" s="46">
        <v>30.59</v>
      </c>
      <c r="G450" s="46">
        <v>16.06</v>
      </c>
      <c r="H450" s="131">
        <f t="shared" si="17"/>
        <v>0.5250081726054265</v>
      </c>
      <c r="I450" s="131">
        <f t="shared" si="18"/>
        <v>1.7380150787331218E-06</v>
      </c>
      <c r="J450" s="43"/>
      <c r="L450" s="108"/>
    </row>
    <row r="451" spans="1:12" ht="15" customHeight="1">
      <c r="A451" s="94" t="s">
        <v>272</v>
      </c>
      <c r="B451" s="133"/>
      <c r="C451" s="133" t="s">
        <v>273</v>
      </c>
      <c r="D451" s="133"/>
      <c r="E451" s="229">
        <f>SUM(E452)</f>
        <v>75100</v>
      </c>
      <c r="F451" s="136">
        <f>SUM(F452)</f>
        <v>105865</v>
      </c>
      <c r="G451" s="136">
        <f>SUM(G452)</f>
        <v>102350.54</v>
      </c>
      <c r="H451" s="30">
        <f t="shared" si="17"/>
        <v>0.9668024370660746</v>
      </c>
      <c r="I451" s="98">
        <f t="shared" si="18"/>
        <v>0.011076387411984903</v>
      </c>
      <c r="J451" s="135"/>
      <c r="L451" s="108"/>
    </row>
    <row r="452" spans="1:12" s="96" customFormat="1" ht="12.75">
      <c r="A452" s="19" t="s">
        <v>53</v>
      </c>
      <c r="B452" s="18"/>
      <c r="C452" s="18"/>
      <c r="D452" s="18" t="s">
        <v>150</v>
      </c>
      <c r="E452" s="230">
        <v>75100</v>
      </c>
      <c r="F452" s="53">
        <v>105865</v>
      </c>
      <c r="G452" s="53">
        <v>102350.54</v>
      </c>
      <c r="H452" s="131">
        <f t="shared" si="17"/>
        <v>0.9668024370660746</v>
      </c>
      <c r="I452" s="131">
        <f t="shared" si="18"/>
        <v>0.011076387411984903</v>
      </c>
      <c r="J452" s="43"/>
      <c r="L452" s="141"/>
    </row>
    <row r="453" spans="1:12" ht="15" customHeight="1">
      <c r="A453" s="94" t="s">
        <v>56</v>
      </c>
      <c r="B453" s="133"/>
      <c r="C453" s="133" t="s">
        <v>130</v>
      </c>
      <c r="D453" s="133"/>
      <c r="E453" s="229">
        <f>SUM(E454:E472)</f>
        <v>436327</v>
      </c>
      <c r="F453" s="134">
        <f>SUM(F454:F472)</f>
        <v>437327</v>
      </c>
      <c r="G453" s="134">
        <f>SUM(G454:G472)</f>
        <v>197801.87</v>
      </c>
      <c r="H453" s="98">
        <f t="shared" si="17"/>
        <v>0.4522974113192188</v>
      </c>
      <c r="I453" s="98">
        <f t="shared" si="18"/>
        <v>0.021406141510685477</v>
      </c>
      <c r="J453" s="135"/>
      <c r="L453" s="108"/>
    </row>
    <row r="454" spans="1:12" s="96" customFormat="1" ht="12.75">
      <c r="A454" s="31" t="s">
        <v>359</v>
      </c>
      <c r="B454" s="18"/>
      <c r="C454" s="18"/>
      <c r="D454" s="18" t="s">
        <v>98</v>
      </c>
      <c r="E454" s="230">
        <v>3780</v>
      </c>
      <c r="F454" s="53">
        <v>3780</v>
      </c>
      <c r="G454" s="53">
        <v>1051.9</v>
      </c>
      <c r="H454" s="131">
        <f t="shared" si="17"/>
        <v>0.2782804232804233</v>
      </c>
      <c r="I454" s="131">
        <f t="shared" si="18"/>
        <v>0.00011383674105351003</v>
      </c>
      <c r="J454" s="43"/>
      <c r="L454" s="141"/>
    </row>
    <row r="455" spans="1:12" ht="12.75">
      <c r="A455" s="19" t="s">
        <v>19</v>
      </c>
      <c r="B455" s="18"/>
      <c r="C455" s="18"/>
      <c r="D455" s="18">
        <v>4010</v>
      </c>
      <c r="E455" s="230">
        <v>268122</v>
      </c>
      <c r="F455" s="53">
        <v>269480</v>
      </c>
      <c r="G455" s="53">
        <v>111793.9</v>
      </c>
      <c r="H455" s="131">
        <f t="shared" si="17"/>
        <v>0.41485045272376425</v>
      </c>
      <c r="I455" s="131">
        <f t="shared" si="18"/>
        <v>0.012098348935889337</v>
      </c>
      <c r="J455" s="43"/>
      <c r="L455" s="108"/>
    </row>
    <row r="456" spans="1:13" s="96" customFormat="1" ht="12.75">
      <c r="A456" s="19" t="s">
        <v>20</v>
      </c>
      <c r="B456" s="18"/>
      <c r="C456" s="18"/>
      <c r="D456" s="18">
        <v>4040</v>
      </c>
      <c r="E456" s="230">
        <v>20121</v>
      </c>
      <c r="F456" s="53">
        <v>19609</v>
      </c>
      <c r="G456" s="53">
        <v>19608.32</v>
      </c>
      <c r="H456" s="131">
        <f t="shared" si="17"/>
        <v>0.9999653220459993</v>
      </c>
      <c r="I456" s="131">
        <f t="shared" si="18"/>
        <v>0.0021220146842231787</v>
      </c>
      <c r="J456" s="43"/>
      <c r="L456" s="141"/>
      <c r="M456" s="141"/>
    </row>
    <row r="457" spans="1:12" ht="12.75">
      <c r="A457" s="19" t="s">
        <v>21</v>
      </c>
      <c r="B457" s="18"/>
      <c r="C457" s="18"/>
      <c r="D457" s="18">
        <v>4110</v>
      </c>
      <c r="E457" s="230">
        <v>48701</v>
      </c>
      <c r="F457" s="46">
        <v>48834</v>
      </c>
      <c r="G457" s="46">
        <v>20414.31</v>
      </c>
      <c r="H457" s="131">
        <f t="shared" si="17"/>
        <v>0.4180347708563706</v>
      </c>
      <c r="I457" s="131">
        <f t="shared" si="18"/>
        <v>0.0022092390163096116</v>
      </c>
      <c r="J457" s="43"/>
      <c r="L457" s="108"/>
    </row>
    <row r="458" spans="1:12" ht="12.75">
      <c r="A458" s="19" t="s">
        <v>22</v>
      </c>
      <c r="B458" s="18"/>
      <c r="C458" s="18"/>
      <c r="D458" s="18">
        <v>4120</v>
      </c>
      <c r="E458" s="230">
        <v>6930</v>
      </c>
      <c r="F458" s="53">
        <v>6951</v>
      </c>
      <c r="G458" s="53">
        <v>2765.27</v>
      </c>
      <c r="H458" s="131">
        <f t="shared" si="17"/>
        <v>0.39782333477197523</v>
      </c>
      <c r="I458" s="131">
        <f t="shared" si="18"/>
        <v>0.00029925784288719427</v>
      </c>
      <c r="J458" s="43"/>
      <c r="L458" s="108"/>
    </row>
    <row r="459" spans="1:12" ht="12.75">
      <c r="A459" s="29" t="s">
        <v>165</v>
      </c>
      <c r="B459" s="18"/>
      <c r="C459" s="18"/>
      <c r="D459" s="28" t="s">
        <v>166</v>
      </c>
      <c r="E459" s="230">
        <v>7450</v>
      </c>
      <c r="F459" s="53">
        <v>7450</v>
      </c>
      <c r="G459" s="53">
        <v>2507</v>
      </c>
      <c r="H459" s="131">
        <f t="shared" si="17"/>
        <v>0.336510067114094</v>
      </c>
      <c r="I459" s="131">
        <f t="shared" si="18"/>
        <v>0.00027130783327421773</v>
      </c>
      <c r="J459" s="43"/>
      <c r="L459" s="108"/>
    </row>
    <row r="460" spans="1:12" ht="12.75">
      <c r="A460" s="29" t="s">
        <v>9</v>
      </c>
      <c r="B460" s="18"/>
      <c r="C460" s="18"/>
      <c r="D460" s="18">
        <v>4210</v>
      </c>
      <c r="E460" s="230">
        <v>25000</v>
      </c>
      <c r="F460" s="53">
        <v>24953</v>
      </c>
      <c r="G460" s="53">
        <v>15518.32</v>
      </c>
      <c r="H460" s="131">
        <f t="shared" si="17"/>
        <v>0.6219019757143429</v>
      </c>
      <c r="I460" s="131">
        <f t="shared" si="18"/>
        <v>0.001679394405766238</v>
      </c>
      <c r="J460" s="43"/>
      <c r="L460" s="108"/>
    </row>
    <row r="461" spans="1:12" ht="12.75">
      <c r="A461" s="29" t="s">
        <v>10</v>
      </c>
      <c r="B461" s="18"/>
      <c r="C461" s="18"/>
      <c r="D461" s="18" t="s">
        <v>154</v>
      </c>
      <c r="E461" s="230">
        <v>11559</v>
      </c>
      <c r="F461" s="53">
        <v>11559</v>
      </c>
      <c r="G461" s="53">
        <v>4024</v>
      </c>
      <c r="H461" s="131">
        <f t="shared" si="17"/>
        <v>0.3481270006055887</v>
      </c>
      <c r="I461" s="131">
        <f t="shared" si="18"/>
        <v>0.00043547775073611973</v>
      </c>
      <c r="J461" s="43"/>
      <c r="L461" s="108"/>
    </row>
    <row r="462" spans="1:12" ht="12.75">
      <c r="A462" s="29" t="s">
        <v>11</v>
      </c>
      <c r="B462" s="18"/>
      <c r="C462" s="18"/>
      <c r="D462" s="28" t="s">
        <v>136</v>
      </c>
      <c r="E462" s="230">
        <v>3500</v>
      </c>
      <c r="F462" s="53">
        <v>3500</v>
      </c>
      <c r="G462" s="53">
        <v>1328.4</v>
      </c>
      <c r="H462" s="131">
        <f t="shared" si="17"/>
        <v>0.3795428571428572</v>
      </c>
      <c r="I462" s="131">
        <f t="shared" si="18"/>
        <v>0.00014375960339907095</v>
      </c>
      <c r="J462" s="43"/>
      <c r="L462" s="108"/>
    </row>
    <row r="463" spans="1:12" ht="12.75">
      <c r="A463" s="29" t="s">
        <v>48</v>
      </c>
      <c r="B463" s="18"/>
      <c r="C463" s="18"/>
      <c r="D463" s="28" t="s">
        <v>138</v>
      </c>
      <c r="E463" s="230">
        <v>575</v>
      </c>
      <c r="F463" s="53">
        <v>575</v>
      </c>
      <c r="G463" s="53">
        <v>0</v>
      </c>
      <c r="H463" s="131">
        <f t="shared" si="17"/>
        <v>0</v>
      </c>
      <c r="I463" s="131">
        <f t="shared" si="18"/>
        <v>0</v>
      </c>
      <c r="J463" s="43"/>
      <c r="L463" s="108"/>
    </row>
    <row r="464" spans="1:12" ht="12.75">
      <c r="A464" s="19" t="s">
        <v>12</v>
      </c>
      <c r="B464" s="18"/>
      <c r="C464" s="18"/>
      <c r="D464" s="18">
        <v>4300</v>
      </c>
      <c r="E464" s="230">
        <v>17000</v>
      </c>
      <c r="F464" s="53">
        <v>17000</v>
      </c>
      <c r="G464" s="53">
        <v>5700</v>
      </c>
      <c r="H464" s="131">
        <f t="shared" si="17"/>
        <v>0.3352941176470588</v>
      </c>
      <c r="I464" s="131">
        <f t="shared" si="18"/>
        <v>0.0006168546667981815</v>
      </c>
      <c r="J464" s="43"/>
      <c r="L464" s="108"/>
    </row>
    <row r="465" spans="1:12" ht="12.75">
      <c r="A465" s="19" t="s">
        <v>483</v>
      </c>
      <c r="B465" s="18"/>
      <c r="C465" s="18"/>
      <c r="D465" s="18" t="s">
        <v>478</v>
      </c>
      <c r="E465" s="230">
        <v>1548</v>
      </c>
      <c r="F465" s="53">
        <v>0</v>
      </c>
      <c r="G465" s="53">
        <v>0</v>
      </c>
      <c r="H465" s="131"/>
      <c r="I465" s="131">
        <f t="shared" si="18"/>
        <v>0</v>
      </c>
      <c r="J465" s="43"/>
      <c r="L465" s="108"/>
    </row>
    <row r="466" spans="1:12" ht="12.75">
      <c r="A466" s="29" t="s">
        <v>503</v>
      </c>
      <c r="B466" s="18"/>
      <c r="C466" s="18"/>
      <c r="D466" s="28" t="s">
        <v>202</v>
      </c>
      <c r="E466" s="230">
        <v>800</v>
      </c>
      <c r="F466" s="53">
        <v>4811</v>
      </c>
      <c r="G466" s="53">
        <v>2917.16</v>
      </c>
      <c r="H466" s="131">
        <f t="shared" si="17"/>
        <v>0.606352109748493</v>
      </c>
      <c r="I466" s="131">
        <f t="shared" si="18"/>
        <v>0.0003156953964556111</v>
      </c>
      <c r="J466" s="43"/>
      <c r="L466" s="108"/>
    </row>
    <row r="467" spans="1:12" ht="25.5">
      <c r="A467" s="29" t="s">
        <v>484</v>
      </c>
      <c r="B467" s="18"/>
      <c r="C467" s="18"/>
      <c r="D467" s="28" t="s">
        <v>480</v>
      </c>
      <c r="E467" s="230">
        <v>2463</v>
      </c>
      <c r="F467" s="53">
        <v>0</v>
      </c>
      <c r="G467" s="53">
        <v>0</v>
      </c>
      <c r="H467" s="131"/>
      <c r="I467" s="131">
        <f t="shared" si="18"/>
        <v>0</v>
      </c>
      <c r="J467" s="43"/>
      <c r="L467" s="108"/>
    </row>
    <row r="468" spans="1:12" ht="12.75">
      <c r="A468" s="19" t="s">
        <v>25</v>
      </c>
      <c r="B468" s="18"/>
      <c r="C468" s="18"/>
      <c r="D468" s="18">
        <v>4410</v>
      </c>
      <c r="E468" s="230">
        <v>2705</v>
      </c>
      <c r="F468" s="53">
        <v>2705</v>
      </c>
      <c r="G468" s="53">
        <v>495.91</v>
      </c>
      <c r="H468" s="131">
        <f t="shared" si="17"/>
        <v>0.1833308687615527</v>
      </c>
      <c r="I468" s="131">
        <f t="shared" si="18"/>
        <v>5.366743821261162E-05</v>
      </c>
      <c r="J468" s="43"/>
      <c r="L468" s="108"/>
    </row>
    <row r="469" spans="1:12" ht="12.75">
      <c r="A469" s="29" t="s">
        <v>26</v>
      </c>
      <c r="B469" s="18"/>
      <c r="C469" s="18"/>
      <c r="D469" s="28" t="s">
        <v>92</v>
      </c>
      <c r="E469" s="230">
        <v>1600</v>
      </c>
      <c r="F469" s="53">
        <v>1600</v>
      </c>
      <c r="G469" s="53">
        <v>276.45</v>
      </c>
      <c r="H469" s="131">
        <f t="shared" si="17"/>
        <v>0.17278125</v>
      </c>
      <c r="I469" s="131">
        <f t="shared" si="18"/>
        <v>2.99174513397118E-05</v>
      </c>
      <c r="J469" s="43"/>
      <c r="L469" s="108"/>
    </row>
    <row r="470" spans="1:12" ht="12.75">
      <c r="A470" s="19" t="s">
        <v>362</v>
      </c>
      <c r="B470" s="18"/>
      <c r="C470" s="18"/>
      <c r="D470" s="18">
        <v>4440</v>
      </c>
      <c r="E470" s="230">
        <v>9933</v>
      </c>
      <c r="F470" s="53">
        <v>9980</v>
      </c>
      <c r="G470" s="53">
        <v>8100.93</v>
      </c>
      <c r="H470" s="131">
        <f t="shared" si="17"/>
        <v>0.8117164328657315</v>
      </c>
      <c r="I470" s="131">
        <f t="shared" si="18"/>
        <v>0.000876683592264104</v>
      </c>
      <c r="J470" s="43"/>
      <c r="L470" s="108"/>
    </row>
    <row r="471" spans="1:12" ht="12.75">
      <c r="A471" s="19" t="s">
        <v>31</v>
      </c>
      <c r="B471" s="18"/>
      <c r="C471" s="18"/>
      <c r="D471" s="18" t="s">
        <v>167</v>
      </c>
      <c r="E471" s="230">
        <v>2040</v>
      </c>
      <c r="F471" s="53">
        <v>2040</v>
      </c>
      <c r="G471" s="53">
        <v>1020</v>
      </c>
      <c r="H471" s="131">
        <f t="shared" si="17"/>
        <v>0.5</v>
      </c>
      <c r="I471" s="131">
        <f t="shared" si="18"/>
        <v>0.00011038451932177985</v>
      </c>
      <c r="J471" s="43"/>
      <c r="L471" s="108"/>
    </row>
    <row r="472" spans="1:12" ht="25.5">
      <c r="A472" s="29" t="s">
        <v>204</v>
      </c>
      <c r="B472" s="18"/>
      <c r="C472" s="18"/>
      <c r="D472" s="28" t="s">
        <v>201</v>
      </c>
      <c r="E472" s="230">
        <v>2500</v>
      </c>
      <c r="F472" s="53">
        <v>2500</v>
      </c>
      <c r="G472" s="53">
        <v>280</v>
      </c>
      <c r="H472" s="131">
        <f t="shared" si="17"/>
        <v>0.112</v>
      </c>
      <c r="I472" s="131">
        <f t="shared" si="18"/>
        <v>3.030163275499839E-05</v>
      </c>
      <c r="J472" s="43"/>
      <c r="L472" s="108"/>
    </row>
    <row r="473" spans="1:12" ht="25.5" customHeight="1">
      <c r="A473" s="94" t="s">
        <v>200</v>
      </c>
      <c r="B473" s="133"/>
      <c r="C473" s="133" t="s">
        <v>196</v>
      </c>
      <c r="D473" s="133"/>
      <c r="E473" s="229">
        <f>SUM(E474:E478)</f>
        <v>13153</v>
      </c>
      <c r="F473" s="134">
        <f>SUM(F474:F478)</f>
        <v>13153</v>
      </c>
      <c r="G473" s="134">
        <f>SUM(G474:G478)</f>
        <v>5160.72</v>
      </c>
      <c r="H473" s="98">
        <f t="shared" si="17"/>
        <v>0.3923606781722801</v>
      </c>
      <c r="I473" s="98">
        <f t="shared" si="18"/>
        <v>0.0005584937221120547</v>
      </c>
      <c r="J473" s="135"/>
      <c r="L473" s="108"/>
    </row>
    <row r="474" spans="1:12" ht="12.75">
      <c r="A474" s="31" t="s">
        <v>9</v>
      </c>
      <c r="B474" s="18"/>
      <c r="C474" s="28"/>
      <c r="D474" s="28" t="s">
        <v>83</v>
      </c>
      <c r="E474" s="230">
        <v>600</v>
      </c>
      <c r="F474" s="53">
        <v>600</v>
      </c>
      <c r="G474" s="53">
        <v>13.5</v>
      </c>
      <c r="H474" s="131">
        <f t="shared" si="17"/>
        <v>0.0225</v>
      </c>
      <c r="I474" s="131">
        <f t="shared" si="18"/>
        <v>1.460971579258851E-06</v>
      </c>
      <c r="J474" s="43"/>
      <c r="L474" s="108"/>
    </row>
    <row r="475" spans="1:12" ht="12.75">
      <c r="A475" s="31" t="s">
        <v>10</v>
      </c>
      <c r="B475" s="18"/>
      <c r="C475" s="28"/>
      <c r="D475" s="28" t="s">
        <v>154</v>
      </c>
      <c r="E475" s="230">
        <v>7406</v>
      </c>
      <c r="F475" s="53">
        <v>7406</v>
      </c>
      <c r="G475" s="53">
        <v>2767.04</v>
      </c>
      <c r="H475" s="131">
        <f t="shared" si="17"/>
        <v>0.37362138806373213</v>
      </c>
      <c r="I475" s="131">
        <f t="shared" si="18"/>
        <v>0.0002994493924942527</v>
      </c>
      <c r="J475" s="43"/>
      <c r="L475" s="108"/>
    </row>
    <row r="476" spans="1:12" s="96" customFormat="1" ht="12.75">
      <c r="A476" s="31" t="s">
        <v>12</v>
      </c>
      <c r="B476" s="18"/>
      <c r="C476" s="28"/>
      <c r="D476" s="28" t="s">
        <v>79</v>
      </c>
      <c r="E476" s="230">
        <v>416</v>
      </c>
      <c r="F476" s="46">
        <v>416</v>
      </c>
      <c r="G476" s="46">
        <v>66.4</v>
      </c>
      <c r="H476" s="131">
        <f t="shared" si="17"/>
        <v>0.15961538461538463</v>
      </c>
      <c r="I476" s="131">
        <f t="shared" si="18"/>
        <v>7.185815767613905E-06</v>
      </c>
      <c r="J476" s="43"/>
      <c r="L476" s="141"/>
    </row>
    <row r="477" spans="1:12" ht="25.5">
      <c r="A477" s="29" t="s">
        <v>234</v>
      </c>
      <c r="B477" s="18"/>
      <c r="C477" s="28"/>
      <c r="D477" s="28" t="s">
        <v>231</v>
      </c>
      <c r="E477" s="230">
        <v>4515</v>
      </c>
      <c r="F477" s="46">
        <v>4515</v>
      </c>
      <c r="G477" s="46">
        <v>2259.78</v>
      </c>
      <c r="H477" s="131">
        <f t="shared" si="17"/>
        <v>0.5005049833887044</v>
      </c>
      <c r="I477" s="131">
        <f t="shared" si="18"/>
        <v>0.0002445536559538938</v>
      </c>
      <c r="J477" s="43"/>
      <c r="L477" s="108"/>
    </row>
    <row r="478" spans="1:12" ht="25.5">
      <c r="A478" s="29" t="s">
        <v>353</v>
      </c>
      <c r="B478" s="18"/>
      <c r="C478" s="28"/>
      <c r="D478" s="28" t="s">
        <v>356</v>
      </c>
      <c r="E478" s="230">
        <v>216</v>
      </c>
      <c r="F478" s="46">
        <v>216</v>
      </c>
      <c r="G478" s="46">
        <v>54</v>
      </c>
      <c r="H478" s="131">
        <f t="shared" si="17"/>
        <v>0.25</v>
      </c>
      <c r="I478" s="131">
        <f t="shared" si="18"/>
        <v>5.843886317035404E-06</v>
      </c>
      <c r="J478" s="43"/>
      <c r="L478" s="108"/>
    </row>
    <row r="479" spans="1:12" ht="22.5" customHeight="1">
      <c r="A479" s="94" t="s">
        <v>131</v>
      </c>
      <c r="B479" s="133"/>
      <c r="C479" s="133" t="s">
        <v>132</v>
      </c>
      <c r="D479" s="133"/>
      <c r="E479" s="229">
        <f>SUM(E480:E490)</f>
        <v>112081</v>
      </c>
      <c r="F479" s="136">
        <f>SUM(F480:F490)</f>
        <v>121627</v>
      </c>
      <c r="G479" s="136">
        <f>SUM(G480:G490)</f>
        <v>63590.76</v>
      </c>
      <c r="H479" s="98">
        <f t="shared" si="17"/>
        <v>0.5228342391080928</v>
      </c>
      <c r="I479" s="98">
        <f t="shared" si="18"/>
        <v>0.006881799486183005</v>
      </c>
      <c r="J479" s="135"/>
      <c r="L479" s="108"/>
    </row>
    <row r="480" spans="1:12" ht="12.75">
      <c r="A480" s="29" t="s">
        <v>359</v>
      </c>
      <c r="B480" s="18"/>
      <c r="C480" s="28"/>
      <c r="D480" s="28" t="s">
        <v>98</v>
      </c>
      <c r="E480" s="230">
        <v>1256</v>
      </c>
      <c r="F480" s="53">
        <v>1256</v>
      </c>
      <c r="G480" s="53">
        <v>455.39</v>
      </c>
      <c r="H480" s="131">
        <f t="shared" si="17"/>
        <v>0.3625716560509554</v>
      </c>
      <c r="I480" s="131">
        <f t="shared" si="18"/>
        <v>4.928235907249542E-05</v>
      </c>
      <c r="J480" s="43"/>
      <c r="L480" s="108"/>
    </row>
    <row r="481" spans="1:12" ht="12.75">
      <c r="A481" s="19" t="s">
        <v>19</v>
      </c>
      <c r="B481" s="18"/>
      <c r="C481" s="18"/>
      <c r="D481" s="18">
        <v>4010</v>
      </c>
      <c r="E481" s="239">
        <v>66422</v>
      </c>
      <c r="F481" s="53">
        <v>66446</v>
      </c>
      <c r="G481" s="53">
        <v>31555</v>
      </c>
      <c r="H481" s="131">
        <f t="shared" si="17"/>
        <v>0.47489690876802215</v>
      </c>
      <c r="I481" s="131">
        <f t="shared" si="18"/>
        <v>0.0034148857913713364</v>
      </c>
      <c r="J481" s="43"/>
      <c r="L481" s="108"/>
    </row>
    <row r="482" spans="1:12" s="96" customFormat="1" ht="12.75">
      <c r="A482" s="19" t="s">
        <v>20</v>
      </c>
      <c r="B482" s="18"/>
      <c r="C482" s="18"/>
      <c r="D482" s="18" t="s">
        <v>170</v>
      </c>
      <c r="E482" s="230">
        <v>5487</v>
      </c>
      <c r="F482" s="53">
        <v>5463</v>
      </c>
      <c r="G482" s="53">
        <v>5462.63</v>
      </c>
      <c r="H482" s="131">
        <f t="shared" si="17"/>
        <v>0.9999322716456159</v>
      </c>
      <c r="I482" s="131">
        <f t="shared" si="18"/>
        <v>0.0005911664576301317</v>
      </c>
      <c r="J482" s="43"/>
      <c r="L482" s="141"/>
    </row>
    <row r="483" spans="1:12" ht="12.75">
      <c r="A483" s="19" t="s">
        <v>21</v>
      </c>
      <c r="B483" s="18"/>
      <c r="C483" s="18"/>
      <c r="D483" s="18">
        <v>4110</v>
      </c>
      <c r="E483" s="230">
        <v>15344</v>
      </c>
      <c r="F483" s="46">
        <v>15344</v>
      </c>
      <c r="G483" s="46">
        <v>6535.09</v>
      </c>
      <c r="H483" s="131">
        <f t="shared" si="17"/>
        <v>0.42590523983315953</v>
      </c>
      <c r="I483" s="131">
        <f t="shared" si="18"/>
        <v>0.0007072282042887944</v>
      </c>
      <c r="J483" s="43"/>
      <c r="L483" s="108"/>
    </row>
    <row r="484" spans="1:12" ht="12.75">
      <c r="A484" s="19" t="s">
        <v>22</v>
      </c>
      <c r="B484" s="18"/>
      <c r="C484" s="18"/>
      <c r="D484" s="18">
        <v>4120</v>
      </c>
      <c r="E484" s="230">
        <v>2105</v>
      </c>
      <c r="F484" s="46">
        <v>2105</v>
      </c>
      <c r="G484" s="46">
        <v>801.66</v>
      </c>
      <c r="H484" s="131">
        <f t="shared" si="17"/>
        <v>0.3808361045130641</v>
      </c>
      <c r="I484" s="131">
        <f t="shared" si="18"/>
        <v>8.675573897990004E-05</v>
      </c>
      <c r="J484" s="43"/>
      <c r="L484" s="108"/>
    </row>
    <row r="485" spans="1:12" ht="12.75">
      <c r="A485" s="29" t="s">
        <v>165</v>
      </c>
      <c r="B485" s="18"/>
      <c r="C485" s="18"/>
      <c r="D485" s="28" t="s">
        <v>166</v>
      </c>
      <c r="E485" s="230">
        <v>15350</v>
      </c>
      <c r="F485" s="53">
        <v>24896</v>
      </c>
      <c r="G485" s="53">
        <v>15501.89</v>
      </c>
      <c r="H485" s="131">
        <f t="shared" si="17"/>
        <v>0.6226658901028277</v>
      </c>
      <c r="I485" s="131">
        <f t="shared" si="18"/>
        <v>0.0016776163492442213</v>
      </c>
      <c r="J485" s="43"/>
      <c r="L485" s="108"/>
    </row>
    <row r="486" spans="1:12" ht="12.75">
      <c r="A486" s="19" t="s">
        <v>9</v>
      </c>
      <c r="B486" s="18"/>
      <c r="C486" s="18"/>
      <c r="D486" s="18">
        <v>4210</v>
      </c>
      <c r="E486" s="230">
        <v>500</v>
      </c>
      <c r="F486" s="53">
        <v>500</v>
      </c>
      <c r="G486" s="53">
        <v>234.99</v>
      </c>
      <c r="H486" s="131">
        <f t="shared" si="17"/>
        <v>0.46998</v>
      </c>
      <c r="I486" s="131">
        <f t="shared" si="18"/>
        <v>2.54306452896324E-05</v>
      </c>
      <c r="J486" s="43"/>
      <c r="L486" s="108"/>
    </row>
    <row r="487" spans="1:12" ht="12.75">
      <c r="A487" s="29" t="s">
        <v>48</v>
      </c>
      <c r="B487" s="18"/>
      <c r="C487" s="18"/>
      <c r="D487" s="28" t="s">
        <v>138</v>
      </c>
      <c r="E487" s="230">
        <v>405</v>
      </c>
      <c r="F487" s="53">
        <v>405</v>
      </c>
      <c r="G487" s="53">
        <v>0</v>
      </c>
      <c r="H487" s="131">
        <f t="shared" si="17"/>
        <v>0</v>
      </c>
      <c r="I487" s="131">
        <f t="shared" si="18"/>
        <v>0</v>
      </c>
      <c r="J487" s="43"/>
      <c r="L487" s="108"/>
    </row>
    <row r="488" spans="1:12" ht="25.5">
      <c r="A488" s="29" t="s">
        <v>391</v>
      </c>
      <c r="B488" s="18"/>
      <c r="C488" s="18"/>
      <c r="D488" s="28" t="s">
        <v>202</v>
      </c>
      <c r="E488" s="230">
        <v>540</v>
      </c>
      <c r="F488" s="53">
        <v>540</v>
      </c>
      <c r="G488" s="53">
        <v>180</v>
      </c>
      <c r="H488" s="131">
        <f>G488/F488</f>
        <v>0.3333333333333333</v>
      </c>
      <c r="I488" s="131">
        <f t="shared" si="18"/>
        <v>1.947962105678468E-05</v>
      </c>
      <c r="J488" s="43"/>
      <c r="L488" s="108"/>
    </row>
    <row r="489" spans="1:12" ht="12.75">
      <c r="A489" s="19" t="s">
        <v>362</v>
      </c>
      <c r="B489" s="18"/>
      <c r="C489" s="18"/>
      <c r="D489" s="18">
        <v>4440</v>
      </c>
      <c r="E489" s="230">
        <v>3472</v>
      </c>
      <c r="F489" s="53">
        <v>3472</v>
      </c>
      <c r="G489" s="53">
        <v>2864.11</v>
      </c>
      <c r="H489" s="131">
        <f aca="true" t="shared" si="19" ref="H489:H541">G489/F489</f>
        <v>0.8249164746543779</v>
      </c>
      <c r="I489" s="131">
        <f t="shared" si="18"/>
        <v>0.00030995431924970873</v>
      </c>
      <c r="J489" s="43"/>
      <c r="L489" s="108"/>
    </row>
    <row r="490" spans="1:12" ht="25.5">
      <c r="A490" s="19" t="s">
        <v>215</v>
      </c>
      <c r="B490" s="18"/>
      <c r="C490" s="18"/>
      <c r="D490" s="18" t="s">
        <v>201</v>
      </c>
      <c r="E490" s="230">
        <v>1200</v>
      </c>
      <c r="F490" s="53">
        <v>1200</v>
      </c>
      <c r="G490" s="53">
        <v>0</v>
      </c>
      <c r="H490" s="131">
        <f t="shared" si="19"/>
        <v>0</v>
      </c>
      <c r="I490" s="131">
        <f t="shared" si="18"/>
        <v>0</v>
      </c>
      <c r="J490" s="43"/>
      <c r="L490" s="108"/>
    </row>
    <row r="491" spans="1:12" ht="15" customHeight="1">
      <c r="A491" s="94" t="s">
        <v>15</v>
      </c>
      <c r="B491" s="133"/>
      <c r="C491" s="133" t="s">
        <v>153</v>
      </c>
      <c r="D491" s="133"/>
      <c r="E491" s="229">
        <f>SUM(E493:E495)</f>
        <v>120700</v>
      </c>
      <c r="F491" s="134">
        <f>SUM(F492:F495)</f>
        <v>121929.9</v>
      </c>
      <c r="G491" s="134">
        <f>SUM(G492:G495)</f>
        <v>60275.64</v>
      </c>
      <c r="H491" s="98">
        <f t="shared" si="19"/>
        <v>0.4943466696847943</v>
      </c>
      <c r="I491" s="98">
        <f t="shared" si="18"/>
        <v>0.0065230368119731826</v>
      </c>
      <c r="J491" s="135"/>
      <c r="L491" s="108"/>
    </row>
    <row r="492" spans="1:12" ht="49.5" customHeight="1">
      <c r="A492" s="29" t="s">
        <v>507</v>
      </c>
      <c r="B492" s="87"/>
      <c r="C492" s="87"/>
      <c r="D492" s="28" t="s">
        <v>262</v>
      </c>
      <c r="E492" s="234">
        <v>0</v>
      </c>
      <c r="F492" s="39">
        <v>200</v>
      </c>
      <c r="G492" s="39">
        <v>200</v>
      </c>
      <c r="H492" s="131">
        <f t="shared" si="19"/>
        <v>1</v>
      </c>
      <c r="I492" s="131">
        <f t="shared" si="18"/>
        <v>2.1644023396427423E-05</v>
      </c>
      <c r="J492" s="135"/>
      <c r="L492" s="108"/>
    </row>
    <row r="493" spans="1:12" ht="12.75">
      <c r="A493" s="19" t="s">
        <v>53</v>
      </c>
      <c r="B493" s="18"/>
      <c r="C493" s="18"/>
      <c r="D493" s="18">
        <v>3110</v>
      </c>
      <c r="E493" s="230">
        <v>120700</v>
      </c>
      <c r="F493" s="53">
        <v>120900</v>
      </c>
      <c r="G493" s="53">
        <v>60041.96</v>
      </c>
      <c r="H493" s="131">
        <f t="shared" si="19"/>
        <v>0.49662497932175353</v>
      </c>
      <c r="I493" s="131">
        <f t="shared" si="18"/>
        <v>0.006497747935036797</v>
      </c>
      <c r="J493" s="43"/>
      <c r="L493" s="108"/>
    </row>
    <row r="494" spans="1:12" ht="12.75">
      <c r="A494" s="19" t="s">
        <v>9</v>
      </c>
      <c r="B494" s="18"/>
      <c r="C494" s="18"/>
      <c r="D494" s="18" t="s">
        <v>83</v>
      </c>
      <c r="E494" s="230">
        <v>0</v>
      </c>
      <c r="F494" s="53">
        <v>429.9</v>
      </c>
      <c r="G494" s="53">
        <v>33.68</v>
      </c>
      <c r="H494" s="131">
        <f t="shared" si="19"/>
        <v>0.07834380088392649</v>
      </c>
      <c r="I494" s="131">
        <f t="shared" si="18"/>
        <v>3.6448535399583777E-06</v>
      </c>
      <c r="J494" s="43"/>
      <c r="L494" s="108"/>
    </row>
    <row r="495" spans="1:12" s="96" customFormat="1" ht="12.75">
      <c r="A495" s="19" t="s">
        <v>12</v>
      </c>
      <c r="B495" s="18"/>
      <c r="C495" s="18"/>
      <c r="D495" s="18" t="s">
        <v>79</v>
      </c>
      <c r="E495" s="230">
        <v>0</v>
      </c>
      <c r="F495" s="53">
        <v>400</v>
      </c>
      <c r="G495" s="53">
        <v>0</v>
      </c>
      <c r="H495" s="131">
        <f t="shared" si="19"/>
        <v>0</v>
      </c>
      <c r="I495" s="131">
        <f t="shared" si="18"/>
        <v>0</v>
      </c>
      <c r="J495" s="43"/>
      <c r="L495" s="141"/>
    </row>
    <row r="496" spans="1:12" ht="18" customHeight="1">
      <c r="A496" s="69" t="s">
        <v>244</v>
      </c>
      <c r="B496" s="48" t="s">
        <v>245</v>
      </c>
      <c r="C496" s="48"/>
      <c r="D496" s="48"/>
      <c r="E496" s="231">
        <f>SUM(E499)</f>
        <v>0</v>
      </c>
      <c r="F496" s="75">
        <f>SUM(F498,)</f>
        <v>12000</v>
      </c>
      <c r="G496" s="75">
        <f>SUM(G498)</f>
        <v>0</v>
      </c>
      <c r="H496" s="30">
        <f t="shared" si="19"/>
        <v>0</v>
      </c>
      <c r="I496" s="30">
        <f t="shared" si="18"/>
        <v>0</v>
      </c>
      <c r="J496" s="91">
        <v>0</v>
      </c>
      <c r="L496" s="108"/>
    </row>
    <row r="497" spans="1:12" ht="15" customHeight="1">
      <c r="A497" s="86" t="s">
        <v>493</v>
      </c>
      <c r="B497" s="48"/>
      <c r="C497" s="87" t="s">
        <v>475</v>
      </c>
      <c r="D497" s="48"/>
      <c r="E497" s="231">
        <v>0</v>
      </c>
      <c r="F497" s="75">
        <f>F498</f>
        <v>12000</v>
      </c>
      <c r="G497" s="75">
        <f>G498</f>
        <v>0</v>
      </c>
      <c r="H497" s="30">
        <f>G497/F497</f>
        <v>0</v>
      </c>
      <c r="I497" s="98">
        <f t="shared" si="18"/>
        <v>0</v>
      </c>
      <c r="J497" s="91"/>
      <c r="L497" s="108"/>
    </row>
    <row r="498" spans="1:12" ht="38.25">
      <c r="A498" s="279" t="s">
        <v>508</v>
      </c>
      <c r="B498" s="48"/>
      <c r="C498" s="48"/>
      <c r="D498" s="28" t="s">
        <v>476</v>
      </c>
      <c r="E498" s="234">
        <v>0</v>
      </c>
      <c r="F498" s="42">
        <v>12000</v>
      </c>
      <c r="G498" s="42">
        <v>0</v>
      </c>
      <c r="H498" s="131">
        <f>G498/F498</f>
        <v>0</v>
      </c>
      <c r="I498" s="131">
        <f t="shared" si="18"/>
        <v>0</v>
      </c>
      <c r="J498" s="91"/>
      <c r="L498" s="108"/>
    </row>
    <row r="499" spans="1:12" ht="15" customHeight="1" hidden="1">
      <c r="A499" s="207" t="s">
        <v>15</v>
      </c>
      <c r="B499" s="133"/>
      <c r="C499" s="133" t="s">
        <v>246</v>
      </c>
      <c r="D499" s="133"/>
      <c r="E499" s="229">
        <f>SUM(E500:E534)</f>
        <v>0</v>
      </c>
      <c r="F499" s="136">
        <f>SUM(F500:F534)</f>
        <v>0</v>
      </c>
      <c r="G499" s="136">
        <f>SUM(G500:G534)</f>
        <v>0</v>
      </c>
      <c r="H499" s="98" t="e">
        <f t="shared" si="19"/>
        <v>#DIV/0!</v>
      </c>
      <c r="I499" s="98">
        <f t="shared" si="18"/>
        <v>0</v>
      </c>
      <c r="J499" s="135"/>
      <c r="L499" s="108"/>
    </row>
    <row r="500" spans="1:12" ht="63.75" hidden="1">
      <c r="A500" s="208" t="s">
        <v>376</v>
      </c>
      <c r="B500" s="18"/>
      <c r="C500" s="28"/>
      <c r="D500" s="18" t="s">
        <v>309</v>
      </c>
      <c r="E500" s="230">
        <v>0</v>
      </c>
      <c r="F500" s="46">
        <v>0</v>
      </c>
      <c r="G500" s="46">
        <v>0</v>
      </c>
      <c r="H500" s="131" t="e">
        <f t="shared" si="19"/>
        <v>#DIV/0!</v>
      </c>
      <c r="I500" s="131">
        <f t="shared" si="18"/>
        <v>0</v>
      </c>
      <c r="J500" s="43"/>
      <c r="L500" s="108"/>
    </row>
    <row r="501" spans="1:12" ht="63.75" hidden="1">
      <c r="A501" s="208" t="s">
        <v>376</v>
      </c>
      <c r="B501" s="18"/>
      <c r="C501" s="28"/>
      <c r="D501" s="18" t="s">
        <v>310</v>
      </c>
      <c r="E501" s="230">
        <v>0</v>
      </c>
      <c r="F501" s="46">
        <v>0</v>
      </c>
      <c r="G501" s="46">
        <v>0</v>
      </c>
      <c r="H501" s="131" t="e">
        <f t="shared" si="19"/>
        <v>#DIV/0!</v>
      </c>
      <c r="I501" s="131">
        <f t="shared" si="18"/>
        <v>0</v>
      </c>
      <c r="J501" s="43"/>
      <c r="L501" s="103"/>
    </row>
    <row r="502" spans="1:12" s="96" customFormat="1" ht="12.75" hidden="1">
      <c r="A502" s="212" t="s">
        <v>53</v>
      </c>
      <c r="B502" s="18"/>
      <c r="C502" s="28"/>
      <c r="D502" s="32" t="s">
        <v>264</v>
      </c>
      <c r="E502" s="230">
        <v>0</v>
      </c>
      <c r="F502" s="46">
        <v>0</v>
      </c>
      <c r="G502" s="46">
        <v>0</v>
      </c>
      <c r="H502" s="131" t="e">
        <f t="shared" si="19"/>
        <v>#DIV/0!</v>
      </c>
      <c r="I502" s="131">
        <f t="shared" si="18"/>
        <v>0</v>
      </c>
      <c r="J502" s="43"/>
      <c r="L502" s="141"/>
    </row>
    <row r="503" spans="1:12" ht="12.75" hidden="1">
      <c r="A503" s="212" t="s">
        <v>190</v>
      </c>
      <c r="B503" s="18"/>
      <c r="C503" s="28"/>
      <c r="D503" s="32" t="s">
        <v>151</v>
      </c>
      <c r="E503" s="230">
        <v>0</v>
      </c>
      <c r="F503" s="46">
        <v>0</v>
      </c>
      <c r="G503" s="46">
        <v>0</v>
      </c>
      <c r="H503" s="131" t="e">
        <f t="shared" si="19"/>
        <v>#DIV/0!</v>
      </c>
      <c r="I503" s="131">
        <f t="shared" si="18"/>
        <v>0</v>
      </c>
      <c r="J503" s="43"/>
      <c r="L503" s="103"/>
    </row>
    <row r="504" spans="1:12" ht="12.75" hidden="1">
      <c r="A504" s="208" t="s">
        <v>20</v>
      </c>
      <c r="B504" s="18"/>
      <c r="C504" s="28"/>
      <c r="D504" s="28" t="s">
        <v>170</v>
      </c>
      <c r="E504" s="230">
        <v>0</v>
      </c>
      <c r="F504" s="46">
        <v>0</v>
      </c>
      <c r="G504" s="46">
        <v>0</v>
      </c>
      <c r="H504" s="131" t="e">
        <f t="shared" si="19"/>
        <v>#DIV/0!</v>
      </c>
      <c r="I504" s="131">
        <f t="shared" si="18"/>
        <v>0</v>
      </c>
      <c r="J504" s="43"/>
      <c r="L504" s="103"/>
    </row>
    <row r="505" spans="1:12" ht="12.75" hidden="1">
      <c r="A505" s="212" t="s">
        <v>19</v>
      </c>
      <c r="B505" s="18"/>
      <c r="C505" s="28"/>
      <c r="D505" s="32" t="s">
        <v>311</v>
      </c>
      <c r="E505" s="230">
        <v>0</v>
      </c>
      <c r="F505" s="46">
        <v>0</v>
      </c>
      <c r="G505" s="46">
        <v>0</v>
      </c>
      <c r="H505" s="131" t="e">
        <f t="shared" si="19"/>
        <v>#DIV/0!</v>
      </c>
      <c r="I505" s="131">
        <f t="shared" si="18"/>
        <v>0</v>
      </c>
      <c r="J505" s="43"/>
      <c r="L505" s="103"/>
    </row>
    <row r="506" spans="1:12" ht="12.75" hidden="1">
      <c r="A506" s="212" t="s">
        <v>19</v>
      </c>
      <c r="B506" s="18"/>
      <c r="C506" s="28"/>
      <c r="D506" s="32" t="s">
        <v>265</v>
      </c>
      <c r="E506" s="230">
        <v>0</v>
      </c>
      <c r="F506" s="46">
        <v>0</v>
      </c>
      <c r="G506" s="46">
        <v>0</v>
      </c>
      <c r="H506" s="131" t="e">
        <f t="shared" si="19"/>
        <v>#DIV/0!</v>
      </c>
      <c r="I506" s="131">
        <f t="shared" si="18"/>
        <v>0</v>
      </c>
      <c r="J506" s="43"/>
      <c r="L506" s="103"/>
    </row>
    <row r="507" spans="1:12" ht="12.75" hidden="1">
      <c r="A507" s="208" t="s">
        <v>20</v>
      </c>
      <c r="B507" s="18"/>
      <c r="C507" s="28"/>
      <c r="D507" s="28" t="s">
        <v>405</v>
      </c>
      <c r="E507" s="230">
        <v>0</v>
      </c>
      <c r="F507" s="46">
        <v>0</v>
      </c>
      <c r="G507" s="46">
        <v>0</v>
      </c>
      <c r="H507" s="131" t="e">
        <f t="shared" si="19"/>
        <v>#DIV/0!</v>
      </c>
      <c r="I507" s="131">
        <f t="shared" si="18"/>
        <v>0</v>
      </c>
      <c r="J507" s="43"/>
      <c r="L507" s="103"/>
    </row>
    <row r="508" spans="1:12" ht="12.75" hidden="1">
      <c r="A508" s="208" t="s">
        <v>20</v>
      </c>
      <c r="B508" s="18"/>
      <c r="C508" s="28"/>
      <c r="D508" s="28" t="s">
        <v>406</v>
      </c>
      <c r="E508" s="230">
        <v>0</v>
      </c>
      <c r="F508" s="46">
        <v>0</v>
      </c>
      <c r="G508" s="46">
        <v>0</v>
      </c>
      <c r="H508" s="131" t="e">
        <f t="shared" si="19"/>
        <v>#DIV/0!</v>
      </c>
      <c r="I508" s="131">
        <f t="shared" si="18"/>
        <v>0</v>
      </c>
      <c r="J508" s="43"/>
      <c r="L508" s="103"/>
    </row>
    <row r="509" spans="1:12" ht="12.75" hidden="1">
      <c r="A509" s="208" t="s">
        <v>438</v>
      </c>
      <c r="B509" s="18"/>
      <c r="C509" s="28"/>
      <c r="D509" s="28" t="s">
        <v>81</v>
      </c>
      <c r="E509" s="230">
        <v>0</v>
      </c>
      <c r="F509" s="46">
        <v>0</v>
      </c>
      <c r="G509" s="46">
        <v>0</v>
      </c>
      <c r="H509" s="131" t="e">
        <f t="shared" si="19"/>
        <v>#DIV/0!</v>
      </c>
      <c r="I509" s="131">
        <f t="shared" si="18"/>
        <v>0</v>
      </c>
      <c r="J509" s="43"/>
      <c r="L509" s="103"/>
    </row>
    <row r="510" spans="1:12" ht="12.75" hidden="1">
      <c r="A510" s="212" t="s">
        <v>21</v>
      </c>
      <c r="B510" s="18"/>
      <c r="C510" s="28"/>
      <c r="D510" s="32" t="s">
        <v>312</v>
      </c>
      <c r="E510" s="230">
        <v>0</v>
      </c>
      <c r="F510" s="46">
        <v>0</v>
      </c>
      <c r="G510" s="46">
        <v>0</v>
      </c>
      <c r="H510" s="131" t="e">
        <f t="shared" si="19"/>
        <v>#DIV/0!</v>
      </c>
      <c r="I510" s="131">
        <f t="shared" si="18"/>
        <v>0</v>
      </c>
      <c r="J510" s="43"/>
      <c r="L510" s="103"/>
    </row>
    <row r="511" spans="1:12" ht="12.75" hidden="1">
      <c r="A511" s="208" t="s">
        <v>21</v>
      </c>
      <c r="B511" s="18"/>
      <c r="C511" s="18"/>
      <c r="D511" s="28" t="s">
        <v>249</v>
      </c>
      <c r="E511" s="230">
        <v>0</v>
      </c>
      <c r="F511" s="46">
        <v>0</v>
      </c>
      <c r="G511" s="46">
        <v>0</v>
      </c>
      <c r="H511" s="131" t="e">
        <f t="shared" si="19"/>
        <v>#DIV/0!</v>
      </c>
      <c r="I511" s="131">
        <f t="shared" si="18"/>
        <v>0</v>
      </c>
      <c r="J511" s="43"/>
      <c r="L511" s="103"/>
    </row>
    <row r="512" spans="1:12" ht="12.75" hidden="1">
      <c r="A512" s="208" t="s">
        <v>22</v>
      </c>
      <c r="B512" s="18"/>
      <c r="C512" s="18"/>
      <c r="D512" s="28" t="s">
        <v>82</v>
      </c>
      <c r="E512" s="230">
        <v>0</v>
      </c>
      <c r="F512" s="46">
        <v>0</v>
      </c>
      <c r="G512" s="46">
        <v>0</v>
      </c>
      <c r="H512" s="131" t="e">
        <f t="shared" si="19"/>
        <v>#DIV/0!</v>
      </c>
      <c r="I512" s="131">
        <f aca="true" t="shared" si="20" ref="I512:I575">G512/9240426.16</f>
        <v>0</v>
      </c>
      <c r="J512" s="43"/>
      <c r="L512" s="103"/>
    </row>
    <row r="513" spans="1:12" ht="12.75" hidden="1">
      <c r="A513" s="208" t="s">
        <v>22</v>
      </c>
      <c r="B513" s="18"/>
      <c r="C513" s="18"/>
      <c r="D513" s="28" t="s">
        <v>313</v>
      </c>
      <c r="E513" s="230">
        <v>0</v>
      </c>
      <c r="F513" s="46">
        <v>0</v>
      </c>
      <c r="G513" s="46">
        <v>0</v>
      </c>
      <c r="H513" s="131" t="e">
        <f t="shared" si="19"/>
        <v>#DIV/0!</v>
      </c>
      <c r="I513" s="131">
        <f t="shared" si="20"/>
        <v>0</v>
      </c>
      <c r="J513" s="43"/>
      <c r="L513" s="103"/>
    </row>
    <row r="514" spans="1:12" ht="12.75" hidden="1">
      <c r="A514" s="208" t="s">
        <v>22</v>
      </c>
      <c r="B514" s="18"/>
      <c r="C514" s="18"/>
      <c r="D514" s="28" t="s">
        <v>250</v>
      </c>
      <c r="E514" s="230">
        <v>0</v>
      </c>
      <c r="F514" s="46">
        <v>0</v>
      </c>
      <c r="G514" s="46">
        <v>0</v>
      </c>
      <c r="H514" s="131" t="e">
        <f t="shared" si="19"/>
        <v>#DIV/0!</v>
      </c>
      <c r="I514" s="131">
        <f t="shared" si="20"/>
        <v>0</v>
      </c>
      <c r="J514" s="43"/>
      <c r="L514" s="103"/>
    </row>
    <row r="515" spans="1:12" ht="12.75" hidden="1">
      <c r="A515" s="208" t="s">
        <v>165</v>
      </c>
      <c r="B515" s="18"/>
      <c r="C515" s="18"/>
      <c r="D515" s="28" t="s">
        <v>166</v>
      </c>
      <c r="E515" s="230">
        <v>0</v>
      </c>
      <c r="F515" s="46">
        <v>0</v>
      </c>
      <c r="G515" s="46">
        <v>0</v>
      </c>
      <c r="H515" s="131" t="e">
        <f t="shared" si="19"/>
        <v>#DIV/0!</v>
      </c>
      <c r="I515" s="131">
        <f t="shared" si="20"/>
        <v>0</v>
      </c>
      <c r="J515" s="43"/>
      <c r="L515" s="103"/>
    </row>
    <row r="516" spans="1:12" ht="12.75" hidden="1">
      <c r="A516" s="208" t="s">
        <v>165</v>
      </c>
      <c r="B516" s="18"/>
      <c r="C516" s="18"/>
      <c r="D516" s="28" t="s">
        <v>314</v>
      </c>
      <c r="E516" s="230">
        <v>0</v>
      </c>
      <c r="F516" s="46">
        <v>0</v>
      </c>
      <c r="G516" s="46">
        <v>0</v>
      </c>
      <c r="H516" s="131" t="e">
        <f t="shared" si="19"/>
        <v>#DIV/0!</v>
      </c>
      <c r="I516" s="131">
        <f t="shared" si="20"/>
        <v>0</v>
      </c>
      <c r="J516" s="43"/>
      <c r="L516" s="103"/>
    </row>
    <row r="517" spans="1:12" ht="12.75" hidden="1">
      <c r="A517" s="208" t="s">
        <v>165</v>
      </c>
      <c r="B517" s="18"/>
      <c r="C517" s="18"/>
      <c r="D517" s="28" t="s">
        <v>251</v>
      </c>
      <c r="E517" s="230">
        <v>0</v>
      </c>
      <c r="F517" s="46">
        <v>0</v>
      </c>
      <c r="G517" s="46">
        <v>0</v>
      </c>
      <c r="H517" s="131" t="e">
        <f t="shared" si="19"/>
        <v>#DIV/0!</v>
      </c>
      <c r="I517" s="131">
        <f t="shared" si="20"/>
        <v>0</v>
      </c>
      <c r="J517" s="43"/>
      <c r="L517" s="103"/>
    </row>
    <row r="518" spans="1:12" ht="12.75" hidden="1">
      <c r="A518" s="212" t="s">
        <v>9</v>
      </c>
      <c r="B518" s="18"/>
      <c r="C518" s="18"/>
      <c r="D518" s="32" t="s">
        <v>315</v>
      </c>
      <c r="E518" s="230">
        <v>0</v>
      </c>
      <c r="F518" s="46">
        <v>0</v>
      </c>
      <c r="G518" s="46">
        <v>0</v>
      </c>
      <c r="H518" s="131" t="e">
        <f t="shared" si="19"/>
        <v>#DIV/0!</v>
      </c>
      <c r="I518" s="131">
        <f t="shared" si="20"/>
        <v>0</v>
      </c>
      <c r="J518" s="43"/>
      <c r="L518" s="103"/>
    </row>
    <row r="519" spans="1:12" ht="12.75" hidden="1">
      <c r="A519" s="208" t="s">
        <v>205</v>
      </c>
      <c r="B519" s="18"/>
      <c r="C519" s="18"/>
      <c r="D519" s="28" t="s">
        <v>252</v>
      </c>
      <c r="E519" s="230">
        <v>0</v>
      </c>
      <c r="F519" s="46">
        <v>0</v>
      </c>
      <c r="G519" s="46">
        <v>0</v>
      </c>
      <c r="H519" s="131" t="e">
        <f t="shared" si="19"/>
        <v>#DIV/0!</v>
      </c>
      <c r="I519" s="131">
        <f t="shared" si="20"/>
        <v>0</v>
      </c>
      <c r="J519" s="43"/>
      <c r="L519" s="103"/>
    </row>
    <row r="520" spans="1:12" ht="12.75" hidden="1">
      <c r="A520" s="208" t="s">
        <v>60</v>
      </c>
      <c r="B520" s="18"/>
      <c r="C520" s="18"/>
      <c r="D520" s="28" t="s">
        <v>279</v>
      </c>
      <c r="E520" s="230">
        <v>0</v>
      </c>
      <c r="F520" s="46">
        <v>0</v>
      </c>
      <c r="G520" s="46">
        <v>0</v>
      </c>
      <c r="H520" s="131" t="e">
        <f t="shared" si="19"/>
        <v>#DIV/0!</v>
      </c>
      <c r="I520" s="131">
        <f t="shared" si="20"/>
        <v>0</v>
      </c>
      <c r="J520" s="43"/>
      <c r="L520" s="103"/>
    </row>
    <row r="521" spans="1:12" ht="12.75" hidden="1">
      <c r="A521" s="212" t="s">
        <v>60</v>
      </c>
      <c r="B521" s="18"/>
      <c r="C521" s="18"/>
      <c r="D521" s="32" t="s">
        <v>266</v>
      </c>
      <c r="E521" s="230">
        <v>0</v>
      </c>
      <c r="F521" s="46">
        <v>0</v>
      </c>
      <c r="G521" s="46">
        <v>0</v>
      </c>
      <c r="H521" s="131" t="e">
        <f t="shared" si="19"/>
        <v>#DIV/0!</v>
      </c>
      <c r="I521" s="131">
        <f t="shared" si="20"/>
        <v>0</v>
      </c>
      <c r="J521" s="43"/>
      <c r="L521" s="103"/>
    </row>
    <row r="522" spans="1:12" ht="12.75" hidden="1">
      <c r="A522" s="208" t="s">
        <v>48</v>
      </c>
      <c r="B522" s="18"/>
      <c r="C522" s="18"/>
      <c r="D522" s="28" t="s">
        <v>316</v>
      </c>
      <c r="E522" s="230">
        <v>0</v>
      </c>
      <c r="F522" s="46">
        <v>0</v>
      </c>
      <c r="G522" s="46">
        <v>0</v>
      </c>
      <c r="H522" s="131" t="e">
        <f t="shared" si="19"/>
        <v>#DIV/0!</v>
      </c>
      <c r="I522" s="131">
        <f t="shared" si="20"/>
        <v>0</v>
      </c>
      <c r="J522" s="43"/>
      <c r="L522" s="103"/>
    </row>
    <row r="523" spans="1:12" ht="12.75" hidden="1">
      <c r="A523" s="212" t="s">
        <v>48</v>
      </c>
      <c r="B523" s="18"/>
      <c r="C523" s="18"/>
      <c r="D523" s="32" t="s">
        <v>267</v>
      </c>
      <c r="E523" s="230">
        <v>0</v>
      </c>
      <c r="F523" s="46">
        <v>0</v>
      </c>
      <c r="G523" s="46">
        <v>0</v>
      </c>
      <c r="H523" s="131" t="e">
        <f t="shared" si="19"/>
        <v>#DIV/0!</v>
      </c>
      <c r="I523" s="131">
        <f t="shared" si="20"/>
        <v>0</v>
      </c>
      <c r="J523" s="43"/>
      <c r="L523" s="103"/>
    </row>
    <row r="524" spans="1:12" ht="12.75" hidden="1">
      <c r="A524" s="212" t="s">
        <v>12</v>
      </c>
      <c r="B524" s="18"/>
      <c r="C524" s="18"/>
      <c r="D524" s="32" t="s">
        <v>280</v>
      </c>
      <c r="E524" s="230">
        <v>0</v>
      </c>
      <c r="F524" s="46">
        <v>0</v>
      </c>
      <c r="G524" s="46">
        <v>0</v>
      </c>
      <c r="H524" s="131" t="e">
        <f t="shared" si="19"/>
        <v>#DIV/0!</v>
      </c>
      <c r="I524" s="131">
        <f t="shared" si="20"/>
        <v>0</v>
      </c>
      <c r="J524" s="43"/>
      <c r="L524" s="103"/>
    </row>
    <row r="525" spans="1:12" ht="12.75" hidden="1">
      <c r="A525" s="208" t="s">
        <v>12</v>
      </c>
      <c r="B525" s="18"/>
      <c r="C525" s="18"/>
      <c r="D525" s="28" t="s">
        <v>253</v>
      </c>
      <c r="E525" s="230">
        <v>0</v>
      </c>
      <c r="F525" s="46">
        <v>0</v>
      </c>
      <c r="G525" s="46">
        <v>0</v>
      </c>
      <c r="H525" s="131" t="e">
        <f t="shared" si="19"/>
        <v>#DIV/0!</v>
      </c>
      <c r="I525" s="131">
        <f t="shared" si="20"/>
        <v>0</v>
      </c>
      <c r="J525" s="43"/>
      <c r="L525" s="103"/>
    </row>
    <row r="526" spans="1:12" ht="25.5" hidden="1">
      <c r="A526" s="208" t="s">
        <v>357</v>
      </c>
      <c r="B526" s="18"/>
      <c r="C526" s="18"/>
      <c r="D526" s="28" t="s">
        <v>381</v>
      </c>
      <c r="E526" s="230">
        <v>0</v>
      </c>
      <c r="F526" s="46">
        <v>0</v>
      </c>
      <c r="G526" s="46">
        <v>0</v>
      </c>
      <c r="H526" s="131" t="e">
        <f t="shared" si="19"/>
        <v>#DIV/0!</v>
      </c>
      <c r="I526" s="131">
        <f t="shared" si="20"/>
        <v>0</v>
      </c>
      <c r="J526" s="43"/>
      <c r="L526" s="103"/>
    </row>
    <row r="527" spans="1:12" ht="38.25" hidden="1">
      <c r="A527" s="208" t="s">
        <v>361</v>
      </c>
      <c r="B527" s="18"/>
      <c r="C527" s="18"/>
      <c r="D527" s="28" t="s">
        <v>382</v>
      </c>
      <c r="E527" s="230">
        <v>0</v>
      </c>
      <c r="F527" s="46">
        <v>0</v>
      </c>
      <c r="G527" s="46">
        <v>0</v>
      </c>
      <c r="H527" s="131" t="e">
        <f t="shared" si="19"/>
        <v>#DIV/0!</v>
      </c>
      <c r="I527" s="131">
        <f t="shared" si="20"/>
        <v>0</v>
      </c>
      <c r="J527" s="43"/>
      <c r="L527" s="103"/>
    </row>
    <row r="528" spans="1:12" ht="12.75" hidden="1">
      <c r="A528" s="208" t="s">
        <v>25</v>
      </c>
      <c r="B528" s="18"/>
      <c r="C528" s="18"/>
      <c r="D528" s="28" t="s">
        <v>281</v>
      </c>
      <c r="E528" s="230">
        <v>0</v>
      </c>
      <c r="F528" s="46">
        <v>0</v>
      </c>
      <c r="G528" s="46">
        <v>0</v>
      </c>
      <c r="H528" s="131" t="e">
        <f t="shared" si="19"/>
        <v>#DIV/0!</v>
      </c>
      <c r="I528" s="131">
        <f t="shared" si="20"/>
        <v>0</v>
      </c>
      <c r="J528" s="43"/>
      <c r="L528" s="103"/>
    </row>
    <row r="529" spans="1:12" ht="12.75" hidden="1">
      <c r="A529" s="208" t="s">
        <v>25</v>
      </c>
      <c r="B529" s="18"/>
      <c r="C529" s="18"/>
      <c r="D529" s="28" t="s">
        <v>254</v>
      </c>
      <c r="E529" s="230">
        <v>0</v>
      </c>
      <c r="F529" s="46">
        <v>0</v>
      </c>
      <c r="G529" s="46">
        <v>0</v>
      </c>
      <c r="H529" s="131" t="e">
        <f t="shared" si="19"/>
        <v>#DIV/0!</v>
      </c>
      <c r="I529" s="131">
        <f t="shared" si="20"/>
        <v>0</v>
      </c>
      <c r="J529" s="43"/>
      <c r="L529" s="103"/>
    </row>
    <row r="530" spans="1:12" ht="12.75" hidden="1">
      <c r="A530" s="208" t="s">
        <v>26</v>
      </c>
      <c r="B530" s="18"/>
      <c r="C530" s="18"/>
      <c r="D530" s="28" t="s">
        <v>317</v>
      </c>
      <c r="E530" s="230">
        <v>0</v>
      </c>
      <c r="F530" s="46">
        <v>0</v>
      </c>
      <c r="G530" s="46">
        <v>0</v>
      </c>
      <c r="H530" s="131" t="e">
        <f t="shared" si="19"/>
        <v>#DIV/0!</v>
      </c>
      <c r="I530" s="131">
        <f t="shared" si="20"/>
        <v>0</v>
      </c>
      <c r="J530" s="43"/>
      <c r="L530" s="103"/>
    </row>
    <row r="531" spans="1:12" ht="12.75" hidden="1">
      <c r="A531" s="208" t="s">
        <v>26</v>
      </c>
      <c r="B531" s="18"/>
      <c r="C531" s="18"/>
      <c r="D531" s="28" t="s">
        <v>318</v>
      </c>
      <c r="E531" s="230">
        <v>0</v>
      </c>
      <c r="F531" s="46">
        <v>0</v>
      </c>
      <c r="G531" s="46">
        <v>0</v>
      </c>
      <c r="H531" s="131" t="e">
        <f t="shared" si="19"/>
        <v>#DIV/0!</v>
      </c>
      <c r="I531" s="131">
        <f t="shared" si="20"/>
        <v>0</v>
      </c>
      <c r="J531" s="43"/>
      <c r="L531" s="103"/>
    </row>
    <row r="532" spans="1:12" ht="12.75" hidden="1">
      <c r="A532" s="208" t="s">
        <v>362</v>
      </c>
      <c r="B532" s="18"/>
      <c r="C532" s="18"/>
      <c r="D532" s="28" t="s">
        <v>383</v>
      </c>
      <c r="E532" s="230">
        <v>0</v>
      </c>
      <c r="F532" s="46">
        <v>0</v>
      </c>
      <c r="G532" s="46">
        <v>0</v>
      </c>
      <c r="H532" s="131" t="e">
        <f t="shared" si="19"/>
        <v>#DIV/0!</v>
      </c>
      <c r="I532" s="131">
        <f t="shared" si="20"/>
        <v>0</v>
      </c>
      <c r="J532" s="43"/>
      <c r="L532" s="103"/>
    </row>
    <row r="533" spans="1:12" ht="12.75" hidden="1">
      <c r="A533" s="208" t="s">
        <v>362</v>
      </c>
      <c r="B533" s="18"/>
      <c r="C533" s="18"/>
      <c r="D533" s="28" t="s">
        <v>384</v>
      </c>
      <c r="E533" s="230">
        <v>0</v>
      </c>
      <c r="F533" s="46">
        <v>0</v>
      </c>
      <c r="G533" s="46">
        <v>0</v>
      </c>
      <c r="H533" s="131" t="e">
        <f t="shared" si="19"/>
        <v>#DIV/0!</v>
      </c>
      <c r="I533" s="131">
        <f t="shared" si="20"/>
        <v>0</v>
      </c>
      <c r="J533" s="43"/>
      <c r="L533" s="103"/>
    </row>
    <row r="534" spans="1:12" ht="63.75" hidden="1">
      <c r="A534" s="208" t="s">
        <v>380</v>
      </c>
      <c r="B534" s="18"/>
      <c r="C534" s="18"/>
      <c r="D534" s="28" t="s">
        <v>263</v>
      </c>
      <c r="E534" s="230">
        <v>0</v>
      </c>
      <c r="F534" s="46">
        <v>0</v>
      </c>
      <c r="G534" s="46">
        <v>0</v>
      </c>
      <c r="H534" s="131" t="e">
        <f t="shared" si="19"/>
        <v>#DIV/0!</v>
      </c>
      <c r="I534" s="131">
        <f t="shared" si="20"/>
        <v>0</v>
      </c>
      <c r="J534" s="43"/>
      <c r="L534" s="103"/>
    </row>
    <row r="535" spans="1:12" ht="18" customHeight="1">
      <c r="A535" s="20" t="s">
        <v>57</v>
      </c>
      <c r="B535" s="16">
        <v>854</v>
      </c>
      <c r="C535" s="16"/>
      <c r="D535" s="16"/>
      <c r="E535" s="228">
        <f>SUM(E536,E553,E556,E546)</f>
        <v>170781</v>
      </c>
      <c r="F535" s="40">
        <f>SUM(F536,F553,F556,F546)</f>
        <v>220781</v>
      </c>
      <c r="G535" s="40">
        <f>SUM(G536,G553,G556,G546)</f>
        <v>115260.72000000002</v>
      </c>
      <c r="H535" s="30">
        <f t="shared" si="19"/>
        <v>0.5220590539946826</v>
      </c>
      <c r="I535" s="30">
        <f t="shared" si="20"/>
        <v>0.012473528601845352</v>
      </c>
      <c r="J535" s="90">
        <v>0</v>
      </c>
      <c r="L535" s="103"/>
    </row>
    <row r="536" spans="1:12" ht="15" customHeight="1">
      <c r="A536" s="94" t="s">
        <v>58</v>
      </c>
      <c r="B536" s="133"/>
      <c r="C536" s="133">
        <v>85401</v>
      </c>
      <c r="D536" s="133"/>
      <c r="E536" s="229">
        <f>SUM(E537:E545)</f>
        <v>113228</v>
      </c>
      <c r="F536" s="136">
        <f>SUM(F537:F545)</f>
        <v>113228</v>
      </c>
      <c r="G536" s="136">
        <f>SUM(G537:G545)</f>
        <v>39094.73</v>
      </c>
      <c r="H536" s="98">
        <f t="shared" si="19"/>
        <v>0.3452744020913555</v>
      </c>
      <c r="I536" s="98">
        <f t="shared" si="20"/>
        <v>0.004230836253985066</v>
      </c>
      <c r="J536" s="135"/>
      <c r="L536" s="103"/>
    </row>
    <row r="537" spans="1:14" ht="12.75">
      <c r="A537" s="19" t="s">
        <v>19</v>
      </c>
      <c r="B537" s="18"/>
      <c r="C537" s="18"/>
      <c r="D537" s="18">
        <v>4010</v>
      </c>
      <c r="E537" s="230">
        <v>80436</v>
      </c>
      <c r="F537" s="46">
        <v>80436</v>
      </c>
      <c r="G537" s="46">
        <v>23211.11</v>
      </c>
      <c r="H537" s="131">
        <f t="shared" si="19"/>
        <v>0.28856618926848676</v>
      </c>
      <c r="I537" s="131">
        <f t="shared" si="20"/>
        <v>0.0025119090394852524</v>
      </c>
      <c r="J537" s="43"/>
      <c r="L537" s="108"/>
      <c r="M537" s="104"/>
      <c r="N537" s="104"/>
    </row>
    <row r="538" spans="1:12" s="96" customFormat="1" ht="12.75">
      <c r="A538" s="19" t="s">
        <v>20</v>
      </c>
      <c r="B538" s="18"/>
      <c r="C538" s="18"/>
      <c r="D538" s="18">
        <v>4040</v>
      </c>
      <c r="E538" s="230">
        <v>5220</v>
      </c>
      <c r="F538" s="46">
        <v>4334</v>
      </c>
      <c r="G538" s="46">
        <v>4333.05</v>
      </c>
      <c r="H538" s="131">
        <f t="shared" si="19"/>
        <v>0.9997808029533918</v>
      </c>
      <c r="I538" s="131">
        <f t="shared" si="20"/>
        <v>0.0004689231778894492</v>
      </c>
      <c r="J538" s="43"/>
      <c r="L538" s="141"/>
    </row>
    <row r="539" spans="1:14" ht="12.75">
      <c r="A539" s="19" t="s">
        <v>21</v>
      </c>
      <c r="B539" s="18"/>
      <c r="C539" s="18"/>
      <c r="D539" s="18">
        <v>4110</v>
      </c>
      <c r="E539" s="230">
        <v>14690</v>
      </c>
      <c r="F539" s="46">
        <v>14690</v>
      </c>
      <c r="G539" s="46">
        <v>4462.16</v>
      </c>
      <c r="H539" s="131">
        <f t="shared" si="19"/>
        <v>0.3037549353301566</v>
      </c>
      <c r="I539" s="131">
        <f t="shared" si="20"/>
        <v>0.0004828954771930129</v>
      </c>
      <c r="J539" s="43"/>
      <c r="L539" s="108"/>
      <c r="M539" s="104"/>
      <c r="N539" s="104"/>
    </row>
    <row r="540" spans="1:14" ht="12.75">
      <c r="A540" s="19" t="s">
        <v>22</v>
      </c>
      <c r="B540" s="18"/>
      <c r="C540" s="18"/>
      <c r="D540" s="18">
        <v>4120</v>
      </c>
      <c r="E540" s="230">
        <v>2101</v>
      </c>
      <c r="F540" s="46">
        <v>2101</v>
      </c>
      <c r="G540" s="46">
        <v>596.5</v>
      </c>
      <c r="H540" s="131">
        <f t="shared" si="19"/>
        <v>0.2839124226558781</v>
      </c>
      <c r="I540" s="131">
        <f t="shared" si="20"/>
        <v>6.455329977984479E-05</v>
      </c>
      <c r="J540" s="43"/>
      <c r="L540" s="108"/>
      <c r="M540" s="104"/>
      <c r="N540" s="104"/>
    </row>
    <row r="541" spans="1:14" ht="12.75">
      <c r="A541" s="19" t="s">
        <v>9</v>
      </c>
      <c r="B541" s="18"/>
      <c r="C541" s="18"/>
      <c r="D541" s="18">
        <v>4210</v>
      </c>
      <c r="E541" s="230">
        <v>1500</v>
      </c>
      <c r="F541" s="46">
        <v>1336</v>
      </c>
      <c r="G541" s="46">
        <v>139.09</v>
      </c>
      <c r="H541" s="131">
        <f t="shared" si="19"/>
        <v>0.10410928143712575</v>
      </c>
      <c r="I541" s="131">
        <f t="shared" si="20"/>
        <v>1.5052336071045451E-05</v>
      </c>
      <c r="J541" s="43"/>
      <c r="L541" s="108"/>
      <c r="M541" s="104"/>
      <c r="N541" s="104"/>
    </row>
    <row r="542" spans="1:14" ht="12.75">
      <c r="A542" s="29" t="s">
        <v>146</v>
      </c>
      <c r="B542" s="18"/>
      <c r="C542" s="18"/>
      <c r="D542" s="18">
        <v>4240</v>
      </c>
      <c r="E542" s="230">
        <v>2290</v>
      </c>
      <c r="F542" s="46">
        <v>1375</v>
      </c>
      <c r="G542" s="46">
        <v>0</v>
      </c>
      <c r="H542" s="131">
        <f aca="true" t="shared" si="21" ref="H542:H622">G542/F542</f>
        <v>0</v>
      </c>
      <c r="I542" s="131">
        <f t="shared" si="20"/>
        <v>0</v>
      </c>
      <c r="J542" s="43"/>
      <c r="L542" s="108"/>
      <c r="M542" s="104"/>
      <c r="N542" s="104"/>
    </row>
    <row r="543" spans="1:14" ht="12.75">
      <c r="A543" s="29" t="s">
        <v>11</v>
      </c>
      <c r="B543" s="18"/>
      <c r="C543" s="18"/>
      <c r="D543" s="28" t="s">
        <v>136</v>
      </c>
      <c r="E543" s="230">
        <v>300</v>
      </c>
      <c r="F543" s="46">
        <v>300</v>
      </c>
      <c r="G543" s="46">
        <v>0</v>
      </c>
      <c r="H543" s="131">
        <f t="shared" si="21"/>
        <v>0</v>
      </c>
      <c r="I543" s="131">
        <f t="shared" si="20"/>
        <v>0</v>
      </c>
      <c r="J543" s="43"/>
      <c r="L543" s="108"/>
      <c r="M543" s="104"/>
      <c r="N543" s="104"/>
    </row>
    <row r="544" spans="1:14" ht="12.75">
      <c r="A544" s="29" t="s">
        <v>12</v>
      </c>
      <c r="B544" s="18"/>
      <c r="C544" s="18"/>
      <c r="D544" s="28" t="s">
        <v>79</v>
      </c>
      <c r="E544" s="230">
        <v>0</v>
      </c>
      <c r="F544" s="46">
        <v>50</v>
      </c>
      <c r="G544" s="46">
        <v>14.9</v>
      </c>
      <c r="H544" s="131">
        <f t="shared" si="21"/>
        <v>0.298</v>
      </c>
      <c r="I544" s="131">
        <f t="shared" si="20"/>
        <v>1.612479743033843E-06</v>
      </c>
      <c r="J544" s="43"/>
      <c r="L544" s="108"/>
      <c r="M544" s="104"/>
      <c r="N544" s="104"/>
    </row>
    <row r="545" spans="1:14" ht="12.75">
      <c r="A545" s="19" t="s">
        <v>362</v>
      </c>
      <c r="B545" s="18"/>
      <c r="C545" s="18"/>
      <c r="D545" s="18">
        <v>4440</v>
      </c>
      <c r="E545" s="230">
        <v>6691</v>
      </c>
      <c r="F545" s="46">
        <v>8606</v>
      </c>
      <c r="G545" s="46">
        <v>6337.92</v>
      </c>
      <c r="H545" s="131">
        <f t="shared" si="21"/>
        <v>0.7364536369974437</v>
      </c>
      <c r="I545" s="131">
        <f t="shared" si="20"/>
        <v>0.0006858904438234265</v>
      </c>
      <c r="J545" s="43"/>
      <c r="L545" s="108"/>
      <c r="M545" s="104"/>
      <c r="N545" s="104"/>
    </row>
    <row r="546" spans="1:14" ht="15" customHeight="1">
      <c r="A546" s="145" t="s">
        <v>218</v>
      </c>
      <c r="B546" s="133"/>
      <c r="C546" s="133" t="s">
        <v>219</v>
      </c>
      <c r="D546" s="133"/>
      <c r="E546" s="229">
        <f>SUM(E547:E552)</f>
        <v>17053</v>
      </c>
      <c r="F546" s="136">
        <f>SUM(F547:F552)</f>
        <v>17053</v>
      </c>
      <c r="G546" s="136">
        <f>SUM(G547:G552)</f>
        <v>8817.99</v>
      </c>
      <c r="H546" s="98">
        <f t="shared" si="21"/>
        <v>0.5170931800856154</v>
      </c>
      <c r="I546" s="98">
        <f t="shared" si="20"/>
        <v>0.0009542839093473152</v>
      </c>
      <c r="J546" s="135"/>
      <c r="L546" s="108"/>
      <c r="M546" s="104"/>
      <c r="N546" s="104"/>
    </row>
    <row r="547" spans="1:14" ht="12.75">
      <c r="A547" s="51" t="s">
        <v>19</v>
      </c>
      <c r="B547" s="18"/>
      <c r="C547" s="18"/>
      <c r="D547" s="28" t="s">
        <v>151</v>
      </c>
      <c r="E547" s="230">
        <v>12246</v>
      </c>
      <c r="F547" s="46">
        <v>12246</v>
      </c>
      <c r="G547" s="46">
        <v>6307.2</v>
      </c>
      <c r="H547" s="131">
        <f t="shared" si="21"/>
        <v>0.5150416462518373</v>
      </c>
      <c r="I547" s="131">
        <f t="shared" si="20"/>
        <v>0.0006825659218297352</v>
      </c>
      <c r="J547" s="43"/>
      <c r="L547" s="108"/>
      <c r="M547" s="104"/>
      <c r="N547" s="104"/>
    </row>
    <row r="548" spans="1:14" ht="12.75">
      <c r="A548" s="51" t="s">
        <v>20</v>
      </c>
      <c r="B548" s="18"/>
      <c r="C548" s="18"/>
      <c r="D548" s="28" t="s">
        <v>170</v>
      </c>
      <c r="E548" s="230">
        <v>1406</v>
      </c>
      <c r="F548" s="46">
        <v>915</v>
      </c>
      <c r="G548" s="46">
        <v>914.38</v>
      </c>
      <c r="H548" s="131">
        <f t="shared" si="21"/>
        <v>0.9993224043715847</v>
      </c>
      <c r="I548" s="131">
        <f t="shared" si="20"/>
        <v>9.895431056612653E-05</v>
      </c>
      <c r="J548" s="43"/>
      <c r="L548" s="108"/>
      <c r="M548" s="104"/>
      <c r="N548" s="104"/>
    </row>
    <row r="549" spans="1:12" s="96" customFormat="1" ht="12.75">
      <c r="A549" s="51" t="s">
        <v>21</v>
      </c>
      <c r="B549" s="18"/>
      <c r="C549" s="18"/>
      <c r="D549" s="28" t="s">
        <v>81</v>
      </c>
      <c r="E549" s="230">
        <v>2347</v>
      </c>
      <c r="F549" s="46">
        <v>2347</v>
      </c>
      <c r="G549" s="46">
        <v>1330.41</v>
      </c>
      <c r="H549" s="131">
        <f t="shared" si="21"/>
        <v>0.5668555602897316</v>
      </c>
      <c r="I549" s="131">
        <f t="shared" si="20"/>
        <v>0.00014397712583420503</v>
      </c>
      <c r="J549" s="43"/>
      <c r="L549" s="141"/>
    </row>
    <row r="550" spans="1:14" ht="12.75">
      <c r="A550" s="51" t="s">
        <v>22</v>
      </c>
      <c r="B550" s="18"/>
      <c r="C550" s="18"/>
      <c r="D550" s="28" t="s">
        <v>82</v>
      </c>
      <c r="E550" s="230">
        <v>234</v>
      </c>
      <c r="F550" s="46">
        <v>234</v>
      </c>
      <c r="G550" s="46">
        <v>179.6</v>
      </c>
      <c r="H550" s="131">
        <f t="shared" si="21"/>
        <v>0.7675213675213675</v>
      </c>
      <c r="I550" s="131">
        <f t="shared" si="20"/>
        <v>1.9436333009991823E-05</v>
      </c>
      <c r="J550" s="43"/>
      <c r="L550" s="108"/>
      <c r="M550" s="104"/>
      <c r="N550" s="104"/>
    </row>
    <row r="551" spans="1:14" ht="12.75">
      <c r="A551" s="51" t="s">
        <v>146</v>
      </c>
      <c r="B551" s="18"/>
      <c r="C551" s="18"/>
      <c r="D551" s="28" t="s">
        <v>147</v>
      </c>
      <c r="E551" s="230">
        <v>500</v>
      </c>
      <c r="F551" s="46">
        <v>991</v>
      </c>
      <c r="G551" s="46">
        <v>0</v>
      </c>
      <c r="H551" s="131">
        <f t="shared" si="21"/>
        <v>0</v>
      </c>
      <c r="I551" s="131">
        <f t="shared" si="20"/>
        <v>0</v>
      </c>
      <c r="J551" s="43"/>
      <c r="L551" s="108"/>
      <c r="M551" s="104"/>
      <c r="N551" s="104"/>
    </row>
    <row r="552" spans="1:14" ht="12.75">
      <c r="A552" s="19" t="s">
        <v>362</v>
      </c>
      <c r="B552" s="18"/>
      <c r="C552" s="18"/>
      <c r="D552" s="28" t="s">
        <v>143</v>
      </c>
      <c r="E552" s="230">
        <v>320</v>
      </c>
      <c r="F552" s="46">
        <v>320</v>
      </c>
      <c r="G552" s="46">
        <v>86.4</v>
      </c>
      <c r="H552" s="131">
        <f t="shared" si="21"/>
        <v>0.27</v>
      </c>
      <c r="I552" s="131">
        <f t="shared" si="20"/>
        <v>9.350218107256646E-06</v>
      </c>
      <c r="J552" s="43"/>
      <c r="L552" s="108"/>
      <c r="M552" s="104"/>
      <c r="N552" s="104"/>
    </row>
    <row r="553" spans="1:14" ht="15" customHeight="1">
      <c r="A553" s="94" t="s">
        <v>163</v>
      </c>
      <c r="B553" s="133"/>
      <c r="C553" s="133" t="s">
        <v>164</v>
      </c>
      <c r="D553" s="133"/>
      <c r="E553" s="229">
        <f>SUM(E554:E555)</f>
        <v>36800</v>
      </c>
      <c r="F553" s="136">
        <f>SUM(F554:F555)</f>
        <v>86800</v>
      </c>
      <c r="G553" s="136">
        <f>SUM(G554:G555)</f>
        <v>67348</v>
      </c>
      <c r="H553" s="98">
        <f t="shared" si="21"/>
        <v>0.7758986175115208</v>
      </c>
      <c r="I553" s="98">
        <f t="shared" si="20"/>
        <v>0.0072884084385129696</v>
      </c>
      <c r="J553" s="135"/>
      <c r="L553" s="108"/>
      <c r="M553" s="104"/>
      <c r="N553" s="104"/>
    </row>
    <row r="554" spans="1:14" ht="12.75">
      <c r="A554" s="29" t="s">
        <v>172</v>
      </c>
      <c r="B554" s="18"/>
      <c r="C554" s="28"/>
      <c r="D554" s="28" t="s">
        <v>173</v>
      </c>
      <c r="E554" s="230">
        <v>12800</v>
      </c>
      <c r="F554" s="46">
        <v>12800</v>
      </c>
      <c r="G554" s="46">
        <v>12538</v>
      </c>
      <c r="H554" s="131">
        <f t="shared" si="21"/>
        <v>0.97953125</v>
      </c>
      <c r="I554" s="131">
        <f t="shared" si="20"/>
        <v>0.001356863826722035</v>
      </c>
      <c r="J554" s="43"/>
      <c r="L554" s="108"/>
      <c r="M554" s="104"/>
      <c r="N554" s="104"/>
    </row>
    <row r="555" spans="1:14" ht="12.75">
      <c r="A555" s="29" t="s">
        <v>174</v>
      </c>
      <c r="B555" s="18"/>
      <c r="C555" s="18"/>
      <c r="D555" s="28" t="s">
        <v>175</v>
      </c>
      <c r="E555" s="230">
        <v>24000</v>
      </c>
      <c r="F555" s="46">
        <v>74000</v>
      </c>
      <c r="G555" s="46">
        <v>54810</v>
      </c>
      <c r="H555" s="131">
        <f t="shared" si="21"/>
        <v>0.7406756756756757</v>
      </c>
      <c r="I555" s="131">
        <f t="shared" si="20"/>
        <v>0.005931544611790935</v>
      </c>
      <c r="J555" s="43"/>
      <c r="L555" s="108"/>
      <c r="M555" s="104"/>
      <c r="N555" s="104"/>
    </row>
    <row r="556" spans="1:12" s="96" customFormat="1" ht="15" customHeight="1">
      <c r="A556" s="94" t="s">
        <v>15</v>
      </c>
      <c r="B556" s="133"/>
      <c r="C556" s="133" t="s">
        <v>192</v>
      </c>
      <c r="D556" s="133"/>
      <c r="E556" s="229">
        <f>SUM(E557:E559)</f>
        <v>3700</v>
      </c>
      <c r="F556" s="136">
        <f>SUM(F557:F559)</f>
        <v>3700</v>
      </c>
      <c r="G556" s="136">
        <f>SUM(G557:G559)</f>
        <v>0</v>
      </c>
      <c r="H556" s="98">
        <f t="shared" si="21"/>
        <v>0</v>
      </c>
      <c r="I556" s="98">
        <f t="shared" si="20"/>
        <v>0</v>
      </c>
      <c r="J556" s="135"/>
      <c r="L556" s="141"/>
    </row>
    <row r="557" spans="1:14" ht="12.75">
      <c r="A557" s="29" t="s">
        <v>9</v>
      </c>
      <c r="B557" s="18"/>
      <c r="C557" s="28"/>
      <c r="D557" s="28" t="s">
        <v>83</v>
      </c>
      <c r="E557" s="230">
        <v>1000</v>
      </c>
      <c r="F557" s="46">
        <v>1000</v>
      </c>
      <c r="G557" s="46">
        <v>0</v>
      </c>
      <c r="H557" s="131">
        <f t="shared" si="21"/>
        <v>0</v>
      </c>
      <c r="I557" s="131">
        <f t="shared" si="20"/>
        <v>0</v>
      </c>
      <c r="J557" s="43"/>
      <c r="L557" s="108"/>
      <c r="M557" s="104"/>
      <c r="N557" s="104"/>
    </row>
    <row r="558" spans="1:14" ht="12.75">
      <c r="A558" s="29" t="s">
        <v>12</v>
      </c>
      <c r="B558" s="18"/>
      <c r="C558" s="28"/>
      <c r="D558" s="28" t="s">
        <v>79</v>
      </c>
      <c r="E558" s="230">
        <v>2500</v>
      </c>
      <c r="F558" s="46">
        <v>2500</v>
      </c>
      <c r="G558" s="46">
        <v>0</v>
      </c>
      <c r="H558" s="131">
        <f t="shared" si="21"/>
        <v>0</v>
      </c>
      <c r="I558" s="131">
        <f t="shared" si="20"/>
        <v>0</v>
      </c>
      <c r="J558" s="43"/>
      <c r="L558" s="108"/>
      <c r="M558" s="104"/>
      <c r="N558" s="104"/>
    </row>
    <row r="559" spans="1:12" s="96" customFormat="1" ht="12.75">
      <c r="A559" s="29" t="s">
        <v>26</v>
      </c>
      <c r="B559" s="18"/>
      <c r="C559" s="28"/>
      <c r="D559" s="28" t="s">
        <v>92</v>
      </c>
      <c r="E559" s="230">
        <v>200</v>
      </c>
      <c r="F559" s="46">
        <v>200</v>
      </c>
      <c r="G559" s="46">
        <v>0</v>
      </c>
      <c r="H559" s="131">
        <f t="shared" si="21"/>
        <v>0</v>
      </c>
      <c r="I559" s="131">
        <f t="shared" si="20"/>
        <v>0</v>
      </c>
      <c r="J559" s="43"/>
      <c r="L559" s="141"/>
    </row>
    <row r="560" spans="1:14" ht="18" customHeight="1">
      <c r="A560" s="20" t="s">
        <v>61</v>
      </c>
      <c r="B560" s="16">
        <v>900</v>
      </c>
      <c r="C560" s="16"/>
      <c r="D560" s="16"/>
      <c r="E560" s="228">
        <f>SUM(E561,E574,E587,E593,E602,E605,E614,)</f>
        <v>1594300</v>
      </c>
      <c r="F560" s="40">
        <f>SUM(F561,F574,F587,F593,F602,F605,F614,)</f>
        <v>1860564</v>
      </c>
      <c r="G560" s="198">
        <f>SUM(G561,G587,G593,G605,G614,G611,G602,G574)</f>
        <v>757025.8300000001</v>
      </c>
      <c r="H560" s="30">
        <f t="shared" si="21"/>
        <v>0.4068797579658642</v>
      </c>
      <c r="I560" s="30">
        <f t="shared" si="20"/>
        <v>0.08192542388109944</v>
      </c>
      <c r="J560" s="90">
        <v>0</v>
      </c>
      <c r="L560" s="108"/>
      <c r="M560" s="104"/>
      <c r="N560" s="104"/>
    </row>
    <row r="561" spans="1:14" ht="15" customHeight="1">
      <c r="A561" s="144" t="s">
        <v>87</v>
      </c>
      <c r="B561" s="138"/>
      <c r="C561" s="138" t="s">
        <v>88</v>
      </c>
      <c r="D561" s="138"/>
      <c r="E561" s="232">
        <f>SUM(E562:E572)</f>
        <v>93688</v>
      </c>
      <c r="F561" s="140">
        <f>SUM(F562:F573)</f>
        <v>286688</v>
      </c>
      <c r="G561" s="140">
        <f>SUM(G562:G573)</f>
        <v>41276.420000000006</v>
      </c>
      <c r="H561" s="98">
        <f t="shared" si="21"/>
        <v>0.1439767970755665</v>
      </c>
      <c r="I561" s="98">
        <f t="shared" si="20"/>
        <v>0.004466939001003824</v>
      </c>
      <c r="J561" s="135"/>
      <c r="L561" s="108"/>
      <c r="M561" s="104"/>
      <c r="N561" s="104"/>
    </row>
    <row r="562" spans="1:14" ht="12.75">
      <c r="A562" s="29" t="s">
        <v>27</v>
      </c>
      <c r="B562" s="138"/>
      <c r="C562" s="138"/>
      <c r="D562" s="28" t="s">
        <v>81</v>
      </c>
      <c r="E562" s="234">
        <v>602</v>
      </c>
      <c r="F562" s="194">
        <v>602</v>
      </c>
      <c r="G562" s="194">
        <v>0</v>
      </c>
      <c r="H562" s="131">
        <v>0</v>
      </c>
      <c r="I562" s="131">
        <f t="shared" si="20"/>
        <v>0</v>
      </c>
      <c r="J562" s="135"/>
      <c r="L562" s="108"/>
      <c r="M562" s="104"/>
      <c r="N562" s="104"/>
    </row>
    <row r="563" spans="1:14" ht="12.75">
      <c r="A563" s="29" t="s">
        <v>22</v>
      </c>
      <c r="B563" s="138"/>
      <c r="C563" s="138"/>
      <c r="D563" s="28" t="s">
        <v>82</v>
      </c>
      <c r="E563" s="234">
        <v>86</v>
      </c>
      <c r="F563" s="194">
        <v>86</v>
      </c>
      <c r="G563" s="194">
        <v>0</v>
      </c>
      <c r="H563" s="131">
        <v>0</v>
      </c>
      <c r="I563" s="131">
        <f t="shared" si="20"/>
        <v>0</v>
      </c>
      <c r="J563" s="135"/>
      <c r="L563" s="108"/>
      <c r="M563" s="104"/>
      <c r="N563" s="104"/>
    </row>
    <row r="564" spans="1:14" ht="12.75">
      <c r="A564" s="23" t="s">
        <v>165</v>
      </c>
      <c r="B564" s="21"/>
      <c r="C564" s="21"/>
      <c r="D564" s="21" t="s">
        <v>166</v>
      </c>
      <c r="E564" s="233">
        <v>3500</v>
      </c>
      <c r="F564" s="41">
        <v>3500</v>
      </c>
      <c r="G564" s="41">
        <v>0</v>
      </c>
      <c r="H564" s="131">
        <f t="shared" si="21"/>
        <v>0</v>
      </c>
      <c r="I564" s="131">
        <f t="shared" si="20"/>
        <v>0</v>
      </c>
      <c r="J564" s="43"/>
      <c r="L564" s="108"/>
      <c r="M564" s="104"/>
      <c r="N564" s="104"/>
    </row>
    <row r="565" spans="1:14" ht="12.75">
      <c r="A565" s="23" t="s">
        <v>9</v>
      </c>
      <c r="B565" s="21"/>
      <c r="C565" s="21"/>
      <c r="D565" s="21" t="s">
        <v>83</v>
      </c>
      <c r="E565" s="233">
        <v>6000</v>
      </c>
      <c r="F565" s="41">
        <v>6000</v>
      </c>
      <c r="G565" s="41">
        <v>2583</v>
      </c>
      <c r="H565" s="131">
        <f t="shared" si="21"/>
        <v>0.4305</v>
      </c>
      <c r="I565" s="131">
        <f t="shared" si="20"/>
        <v>0.00027953256216486016</v>
      </c>
      <c r="J565" s="43"/>
      <c r="L565" s="104"/>
      <c r="M565" s="104"/>
      <c r="N565" s="104"/>
    </row>
    <row r="566" spans="1:10" s="96" customFormat="1" ht="12.75">
      <c r="A566" s="23" t="s">
        <v>11</v>
      </c>
      <c r="B566" s="21"/>
      <c r="C566" s="21"/>
      <c r="D566" s="21" t="s">
        <v>136</v>
      </c>
      <c r="E566" s="233">
        <v>5000</v>
      </c>
      <c r="F566" s="41">
        <v>5000</v>
      </c>
      <c r="G566" s="41">
        <v>0</v>
      </c>
      <c r="H566" s="131">
        <f t="shared" si="21"/>
        <v>0</v>
      </c>
      <c r="I566" s="131">
        <f t="shared" si="20"/>
        <v>0</v>
      </c>
      <c r="J566" s="43"/>
    </row>
    <row r="567" spans="1:14" ht="12.75">
      <c r="A567" s="23" t="s">
        <v>12</v>
      </c>
      <c r="B567" s="21"/>
      <c r="C567" s="21"/>
      <c r="D567" s="21" t="s">
        <v>79</v>
      </c>
      <c r="E567" s="233">
        <v>8000</v>
      </c>
      <c r="F567" s="41">
        <v>7800</v>
      </c>
      <c r="G567" s="41">
        <v>3842.8</v>
      </c>
      <c r="H567" s="131">
        <f t="shared" si="21"/>
        <v>0.4926666666666667</v>
      </c>
      <c r="I567" s="131">
        <f t="shared" si="20"/>
        <v>0.0004158682655389565</v>
      </c>
      <c r="J567" s="43"/>
      <c r="L567" s="104"/>
      <c r="M567" s="104"/>
      <c r="N567" s="104"/>
    </row>
    <row r="568" spans="1:14" ht="25.5">
      <c r="A568" s="23" t="s">
        <v>213</v>
      </c>
      <c r="B568" s="21"/>
      <c r="C568" s="21"/>
      <c r="D568" s="21" t="s">
        <v>214</v>
      </c>
      <c r="E568" s="233">
        <v>5000</v>
      </c>
      <c r="F568" s="41">
        <v>3000</v>
      </c>
      <c r="G568" s="41">
        <v>0</v>
      </c>
      <c r="H568" s="131">
        <f t="shared" si="21"/>
        <v>0</v>
      </c>
      <c r="I568" s="131">
        <f t="shared" si="20"/>
        <v>0</v>
      </c>
      <c r="J568" s="43"/>
      <c r="L568" s="104"/>
      <c r="M568" s="104"/>
      <c r="N568" s="104"/>
    </row>
    <row r="569" spans="1:14" ht="12.75">
      <c r="A569" s="23" t="s">
        <v>216</v>
      </c>
      <c r="B569" s="21"/>
      <c r="C569" s="21"/>
      <c r="D569" s="21" t="s">
        <v>217</v>
      </c>
      <c r="E569" s="233">
        <v>0</v>
      </c>
      <c r="F569" s="41">
        <v>200</v>
      </c>
      <c r="G569" s="41">
        <v>98</v>
      </c>
      <c r="H569" s="131">
        <f t="shared" si="21"/>
        <v>0.49</v>
      </c>
      <c r="I569" s="131">
        <f t="shared" si="20"/>
        <v>1.0605571464249437E-05</v>
      </c>
      <c r="J569" s="43"/>
      <c r="L569" s="104"/>
      <c r="M569" s="104"/>
      <c r="N569" s="104"/>
    </row>
    <row r="570" spans="1:14" ht="12.75">
      <c r="A570" s="23" t="s">
        <v>90</v>
      </c>
      <c r="B570" s="21"/>
      <c r="C570" s="21"/>
      <c r="D570" s="21" t="s">
        <v>89</v>
      </c>
      <c r="E570" s="233">
        <v>65500</v>
      </c>
      <c r="F570" s="41">
        <v>255500</v>
      </c>
      <c r="G570" s="41">
        <v>34752.62</v>
      </c>
      <c r="H570" s="131">
        <f t="shared" si="21"/>
        <v>0.13601808219178083</v>
      </c>
      <c r="I570" s="131">
        <f t="shared" si="20"/>
        <v>0.003760932601835758</v>
      </c>
      <c r="J570" s="43"/>
      <c r="L570" s="104"/>
      <c r="M570" s="104"/>
      <c r="N570" s="104"/>
    </row>
    <row r="571" spans="1:14" ht="12.75" hidden="1">
      <c r="A571" s="23" t="s">
        <v>90</v>
      </c>
      <c r="B571" s="21"/>
      <c r="C571" s="21"/>
      <c r="D571" s="21" t="s">
        <v>283</v>
      </c>
      <c r="E571" s="233">
        <v>0</v>
      </c>
      <c r="F571" s="41">
        <v>0</v>
      </c>
      <c r="G571" s="41">
        <v>0</v>
      </c>
      <c r="H571" s="131" t="e">
        <f t="shared" si="21"/>
        <v>#DIV/0!</v>
      </c>
      <c r="I571" s="131">
        <f t="shared" si="20"/>
        <v>0</v>
      </c>
      <c r="J571" s="43"/>
      <c r="L571" s="104"/>
      <c r="M571" s="104"/>
      <c r="N571" s="104"/>
    </row>
    <row r="572" spans="1:14" ht="12.75" hidden="1">
      <c r="A572" s="23" t="s">
        <v>90</v>
      </c>
      <c r="B572" s="21"/>
      <c r="C572" s="21"/>
      <c r="D572" s="21" t="s">
        <v>255</v>
      </c>
      <c r="E572" s="233">
        <v>0</v>
      </c>
      <c r="F572" s="41">
        <v>0</v>
      </c>
      <c r="G572" s="41">
        <v>0</v>
      </c>
      <c r="H572" s="131" t="e">
        <f t="shared" si="21"/>
        <v>#DIV/0!</v>
      </c>
      <c r="I572" s="131">
        <f t="shared" si="20"/>
        <v>0</v>
      </c>
      <c r="J572" s="43"/>
      <c r="L572" s="104"/>
      <c r="M572" s="104"/>
      <c r="N572" s="104"/>
    </row>
    <row r="573" spans="1:14" ht="12.75" customHeight="1">
      <c r="A573" s="23" t="s">
        <v>428</v>
      </c>
      <c r="B573" s="21"/>
      <c r="C573" s="21"/>
      <c r="D573" s="21" t="s">
        <v>149</v>
      </c>
      <c r="E573" s="233">
        <v>0</v>
      </c>
      <c r="F573" s="41">
        <v>5000</v>
      </c>
      <c r="G573" s="41">
        <v>0</v>
      </c>
      <c r="H573" s="131">
        <f t="shared" si="21"/>
        <v>0</v>
      </c>
      <c r="I573" s="131">
        <f t="shared" si="20"/>
        <v>0</v>
      </c>
      <c r="J573" s="43"/>
      <c r="L573" s="104"/>
      <c r="M573" s="104"/>
      <c r="N573" s="104"/>
    </row>
    <row r="574" spans="1:14" ht="15" customHeight="1">
      <c r="A574" s="144" t="s">
        <v>407</v>
      </c>
      <c r="B574" s="138"/>
      <c r="C574" s="138" t="s">
        <v>408</v>
      </c>
      <c r="D574" s="138"/>
      <c r="E574" s="232">
        <f>SUM(E575:E586)</f>
        <v>570982</v>
      </c>
      <c r="F574" s="140">
        <f>SUM(F575:F586)</f>
        <v>577747</v>
      </c>
      <c r="G574" s="140">
        <f>SUM(G575:G586)</f>
        <v>236226.16000000003</v>
      </c>
      <c r="H574" s="98">
        <f t="shared" si="21"/>
        <v>0.40887474967416537</v>
      </c>
      <c r="I574" s="98">
        <f t="shared" si="20"/>
        <v>0.02556442266944104</v>
      </c>
      <c r="J574" s="139">
        <f>J575</f>
        <v>0</v>
      </c>
      <c r="L574" s="104"/>
      <c r="M574" s="104"/>
      <c r="N574" s="104"/>
    </row>
    <row r="575" spans="1:14" ht="25.5">
      <c r="A575" s="23" t="s">
        <v>397</v>
      </c>
      <c r="B575" s="21"/>
      <c r="C575" s="21"/>
      <c r="D575" s="21" t="s">
        <v>97</v>
      </c>
      <c r="E575" s="233">
        <v>13500</v>
      </c>
      <c r="F575" s="41">
        <v>13500</v>
      </c>
      <c r="G575" s="41">
        <v>6750</v>
      </c>
      <c r="H575" s="131">
        <f t="shared" si="21"/>
        <v>0.5</v>
      </c>
      <c r="I575" s="131">
        <f t="shared" si="20"/>
        <v>0.0007304857896294254</v>
      </c>
      <c r="J575" s="43"/>
      <c r="L575" s="104"/>
      <c r="M575" s="104"/>
      <c r="N575" s="104"/>
    </row>
    <row r="576" spans="1:14" ht="12.75">
      <c r="A576" s="23" t="s">
        <v>439</v>
      </c>
      <c r="B576" s="21"/>
      <c r="C576" s="21"/>
      <c r="D576" s="21" t="s">
        <v>98</v>
      </c>
      <c r="E576" s="233">
        <v>400</v>
      </c>
      <c r="F576" s="41">
        <v>400</v>
      </c>
      <c r="G576" s="41">
        <v>15</v>
      </c>
      <c r="H576" s="131">
        <f t="shared" si="21"/>
        <v>0.0375</v>
      </c>
      <c r="I576" s="131">
        <f aca="true" t="shared" si="22" ref="I576:I639">G576/9240426.16</f>
        <v>1.6233017547320567E-06</v>
      </c>
      <c r="J576" s="43"/>
      <c r="L576" s="104"/>
      <c r="M576" s="104"/>
      <c r="N576" s="104"/>
    </row>
    <row r="577" spans="1:14" ht="12.75">
      <c r="A577" s="23" t="s">
        <v>190</v>
      </c>
      <c r="B577" s="21"/>
      <c r="C577" s="21"/>
      <c r="D577" s="21" t="s">
        <v>151</v>
      </c>
      <c r="E577" s="233">
        <v>10500</v>
      </c>
      <c r="F577" s="41">
        <v>11061</v>
      </c>
      <c r="G577" s="41">
        <v>5051.08</v>
      </c>
      <c r="H577" s="131">
        <f t="shared" si="21"/>
        <v>0.4566567218153874</v>
      </c>
      <c r="I577" s="131">
        <f t="shared" si="22"/>
        <v>0.0005466284684861331</v>
      </c>
      <c r="J577" s="43"/>
      <c r="L577" s="104"/>
      <c r="M577" s="104"/>
      <c r="N577" s="104"/>
    </row>
    <row r="578" spans="1:14" ht="12.75">
      <c r="A578" s="23" t="s">
        <v>485</v>
      </c>
      <c r="B578" s="21"/>
      <c r="C578" s="21"/>
      <c r="D578" s="21" t="s">
        <v>170</v>
      </c>
      <c r="E578" s="233">
        <v>561</v>
      </c>
      <c r="F578" s="41">
        <v>0</v>
      </c>
      <c r="G578" s="41">
        <v>0</v>
      </c>
      <c r="H578" s="131"/>
      <c r="I578" s="131">
        <f t="shared" si="22"/>
        <v>0</v>
      </c>
      <c r="J578" s="43"/>
      <c r="L578" s="104"/>
      <c r="M578" s="104"/>
      <c r="N578" s="104"/>
    </row>
    <row r="579" spans="1:14" ht="12.75">
      <c r="A579" s="23" t="s">
        <v>21</v>
      </c>
      <c r="B579" s="21"/>
      <c r="C579" s="21"/>
      <c r="D579" s="21" t="s">
        <v>81</v>
      </c>
      <c r="E579" s="233">
        <v>1902</v>
      </c>
      <c r="F579" s="41">
        <v>1902</v>
      </c>
      <c r="G579" s="41">
        <v>750.49</v>
      </c>
      <c r="H579" s="131">
        <f t="shared" si="21"/>
        <v>0.3945793901156677</v>
      </c>
      <c r="I579" s="131">
        <f t="shared" si="22"/>
        <v>8.121811559392407E-05</v>
      </c>
      <c r="J579" s="43"/>
      <c r="L579" s="104"/>
      <c r="M579" s="104"/>
      <c r="N579" s="104"/>
    </row>
    <row r="580" spans="1:14" ht="12.75">
      <c r="A580" s="23" t="s">
        <v>233</v>
      </c>
      <c r="B580" s="21"/>
      <c r="C580" s="21"/>
      <c r="D580" s="21" t="s">
        <v>82</v>
      </c>
      <c r="E580" s="233">
        <v>271</v>
      </c>
      <c r="F580" s="41">
        <v>271</v>
      </c>
      <c r="G580" s="41">
        <v>107.2</v>
      </c>
      <c r="H580" s="131">
        <f t="shared" si="21"/>
        <v>0.3955719557195572</v>
      </c>
      <c r="I580" s="131">
        <f t="shared" si="22"/>
        <v>1.1601196540485099E-05</v>
      </c>
      <c r="J580" s="43"/>
      <c r="L580" s="104"/>
      <c r="M580" s="104"/>
      <c r="N580" s="104"/>
    </row>
    <row r="581" spans="1:14" ht="12.75">
      <c r="A581" s="23" t="s">
        <v>9</v>
      </c>
      <c r="B581" s="21"/>
      <c r="C581" s="21"/>
      <c r="D581" s="21" t="s">
        <v>83</v>
      </c>
      <c r="E581" s="233">
        <v>3000</v>
      </c>
      <c r="F581" s="41">
        <v>3000</v>
      </c>
      <c r="G581" s="41">
        <v>41.1</v>
      </c>
      <c r="H581" s="131">
        <f t="shared" si="21"/>
        <v>0.0137</v>
      </c>
      <c r="I581" s="131">
        <f t="shared" si="22"/>
        <v>4.447846807965835E-06</v>
      </c>
      <c r="J581" s="43"/>
      <c r="L581" s="104"/>
      <c r="M581" s="104"/>
      <c r="N581" s="104"/>
    </row>
    <row r="582" spans="1:14" ht="12.75">
      <c r="A582" s="23" t="s">
        <v>10</v>
      </c>
      <c r="B582" s="21"/>
      <c r="C582" s="21"/>
      <c r="D582" s="21" t="s">
        <v>154</v>
      </c>
      <c r="E582" s="233">
        <v>3000</v>
      </c>
      <c r="F582" s="41">
        <v>3000</v>
      </c>
      <c r="G582" s="41">
        <v>864.83</v>
      </c>
      <c r="H582" s="131">
        <f t="shared" si="21"/>
        <v>0.2882766666666667</v>
      </c>
      <c r="I582" s="131">
        <f t="shared" si="22"/>
        <v>9.359200376966163E-05</v>
      </c>
      <c r="J582" s="43"/>
      <c r="L582" s="104"/>
      <c r="M582" s="104"/>
      <c r="N582" s="104"/>
    </row>
    <row r="583" spans="1:14" ht="12.75">
      <c r="A583" s="23" t="s">
        <v>12</v>
      </c>
      <c r="B583" s="21"/>
      <c r="C583" s="21"/>
      <c r="D583" s="21" t="s">
        <v>79</v>
      </c>
      <c r="E583" s="233">
        <v>537101</v>
      </c>
      <c r="F583" s="41">
        <v>543866</v>
      </c>
      <c r="G583" s="41">
        <v>222210</v>
      </c>
      <c r="H583" s="131">
        <f t="shared" si="21"/>
        <v>0.40857490631883586</v>
      </c>
      <c r="I583" s="131">
        <f t="shared" si="22"/>
        <v>0.024047592194600686</v>
      </c>
      <c r="J583" s="43"/>
      <c r="L583" s="104"/>
      <c r="M583" s="104"/>
      <c r="N583" s="104"/>
    </row>
    <row r="584" spans="1:10" s="96" customFormat="1" ht="12.75">
      <c r="A584" s="29" t="s">
        <v>503</v>
      </c>
      <c r="B584" s="21"/>
      <c r="C584" s="21"/>
      <c r="D584" s="21" t="s">
        <v>202</v>
      </c>
      <c r="E584" s="233">
        <v>150</v>
      </c>
      <c r="F584" s="41">
        <v>150</v>
      </c>
      <c r="G584" s="41">
        <v>10</v>
      </c>
      <c r="H584" s="131">
        <f t="shared" si="21"/>
        <v>0.06666666666666667</v>
      </c>
      <c r="I584" s="131">
        <f t="shared" si="22"/>
        <v>1.0822011698213711E-06</v>
      </c>
      <c r="J584" s="43"/>
    </row>
    <row r="585" spans="1:10" s="96" customFormat="1" ht="12.75">
      <c r="A585" s="23" t="s">
        <v>26</v>
      </c>
      <c r="B585" s="21"/>
      <c r="C585" s="21"/>
      <c r="D585" s="21" t="s">
        <v>92</v>
      </c>
      <c r="E585" s="233">
        <v>50</v>
      </c>
      <c r="F585" s="41">
        <v>50</v>
      </c>
      <c r="G585" s="41">
        <v>16.23</v>
      </c>
      <c r="H585" s="131">
        <f t="shared" si="21"/>
        <v>0.3246</v>
      </c>
      <c r="I585" s="131">
        <f t="shared" si="22"/>
        <v>1.7564124986200853E-06</v>
      </c>
      <c r="J585" s="43"/>
    </row>
    <row r="586" spans="1:10" s="96" customFormat="1" ht="12.75">
      <c r="A586" s="23" t="s">
        <v>373</v>
      </c>
      <c r="B586" s="21"/>
      <c r="C586" s="21"/>
      <c r="D586" s="21" t="s">
        <v>143</v>
      </c>
      <c r="E586" s="233">
        <v>547</v>
      </c>
      <c r="F586" s="41">
        <v>547</v>
      </c>
      <c r="G586" s="41">
        <v>410.23</v>
      </c>
      <c r="H586" s="131">
        <f t="shared" si="21"/>
        <v>0.749963436928702</v>
      </c>
      <c r="I586" s="131">
        <f t="shared" si="22"/>
        <v>4.439513858958211E-05</v>
      </c>
      <c r="J586" s="43"/>
    </row>
    <row r="587" spans="1:14" ht="15" customHeight="1">
      <c r="A587" s="94" t="s">
        <v>62</v>
      </c>
      <c r="B587" s="133"/>
      <c r="C587" s="133">
        <v>90003</v>
      </c>
      <c r="D587" s="133"/>
      <c r="E587" s="229">
        <f>SUM(E588:E592)</f>
        <v>107700</v>
      </c>
      <c r="F587" s="136">
        <f>SUM(F588:F592)</f>
        <v>105700</v>
      </c>
      <c r="G587" s="136">
        <f>SUM(G588:G592)</f>
        <v>40468.35</v>
      </c>
      <c r="H587" s="98">
        <f t="shared" si="21"/>
        <v>0.38286045411542097</v>
      </c>
      <c r="I587" s="98">
        <f t="shared" si="22"/>
        <v>0.004379489571074068</v>
      </c>
      <c r="J587" s="135"/>
      <c r="L587" s="104"/>
      <c r="M587" s="104"/>
      <c r="N587" s="104"/>
    </row>
    <row r="588" spans="1:14" ht="12.75">
      <c r="A588" s="19" t="s">
        <v>9</v>
      </c>
      <c r="B588" s="18"/>
      <c r="C588" s="18"/>
      <c r="D588" s="18">
        <v>4210</v>
      </c>
      <c r="E588" s="230">
        <v>50000</v>
      </c>
      <c r="F588" s="46">
        <v>50000</v>
      </c>
      <c r="G588" s="46">
        <v>19319.03</v>
      </c>
      <c r="H588" s="131">
        <f t="shared" si="21"/>
        <v>0.38638059999999996</v>
      </c>
      <c r="I588" s="131">
        <f t="shared" si="22"/>
        <v>0.002090707686581416</v>
      </c>
      <c r="J588" s="43"/>
      <c r="L588" s="104"/>
      <c r="M588" s="104"/>
      <c r="N588" s="104"/>
    </row>
    <row r="589" spans="1:14" ht="12.75">
      <c r="A589" s="19" t="s">
        <v>10</v>
      </c>
      <c r="B589" s="18"/>
      <c r="C589" s="18"/>
      <c r="D589" s="18">
        <v>4260</v>
      </c>
      <c r="E589" s="230">
        <v>2000</v>
      </c>
      <c r="F589" s="46">
        <v>1798</v>
      </c>
      <c r="G589" s="46">
        <v>16.7</v>
      </c>
      <c r="H589" s="131">
        <f t="shared" si="21"/>
        <v>0.0092880978865406</v>
      </c>
      <c r="I589" s="131">
        <f t="shared" si="22"/>
        <v>1.8072759536016896E-06</v>
      </c>
      <c r="J589" s="43"/>
      <c r="L589" s="104"/>
      <c r="M589" s="104"/>
      <c r="N589" s="104"/>
    </row>
    <row r="590" spans="1:14" ht="12.75">
      <c r="A590" s="29" t="s">
        <v>11</v>
      </c>
      <c r="B590" s="18"/>
      <c r="C590" s="18"/>
      <c r="D590" s="28" t="s">
        <v>136</v>
      </c>
      <c r="E590" s="230">
        <v>5000</v>
      </c>
      <c r="F590" s="46">
        <v>5000</v>
      </c>
      <c r="G590" s="46">
        <v>517</v>
      </c>
      <c r="H590" s="131">
        <f t="shared" si="21"/>
        <v>0.1034</v>
      </c>
      <c r="I590" s="131">
        <f t="shared" si="22"/>
        <v>5.594980047976489E-05</v>
      </c>
      <c r="J590" s="43"/>
      <c r="L590" s="104"/>
      <c r="M590" s="104"/>
      <c r="N590" s="104"/>
    </row>
    <row r="591" spans="1:14" ht="12.75">
      <c r="A591" s="19" t="s">
        <v>12</v>
      </c>
      <c r="B591" s="18"/>
      <c r="C591" s="18"/>
      <c r="D591" s="18">
        <v>4300</v>
      </c>
      <c r="E591" s="230">
        <v>50000</v>
      </c>
      <c r="F591" s="46">
        <v>48000</v>
      </c>
      <c r="G591" s="46">
        <v>20615.62</v>
      </c>
      <c r="H591" s="131">
        <f t="shared" si="21"/>
        <v>0.42949208333333333</v>
      </c>
      <c r="I591" s="131">
        <f t="shared" si="22"/>
        <v>0.002231024808059285</v>
      </c>
      <c r="J591" s="43"/>
      <c r="L591" s="104"/>
      <c r="M591" s="104"/>
      <c r="N591" s="104"/>
    </row>
    <row r="592" spans="1:14" ht="12.75">
      <c r="A592" s="29" t="s">
        <v>26</v>
      </c>
      <c r="B592" s="18"/>
      <c r="C592" s="18"/>
      <c r="D592" s="28" t="s">
        <v>92</v>
      </c>
      <c r="E592" s="230">
        <v>700</v>
      </c>
      <c r="F592" s="46">
        <v>902</v>
      </c>
      <c r="G592" s="46">
        <v>0</v>
      </c>
      <c r="H592" s="131">
        <f t="shared" si="21"/>
        <v>0</v>
      </c>
      <c r="I592" s="131">
        <f t="shared" si="22"/>
        <v>0</v>
      </c>
      <c r="J592" s="43"/>
      <c r="L592" s="104"/>
      <c r="M592" s="104"/>
      <c r="N592" s="104"/>
    </row>
    <row r="593" spans="1:14" ht="15" customHeight="1">
      <c r="A593" s="94" t="s">
        <v>241</v>
      </c>
      <c r="B593" s="133"/>
      <c r="C593" s="133">
        <v>90004</v>
      </c>
      <c r="D593" s="133"/>
      <c r="E593" s="229">
        <f>SUM(E594:E600)</f>
        <v>64344</v>
      </c>
      <c r="F593" s="136">
        <f>SUM(F594:F601)</f>
        <v>106344</v>
      </c>
      <c r="G593" s="136">
        <f>SUM(G594:G601)</f>
        <v>41713.45</v>
      </c>
      <c r="H593" s="98">
        <f t="shared" si="21"/>
        <v>0.39225015045512673</v>
      </c>
      <c r="I593" s="98">
        <f t="shared" si="22"/>
        <v>0.004514234438728527</v>
      </c>
      <c r="J593" s="135"/>
      <c r="L593" s="108"/>
      <c r="M593" s="104"/>
      <c r="N593" s="104"/>
    </row>
    <row r="594" spans="1:14" ht="12.75">
      <c r="A594" s="29" t="s">
        <v>21</v>
      </c>
      <c r="B594" s="133"/>
      <c r="C594" s="133"/>
      <c r="D594" s="28" t="s">
        <v>81</v>
      </c>
      <c r="E594" s="234">
        <v>301</v>
      </c>
      <c r="F594" s="42">
        <v>301</v>
      </c>
      <c r="G594" s="42">
        <v>0</v>
      </c>
      <c r="H594" s="131">
        <f t="shared" si="21"/>
        <v>0</v>
      </c>
      <c r="I594" s="131">
        <f t="shared" si="22"/>
        <v>0</v>
      </c>
      <c r="J594" s="135"/>
      <c r="L594" s="108"/>
      <c r="M594" s="104"/>
      <c r="N594" s="104"/>
    </row>
    <row r="595" spans="1:14" ht="12.75">
      <c r="A595" s="29" t="s">
        <v>22</v>
      </c>
      <c r="B595" s="133"/>
      <c r="C595" s="133"/>
      <c r="D595" s="28" t="s">
        <v>82</v>
      </c>
      <c r="E595" s="234">
        <v>43</v>
      </c>
      <c r="F595" s="42">
        <v>43</v>
      </c>
      <c r="G595" s="42">
        <v>0</v>
      </c>
      <c r="H595" s="131">
        <f t="shared" si="21"/>
        <v>0</v>
      </c>
      <c r="I595" s="131">
        <f t="shared" si="22"/>
        <v>0</v>
      </c>
      <c r="J595" s="135"/>
      <c r="L595" s="108"/>
      <c r="M595" s="104"/>
      <c r="N595" s="104"/>
    </row>
    <row r="596" spans="1:14" ht="12.75">
      <c r="A596" s="29" t="s">
        <v>165</v>
      </c>
      <c r="B596" s="18"/>
      <c r="C596" s="18"/>
      <c r="D596" s="28" t="s">
        <v>166</v>
      </c>
      <c r="E596" s="230">
        <v>2000</v>
      </c>
      <c r="F596" s="46">
        <v>2000</v>
      </c>
      <c r="G596" s="46">
        <v>0</v>
      </c>
      <c r="H596" s="131">
        <f t="shared" si="21"/>
        <v>0</v>
      </c>
      <c r="I596" s="131">
        <f t="shared" si="22"/>
        <v>0</v>
      </c>
      <c r="J596" s="43"/>
      <c r="L596" s="108"/>
      <c r="M596" s="104"/>
      <c r="N596" s="104"/>
    </row>
    <row r="597" spans="1:14" ht="12.75">
      <c r="A597" s="19" t="s">
        <v>9</v>
      </c>
      <c r="B597" s="18"/>
      <c r="C597" s="18"/>
      <c r="D597" s="18">
        <v>4210</v>
      </c>
      <c r="E597" s="230">
        <v>40000</v>
      </c>
      <c r="F597" s="46">
        <v>57000</v>
      </c>
      <c r="G597" s="46">
        <v>19130.9</v>
      </c>
      <c r="H597" s="131">
        <f t="shared" si="21"/>
        <v>0.33562982456140356</v>
      </c>
      <c r="I597" s="131">
        <f t="shared" si="22"/>
        <v>0.002070348235973567</v>
      </c>
      <c r="J597" s="43"/>
      <c r="L597" s="108"/>
      <c r="M597" s="104"/>
      <c r="N597" s="104"/>
    </row>
    <row r="598" spans="1:10" s="96" customFormat="1" ht="12.75">
      <c r="A598" s="19" t="s">
        <v>10</v>
      </c>
      <c r="B598" s="18"/>
      <c r="C598" s="18"/>
      <c r="D598" s="18" t="s">
        <v>154</v>
      </c>
      <c r="E598" s="230">
        <v>2000</v>
      </c>
      <c r="F598" s="46">
        <v>2000</v>
      </c>
      <c r="G598" s="46">
        <v>100.55</v>
      </c>
      <c r="H598" s="131">
        <f t="shared" si="21"/>
        <v>0.050275</v>
      </c>
      <c r="I598" s="131">
        <f t="shared" si="22"/>
        <v>1.0881532762553886E-05</v>
      </c>
      <c r="J598" s="43"/>
    </row>
    <row r="599" spans="1:14" ht="12.75">
      <c r="A599" s="29" t="s">
        <v>11</v>
      </c>
      <c r="B599" s="18"/>
      <c r="C599" s="18"/>
      <c r="D599" s="28" t="s">
        <v>136</v>
      </c>
      <c r="E599" s="230">
        <v>5000</v>
      </c>
      <c r="F599" s="46">
        <v>5000</v>
      </c>
      <c r="G599" s="46">
        <v>15</v>
      </c>
      <c r="H599" s="131">
        <f t="shared" si="21"/>
        <v>0.003</v>
      </c>
      <c r="I599" s="131">
        <f t="shared" si="22"/>
        <v>1.6233017547320567E-06</v>
      </c>
      <c r="J599" s="43"/>
      <c r="L599" s="104"/>
      <c r="M599" s="104"/>
      <c r="N599" s="104"/>
    </row>
    <row r="600" spans="1:14" ht="12.75">
      <c r="A600" s="19" t="s">
        <v>12</v>
      </c>
      <c r="B600" s="18"/>
      <c r="C600" s="18"/>
      <c r="D600" s="18">
        <v>4300</v>
      </c>
      <c r="E600" s="230">
        <v>15000</v>
      </c>
      <c r="F600" s="46">
        <v>15000</v>
      </c>
      <c r="G600" s="46">
        <v>1803</v>
      </c>
      <c r="H600" s="131">
        <f t="shared" si="21"/>
        <v>0.1202</v>
      </c>
      <c r="I600" s="131">
        <f t="shared" si="22"/>
        <v>0.0001951208709187932</v>
      </c>
      <c r="J600" s="43"/>
      <c r="L600" s="104"/>
      <c r="M600" s="104"/>
      <c r="N600" s="104"/>
    </row>
    <row r="601" spans="1:14" ht="14.25" customHeight="1">
      <c r="A601" s="19" t="s">
        <v>428</v>
      </c>
      <c r="B601" s="18"/>
      <c r="C601" s="18"/>
      <c r="D601" s="18" t="s">
        <v>149</v>
      </c>
      <c r="E601" s="230">
        <v>0</v>
      </c>
      <c r="F601" s="46">
        <v>25000</v>
      </c>
      <c r="G601" s="46">
        <v>20664</v>
      </c>
      <c r="H601" s="131">
        <f t="shared" si="21"/>
        <v>0.82656</v>
      </c>
      <c r="I601" s="131">
        <f t="shared" si="22"/>
        <v>0.0022362604973188813</v>
      </c>
      <c r="J601" s="43"/>
      <c r="L601" s="104"/>
      <c r="M601" s="104"/>
      <c r="N601" s="104"/>
    </row>
    <row r="602" spans="1:14" ht="15" customHeight="1">
      <c r="A602" s="94" t="s">
        <v>440</v>
      </c>
      <c r="B602" s="133"/>
      <c r="C602" s="133" t="s">
        <v>441</v>
      </c>
      <c r="D602" s="133"/>
      <c r="E602" s="229">
        <f>SUM(E603:E604)</f>
        <v>23400</v>
      </c>
      <c r="F602" s="136">
        <f>SUM(F603:F604)</f>
        <v>23400</v>
      </c>
      <c r="G602" s="136">
        <f>SUM(G603:G604)</f>
        <v>23400</v>
      </c>
      <c r="H602" s="98">
        <f t="shared" si="21"/>
        <v>1</v>
      </c>
      <c r="I602" s="98">
        <f t="shared" si="22"/>
        <v>0.0025323507373820084</v>
      </c>
      <c r="J602" s="135"/>
      <c r="L602" s="104"/>
      <c r="M602" s="104"/>
      <c r="N602" s="104"/>
    </row>
    <row r="603" spans="1:10" s="96" customFormat="1" ht="12.75">
      <c r="A603" s="29" t="s">
        <v>12</v>
      </c>
      <c r="B603" s="18"/>
      <c r="C603" s="87"/>
      <c r="D603" s="18" t="s">
        <v>280</v>
      </c>
      <c r="E603" s="230">
        <v>19890</v>
      </c>
      <c r="F603" s="46">
        <v>19890</v>
      </c>
      <c r="G603" s="46">
        <v>19890</v>
      </c>
      <c r="H603" s="131">
        <f t="shared" si="21"/>
        <v>1</v>
      </c>
      <c r="I603" s="131">
        <f t="shared" si="22"/>
        <v>0.002152498126774707</v>
      </c>
      <c r="J603" s="43"/>
    </row>
    <row r="604" spans="1:14" ht="12.75">
      <c r="A604" s="29" t="s">
        <v>12</v>
      </c>
      <c r="B604" s="18"/>
      <c r="C604" s="87"/>
      <c r="D604" s="18" t="s">
        <v>253</v>
      </c>
      <c r="E604" s="230">
        <v>3510</v>
      </c>
      <c r="F604" s="46">
        <v>3510</v>
      </c>
      <c r="G604" s="46">
        <v>3510</v>
      </c>
      <c r="H604" s="131">
        <f t="shared" si="21"/>
        <v>1</v>
      </c>
      <c r="I604" s="131">
        <f t="shared" si="22"/>
        <v>0.00037985261060730123</v>
      </c>
      <c r="J604" s="43"/>
      <c r="L604" s="104"/>
      <c r="M604" s="104"/>
      <c r="N604" s="104"/>
    </row>
    <row r="605" spans="1:10" ht="15" customHeight="1">
      <c r="A605" s="94" t="s">
        <v>63</v>
      </c>
      <c r="B605" s="133"/>
      <c r="C605" s="133">
        <v>90015</v>
      </c>
      <c r="D605" s="133"/>
      <c r="E605" s="229">
        <f>SUM(E606:E610)</f>
        <v>355000</v>
      </c>
      <c r="F605" s="136">
        <f>SUM(F606:F610)</f>
        <v>377499</v>
      </c>
      <c r="G605" s="136">
        <f>SUM(G606:G610)</f>
        <v>214607.81</v>
      </c>
      <c r="H605" s="98">
        <f t="shared" si="21"/>
        <v>0.5684990158914328</v>
      </c>
      <c r="I605" s="98">
        <f t="shared" si="22"/>
        <v>0.023224882303480254</v>
      </c>
      <c r="J605" s="135"/>
    </row>
    <row r="606" spans="1:10" s="96" customFormat="1" ht="12.75">
      <c r="A606" s="29" t="s">
        <v>9</v>
      </c>
      <c r="B606" s="18"/>
      <c r="C606" s="18"/>
      <c r="D606" s="28" t="s">
        <v>83</v>
      </c>
      <c r="E606" s="230">
        <v>20000</v>
      </c>
      <c r="F606" s="46">
        <v>20000</v>
      </c>
      <c r="G606" s="46">
        <v>1659.31</v>
      </c>
      <c r="H606" s="131">
        <f t="shared" si="21"/>
        <v>0.0829655</v>
      </c>
      <c r="I606" s="131">
        <f t="shared" si="22"/>
        <v>0.00017957072230962993</v>
      </c>
      <c r="J606" s="43"/>
    </row>
    <row r="607" spans="1:10" ht="12.75">
      <c r="A607" s="19" t="s">
        <v>10</v>
      </c>
      <c r="B607" s="18"/>
      <c r="C607" s="18"/>
      <c r="D607" s="18">
        <v>4260</v>
      </c>
      <c r="E607" s="230">
        <v>190000</v>
      </c>
      <c r="F607" s="46">
        <v>190000</v>
      </c>
      <c r="G607" s="109">
        <v>114549.59</v>
      </c>
      <c r="H607" s="131">
        <f t="shared" si="21"/>
        <v>0.6028925789473684</v>
      </c>
      <c r="I607" s="131">
        <f t="shared" si="22"/>
        <v>0.012396570030055842</v>
      </c>
      <c r="J607" s="43"/>
    </row>
    <row r="608" spans="1:10" s="96" customFormat="1" ht="12.75">
      <c r="A608" s="19" t="s">
        <v>11</v>
      </c>
      <c r="B608" s="18"/>
      <c r="C608" s="18"/>
      <c r="D608" s="18">
        <v>4270</v>
      </c>
      <c r="E608" s="230">
        <v>95000</v>
      </c>
      <c r="F608" s="46">
        <v>95000</v>
      </c>
      <c r="G608" s="46">
        <v>47547.03</v>
      </c>
      <c r="H608" s="131">
        <f t="shared" si="21"/>
        <v>0.5004950526315789</v>
      </c>
      <c r="I608" s="131">
        <f t="shared" si="22"/>
        <v>0.005145545148753182</v>
      </c>
      <c r="J608" s="43"/>
    </row>
    <row r="609" spans="1:10" ht="12.75">
      <c r="A609" s="19" t="s">
        <v>12</v>
      </c>
      <c r="B609" s="18"/>
      <c r="C609" s="18"/>
      <c r="D609" s="18">
        <v>4300</v>
      </c>
      <c r="E609" s="230">
        <v>15000</v>
      </c>
      <c r="F609" s="46">
        <v>15000</v>
      </c>
      <c r="G609" s="46">
        <v>1634.82</v>
      </c>
      <c r="H609" s="131">
        <f t="shared" si="21"/>
        <v>0.108988</v>
      </c>
      <c r="I609" s="131">
        <f t="shared" si="22"/>
        <v>0.00017692041164473737</v>
      </c>
      <c r="J609" s="43"/>
    </row>
    <row r="610" spans="1:10" ht="12.75">
      <c r="A610" s="19" t="s">
        <v>90</v>
      </c>
      <c r="B610" s="18"/>
      <c r="C610" s="18"/>
      <c r="D610" s="18" t="s">
        <v>89</v>
      </c>
      <c r="E610" s="230">
        <v>35000</v>
      </c>
      <c r="F610" s="46">
        <v>57499</v>
      </c>
      <c r="G610" s="46">
        <v>49217.06</v>
      </c>
      <c r="H610" s="131">
        <f t="shared" si="21"/>
        <v>0.8559637558914067</v>
      </c>
      <c r="I610" s="131">
        <f t="shared" si="22"/>
        <v>0.005326275990716861</v>
      </c>
      <c r="J610" s="43"/>
    </row>
    <row r="611" spans="1:10" ht="25.5" hidden="1">
      <c r="A611" s="207" t="s">
        <v>226</v>
      </c>
      <c r="B611" s="201"/>
      <c r="C611" s="201" t="s">
        <v>227</v>
      </c>
      <c r="D611" s="201"/>
      <c r="E611" s="229">
        <f>E612+E613</f>
        <v>0</v>
      </c>
      <c r="F611" s="206">
        <f>F612+F613</f>
        <v>0</v>
      </c>
      <c r="G611" s="206">
        <f>G612+G613</f>
        <v>0</v>
      </c>
      <c r="H611" s="203" t="e">
        <f t="shared" si="21"/>
        <v>#DIV/0!</v>
      </c>
      <c r="I611" s="98">
        <f t="shared" si="22"/>
        <v>0</v>
      </c>
      <c r="J611" s="202"/>
    </row>
    <row r="612" spans="1:10" ht="12.75" hidden="1">
      <c r="A612" s="208" t="s">
        <v>9</v>
      </c>
      <c r="B612" s="209"/>
      <c r="C612" s="209"/>
      <c r="D612" s="209" t="s">
        <v>83</v>
      </c>
      <c r="E612" s="234">
        <v>0</v>
      </c>
      <c r="F612" s="210">
        <v>0</v>
      </c>
      <c r="G612" s="210">
        <v>0</v>
      </c>
      <c r="H612" s="204" t="e">
        <f t="shared" si="21"/>
        <v>#DIV/0!</v>
      </c>
      <c r="I612" s="131">
        <f t="shared" si="22"/>
        <v>0</v>
      </c>
      <c r="J612" s="211"/>
    </row>
    <row r="613" spans="1:10" ht="12.75" hidden="1">
      <c r="A613" s="208" t="s">
        <v>12</v>
      </c>
      <c r="B613" s="209"/>
      <c r="C613" s="209"/>
      <c r="D613" s="209" t="s">
        <v>79</v>
      </c>
      <c r="E613" s="234">
        <v>0</v>
      </c>
      <c r="F613" s="210">
        <v>0</v>
      </c>
      <c r="G613" s="210">
        <v>0</v>
      </c>
      <c r="H613" s="204" t="e">
        <f t="shared" si="21"/>
        <v>#DIV/0!</v>
      </c>
      <c r="I613" s="131">
        <f t="shared" si="22"/>
        <v>0</v>
      </c>
      <c r="J613" s="211"/>
    </row>
    <row r="614" spans="1:10" s="96" customFormat="1" ht="15" customHeight="1">
      <c r="A614" s="94" t="s">
        <v>15</v>
      </c>
      <c r="B614" s="133"/>
      <c r="C614" s="133" t="s">
        <v>91</v>
      </c>
      <c r="D614" s="133"/>
      <c r="E614" s="229">
        <f>SUM(E615:E626)</f>
        <v>379186</v>
      </c>
      <c r="F614" s="136">
        <f>SUM(F615:F626)</f>
        <v>383186</v>
      </c>
      <c r="G614" s="136">
        <f>SUM(G615:G626)</f>
        <v>159333.63999999998</v>
      </c>
      <c r="H614" s="98">
        <f t="shared" si="21"/>
        <v>0.4158127906551909</v>
      </c>
      <c r="I614" s="98">
        <f t="shared" si="22"/>
        <v>0.017243105159989718</v>
      </c>
      <c r="J614" s="135"/>
    </row>
    <row r="615" spans="1:10" ht="12.75">
      <c r="A615" s="29" t="s">
        <v>359</v>
      </c>
      <c r="B615" s="18"/>
      <c r="C615" s="18"/>
      <c r="D615" s="28" t="s">
        <v>98</v>
      </c>
      <c r="E615" s="230">
        <v>14000</v>
      </c>
      <c r="F615" s="46">
        <v>14000</v>
      </c>
      <c r="G615" s="46">
        <v>6597.67</v>
      </c>
      <c r="H615" s="131">
        <f t="shared" si="21"/>
        <v>0.47126214285714285</v>
      </c>
      <c r="I615" s="131">
        <f t="shared" si="22"/>
        <v>0.0007140006192095365</v>
      </c>
      <c r="J615" s="43"/>
    </row>
    <row r="616" spans="1:10" ht="12.75">
      <c r="A616" s="29" t="s">
        <v>19</v>
      </c>
      <c r="B616" s="18"/>
      <c r="C616" s="18"/>
      <c r="D616" s="28" t="s">
        <v>151</v>
      </c>
      <c r="E616" s="230">
        <v>260400</v>
      </c>
      <c r="F616" s="46">
        <v>260462</v>
      </c>
      <c r="G616" s="46">
        <v>97686.25</v>
      </c>
      <c r="H616" s="131">
        <f t="shared" si="21"/>
        <v>0.3750499113114389</v>
      </c>
      <c r="I616" s="131">
        <f t="shared" si="22"/>
        <v>0.010571617402546292</v>
      </c>
      <c r="J616" s="43"/>
    </row>
    <row r="617" spans="1:10" s="96" customFormat="1" ht="12.75">
      <c r="A617" s="29" t="s">
        <v>20</v>
      </c>
      <c r="B617" s="18"/>
      <c r="C617" s="18"/>
      <c r="D617" s="28" t="s">
        <v>170</v>
      </c>
      <c r="E617" s="230">
        <v>16546</v>
      </c>
      <c r="F617" s="46">
        <v>15667</v>
      </c>
      <c r="G617" s="46">
        <v>15666.25</v>
      </c>
      <c r="H617" s="131">
        <f t="shared" si="21"/>
        <v>0.9999521286781132</v>
      </c>
      <c r="I617" s="131">
        <f t="shared" si="22"/>
        <v>0.0016954034076714054</v>
      </c>
      <c r="J617" s="43"/>
    </row>
    <row r="618" spans="1:10" ht="12.75">
      <c r="A618" s="29" t="s">
        <v>21</v>
      </c>
      <c r="B618" s="18"/>
      <c r="C618" s="18"/>
      <c r="D618" s="28" t="s">
        <v>81</v>
      </c>
      <c r="E618" s="230">
        <v>47605</v>
      </c>
      <c r="F618" s="46">
        <v>47605</v>
      </c>
      <c r="G618" s="46">
        <v>15822.54</v>
      </c>
      <c r="H618" s="131">
        <f t="shared" si="21"/>
        <v>0.3323713895599202</v>
      </c>
      <c r="I618" s="131">
        <f t="shared" si="22"/>
        <v>0.0017123171297545438</v>
      </c>
      <c r="J618" s="43"/>
    </row>
    <row r="619" spans="1:10" ht="12.75">
      <c r="A619" s="29" t="s">
        <v>22</v>
      </c>
      <c r="B619" s="18"/>
      <c r="C619" s="18"/>
      <c r="D619" s="28" t="s">
        <v>82</v>
      </c>
      <c r="E619" s="230">
        <v>6655</v>
      </c>
      <c r="F619" s="46">
        <v>6655</v>
      </c>
      <c r="G619" s="46">
        <v>2199</v>
      </c>
      <c r="H619" s="131">
        <f t="shared" si="21"/>
        <v>0.3304282494365139</v>
      </c>
      <c r="I619" s="131">
        <f t="shared" si="22"/>
        <v>0.0002379760372437195</v>
      </c>
      <c r="J619" s="43"/>
    </row>
    <row r="620" spans="1:10" ht="12.75">
      <c r="A620" s="29" t="s">
        <v>165</v>
      </c>
      <c r="B620" s="18"/>
      <c r="C620" s="18"/>
      <c r="D620" s="28" t="s">
        <v>166</v>
      </c>
      <c r="E620" s="230">
        <v>1000</v>
      </c>
      <c r="F620" s="46">
        <v>1000</v>
      </c>
      <c r="G620" s="46">
        <v>0</v>
      </c>
      <c r="H620" s="131">
        <f t="shared" si="21"/>
        <v>0</v>
      </c>
      <c r="I620" s="131">
        <f t="shared" si="22"/>
        <v>0</v>
      </c>
      <c r="J620" s="43"/>
    </row>
    <row r="621" spans="1:10" ht="12.75">
      <c r="A621" s="29" t="s">
        <v>9</v>
      </c>
      <c r="B621" s="18"/>
      <c r="C621" s="18"/>
      <c r="D621" s="28" t="s">
        <v>83</v>
      </c>
      <c r="E621" s="230">
        <v>5000</v>
      </c>
      <c r="F621" s="46">
        <v>9000</v>
      </c>
      <c r="G621" s="46">
        <v>5519.43</v>
      </c>
      <c r="H621" s="131">
        <f t="shared" si="21"/>
        <v>0.61327</v>
      </c>
      <c r="I621" s="131">
        <f t="shared" si="22"/>
        <v>0.0005973133602747171</v>
      </c>
      <c r="J621" s="43"/>
    </row>
    <row r="622" spans="1:10" ht="12.75">
      <c r="A622" s="29" t="s">
        <v>11</v>
      </c>
      <c r="B622" s="18"/>
      <c r="C622" s="18"/>
      <c r="D622" s="28" t="s">
        <v>136</v>
      </c>
      <c r="E622" s="230">
        <v>500</v>
      </c>
      <c r="F622" s="46">
        <v>500</v>
      </c>
      <c r="G622" s="46">
        <v>0</v>
      </c>
      <c r="H622" s="131">
        <f t="shared" si="21"/>
        <v>0</v>
      </c>
      <c r="I622" s="131">
        <f t="shared" si="22"/>
        <v>0</v>
      </c>
      <c r="J622" s="43"/>
    </row>
    <row r="623" spans="1:10" ht="12.75">
      <c r="A623" s="29" t="s">
        <v>48</v>
      </c>
      <c r="B623" s="18"/>
      <c r="C623" s="18"/>
      <c r="D623" s="28" t="s">
        <v>138</v>
      </c>
      <c r="E623" s="230">
        <v>1800</v>
      </c>
      <c r="F623" s="46">
        <v>1800</v>
      </c>
      <c r="G623" s="46">
        <v>615</v>
      </c>
      <c r="H623" s="131">
        <f aca="true" t="shared" si="23" ref="H623:H690">G623/F623</f>
        <v>0.3416666666666667</v>
      </c>
      <c r="I623" s="131">
        <f t="shared" si="22"/>
        <v>6.655537194401433E-05</v>
      </c>
      <c r="J623" s="43"/>
    </row>
    <row r="624" spans="1:10" ht="12.75">
      <c r="A624" s="19" t="s">
        <v>12</v>
      </c>
      <c r="B624" s="18"/>
      <c r="C624" s="18"/>
      <c r="D624" s="18" t="s">
        <v>79</v>
      </c>
      <c r="E624" s="230">
        <v>9500</v>
      </c>
      <c r="F624" s="46">
        <v>10300</v>
      </c>
      <c r="G624" s="46">
        <v>5012.25</v>
      </c>
      <c r="H624" s="131">
        <f t="shared" si="23"/>
        <v>0.486626213592233</v>
      </c>
      <c r="I624" s="131">
        <f t="shared" si="22"/>
        <v>0.0005424262813437167</v>
      </c>
      <c r="J624" s="43"/>
    </row>
    <row r="625" spans="1:10" ht="12.75">
      <c r="A625" s="29" t="s">
        <v>503</v>
      </c>
      <c r="B625" s="18"/>
      <c r="C625" s="18"/>
      <c r="D625" s="28" t="s">
        <v>202</v>
      </c>
      <c r="E625" s="230">
        <v>500</v>
      </c>
      <c r="F625" s="46">
        <v>517</v>
      </c>
      <c r="G625" s="46">
        <v>215.25</v>
      </c>
      <c r="H625" s="131">
        <f t="shared" si="23"/>
        <v>0.41634429400386846</v>
      </c>
      <c r="I625" s="131">
        <f t="shared" si="22"/>
        <v>2.329438018040501E-05</v>
      </c>
      <c r="J625" s="43"/>
    </row>
    <row r="626" spans="1:10" ht="12.75">
      <c r="A626" s="29" t="s">
        <v>362</v>
      </c>
      <c r="B626" s="18"/>
      <c r="C626" s="18"/>
      <c r="D626" s="28" t="s">
        <v>143</v>
      </c>
      <c r="E626" s="230">
        <v>15680</v>
      </c>
      <c r="F626" s="46">
        <v>15680</v>
      </c>
      <c r="G626" s="46">
        <v>10000</v>
      </c>
      <c r="H626" s="131">
        <f t="shared" si="23"/>
        <v>0.6377551020408163</v>
      </c>
      <c r="I626" s="131">
        <f t="shared" si="22"/>
        <v>0.001082201169821371</v>
      </c>
      <c r="J626" s="43"/>
    </row>
    <row r="627" spans="1:10" ht="18" customHeight="1">
      <c r="A627" s="20" t="s">
        <v>64</v>
      </c>
      <c r="B627" s="16">
        <v>921</v>
      </c>
      <c r="C627" s="16"/>
      <c r="D627" s="16"/>
      <c r="E627" s="228">
        <f>SUM(E628,E636,E639,E644,E642)</f>
        <v>688000</v>
      </c>
      <c r="F627" s="198">
        <f>SUM(F628,F636,F639,F644,F642)</f>
        <v>776300</v>
      </c>
      <c r="G627" s="40">
        <f>SUM(G628,G636,G639,G644)</f>
        <v>383168.97</v>
      </c>
      <c r="H627" s="30">
        <f t="shared" si="23"/>
        <v>0.4935836274636094</v>
      </c>
      <c r="I627" s="30">
        <f t="shared" si="22"/>
        <v>0.04146659075732498</v>
      </c>
      <c r="J627" s="40">
        <f>SUM(J628,J636,J639)</f>
        <v>0</v>
      </c>
    </row>
    <row r="628" spans="1:10" ht="15" customHeight="1">
      <c r="A628" s="94" t="s">
        <v>65</v>
      </c>
      <c r="B628" s="133"/>
      <c r="C628" s="133">
        <v>92105</v>
      </c>
      <c r="D628" s="133"/>
      <c r="E628" s="229">
        <f>SUM(E629:E635)</f>
        <v>35000</v>
      </c>
      <c r="F628" s="136">
        <f>SUM(F629:F635)</f>
        <v>35000</v>
      </c>
      <c r="G628" s="136">
        <f>SUM(G629:G635)</f>
        <v>23168.97</v>
      </c>
      <c r="H628" s="98">
        <f t="shared" si="23"/>
        <v>0.6619705714285714</v>
      </c>
      <c r="I628" s="98">
        <f t="shared" si="22"/>
        <v>0.002507348643755625</v>
      </c>
      <c r="J628" s="135"/>
    </row>
    <row r="629" spans="1:10" ht="12.75">
      <c r="A629" s="29" t="s">
        <v>27</v>
      </c>
      <c r="B629" s="28"/>
      <c r="C629" s="28"/>
      <c r="D629" s="28" t="s">
        <v>81</v>
      </c>
      <c r="E629" s="234">
        <v>1032</v>
      </c>
      <c r="F629" s="42">
        <v>428</v>
      </c>
      <c r="G629" s="42">
        <v>0</v>
      </c>
      <c r="H629" s="131">
        <v>0</v>
      </c>
      <c r="I629" s="131">
        <f t="shared" si="22"/>
        <v>0</v>
      </c>
      <c r="J629" s="43"/>
    </row>
    <row r="630" spans="1:10" s="104" customFormat="1" ht="12.75">
      <c r="A630" s="29" t="s">
        <v>165</v>
      </c>
      <c r="B630" s="18"/>
      <c r="C630" s="18"/>
      <c r="D630" s="28" t="s">
        <v>166</v>
      </c>
      <c r="E630" s="230">
        <v>6000</v>
      </c>
      <c r="F630" s="46">
        <v>6000</v>
      </c>
      <c r="G630" s="46">
        <v>3922</v>
      </c>
      <c r="H630" s="131">
        <f t="shared" si="23"/>
        <v>0.6536666666666666</v>
      </c>
      <c r="I630" s="131">
        <f t="shared" si="22"/>
        <v>0.00042443929880394175</v>
      </c>
      <c r="J630" s="43"/>
    </row>
    <row r="631" spans="1:10" s="104" customFormat="1" ht="12.75">
      <c r="A631" s="29" t="s">
        <v>490</v>
      </c>
      <c r="B631" s="18"/>
      <c r="C631" s="18"/>
      <c r="D631" s="28" t="s">
        <v>471</v>
      </c>
      <c r="E631" s="230">
        <v>0</v>
      </c>
      <c r="F631" s="46">
        <v>1004</v>
      </c>
      <c r="G631" s="46">
        <v>940.2</v>
      </c>
      <c r="H631" s="131">
        <f t="shared" si="23"/>
        <v>0.9364541832669323</v>
      </c>
      <c r="I631" s="131">
        <f t="shared" si="22"/>
        <v>0.00010174855398660532</v>
      </c>
      <c r="J631" s="43"/>
    </row>
    <row r="632" spans="1:10" ht="12.75">
      <c r="A632" s="19" t="s">
        <v>9</v>
      </c>
      <c r="B632" s="18"/>
      <c r="C632" s="18"/>
      <c r="D632" s="18" t="s">
        <v>83</v>
      </c>
      <c r="E632" s="230">
        <v>9000</v>
      </c>
      <c r="F632" s="46">
        <v>9000</v>
      </c>
      <c r="G632" s="46">
        <v>1207.97</v>
      </c>
      <c r="H632" s="131">
        <f t="shared" si="23"/>
        <v>0.1342188888888889</v>
      </c>
      <c r="I632" s="131">
        <f t="shared" si="22"/>
        <v>0.00013072665471091217</v>
      </c>
      <c r="J632" s="43"/>
    </row>
    <row r="633" spans="1:10" s="96" customFormat="1" ht="12.75">
      <c r="A633" s="29" t="s">
        <v>10</v>
      </c>
      <c r="B633" s="18"/>
      <c r="C633" s="18"/>
      <c r="D633" s="28" t="s">
        <v>154</v>
      </c>
      <c r="E633" s="230">
        <v>468</v>
      </c>
      <c r="F633" s="46">
        <v>468</v>
      </c>
      <c r="G633" s="46">
        <v>426.66</v>
      </c>
      <c r="H633" s="131">
        <f t="shared" si="23"/>
        <v>0.9116666666666667</v>
      </c>
      <c r="I633" s="131">
        <f t="shared" si="22"/>
        <v>4.6173195111598624E-05</v>
      </c>
      <c r="J633" s="43"/>
    </row>
    <row r="634" spans="1:10" ht="12.75">
      <c r="A634" s="19" t="s">
        <v>12</v>
      </c>
      <c r="B634" s="18"/>
      <c r="C634" s="18"/>
      <c r="D634" s="18">
        <v>4300</v>
      </c>
      <c r="E634" s="230">
        <v>18000</v>
      </c>
      <c r="F634" s="46">
        <v>18000</v>
      </c>
      <c r="G634" s="46">
        <v>16672.14</v>
      </c>
      <c r="H634" s="131">
        <f t="shared" si="23"/>
        <v>0.92623</v>
      </c>
      <c r="I634" s="131">
        <f t="shared" si="22"/>
        <v>0.0018042609411425673</v>
      </c>
      <c r="J634" s="43"/>
    </row>
    <row r="635" spans="1:10" ht="12.75">
      <c r="A635" s="29" t="s">
        <v>26</v>
      </c>
      <c r="B635" s="18"/>
      <c r="C635" s="18"/>
      <c r="D635" s="18" t="s">
        <v>92</v>
      </c>
      <c r="E635" s="230">
        <v>500</v>
      </c>
      <c r="F635" s="46">
        <v>100</v>
      </c>
      <c r="G635" s="46">
        <v>0</v>
      </c>
      <c r="H635" s="131">
        <f t="shared" si="23"/>
        <v>0</v>
      </c>
      <c r="I635" s="131">
        <f t="shared" si="22"/>
        <v>0</v>
      </c>
      <c r="J635" s="43"/>
    </row>
    <row r="636" spans="1:10" ht="15" customHeight="1">
      <c r="A636" s="94" t="s">
        <v>66</v>
      </c>
      <c r="B636" s="133"/>
      <c r="C636" s="133">
        <v>92109</v>
      </c>
      <c r="D636" s="133"/>
      <c r="E636" s="229">
        <f>SUM(E637:E638)</f>
        <v>300000</v>
      </c>
      <c r="F636" s="136">
        <f>SUM(F637:F638)</f>
        <v>325000</v>
      </c>
      <c r="G636" s="136">
        <f>SUM(G637:G638)</f>
        <v>180000</v>
      </c>
      <c r="H636" s="98">
        <f t="shared" si="23"/>
        <v>0.5538461538461539</v>
      </c>
      <c r="I636" s="98">
        <f t="shared" si="22"/>
        <v>0.01947962105678468</v>
      </c>
      <c r="J636" s="135"/>
    </row>
    <row r="637" spans="1:10" ht="25.5">
      <c r="A637" s="29" t="s">
        <v>193</v>
      </c>
      <c r="B637" s="18"/>
      <c r="C637" s="18"/>
      <c r="D637" s="28" t="s">
        <v>171</v>
      </c>
      <c r="E637" s="230">
        <v>300000</v>
      </c>
      <c r="F637" s="46">
        <v>300000</v>
      </c>
      <c r="G637" s="46">
        <v>170000</v>
      </c>
      <c r="H637" s="131">
        <f t="shared" si="23"/>
        <v>0.5666666666666667</v>
      </c>
      <c r="I637" s="131">
        <f t="shared" si="22"/>
        <v>0.01839741988696331</v>
      </c>
      <c r="J637" s="43"/>
    </row>
    <row r="638" spans="1:10" ht="36" customHeight="1">
      <c r="A638" s="146" t="s">
        <v>509</v>
      </c>
      <c r="B638" s="18"/>
      <c r="C638" s="18"/>
      <c r="D638" s="28" t="s">
        <v>442</v>
      </c>
      <c r="E638" s="230">
        <v>0</v>
      </c>
      <c r="F638" s="46">
        <v>25000</v>
      </c>
      <c r="G638" s="46">
        <v>10000</v>
      </c>
      <c r="H638" s="131">
        <f t="shared" si="23"/>
        <v>0.4</v>
      </c>
      <c r="I638" s="131">
        <f t="shared" si="22"/>
        <v>0.001082201169821371</v>
      </c>
      <c r="J638" s="43"/>
    </row>
    <row r="639" spans="1:10" ht="15" customHeight="1">
      <c r="A639" s="94" t="s">
        <v>67</v>
      </c>
      <c r="B639" s="133"/>
      <c r="C639" s="133">
        <v>92116</v>
      </c>
      <c r="D639" s="133"/>
      <c r="E639" s="229">
        <f>SUM(E640:E640)</f>
        <v>320000</v>
      </c>
      <c r="F639" s="136">
        <f>SUM(F640:F641)</f>
        <v>368500</v>
      </c>
      <c r="G639" s="136">
        <f>SUM(G640:G641)</f>
        <v>180000</v>
      </c>
      <c r="H639" s="98">
        <f t="shared" si="23"/>
        <v>0.48846675712347354</v>
      </c>
      <c r="I639" s="98">
        <f t="shared" si="22"/>
        <v>0.01947962105678468</v>
      </c>
      <c r="J639" s="135"/>
    </row>
    <row r="640" spans="1:10" s="96" customFormat="1" ht="25.5">
      <c r="A640" s="29" t="s">
        <v>193</v>
      </c>
      <c r="B640" s="18"/>
      <c r="C640" s="18"/>
      <c r="D640" s="28" t="s">
        <v>171</v>
      </c>
      <c r="E640" s="230">
        <v>320000</v>
      </c>
      <c r="F640" s="46">
        <v>343500</v>
      </c>
      <c r="G640" s="46">
        <v>170000</v>
      </c>
      <c r="H640" s="131">
        <f t="shared" si="23"/>
        <v>0.4949053857350801</v>
      </c>
      <c r="I640" s="131">
        <f aca="true" t="shared" si="24" ref="I640:I690">G640/9240426.16</f>
        <v>0.01839741988696331</v>
      </c>
      <c r="J640" s="43"/>
    </row>
    <row r="641" spans="1:10" ht="36" customHeight="1">
      <c r="A641" s="146" t="s">
        <v>509</v>
      </c>
      <c r="B641" s="18"/>
      <c r="C641" s="18"/>
      <c r="D641" s="28" t="s">
        <v>442</v>
      </c>
      <c r="E641" s="230">
        <v>0</v>
      </c>
      <c r="F641" s="46">
        <v>25000</v>
      </c>
      <c r="G641" s="46">
        <v>10000</v>
      </c>
      <c r="H641" s="131">
        <f t="shared" si="23"/>
        <v>0.4</v>
      </c>
      <c r="I641" s="131">
        <f t="shared" si="24"/>
        <v>0.001082201169821371</v>
      </c>
      <c r="J641" s="43"/>
    </row>
    <row r="642" spans="1:10" ht="12.75">
      <c r="A642" s="94" t="s">
        <v>464</v>
      </c>
      <c r="B642" s="18"/>
      <c r="C642" s="133" t="s">
        <v>463</v>
      </c>
      <c r="D642" s="28"/>
      <c r="E642" s="229">
        <f>SUM(E643)</f>
        <v>30000</v>
      </c>
      <c r="F642" s="164">
        <f>F643</f>
        <v>30000</v>
      </c>
      <c r="G642" s="164">
        <f>G643</f>
        <v>0</v>
      </c>
      <c r="H642" s="98">
        <v>0</v>
      </c>
      <c r="I642" s="98">
        <f t="shared" si="24"/>
        <v>0</v>
      </c>
      <c r="J642" s="43"/>
    </row>
    <row r="643" spans="1:10" ht="51">
      <c r="A643" s="29" t="s">
        <v>465</v>
      </c>
      <c r="B643" s="156"/>
      <c r="C643" s="156"/>
      <c r="D643" s="156" t="s">
        <v>466</v>
      </c>
      <c r="E643" s="234">
        <v>30000</v>
      </c>
      <c r="F643" s="194">
        <v>30000</v>
      </c>
      <c r="G643" s="194">
        <v>0</v>
      </c>
      <c r="H643" s="195">
        <v>0</v>
      </c>
      <c r="I643" s="131">
        <f t="shared" si="24"/>
        <v>0</v>
      </c>
      <c r="J643" s="196"/>
    </row>
    <row r="644" spans="1:10" s="113" customFormat="1" ht="15" customHeight="1">
      <c r="A644" s="94" t="s">
        <v>15</v>
      </c>
      <c r="B644" s="133"/>
      <c r="C644" s="133" t="s">
        <v>409</v>
      </c>
      <c r="D644" s="133"/>
      <c r="E644" s="229">
        <f>SUM(E645:E646)</f>
        <v>3000</v>
      </c>
      <c r="F644" s="136">
        <f>SUM(F645:F646)</f>
        <v>17800</v>
      </c>
      <c r="G644" s="136">
        <f>G646</f>
        <v>0</v>
      </c>
      <c r="H644" s="98">
        <f t="shared" si="23"/>
        <v>0</v>
      </c>
      <c r="I644" s="98">
        <f t="shared" si="24"/>
        <v>0</v>
      </c>
      <c r="J644" s="135"/>
    </row>
    <row r="645" spans="1:10" s="96" customFormat="1" ht="12.75">
      <c r="A645" s="29" t="s">
        <v>12</v>
      </c>
      <c r="B645" s="133"/>
      <c r="C645" s="133"/>
      <c r="D645" s="28" t="s">
        <v>79</v>
      </c>
      <c r="E645" s="234">
        <v>1000</v>
      </c>
      <c r="F645" s="42">
        <v>15800</v>
      </c>
      <c r="G645" s="136">
        <v>0</v>
      </c>
      <c r="H645" s="131">
        <f t="shared" si="23"/>
        <v>0</v>
      </c>
      <c r="I645" s="131">
        <f t="shared" si="24"/>
        <v>0</v>
      </c>
      <c r="J645" s="135"/>
    </row>
    <row r="646" spans="1:10" s="96" customFormat="1" ht="12.75">
      <c r="A646" s="29" t="s">
        <v>9</v>
      </c>
      <c r="B646" s="18"/>
      <c r="C646" s="18"/>
      <c r="D646" s="28" t="s">
        <v>83</v>
      </c>
      <c r="E646" s="230">
        <v>2000</v>
      </c>
      <c r="F646" s="46">
        <v>2000</v>
      </c>
      <c r="G646" s="46">
        <v>0</v>
      </c>
      <c r="H646" s="131">
        <f t="shared" si="23"/>
        <v>0</v>
      </c>
      <c r="I646" s="131">
        <f t="shared" si="24"/>
        <v>0</v>
      </c>
      <c r="J646" s="43"/>
    </row>
    <row r="647" spans="1:10" ht="18" customHeight="1">
      <c r="A647" s="20" t="s">
        <v>385</v>
      </c>
      <c r="B647" s="16">
        <v>926</v>
      </c>
      <c r="C647" s="16"/>
      <c r="D647" s="16"/>
      <c r="E647" s="228">
        <f>SUM(E648,E666,E668)</f>
        <v>1421452</v>
      </c>
      <c r="F647" s="40">
        <f>SUM(F648,F666,F668)</f>
        <v>1773655</v>
      </c>
      <c r="G647" s="40">
        <f>SUM(G648,G666,G668)</f>
        <v>462274.35</v>
      </c>
      <c r="H647" s="30">
        <f t="shared" si="23"/>
        <v>0.2606337478258173</v>
      </c>
      <c r="I647" s="30">
        <f t="shared" si="24"/>
        <v>0.05002738423484139</v>
      </c>
      <c r="J647" s="90">
        <v>0</v>
      </c>
    </row>
    <row r="648" spans="1:10" s="96" customFormat="1" ht="15" customHeight="1">
      <c r="A648" s="144" t="s">
        <v>256</v>
      </c>
      <c r="B648" s="138"/>
      <c r="C648" s="138" t="s">
        <v>257</v>
      </c>
      <c r="D648" s="138"/>
      <c r="E648" s="232">
        <f>SUM(E649:E665)</f>
        <v>373076</v>
      </c>
      <c r="F648" s="140">
        <f>SUM(F649:F665)</f>
        <v>273076</v>
      </c>
      <c r="G648" s="140">
        <f>SUM(G649:G665)</f>
        <v>85112.09999999999</v>
      </c>
      <c r="H648" s="98">
        <f t="shared" si="23"/>
        <v>0.31167916623943515</v>
      </c>
      <c r="I648" s="98">
        <f t="shared" si="24"/>
        <v>0.00921084141859535</v>
      </c>
      <c r="J648" s="135"/>
    </row>
    <row r="649" spans="1:10" ht="12.75">
      <c r="A649" s="23" t="s">
        <v>359</v>
      </c>
      <c r="B649" s="21"/>
      <c r="C649" s="21"/>
      <c r="D649" s="21" t="s">
        <v>98</v>
      </c>
      <c r="E649" s="233">
        <v>1400</v>
      </c>
      <c r="F649" s="41">
        <v>1400</v>
      </c>
      <c r="G649" s="41">
        <v>60</v>
      </c>
      <c r="H649" s="131">
        <f t="shared" si="23"/>
        <v>0.04285714285714286</v>
      </c>
      <c r="I649" s="131">
        <f t="shared" si="24"/>
        <v>6.493207018928227E-06</v>
      </c>
      <c r="J649" s="43"/>
    </row>
    <row r="650" spans="1:10" ht="12.75">
      <c r="A650" s="23" t="s">
        <v>19</v>
      </c>
      <c r="B650" s="21"/>
      <c r="C650" s="21"/>
      <c r="D650" s="21" t="s">
        <v>151</v>
      </c>
      <c r="E650" s="233">
        <v>58361</v>
      </c>
      <c r="F650" s="41">
        <v>61461</v>
      </c>
      <c r="G650" s="41">
        <v>30303.38</v>
      </c>
      <c r="H650" s="131">
        <f t="shared" si="23"/>
        <v>0.49305055238281187</v>
      </c>
      <c r="I650" s="131">
        <f t="shared" si="24"/>
        <v>0.003279435328554154</v>
      </c>
      <c r="J650" s="43"/>
    </row>
    <row r="651" spans="1:10" s="96" customFormat="1" ht="12.75">
      <c r="A651" s="23" t="s">
        <v>20</v>
      </c>
      <c r="B651" s="21"/>
      <c r="C651" s="21"/>
      <c r="D651" s="21" t="s">
        <v>170</v>
      </c>
      <c r="E651" s="233">
        <v>4727</v>
      </c>
      <c r="F651" s="41">
        <v>4727</v>
      </c>
      <c r="G651" s="41">
        <v>4726.17</v>
      </c>
      <c r="H651" s="131">
        <f t="shared" si="23"/>
        <v>0.9998244129469008</v>
      </c>
      <c r="I651" s="131">
        <f t="shared" si="24"/>
        <v>0.0005114666702774669</v>
      </c>
      <c r="J651" s="43"/>
    </row>
    <row r="652" spans="1:10" ht="12.75">
      <c r="A652" s="23" t="s">
        <v>21</v>
      </c>
      <c r="B652" s="21"/>
      <c r="C652" s="21"/>
      <c r="D652" s="21" t="s">
        <v>81</v>
      </c>
      <c r="E652" s="233">
        <v>11350</v>
      </c>
      <c r="F652" s="41">
        <v>11453</v>
      </c>
      <c r="G652" s="41">
        <v>5354.14</v>
      </c>
      <c r="H652" s="131">
        <f t="shared" si="23"/>
        <v>0.4674879944119445</v>
      </c>
      <c r="I652" s="131">
        <f t="shared" si="24"/>
        <v>0.0005794256571387396</v>
      </c>
      <c r="J652" s="43"/>
    </row>
    <row r="653" spans="1:10" ht="12.75">
      <c r="A653" s="23" t="s">
        <v>22</v>
      </c>
      <c r="B653" s="21"/>
      <c r="C653" s="21"/>
      <c r="D653" s="21" t="s">
        <v>82</v>
      </c>
      <c r="E653" s="233">
        <v>1618</v>
      </c>
      <c r="F653" s="41">
        <v>1633</v>
      </c>
      <c r="G653" s="41">
        <v>750.72</v>
      </c>
      <c r="H653" s="131">
        <f t="shared" si="23"/>
        <v>0.45971830985915496</v>
      </c>
      <c r="I653" s="131">
        <f t="shared" si="24"/>
        <v>8.124300622082997E-05</v>
      </c>
      <c r="J653" s="43"/>
    </row>
    <row r="654" spans="1:10" ht="12.75">
      <c r="A654" s="23" t="s">
        <v>165</v>
      </c>
      <c r="B654" s="21"/>
      <c r="C654" s="21"/>
      <c r="D654" s="21" t="s">
        <v>166</v>
      </c>
      <c r="E654" s="233">
        <v>3400</v>
      </c>
      <c r="F654" s="41">
        <v>1682</v>
      </c>
      <c r="G654" s="41">
        <v>490</v>
      </c>
      <c r="H654" s="131">
        <f t="shared" si="23"/>
        <v>0.291319857312723</v>
      </c>
      <c r="I654" s="131">
        <f t="shared" si="24"/>
        <v>5.302785732124718E-05</v>
      </c>
      <c r="J654" s="43"/>
    </row>
    <row r="655" spans="1:10" ht="12.75">
      <c r="A655" s="23" t="s">
        <v>9</v>
      </c>
      <c r="B655" s="21"/>
      <c r="C655" s="21"/>
      <c r="D655" s="21" t="s">
        <v>83</v>
      </c>
      <c r="E655" s="233">
        <v>48000</v>
      </c>
      <c r="F655" s="41">
        <v>46350</v>
      </c>
      <c r="G655" s="41">
        <v>21906.29</v>
      </c>
      <c r="H655" s="131">
        <f t="shared" si="23"/>
        <v>0.4726276159654801</v>
      </c>
      <c r="I655" s="131">
        <f t="shared" si="24"/>
        <v>0.0023707012664446205</v>
      </c>
      <c r="J655" s="43"/>
    </row>
    <row r="656" spans="1:10" ht="12.75">
      <c r="A656" s="23" t="s">
        <v>10</v>
      </c>
      <c r="B656" s="21"/>
      <c r="C656" s="21"/>
      <c r="D656" s="21" t="s">
        <v>154</v>
      </c>
      <c r="E656" s="233">
        <v>23000</v>
      </c>
      <c r="F656" s="41">
        <v>22500</v>
      </c>
      <c r="G656" s="41">
        <v>8147.99</v>
      </c>
      <c r="H656" s="131">
        <f t="shared" si="23"/>
        <v>0.3621328888888889</v>
      </c>
      <c r="I656" s="131">
        <f t="shared" si="24"/>
        <v>0.0008817764309692833</v>
      </c>
      <c r="J656" s="43"/>
    </row>
    <row r="657" spans="1:10" ht="12.75">
      <c r="A657" s="23" t="s">
        <v>11</v>
      </c>
      <c r="B657" s="21"/>
      <c r="C657" s="21"/>
      <c r="D657" s="21" t="s">
        <v>136</v>
      </c>
      <c r="E657" s="233">
        <v>5000</v>
      </c>
      <c r="F657" s="41">
        <v>4985</v>
      </c>
      <c r="G657" s="41">
        <v>2809.95</v>
      </c>
      <c r="H657" s="131">
        <f t="shared" si="23"/>
        <v>0.5636810431293882</v>
      </c>
      <c r="I657" s="131">
        <f t="shared" si="24"/>
        <v>0.00030409311771395617</v>
      </c>
      <c r="J657" s="43"/>
    </row>
    <row r="658" spans="1:10" ht="12.75">
      <c r="A658" s="23" t="s">
        <v>48</v>
      </c>
      <c r="B658" s="21"/>
      <c r="C658" s="21"/>
      <c r="D658" s="21" t="s">
        <v>138</v>
      </c>
      <c r="E658" s="233">
        <v>100</v>
      </c>
      <c r="F658" s="41">
        <v>115</v>
      </c>
      <c r="G658" s="41">
        <v>115</v>
      </c>
      <c r="H658" s="131">
        <f t="shared" si="23"/>
        <v>1</v>
      </c>
      <c r="I658" s="131">
        <f t="shared" si="24"/>
        <v>1.2445313452945768E-05</v>
      </c>
      <c r="J658" s="43"/>
    </row>
    <row r="659" spans="1:10" s="26" customFormat="1" ht="12.75">
      <c r="A659" s="23" t="s">
        <v>12</v>
      </c>
      <c r="B659" s="21"/>
      <c r="C659" s="21"/>
      <c r="D659" s="21" t="s">
        <v>79</v>
      </c>
      <c r="E659" s="233">
        <v>12000</v>
      </c>
      <c r="F659" s="41">
        <v>11850</v>
      </c>
      <c r="G659" s="41">
        <v>7067.87</v>
      </c>
      <c r="H659" s="131">
        <f t="shared" si="23"/>
        <v>0.5964447257383966</v>
      </c>
      <c r="I659" s="131">
        <f t="shared" si="24"/>
        <v>0.0007648857182145374</v>
      </c>
      <c r="J659" s="43"/>
    </row>
    <row r="660" spans="1:10" s="26" customFormat="1" ht="12.75">
      <c r="A660" s="23" t="s">
        <v>503</v>
      </c>
      <c r="B660" s="21"/>
      <c r="C660" s="21"/>
      <c r="D660" s="21" t="s">
        <v>202</v>
      </c>
      <c r="E660" s="233">
        <v>570</v>
      </c>
      <c r="F660" s="41">
        <v>532</v>
      </c>
      <c r="G660" s="41">
        <v>258.3</v>
      </c>
      <c r="H660" s="131">
        <f t="shared" si="23"/>
        <v>0.4855263157894737</v>
      </c>
      <c r="I660" s="131">
        <f t="shared" si="24"/>
        <v>2.7953256216486017E-05</v>
      </c>
      <c r="J660" s="43"/>
    </row>
    <row r="661" spans="1:10" s="26" customFormat="1" ht="25.5">
      <c r="A661" s="23" t="s">
        <v>213</v>
      </c>
      <c r="B661" s="21"/>
      <c r="C661" s="21"/>
      <c r="D661" s="21" t="s">
        <v>214</v>
      </c>
      <c r="E661" s="233">
        <v>0</v>
      </c>
      <c r="F661" s="41">
        <v>150</v>
      </c>
      <c r="G661" s="41">
        <v>66.42</v>
      </c>
      <c r="H661" s="131">
        <f t="shared" si="23"/>
        <v>0.4428</v>
      </c>
      <c r="I661" s="131">
        <f t="shared" si="24"/>
        <v>7.1879801699535465E-06</v>
      </c>
      <c r="J661" s="43"/>
    </row>
    <row r="662" spans="1:10" s="26" customFormat="1" ht="25.5">
      <c r="A662" s="23" t="s">
        <v>486</v>
      </c>
      <c r="B662" s="21"/>
      <c r="C662" s="21"/>
      <c r="D662" s="21" t="s">
        <v>231</v>
      </c>
      <c r="E662" s="233">
        <v>2550</v>
      </c>
      <c r="F662" s="41">
        <v>0</v>
      </c>
      <c r="G662" s="41">
        <v>0</v>
      </c>
      <c r="H662" s="131"/>
      <c r="I662" s="131">
        <f t="shared" si="24"/>
        <v>0</v>
      </c>
      <c r="J662" s="43"/>
    </row>
    <row r="663" spans="1:10" s="26" customFormat="1" ht="12.75">
      <c r="A663" s="23" t="s">
        <v>26</v>
      </c>
      <c r="B663" s="21"/>
      <c r="C663" s="21"/>
      <c r="D663" s="21" t="s">
        <v>92</v>
      </c>
      <c r="E663" s="233">
        <v>1000</v>
      </c>
      <c r="F663" s="246">
        <v>1500</v>
      </c>
      <c r="G663" s="41">
        <v>610.35</v>
      </c>
      <c r="H663" s="131">
        <f t="shared" si="23"/>
        <v>0.40690000000000004</v>
      </c>
      <c r="I663" s="131">
        <f t="shared" si="24"/>
        <v>6.605214840004739E-05</v>
      </c>
      <c r="J663" s="43"/>
    </row>
    <row r="664" spans="1:10" s="26" customFormat="1" ht="12.75">
      <c r="A664" s="23" t="s">
        <v>373</v>
      </c>
      <c r="B664" s="21"/>
      <c r="C664" s="21"/>
      <c r="D664" s="21" t="s">
        <v>143</v>
      </c>
      <c r="E664" s="233">
        <v>0</v>
      </c>
      <c r="F664" s="41">
        <v>2738</v>
      </c>
      <c r="G664" s="41">
        <v>2051.12</v>
      </c>
      <c r="H664" s="131">
        <f t="shared" si="23"/>
        <v>0.7491307523739956</v>
      </c>
      <c r="I664" s="131">
        <f t="shared" si="24"/>
        <v>0.00022197244634440105</v>
      </c>
      <c r="J664" s="43"/>
    </row>
    <row r="665" spans="1:10" s="26" customFormat="1" ht="12.75">
      <c r="A665" s="23" t="s">
        <v>90</v>
      </c>
      <c r="B665" s="21"/>
      <c r="C665" s="21"/>
      <c r="D665" s="21" t="s">
        <v>89</v>
      </c>
      <c r="E665" s="233">
        <v>200000</v>
      </c>
      <c r="F665" s="41">
        <v>100000</v>
      </c>
      <c r="G665" s="41">
        <v>394.4</v>
      </c>
      <c r="H665" s="131">
        <f t="shared" si="23"/>
        <v>0.003944</v>
      </c>
      <c r="I665" s="131">
        <f t="shared" si="24"/>
        <v>4.268201413775487E-05</v>
      </c>
      <c r="J665" s="43"/>
    </row>
    <row r="666" spans="1:10" s="26" customFormat="1" ht="15" customHeight="1">
      <c r="A666" s="94" t="s">
        <v>377</v>
      </c>
      <c r="B666" s="133"/>
      <c r="C666" s="133" t="s">
        <v>194</v>
      </c>
      <c r="D666" s="133"/>
      <c r="E666" s="229">
        <f>SUM(E667)</f>
        <v>115000</v>
      </c>
      <c r="F666" s="136">
        <f>SUM(F667)</f>
        <v>115000</v>
      </c>
      <c r="G666" s="136">
        <f>SUM(G667)</f>
        <v>67000</v>
      </c>
      <c r="H666" s="98">
        <f t="shared" si="23"/>
        <v>0.5826086956521739</v>
      </c>
      <c r="I666" s="98">
        <f t="shared" si="24"/>
        <v>0.007250747837803186</v>
      </c>
      <c r="J666" s="135"/>
    </row>
    <row r="667" spans="1:10" s="26" customFormat="1" ht="38.25">
      <c r="A667" s="29" t="s">
        <v>191</v>
      </c>
      <c r="B667" s="18"/>
      <c r="C667" s="18"/>
      <c r="D667" s="18">
        <v>2820</v>
      </c>
      <c r="E667" s="230">
        <v>115000</v>
      </c>
      <c r="F667" s="46">
        <v>115000</v>
      </c>
      <c r="G667" s="46">
        <v>67000</v>
      </c>
      <c r="H667" s="131">
        <f t="shared" si="23"/>
        <v>0.5826086956521739</v>
      </c>
      <c r="I667" s="131">
        <f t="shared" si="24"/>
        <v>0.007250747837803186</v>
      </c>
      <c r="J667" s="43"/>
    </row>
    <row r="668" spans="1:10" s="26" customFormat="1" ht="15" customHeight="1">
      <c r="A668" s="94" t="s">
        <v>15</v>
      </c>
      <c r="B668" s="133"/>
      <c r="C668" s="133">
        <v>92695</v>
      </c>
      <c r="D668" s="133"/>
      <c r="E668" s="229">
        <f>SUM(E669:E673)</f>
        <v>933376</v>
      </c>
      <c r="F668" s="136">
        <f>SUM(F669:F673)</f>
        <v>1385579</v>
      </c>
      <c r="G668" s="136">
        <f>SUM(G669:G673)</f>
        <v>310162.25</v>
      </c>
      <c r="H668" s="98">
        <f t="shared" si="23"/>
        <v>0.2238502820842406</v>
      </c>
      <c r="I668" s="98">
        <f t="shared" si="24"/>
        <v>0.03356579497844286</v>
      </c>
      <c r="J668" s="135"/>
    </row>
    <row r="669" spans="1:10" s="96" customFormat="1" ht="12.75">
      <c r="A669" s="29" t="s">
        <v>205</v>
      </c>
      <c r="B669" s="28"/>
      <c r="C669" s="28"/>
      <c r="D669" s="28" t="s">
        <v>83</v>
      </c>
      <c r="E669" s="234">
        <v>3500</v>
      </c>
      <c r="F669" s="42">
        <v>3500</v>
      </c>
      <c r="G669" s="42">
        <v>3205.04</v>
      </c>
      <c r="H669" s="131">
        <f t="shared" si="23"/>
        <v>0.9157257142857143</v>
      </c>
      <c r="I669" s="131">
        <f t="shared" si="24"/>
        <v>0.0003468498037324287</v>
      </c>
      <c r="J669" s="43"/>
    </row>
    <row r="670" spans="1:10" s="26" customFormat="1" ht="12.75">
      <c r="A670" s="29" t="s">
        <v>11</v>
      </c>
      <c r="B670" s="28"/>
      <c r="C670" s="28"/>
      <c r="D670" s="28" t="s">
        <v>136</v>
      </c>
      <c r="E670" s="234">
        <v>300</v>
      </c>
      <c r="F670" s="42">
        <v>300</v>
      </c>
      <c r="G670" s="42">
        <v>0</v>
      </c>
      <c r="H670" s="131">
        <f t="shared" si="23"/>
        <v>0</v>
      </c>
      <c r="I670" s="131">
        <f t="shared" si="24"/>
        <v>0</v>
      </c>
      <c r="J670" s="43"/>
    </row>
    <row r="671" spans="1:10" s="26" customFormat="1" ht="12.75">
      <c r="A671" s="29" t="s">
        <v>12</v>
      </c>
      <c r="B671" s="28"/>
      <c r="C671" s="28"/>
      <c r="D671" s="28" t="s">
        <v>79</v>
      </c>
      <c r="E671" s="234">
        <v>300</v>
      </c>
      <c r="F671" s="42">
        <v>300</v>
      </c>
      <c r="G671" s="42">
        <v>241.4</v>
      </c>
      <c r="H671" s="131">
        <f t="shared" si="23"/>
        <v>0.8046666666666666</v>
      </c>
      <c r="I671" s="131">
        <f t="shared" si="24"/>
        <v>2.61243362394879E-05</v>
      </c>
      <c r="J671" s="43"/>
    </row>
    <row r="672" spans="1:10" s="96" customFormat="1" ht="12.75">
      <c r="A672" s="29" t="s">
        <v>26</v>
      </c>
      <c r="B672" s="28"/>
      <c r="C672" s="28"/>
      <c r="D672" s="28" t="s">
        <v>92</v>
      </c>
      <c r="E672" s="234">
        <v>50</v>
      </c>
      <c r="F672" s="42">
        <v>50</v>
      </c>
      <c r="G672" s="42">
        <v>20.12</v>
      </c>
      <c r="H672" s="131">
        <f t="shared" si="23"/>
        <v>0.40240000000000004</v>
      </c>
      <c r="I672" s="131">
        <f t="shared" si="24"/>
        <v>2.177388753680599E-06</v>
      </c>
      <c r="J672" s="43"/>
    </row>
    <row r="673" spans="1:10" s="104" customFormat="1" ht="12.75">
      <c r="A673" s="29" t="s">
        <v>90</v>
      </c>
      <c r="B673" s="28"/>
      <c r="C673" s="28"/>
      <c r="D673" s="28" t="s">
        <v>89</v>
      </c>
      <c r="E673" s="234">
        <v>929226</v>
      </c>
      <c r="F673" s="42">
        <v>1381429</v>
      </c>
      <c r="G673" s="42">
        <v>306695.69</v>
      </c>
      <c r="H673" s="131">
        <v>0</v>
      </c>
      <c r="I673" s="131">
        <f t="shared" si="24"/>
        <v>0.033190643449717255</v>
      </c>
      <c r="J673" s="43"/>
    </row>
    <row r="674" spans="1:10" s="104" customFormat="1" ht="15.75">
      <c r="A674" s="24" t="s">
        <v>68</v>
      </c>
      <c r="B674" s="25"/>
      <c r="C674" s="25"/>
      <c r="D674" s="25"/>
      <c r="E674" s="240">
        <f>SUM(E3,E17,E39,E74,E142,E167,E213,E218,E221,E371,E404,E535,E560,E627,E647,E60,E496,E13,E67)</f>
        <v>18830800</v>
      </c>
      <c r="F674" s="165">
        <f>SUM(F647,F627,F560,F535,F496,F404,F371,F221,F218,F213,F167,F142,F74,F67,F60,F39,F17,F13,F3)</f>
        <v>20007027.43</v>
      </c>
      <c r="G674" s="165">
        <f>SUM(G3,G17,G39,G74,G142,G167,G213,G218,G221,G371,G404,G535,G560,G627,G647,G60,G496,G13,G67)</f>
        <v>9240426.160000002</v>
      </c>
      <c r="H674" s="30">
        <f t="shared" si="23"/>
        <v>0.46185902390198313</v>
      </c>
      <c r="I674" s="98">
        <f t="shared" si="24"/>
        <v>1.0000000000000002</v>
      </c>
      <c r="J674" s="90">
        <v>0</v>
      </c>
    </row>
    <row r="675" spans="1:10" s="104" customFormat="1" ht="12.75">
      <c r="A675" s="31" t="s">
        <v>319</v>
      </c>
      <c r="B675" s="81"/>
      <c r="C675" s="81"/>
      <c r="D675" s="81"/>
      <c r="E675" s="225"/>
      <c r="F675" s="82"/>
      <c r="G675" s="83"/>
      <c r="H675" s="30"/>
      <c r="I675" s="131"/>
      <c r="J675" s="93"/>
    </row>
    <row r="676" spans="1:10" s="104" customFormat="1" ht="15" customHeight="1">
      <c r="A676" s="94" t="s">
        <v>320</v>
      </c>
      <c r="B676" s="95"/>
      <c r="C676" s="95"/>
      <c r="D676" s="95"/>
      <c r="E676" s="241">
        <f>E678+E679+E680+E681+E682+E683+E684</f>
        <v>16658538</v>
      </c>
      <c r="F676" s="247">
        <f>F678+F679+F680+F681+F682+F683+F684</f>
        <v>17043195.43</v>
      </c>
      <c r="G676" s="247">
        <f>G678+G679+G680+G681+G682+G683+G684</f>
        <v>8578439.729999999</v>
      </c>
      <c r="H676" s="98">
        <f t="shared" si="23"/>
        <v>0.5033351735731402</v>
      </c>
      <c r="I676" s="98">
        <f t="shared" si="24"/>
        <v>0.9283597511048125</v>
      </c>
      <c r="J676" s="256" t="s">
        <v>333</v>
      </c>
    </row>
    <row r="677" spans="1:10" s="26" customFormat="1" ht="18.75" customHeight="1">
      <c r="A677" s="31" t="s">
        <v>322</v>
      </c>
      <c r="B677" s="81"/>
      <c r="C677" s="81"/>
      <c r="D677" s="81"/>
      <c r="E677" s="226"/>
      <c r="F677" s="82"/>
      <c r="G677" s="97"/>
      <c r="H677" s="30"/>
      <c r="I677" s="131"/>
      <c r="J677" s="257"/>
    </row>
    <row r="678" spans="1:10" s="26" customFormat="1" ht="12.75">
      <c r="A678" s="31" t="s">
        <v>323</v>
      </c>
      <c r="B678" s="81"/>
      <c r="C678" s="81"/>
      <c r="D678" s="81"/>
      <c r="E678" s="242">
        <v>7667274</v>
      </c>
      <c r="F678" s="166">
        <v>7670363.69</v>
      </c>
      <c r="G678" s="99">
        <v>3974277.51</v>
      </c>
      <c r="H678" s="131">
        <f>G678/F678</f>
        <v>0.5181341681596325</v>
      </c>
      <c r="I678" s="131">
        <f t="shared" si="24"/>
        <v>0.43009677705167654</v>
      </c>
      <c r="J678" s="100">
        <f>G678/8578439.73</f>
        <v>0.46328675552751125</v>
      </c>
    </row>
    <row r="679" spans="1:10" s="26" customFormat="1" ht="25.5">
      <c r="A679" s="31" t="s">
        <v>324</v>
      </c>
      <c r="B679" s="81"/>
      <c r="C679" s="81"/>
      <c r="D679" s="81"/>
      <c r="E679" s="242">
        <v>4228224</v>
      </c>
      <c r="F679" s="166">
        <v>4467311.84</v>
      </c>
      <c r="G679" s="99">
        <v>1984659.38</v>
      </c>
      <c r="H679" s="131">
        <f t="shared" si="23"/>
        <v>0.4442625567862753</v>
      </c>
      <c r="I679" s="131">
        <f t="shared" si="24"/>
        <v>0.21478007027329568</v>
      </c>
      <c r="J679" s="100">
        <f aca="true" t="shared" si="25" ref="J679:J684">G679/8578439.73</f>
        <v>0.23135435375962007</v>
      </c>
    </row>
    <row r="680" spans="1:10" s="26" customFormat="1" ht="12.75">
      <c r="A680" s="31" t="s">
        <v>325</v>
      </c>
      <c r="B680" s="81"/>
      <c r="C680" s="81"/>
      <c r="D680" s="81"/>
      <c r="E680" s="242">
        <v>812342</v>
      </c>
      <c r="F680" s="166">
        <v>892842</v>
      </c>
      <c r="G680" s="99">
        <v>413750</v>
      </c>
      <c r="H680" s="131">
        <f t="shared" si="23"/>
        <v>0.4634078593972954</v>
      </c>
      <c r="I680" s="131">
        <f t="shared" si="24"/>
        <v>0.04477607340135923</v>
      </c>
      <c r="J680" s="100">
        <f t="shared" si="25"/>
        <v>0.048231381582487375</v>
      </c>
    </row>
    <row r="681" spans="1:10" s="26" customFormat="1" ht="12.75">
      <c r="A681" s="31" t="s">
        <v>326</v>
      </c>
      <c r="B681" s="81"/>
      <c r="C681" s="81"/>
      <c r="D681" s="81"/>
      <c r="E681" s="242">
        <v>3643586</v>
      </c>
      <c r="F681" s="166">
        <v>3684326.33</v>
      </c>
      <c r="G681" s="99">
        <v>2045889.15</v>
      </c>
      <c r="H681" s="131">
        <f t="shared" si="23"/>
        <v>0.5552953150053893</v>
      </c>
      <c r="I681" s="131">
        <f t="shared" si="24"/>
        <v>0.22140636314548504</v>
      </c>
      <c r="J681" s="100">
        <f t="shared" si="25"/>
        <v>0.23849198856585074</v>
      </c>
    </row>
    <row r="682" spans="1:10" ht="25.5">
      <c r="A682" s="29" t="s">
        <v>389</v>
      </c>
      <c r="B682" s="81"/>
      <c r="C682" s="81"/>
      <c r="D682" s="81"/>
      <c r="E682" s="242">
        <v>94997</v>
      </c>
      <c r="F682" s="166">
        <v>190336.57</v>
      </c>
      <c r="G682" s="99">
        <v>118868.27</v>
      </c>
      <c r="H682" s="131">
        <f t="shared" si="23"/>
        <v>0.6245161925530128</v>
      </c>
      <c r="I682" s="131">
        <f t="shared" si="24"/>
        <v>0.01286393808486426</v>
      </c>
      <c r="J682" s="100">
        <f t="shared" si="25"/>
        <v>0.013856630546030542</v>
      </c>
    </row>
    <row r="683" spans="1:10" ht="12.75">
      <c r="A683" s="31" t="s">
        <v>328</v>
      </c>
      <c r="B683" s="81"/>
      <c r="C683" s="81"/>
      <c r="D683" s="81"/>
      <c r="E683" s="242">
        <v>97558</v>
      </c>
      <c r="F683" s="166">
        <v>48779</v>
      </c>
      <c r="G683" s="99">
        <v>0</v>
      </c>
      <c r="H683" s="131">
        <f t="shared" si="23"/>
        <v>0</v>
      </c>
      <c r="I683" s="131">
        <f t="shared" si="24"/>
        <v>0</v>
      </c>
      <c r="J683" s="100">
        <f t="shared" si="25"/>
        <v>0</v>
      </c>
    </row>
    <row r="684" spans="1:10" ht="12.75">
      <c r="A684" s="31" t="s">
        <v>329</v>
      </c>
      <c r="B684" s="81"/>
      <c r="C684" s="81"/>
      <c r="D684" s="81"/>
      <c r="E684" s="242">
        <v>114557</v>
      </c>
      <c r="F684" s="166">
        <v>89236</v>
      </c>
      <c r="G684" s="99">
        <v>40995.42</v>
      </c>
      <c r="H684" s="131">
        <f t="shared" si="23"/>
        <v>0.4594045004258371</v>
      </c>
      <c r="I684" s="131">
        <f t="shared" si="24"/>
        <v>0.004436529148131843</v>
      </c>
      <c r="J684" s="100">
        <f t="shared" si="25"/>
        <v>0.004778890018499902</v>
      </c>
    </row>
    <row r="685" spans="1:10" ht="15" customHeight="1">
      <c r="A685" s="94" t="s">
        <v>321</v>
      </c>
      <c r="B685" s="95"/>
      <c r="C685" s="95"/>
      <c r="D685" s="95"/>
      <c r="E685" s="241">
        <v>2172262</v>
      </c>
      <c r="F685" s="101">
        <v>2963832</v>
      </c>
      <c r="G685" s="101">
        <v>661986.43</v>
      </c>
      <c r="H685" s="98">
        <f t="shared" si="23"/>
        <v>0.22335491012985892</v>
      </c>
      <c r="I685" s="98">
        <f t="shared" si="24"/>
        <v>0.07164024889518732</v>
      </c>
      <c r="J685" s="258" t="s">
        <v>498</v>
      </c>
    </row>
    <row r="686" spans="1:10" ht="25.5" customHeight="1">
      <c r="A686" s="31" t="s">
        <v>322</v>
      </c>
      <c r="B686" s="81"/>
      <c r="C686" s="81"/>
      <c r="D686" s="81"/>
      <c r="E686" s="242"/>
      <c r="F686" s="166"/>
      <c r="G686" s="102"/>
      <c r="H686" s="30"/>
      <c r="I686" s="131"/>
      <c r="J686" s="259"/>
    </row>
    <row r="687" spans="1:10" ht="12.75">
      <c r="A687" s="31" t="s">
        <v>330</v>
      </c>
      <c r="B687" s="81"/>
      <c r="C687" s="81"/>
      <c r="D687" s="81"/>
      <c r="E687" s="242">
        <v>2172262</v>
      </c>
      <c r="F687" s="166">
        <v>2963832</v>
      </c>
      <c r="G687" s="102">
        <v>661986.43</v>
      </c>
      <c r="H687" s="131">
        <f t="shared" si="23"/>
        <v>0.22335491012985892</v>
      </c>
      <c r="I687" s="131">
        <f t="shared" si="24"/>
        <v>0.07164024889518732</v>
      </c>
      <c r="J687" s="100">
        <f>G687/G685</f>
        <v>1</v>
      </c>
    </row>
    <row r="688" spans="1:10" s="96" customFormat="1" ht="12.75">
      <c r="A688" s="31" t="s">
        <v>319</v>
      </c>
      <c r="B688" s="81"/>
      <c r="C688" s="81"/>
      <c r="D688" s="81"/>
      <c r="E688" s="242"/>
      <c r="F688" s="166"/>
      <c r="G688" s="102"/>
      <c r="H688" s="131"/>
      <c r="I688" s="131"/>
      <c r="J688" s="100"/>
    </row>
    <row r="689" spans="1:10" ht="25.5">
      <c r="A689" s="31" t="s">
        <v>327</v>
      </c>
      <c r="B689" s="81"/>
      <c r="C689" s="81"/>
      <c r="D689" s="81"/>
      <c r="E689" s="242">
        <v>623536</v>
      </c>
      <c r="F689" s="166">
        <v>41549</v>
      </c>
      <c r="G689" s="102">
        <v>8228.34</v>
      </c>
      <c r="H689" s="131">
        <f t="shared" si="23"/>
        <v>0.19803942333148813</v>
      </c>
      <c r="I689" s="131">
        <f t="shared" si="24"/>
        <v>0.0008904719173687981</v>
      </c>
      <c r="J689" s="100">
        <f>G689/G687</f>
        <v>0.01242977140785197</v>
      </c>
    </row>
    <row r="690" spans="1:10" ht="25.5" hidden="1">
      <c r="A690" s="31" t="s">
        <v>331</v>
      </c>
      <c r="B690" s="249"/>
      <c r="C690" s="81"/>
      <c r="D690" s="81"/>
      <c r="E690" s="242">
        <v>0</v>
      </c>
      <c r="F690" s="167">
        <v>0</v>
      </c>
      <c r="G690" s="102">
        <v>0</v>
      </c>
      <c r="H690" s="131" t="e">
        <f t="shared" si="23"/>
        <v>#DIV/0!</v>
      </c>
      <c r="I690" s="131">
        <f t="shared" si="24"/>
        <v>0</v>
      </c>
      <c r="J690" s="100">
        <f>G690/G685</f>
        <v>0</v>
      </c>
    </row>
    <row r="691" spans="1:2" ht="24" customHeight="1">
      <c r="A691" s="248" t="s">
        <v>510</v>
      </c>
      <c r="B691" s="250"/>
    </row>
    <row r="697" spans="1:10" s="96" customFormat="1" ht="12.75">
      <c r="A697"/>
      <c r="B697"/>
      <c r="C697"/>
      <c r="D697"/>
      <c r="E697" s="103"/>
      <c r="F697" s="63"/>
      <c r="G697" s="45"/>
      <c r="H697" s="26"/>
      <c r="I697" s="79"/>
      <c r="J697" s="92"/>
    </row>
    <row r="699" ht="18" customHeight="1"/>
  </sheetData>
  <sheetProtection/>
  <autoFilter ref="D1:D716"/>
  <mergeCells count="10">
    <mergeCell ref="J676:J677"/>
    <mergeCell ref="J685:J686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5905511811023623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informacji z przebiegu  wykonania  budżetu  Miasta Radziejów za I półrocze  2015 roku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2015-08-14T11:27:46Z</cp:lastPrinted>
  <dcterms:created xsi:type="dcterms:W3CDTF">2004-07-25T15:20:29Z</dcterms:created>
  <dcterms:modified xsi:type="dcterms:W3CDTF">2015-08-14T11:42:02Z</dcterms:modified>
  <cp:category/>
  <cp:version/>
  <cp:contentType/>
  <cp:contentStatus/>
</cp:coreProperties>
</file>