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3" sheetId="1" r:id="rId1"/>
    <sheet name="4" sheetId="2" r:id="rId2"/>
    <sheet name="5" sheetId="3" r:id="rId3"/>
    <sheet name="6" sheetId="4" r:id="rId4"/>
    <sheet name="7" sheetId="5" r:id="rId5"/>
  </sheets>
  <definedNames/>
  <calcPr fullCalcOnLoad="1"/>
</workbook>
</file>

<file path=xl/sharedStrings.xml><?xml version="1.0" encoding="utf-8"?>
<sst xmlns="http://schemas.openxmlformats.org/spreadsheetml/2006/main" count="315" uniqueCount="204">
  <si>
    <t>Dział</t>
  </si>
  <si>
    <t>Rozdział</t>
  </si>
  <si>
    <t>§</t>
  </si>
  <si>
    <t>Zmniejsze- nie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</si>
  <si>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</si>
  <si>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</si>
  <si>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</si>
  <si>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</si>
  <si>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</si>
  <si>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</si>
  <si>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</si>
  <si>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</si>
  <si>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</si>
  <si>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</si>
  <si>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</si>
  <si>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</si>
  <si>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</si>
  <si>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</si>
  <si>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</si>
  <si>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</si>
  <si>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</si>
  <si>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</si>
  <si>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</si>
  <si>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</si>
  <si>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</si>
  <si>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</si>
  <si>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A.  
B.
C.                  …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</si>
  <si>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</si>
  <si>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</si>
  <si>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</si>
  <si>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</si>
  <si>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</si>
  <si>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</si>
  <si>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</si>
  <si>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Treść</t>
  </si>
  <si>
    <t>Klasyfi- kacja
§</t>
  </si>
  <si>
    <t>Zwiększe-    nie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</si>
  <si>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</si>
  <si>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</si>
  <si>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</si>
  <si>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</si>
  <si>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</si>
  <si>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</si>
  <si>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</si>
  <si>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</si>
  <si>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</si>
  <si>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</si>
  <si>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</si>
  <si>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</si>
  <si>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</si>
  <si>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</si>
  <si>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</si>
  <si>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</si>
  <si>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</si>
  <si>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</si>
  <si>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</si>
  <si>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</si>
  <si>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</si>
  <si>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</si>
  <si>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</si>
  <si>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</si>
  <si>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</si>
  <si>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</si>
  <si>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</si>
  <si>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</si>
  <si>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</si>
  <si>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</si>
  <si>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</si>
  <si>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A.  
B.
C.               </t>
  </si>
  <si>
    <t>9.</t>
  </si>
  <si>
    <t>10.</t>
  </si>
  <si>
    <t>Gmina Radziejów</t>
  </si>
  <si>
    <t>Powiat Radziejowski</t>
  </si>
  <si>
    <t>Radziejowski Dom Kultury w Radziejowie</t>
  </si>
  <si>
    <t>12.</t>
  </si>
  <si>
    <t>11.</t>
  </si>
  <si>
    <t>15.</t>
  </si>
  <si>
    <t>A.   
B.
C.
…</t>
  </si>
  <si>
    <t>Rewitalizacja Rynku miejskiego w Radziejowie (dokumentacja)</t>
  </si>
  <si>
    <t>Urządzenie cmentarza komunalnego</t>
  </si>
  <si>
    <t>13.</t>
  </si>
  <si>
    <t>14.</t>
  </si>
  <si>
    <t>16.</t>
  </si>
  <si>
    <t>17.</t>
  </si>
  <si>
    <t>Budowa oświetlenia ulicznego w ulicach: Chopina, K.Wielkiego, Górczyńskiego, Ks. Wieczorka, Toruńskiej, Moniuszki, Paderewskiego w Radziejowie</t>
  </si>
  <si>
    <t>18.</t>
  </si>
  <si>
    <t>19.</t>
  </si>
  <si>
    <t>A. Dotacje i środki z budżetu państwa (np. od wojewody, MEN, FRKF, …)</t>
  </si>
  <si>
    <t>rok budżetowy 2016 (8+9+10+11)</t>
  </si>
  <si>
    <t>A.      
B.     45 000
C.
…</t>
  </si>
  <si>
    <t>Nakłady do poniesienia w następnych latach</t>
  </si>
  <si>
    <t xml:space="preserve">Zagospodarowanie terenu pomiędzy ul. Niska i ul.Objezdna w Radziejowie  pod miejsca parkingowe  </t>
  </si>
  <si>
    <t>Przebudowa drogi gminnej w ul. Komunalnej (dokumentacja)</t>
  </si>
  <si>
    <t>Budowa parkingu za budynkiem administracyjnym przy ul. Kościuszki 20/22</t>
  </si>
  <si>
    <t>Zakup systemu powiadamiania alarmowego DTG-53</t>
  </si>
  <si>
    <t>Przebudowa placu przy Miejskim Zespole Szkół w Radziejowie</t>
  </si>
  <si>
    <t>Przebudowa pomieszczeń w budynku Miejskiego Zespołu Szkół w Radziejowie</t>
  </si>
  <si>
    <t>Zakup przyczepy do ciągnika</t>
  </si>
  <si>
    <t>22.</t>
  </si>
  <si>
    <t>Zakup urządzeń na plac zabaw przy ul.Szpitalnej w Radziejowie</t>
  </si>
  <si>
    <t>Budowa parkingu przy ul.Toruńskiej w Radziejowie</t>
  </si>
  <si>
    <t>Wpłata na państwowy fundusz celowy na dofinansowanie do zakupu pojazdu służbowego dla Komendy Powiatowej Policji w Radziejowie</t>
  </si>
  <si>
    <t>Termomodernizacja komunalnych budynków mieszkalnych w Radziejowie</t>
  </si>
  <si>
    <t>Budowa kanalizacji deszczowej w ul. Toruńskiej w Radziejowie</t>
  </si>
  <si>
    <t>Przychody i rozchody budżetu w 2016 roku</t>
  </si>
  <si>
    <t>Przebudowa drogi powiatowej wraz z oświetleniem ulicznym w ul. Armii Krajowej w Radziejowie</t>
  </si>
  <si>
    <t>Budowa drogi gminnej w ul.Prusa w Radziejowie</t>
  </si>
  <si>
    <t>Budowa drogi gminnej przy                       ul. Sportowej w Radziejowie</t>
  </si>
  <si>
    <t>Budowa chodnika przy ul.Leśnej w Radziejowie</t>
  </si>
  <si>
    <t>Wykup użytkowania wieczystego gruntu położonego w Broniewku</t>
  </si>
  <si>
    <t>24.</t>
  </si>
  <si>
    <t>Dotacja celowa dla Radziejowskiego Domu Kultury w Radziejowie</t>
  </si>
  <si>
    <t>25.</t>
  </si>
  <si>
    <t>26.</t>
  </si>
  <si>
    <t>27.</t>
  </si>
  <si>
    <t>28.</t>
  </si>
  <si>
    <t xml:space="preserve">Zakup działek gruntu pod przebudowę drogi gminnej w ul.Komunalnej w Radziejowie </t>
  </si>
  <si>
    <t>20.</t>
  </si>
  <si>
    <t>21.</t>
  </si>
  <si>
    <t>23.</t>
  </si>
  <si>
    <t>Przebudowa stadionu Miejskiego Ośrodka Sportu i Rekreacji w Radziejowie</t>
  </si>
  <si>
    <t>Plan  na     2016 rok</t>
  </si>
  <si>
    <t>Nazwa instytucji/zadania</t>
  </si>
  <si>
    <t>celowe</t>
  </si>
  <si>
    <t xml:space="preserve">podmiotowe </t>
  </si>
  <si>
    <t xml:space="preserve">z tego; </t>
  </si>
  <si>
    <t xml:space="preserve">Kwota dotacji ogółem      (7+8+9) </t>
  </si>
  <si>
    <t xml:space="preserve">dotacje na wydatki bieżące: </t>
  </si>
  <si>
    <t>Komenta Powiatowa Policji w Radziejowie</t>
  </si>
  <si>
    <t>Miejska i Powiatowa Biblioteka Publiczna                        w Radziejowie</t>
  </si>
  <si>
    <t>wydatki majątkowe dotacje celowe</t>
  </si>
  <si>
    <t>Spłaty pożyczek otrzymanych na finan- sowanie zadań realizowanych z udziałem środków pochodzących z budżetu UE</t>
  </si>
  <si>
    <t>Miejska i Powiatowa Biblioteka Publiczna                                        w Radziejowie</t>
  </si>
  <si>
    <t xml:space="preserve">Dotacje z budżetu Miasta Radziejów dla innych jednostek należących                                                            do sektora finansów publicznych w 2016 roku </t>
  </si>
  <si>
    <t>Zakup i montaż urządzeń siłowni zewnętrznych</t>
  </si>
  <si>
    <t>Przebudowa chodnika w ulicy Żytniej w Radziejowie</t>
  </si>
  <si>
    <t>Zakup działek gruntu w ul. Rynek - ul. Zamkowa w Radziejowie</t>
  </si>
  <si>
    <t>Zadania inwestycyjne i inne wydatki majątkowe w 2016 r.</t>
  </si>
  <si>
    <t>Wniesienie wkładu pieniężnego do spółki z o.o.  "Empegiek" w Radziejowie</t>
  </si>
  <si>
    <t xml:space="preserve">Przebudowa kanalizacji deszczowej na ogródkach działkowych </t>
  </si>
  <si>
    <t>29.</t>
  </si>
  <si>
    <t>30.</t>
  </si>
  <si>
    <t>31.</t>
  </si>
  <si>
    <t>32.</t>
  </si>
  <si>
    <t>33.</t>
  </si>
  <si>
    <t>34.</t>
  </si>
  <si>
    <t>35.</t>
  </si>
  <si>
    <t>Przebudowa stadionu Miejskiego Ośrodka Sportu i Rekreacji w Radziejowie II etap</t>
  </si>
  <si>
    <t>Urządzenie placu zabaw przy ul. 1-go Maja w Radziejowie</t>
  </si>
  <si>
    <t>Zakup samochodu na potrzeby Urzędu Miasta</t>
  </si>
  <si>
    <t>Dotacja celowa dla Miejskiej i Powiatowej Biblioteki Publicznej w Radziejowie na przedsięwzięcie pn. Radziejowska Biblioteka "OdNowa"</t>
  </si>
  <si>
    <t>Budowa przyłączy sieci wodociągowej i sieci kanalizacji sanitarnej w ul. Prusa w Radziejowie</t>
  </si>
  <si>
    <t>Wydatki bieżące</t>
  </si>
  <si>
    <t>Budowa sieci kanalizacji sanitarnej i sieci wodociągowej w Radziejowie III etap wraz z budową stacji uzdatniania wody</t>
  </si>
  <si>
    <t>Wykonanie instalacji gazowej w budynku mieszkalnym wielorodzinnym przy ul.Objezdnej 28/14 m 10</t>
  </si>
  <si>
    <t>Plan dochodów i wydatków finansowanych z opłat za korzystanie ze środowiska w 2016 roku</t>
  </si>
  <si>
    <t>Plan na 2012 r.</t>
  </si>
  <si>
    <t>Zwiększenie</t>
  </si>
  <si>
    <t>Zmniejszenie</t>
  </si>
  <si>
    <t>Plan na 2016 r.</t>
  </si>
  <si>
    <t>I.</t>
  </si>
  <si>
    <t xml:space="preserve">Środki niewykorzystane w 2015 roku </t>
  </si>
  <si>
    <t>II.</t>
  </si>
  <si>
    <t>Dochody</t>
  </si>
  <si>
    <t>0580</t>
  </si>
  <si>
    <t>Wpływy z różnych opłat</t>
  </si>
  <si>
    <t>Wpływy z tytułu grzywien i innych kar pieniężnych od osób prawnych i innych jednostek organizacyjnych</t>
  </si>
  <si>
    <t>0690</t>
  </si>
  <si>
    <t>III.</t>
  </si>
  <si>
    <t>Wydatki</t>
  </si>
  <si>
    <t>4210</t>
  </si>
  <si>
    <t xml:space="preserve">Zakup materiałów i wyposażenia </t>
  </si>
  <si>
    <t>4300</t>
  </si>
  <si>
    <t>Zakup usług pozostałych</t>
  </si>
  <si>
    <t>Wydatki majątkowe</t>
  </si>
  <si>
    <t>Uzasadnienie:</t>
  </si>
  <si>
    <t xml:space="preserve">W dochodach zaplanowano wpływy z opłat za korzystanie ze środowiska, naliczoną i uregulowaną karę za usunięcie drzew.    </t>
  </si>
  <si>
    <t>W wydatkach zaplanowano zakup drzew, krzewów, kwiatów, nasion traw, środków ochrony roślin oraz usług związanych z nasadzeniem, ochroną i pielęgnacją drzewostanów.</t>
  </si>
  <si>
    <t>Dochody i wydatki związane z realizacją zadań z zakresu administracji rządowej i innych zadań zleconych odrębnymi ustawami w 2016 r.</t>
  </si>
  <si>
    <t>Dotacje
ogółem</t>
  </si>
  <si>
    <t>Wydatki
ogółem
(6+10)</t>
  </si>
  <si>
    <t>z tego:</t>
  </si>
  <si>
    <t>Wydatki
bieżące</t>
  </si>
  <si>
    <t>w tym:</t>
  </si>
  <si>
    <t>Wydatki
majątkowe</t>
  </si>
  <si>
    <t xml:space="preserve">wynagrodzenia i pochodne od wynagrodzeń </t>
  </si>
  <si>
    <t>010</t>
  </si>
  <si>
    <t>01095</t>
  </si>
  <si>
    <t>4010</t>
  </si>
  <si>
    <t>85212</t>
  </si>
  <si>
    <t>4040</t>
  </si>
  <si>
    <t>4110</t>
  </si>
  <si>
    <t>4120</t>
  </si>
  <si>
    <t>85295</t>
  </si>
  <si>
    <t xml:space="preserve">Dochody budżetu państwa w związku z realizacją zadań zleconych </t>
  </si>
  <si>
    <t>gminie</t>
  </si>
  <si>
    <t>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</si>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</sst>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2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8"/>
      <color indexed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sz val="11"/>
      <name val="Arial CE"/>
      <family val="2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i/>
      <sz val="10"/>
      <name val="Arial CE"/>
      <family val="0"/>
    </font>
    <font>
      <sz val="5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12"/>
      <name val="Arial CE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top"/>
    </xf>
    <xf numFmtId="4" fontId="1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1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/>
    </xf>
    <xf numFmtId="3" fontId="68" fillId="0" borderId="11" xfId="0" applyNumberFormat="1" applyFont="1" applyBorder="1" applyAlignment="1">
      <alignment vertical="center"/>
    </xf>
    <xf numFmtId="0" fontId="69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3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3" fontId="68" fillId="0" borderId="12" xfId="0" applyNumberFormat="1" applyFont="1" applyBorder="1" applyAlignment="1">
      <alignment horizontal="center" vertical="center"/>
    </xf>
    <xf numFmtId="1" fontId="68" fillId="0" borderId="12" xfId="0" applyNumberFormat="1" applyFont="1" applyBorder="1" applyAlignment="1">
      <alignment horizontal="center" vertical="center"/>
    </xf>
    <xf numFmtId="4" fontId="68" fillId="0" borderId="12" xfId="0" applyNumberFormat="1" applyFont="1" applyBorder="1" applyAlignment="1">
      <alignment vertical="center"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3" fontId="3" fillId="0" borderId="12" xfId="0" applyNumberFormat="1" applyFont="1" applyBorder="1" applyAlignment="1">
      <alignment horizontal="center" vertical="center"/>
    </xf>
    <xf numFmtId="3" fontId="70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vertical="center"/>
    </xf>
    <xf numFmtId="0" fontId="70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" fontId="17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4" fontId="17" fillId="0" borderId="14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" fontId="17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17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" fontId="17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3" fontId="70" fillId="0" borderId="1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horizontal="center" vertical="center"/>
    </xf>
    <xf numFmtId="3" fontId="70" fillId="0" borderId="0" xfId="0" applyNumberFormat="1" applyFont="1" applyBorder="1" applyAlignment="1">
      <alignment/>
    </xf>
    <xf numFmtId="3" fontId="70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3" fontId="68" fillId="0" borderId="10" xfId="0" applyNumberFormat="1" applyFont="1" applyBorder="1" applyAlignment="1">
      <alignment/>
    </xf>
    <xf numFmtId="49" fontId="68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/>
    </xf>
    <xf numFmtId="3" fontId="68" fillId="0" borderId="15" xfId="0" applyNumberFormat="1" applyFont="1" applyBorder="1" applyAlignment="1">
      <alignment/>
    </xf>
    <xf numFmtId="0" fontId="68" fillId="0" borderId="16" xfId="0" applyFont="1" applyBorder="1" applyAlignment="1">
      <alignment/>
    </xf>
    <xf numFmtId="3" fontId="68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8515625" style="0" customWidth="1"/>
    <col min="5" max="5" width="22.42187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00390625" style="0" customWidth="1"/>
    <col min="12" max="12" width="11.421875" style="0" customWidth="1"/>
    <col min="13" max="13" width="11.7109375" style="0" customWidth="1"/>
    <col min="14" max="14" width="10.8515625" style="0" customWidth="1"/>
    <col min="15" max="15" width="13.00390625" style="0" customWidth="1"/>
  </cols>
  <sheetData>
    <row r="1" spans="1:14" ht="17.25" customHeight="1">
      <c r="A1" s="167" t="s">
        <v>137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4</v>
      </c>
    </row>
    <row r="3" spans="1:14" s="1" customFormat="1" ht="12.75" customHeight="1">
      <c r="A3" s="168" t="s">
        <v>5</v>
      </c>
      <c r="B3" s="168" t="s">
        <v>0</v>
      </c>
      <c r="C3" s="168" t="s">
        <v>6</v>
      </c>
      <c r="D3" s="168" t="s">
        <v>7</v>
      </c>
      <c r="E3" s="164" t="s">
        <v>8</v>
      </c>
      <c r="F3" s="164" t="s">
        <v>9</v>
      </c>
      <c r="G3" s="4"/>
      <c r="H3" s="164" t="s">
        <v>10</v>
      </c>
      <c r="I3" s="164"/>
      <c r="J3" s="164"/>
      <c r="K3" s="164"/>
      <c r="L3" s="164"/>
      <c r="M3" s="164" t="s">
        <v>90</v>
      </c>
      <c r="N3" s="164" t="s">
        <v>11</v>
      </c>
    </row>
    <row r="4" spans="1:14" s="1" customFormat="1" ht="11.25" customHeight="1">
      <c r="A4" s="168"/>
      <c r="B4" s="168"/>
      <c r="C4" s="168"/>
      <c r="D4" s="168"/>
      <c r="E4" s="164"/>
      <c r="F4" s="164"/>
      <c r="G4" s="164" t="s">
        <v>12</v>
      </c>
      <c r="H4" s="164" t="s">
        <v>88</v>
      </c>
      <c r="I4" s="164" t="s">
        <v>13</v>
      </c>
      <c r="J4" s="164"/>
      <c r="K4" s="164"/>
      <c r="L4" s="164"/>
      <c r="M4" s="164"/>
      <c r="N4" s="164"/>
    </row>
    <row r="5" spans="1:14" s="1" customFormat="1" ht="22.5" customHeight="1">
      <c r="A5" s="168"/>
      <c r="B5" s="168"/>
      <c r="C5" s="168"/>
      <c r="D5" s="168"/>
      <c r="E5" s="164"/>
      <c r="F5" s="164"/>
      <c r="G5" s="164"/>
      <c r="H5" s="164"/>
      <c r="I5" s="164" t="s">
        <v>14</v>
      </c>
      <c r="J5" s="164" t="s">
        <v>15</v>
      </c>
      <c r="K5" s="164" t="s">
        <v>16</v>
      </c>
      <c r="L5" s="164" t="s">
        <v>17</v>
      </c>
      <c r="M5" s="164"/>
      <c r="N5" s="164"/>
    </row>
    <row r="6" spans="1:14" s="1" customFormat="1" ht="12.75">
      <c r="A6" s="168"/>
      <c r="B6" s="168"/>
      <c r="C6" s="168"/>
      <c r="D6" s="168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s="1" customFormat="1" ht="27" customHeight="1">
      <c r="A7" s="168"/>
      <c r="B7" s="168"/>
      <c r="C7" s="168"/>
      <c r="D7" s="168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4" s="5" customFormat="1" ht="11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/>
      <c r="N8" s="44">
        <v>12</v>
      </c>
    </row>
    <row r="9" spans="1:15" s="7" customFormat="1" ht="46.5" customHeight="1">
      <c r="A9" s="27" t="s">
        <v>18</v>
      </c>
      <c r="B9" s="20">
        <v>600</v>
      </c>
      <c r="C9" s="20">
        <v>60014</v>
      </c>
      <c r="D9" s="19">
        <v>6300</v>
      </c>
      <c r="E9" s="22" t="s">
        <v>105</v>
      </c>
      <c r="F9" s="23">
        <v>60000</v>
      </c>
      <c r="G9" s="23">
        <v>0</v>
      </c>
      <c r="H9" s="23">
        <v>60000</v>
      </c>
      <c r="I9" s="23">
        <v>60000</v>
      </c>
      <c r="J9" s="23">
        <v>0</v>
      </c>
      <c r="K9" s="25" t="s">
        <v>19</v>
      </c>
      <c r="L9" s="23">
        <v>0</v>
      </c>
      <c r="M9" s="23">
        <v>0</v>
      </c>
      <c r="N9" s="26" t="s">
        <v>20</v>
      </c>
      <c r="O9" s="6"/>
    </row>
    <row r="10" spans="1:15" s="7" customFormat="1" ht="46.5" customHeight="1">
      <c r="A10" s="27" t="s">
        <v>21</v>
      </c>
      <c r="B10" s="20">
        <v>600</v>
      </c>
      <c r="C10" s="20">
        <v>60016</v>
      </c>
      <c r="D10" s="19">
        <v>6050</v>
      </c>
      <c r="E10" s="22" t="s">
        <v>100</v>
      </c>
      <c r="F10" s="23">
        <v>104000</v>
      </c>
      <c r="G10" s="23">
        <v>0</v>
      </c>
      <c r="H10" s="23">
        <v>104000</v>
      </c>
      <c r="I10" s="23">
        <v>59000</v>
      </c>
      <c r="J10" s="23">
        <v>0</v>
      </c>
      <c r="K10" s="25" t="s">
        <v>89</v>
      </c>
      <c r="L10" s="23">
        <v>0</v>
      </c>
      <c r="M10" s="23">
        <v>0</v>
      </c>
      <c r="N10" s="26" t="s">
        <v>20</v>
      </c>
      <c r="O10" s="6"/>
    </row>
    <row r="11" spans="1:15" s="7" customFormat="1" ht="46.5" customHeight="1">
      <c r="A11" s="27" t="s">
        <v>22</v>
      </c>
      <c r="B11" s="20">
        <v>600</v>
      </c>
      <c r="C11" s="20">
        <v>60016</v>
      </c>
      <c r="D11" s="19">
        <v>6050</v>
      </c>
      <c r="E11" s="22" t="s">
        <v>91</v>
      </c>
      <c r="F11" s="23">
        <v>10000</v>
      </c>
      <c r="G11" s="23">
        <v>0</v>
      </c>
      <c r="H11" s="23">
        <v>10000</v>
      </c>
      <c r="I11" s="23">
        <v>10000</v>
      </c>
      <c r="J11" s="23">
        <v>0</v>
      </c>
      <c r="K11" s="25" t="s">
        <v>19</v>
      </c>
      <c r="L11" s="23">
        <v>0</v>
      </c>
      <c r="M11" s="23">
        <v>0</v>
      </c>
      <c r="N11" s="26" t="s">
        <v>20</v>
      </c>
      <c r="O11" s="6"/>
    </row>
    <row r="12" spans="1:15" s="7" customFormat="1" ht="43.5" customHeight="1">
      <c r="A12" s="27" t="s">
        <v>23</v>
      </c>
      <c r="B12" s="20">
        <v>600</v>
      </c>
      <c r="C12" s="20">
        <v>60016</v>
      </c>
      <c r="D12" s="19">
        <v>6050</v>
      </c>
      <c r="E12" s="22" t="s">
        <v>92</v>
      </c>
      <c r="F12" s="23">
        <v>24265</v>
      </c>
      <c r="G12" s="23">
        <v>14265</v>
      </c>
      <c r="H12" s="23">
        <v>10000</v>
      </c>
      <c r="I12" s="23">
        <v>10000</v>
      </c>
      <c r="J12" s="23">
        <v>0</v>
      </c>
      <c r="K12" s="25" t="s">
        <v>19</v>
      </c>
      <c r="L12" s="23">
        <v>0</v>
      </c>
      <c r="M12" s="23">
        <v>0</v>
      </c>
      <c r="N12" s="26" t="s">
        <v>20</v>
      </c>
      <c r="O12" s="6"/>
    </row>
    <row r="13" spans="1:15" s="7" customFormat="1" ht="48" customHeight="1">
      <c r="A13" s="27" t="s">
        <v>24</v>
      </c>
      <c r="B13" s="20">
        <v>600</v>
      </c>
      <c r="C13" s="20">
        <v>60016</v>
      </c>
      <c r="D13" s="19">
        <v>6050</v>
      </c>
      <c r="E13" s="22" t="s">
        <v>78</v>
      </c>
      <c r="F13" s="23">
        <v>70006</v>
      </c>
      <c r="G13" s="23">
        <v>6</v>
      </c>
      <c r="H13" s="23">
        <v>70000</v>
      </c>
      <c r="I13" s="23">
        <v>70000</v>
      </c>
      <c r="J13" s="23">
        <v>0</v>
      </c>
      <c r="K13" s="25" t="s">
        <v>19</v>
      </c>
      <c r="L13" s="23">
        <v>0</v>
      </c>
      <c r="M13" s="23">
        <v>0</v>
      </c>
      <c r="N13" s="26" t="s">
        <v>20</v>
      </c>
      <c r="O13" s="6"/>
    </row>
    <row r="14" spans="1:15" s="7" customFormat="1" ht="48" customHeight="1">
      <c r="A14" s="27" t="s">
        <v>25</v>
      </c>
      <c r="B14" s="20">
        <v>600</v>
      </c>
      <c r="C14" s="20">
        <v>60016</v>
      </c>
      <c r="D14" s="19">
        <v>6050</v>
      </c>
      <c r="E14" s="22" t="s">
        <v>106</v>
      </c>
      <c r="F14" s="23">
        <v>107110</v>
      </c>
      <c r="G14" s="23">
        <v>4812</v>
      </c>
      <c r="H14" s="23">
        <v>102298</v>
      </c>
      <c r="I14" s="23">
        <v>102298</v>
      </c>
      <c r="J14" s="23">
        <v>0</v>
      </c>
      <c r="K14" s="25" t="s">
        <v>19</v>
      </c>
      <c r="L14" s="23">
        <v>0</v>
      </c>
      <c r="M14" s="23">
        <v>0</v>
      </c>
      <c r="N14" s="26" t="s">
        <v>20</v>
      </c>
      <c r="O14" s="6"/>
    </row>
    <row r="15" spans="1:15" s="7" customFormat="1" ht="48.75" customHeight="1">
      <c r="A15" s="27" t="s">
        <v>27</v>
      </c>
      <c r="B15" s="20">
        <v>600</v>
      </c>
      <c r="C15" s="20">
        <v>60016</v>
      </c>
      <c r="D15" s="19">
        <v>6050</v>
      </c>
      <c r="E15" s="22" t="s">
        <v>107</v>
      </c>
      <c r="F15" s="23">
        <v>10000</v>
      </c>
      <c r="G15" s="23">
        <v>0</v>
      </c>
      <c r="H15" s="23">
        <v>10000</v>
      </c>
      <c r="I15" s="23">
        <v>10000</v>
      </c>
      <c r="J15" s="23">
        <v>0</v>
      </c>
      <c r="K15" s="25" t="s">
        <v>19</v>
      </c>
      <c r="L15" s="23">
        <v>0</v>
      </c>
      <c r="M15" s="23">
        <v>0</v>
      </c>
      <c r="N15" s="26" t="s">
        <v>20</v>
      </c>
      <c r="O15" s="6"/>
    </row>
    <row r="16" spans="1:15" s="7" customFormat="1" ht="48.75" customHeight="1">
      <c r="A16" s="27" t="s">
        <v>28</v>
      </c>
      <c r="B16" s="20">
        <v>600</v>
      </c>
      <c r="C16" s="20">
        <v>60016</v>
      </c>
      <c r="D16" s="19">
        <v>6050</v>
      </c>
      <c r="E16" s="22" t="s">
        <v>108</v>
      </c>
      <c r="F16" s="23">
        <v>35384</v>
      </c>
      <c r="G16" s="23">
        <v>0</v>
      </c>
      <c r="H16" s="23">
        <v>35384</v>
      </c>
      <c r="I16" s="23">
        <v>35384</v>
      </c>
      <c r="J16" s="23">
        <v>0</v>
      </c>
      <c r="K16" s="25" t="s">
        <v>19</v>
      </c>
      <c r="L16" s="23">
        <v>0</v>
      </c>
      <c r="M16" s="23">
        <v>0</v>
      </c>
      <c r="N16" s="26" t="s">
        <v>20</v>
      </c>
      <c r="O16" s="6"/>
    </row>
    <row r="17" spans="1:15" s="7" customFormat="1" ht="48.75" customHeight="1">
      <c r="A17" s="27" t="s">
        <v>69</v>
      </c>
      <c r="B17" s="20">
        <v>600</v>
      </c>
      <c r="C17" s="20">
        <v>60016</v>
      </c>
      <c r="D17" s="19">
        <v>6050</v>
      </c>
      <c r="E17" s="22" t="s">
        <v>135</v>
      </c>
      <c r="F17" s="23">
        <v>30000</v>
      </c>
      <c r="G17" s="23">
        <v>0</v>
      </c>
      <c r="H17" s="23">
        <v>30000</v>
      </c>
      <c r="I17" s="23">
        <v>30000</v>
      </c>
      <c r="J17" s="23">
        <v>0</v>
      </c>
      <c r="K17" s="25" t="s">
        <v>19</v>
      </c>
      <c r="L17" s="23">
        <v>0</v>
      </c>
      <c r="M17" s="23">
        <v>0</v>
      </c>
      <c r="N17" s="26" t="s">
        <v>20</v>
      </c>
      <c r="O17" s="6"/>
    </row>
    <row r="18" spans="1:15" s="7" customFormat="1" ht="48.75" customHeight="1">
      <c r="A18" s="27" t="s">
        <v>70</v>
      </c>
      <c r="B18" s="20">
        <v>600</v>
      </c>
      <c r="C18" s="20">
        <v>60016</v>
      </c>
      <c r="D18" s="19">
        <v>6060</v>
      </c>
      <c r="E18" s="22" t="s">
        <v>116</v>
      </c>
      <c r="F18" s="23">
        <v>26000</v>
      </c>
      <c r="G18" s="23">
        <v>0</v>
      </c>
      <c r="H18" s="23">
        <v>26000</v>
      </c>
      <c r="I18" s="23">
        <v>26000</v>
      </c>
      <c r="J18" s="23">
        <v>0</v>
      </c>
      <c r="K18" s="25" t="s">
        <v>19</v>
      </c>
      <c r="L18" s="23">
        <v>0</v>
      </c>
      <c r="M18" s="23">
        <v>0</v>
      </c>
      <c r="N18" s="26" t="s">
        <v>20</v>
      </c>
      <c r="O18" s="6"/>
    </row>
    <row r="19" spans="1:15" s="7" customFormat="1" ht="48.75" customHeight="1">
      <c r="A19" s="27" t="s">
        <v>75</v>
      </c>
      <c r="B19" s="20">
        <v>700</v>
      </c>
      <c r="C19" s="20">
        <v>70005</v>
      </c>
      <c r="D19" s="19">
        <v>6050</v>
      </c>
      <c r="E19" s="22" t="s">
        <v>102</v>
      </c>
      <c r="F19" s="23">
        <v>300000</v>
      </c>
      <c r="G19" s="23">
        <v>0</v>
      </c>
      <c r="H19" s="23">
        <v>30000</v>
      </c>
      <c r="I19" s="23">
        <v>30000</v>
      </c>
      <c r="J19" s="23">
        <v>0</v>
      </c>
      <c r="K19" s="25" t="s">
        <v>19</v>
      </c>
      <c r="L19" s="23">
        <v>0</v>
      </c>
      <c r="M19" s="23">
        <v>270000</v>
      </c>
      <c r="N19" s="26" t="s">
        <v>20</v>
      </c>
      <c r="O19" s="6"/>
    </row>
    <row r="20" spans="1:15" s="7" customFormat="1" ht="48.75" customHeight="1">
      <c r="A20" s="27" t="s">
        <v>74</v>
      </c>
      <c r="B20" s="20">
        <v>700</v>
      </c>
      <c r="C20" s="20">
        <v>70005</v>
      </c>
      <c r="D20" s="19">
        <v>6050</v>
      </c>
      <c r="E20" s="51" t="s">
        <v>154</v>
      </c>
      <c r="F20" s="23">
        <v>7300</v>
      </c>
      <c r="G20" s="23">
        <v>0</v>
      </c>
      <c r="H20" s="23">
        <v>7300</v>
      </c>
      <c r="I20" s="23">
        <v>7300</v>
      </c>
      <c r="J20" s="23">
        <v>0</v>
      </c>
      <c r="K20" s="25" t="s">
        <v>19</v>
      </c>
      <c r="L20" s="23">
        <v>0</v>
      </c>
      <c r="M20" s="23">
        <v>0</v>
      </c>
      <c r="N20" s="26" t="s">
        <v>20</v>
      </c>
      <c r="O20" s="6"/>
    </row>
    <row r="21" spans="1:15" s="7" customFormat="1" ht="48.75" customHeight="1">
      <c r="A21" s="27" t="s">
        <v>80</v>
      </c>
      <c r="B21" s="20">
        <v>700</v>
      </c>
      <c r="C21" s="20">
        <v>70005</v>
      </c>
      <c r="D21" s="19">
        <v>6060</v>
      </c>
      <c r="E21" s="22" t="s">
        <v>136</v>
      </c>
      <c r="F21" s="23">
        <v>36000</v>
      </c>
      <c r="G21" s="23">
        <v>0</v>
      </c>
      <c r="H21" s="23">
        <v>36000</v>
      </c>
      <c r="I21" s="23">
        <v>36000</v>
      </c>
      <c r="J21" s="23">
        <v>0</v>
      </c>
      <c r="K21" s="25" t="s">
        <v>19</v>
      </c>
      <c r="L21" s="23">
        <v>0</v>
      </c>
      <c r="M21" s="23">
        <v>0</v>
      </c>
      <c r="N21" s="26" t="s">
        <v>20</v>
      </c>
      <c r="O21" s="6"/>
    </row>
    <row r="22" spans="1:15" s="7" customFormat="1" ht="48.75" customHeight="1">
      <c r="A22" s="27" t="s">
        <v>81</v>
      </c>
      <c r="B22" s="20">
        <v>710</v>
      </c>
      <c r="C22" s="20">
        <v>71035</v>
      </c>
      <c r="D22" s="19">
        <v>6050</v>
      </c>
      <c r="E22" s="22" t="s">
        <v>79</v>
      </c>
      <c r="F22" s="23">
        <v>233813</v>
      </c>
      <c r="G22" s="23">
        <v>5105</v>
      </c>
      <c r="H22" s="23">
        <v>5000</v>
      </c>
      <c r="I22" s="23">
        <v>5000</v>
      </c>
      <c r="J22" s="23">
        <v>0</v>
      </c>
      <c r="K22" s="25" t="s">
        <v>19</v>
      </c>
      <c r="L22" s="23">
        <v>0</v>
      </c>
      <c r="M22" s="23">
        <v>223708</v>
      </c>
      <c r="N22" s="26" t="s">
        <v>20</v>
      </c>
      <c r="O22" s="6"/>
    </row>
    <row r="23" spans="1:15" s="7" customFormat="1" ht="51" customHeight="1">
      <c r="A23" s="27" t="s">
        <v>76</v>
      </c>
      <c r="B23" s="20">
        <v>750</v>
      </c>
      <c r="C23" s="20">
        <v>75023</v>
      </c>
      <c r="D23" s="20">
        <v>6050</v>
      </c>
      <c r="E23" s="24" t="s">
        <v>93</v>
      </c>
      <c r="F23" s="23">
        <v>31000</v>
      </c>
      <c r="G23" s="23">
        <v>0</v>
      </c>
      <c r="H23" s="23">
        <v>31000</v>
      </c>
      <c r="I23" s="23">
        <v>31000</v>
      </c>
      <c r="J23" s="23">
        <v>0</v>
      </c>
      <c r="K23" s="25" t="s">
        <v>19</v>
      </c>
      <c r="L23" s="23">
        <v>0</v>
      </c>
      <c r="M23" s="23">
        <v>0</v>
      </c>
      <c r="N23" s="26" t="s">
        <v>20</v>
      </c>
      <c r="O23" s="6"/>
    </row>
    <row r="24" spans="1:15" s="7" customFormat="1" ht="51" customHeight="1">
      <c r="A24" s="27" t="s">
        <v>82</v>
      </c>
      <c r="B24" s="20">
        <v>750</v>
      </c>
      <c r="C24" s="20">
        <v>75023</v>
      </c>
      <c r="D24" s="20">
        <v>6060</v>
      </c>
      <c r="E24" s="24" t="s">
        <v>149</v>
      </c>
      <c r="F24" s="23">
        <v>35000</v>
      </c>
      <c r="G24" s="23">
        <v>0</v>
      </c>
      <c r="H24" s="23">
        <v>35000</v>
      </c>
      <c r="I24" s="23">
        <v>35000</v>
      </c>
      <c r="J24" s="23">
        <v>0</v>
      </c>
      <c r="K24" s="25" t="s">
        <v>19</v>
      </c>
      <c r="L24" s="23">
        <v>0</v>
      </c>
      <c r="M24" s="23">
        <v>0</v>
      </c>
      <c r="N24" s="26" t="s">
        <v>20</v>
      </c>
      <c r="O24" s="6"/>
    </row>
    <row r="25" spans="1:15" s="7" customFormat="1" ht="69" customHeight="1">
      <c r="A25" s="27" t="s">
        <v>83</v>
      </c>
      <c r="B25" s="20">
        <v>754</v>
      </c>
      <c r="C25" s="20">
        <v>75405</v>
      </c>
      <c r="D25" s="20">
        <v>6170</v>
      </c>
      <c r="E25" s="24" t="s">
        <v>101</v>
      </c>
      <c r="F25" s="23">
        <v>4097</v>
      </c>
      <c r="G25" s="23">
        <v>0</v>
      </c>
      <c r="H25" s="23">
        <v>4097</v>
      </c>
      <c r="I25" s="23">
        <v>4097</v>
      </c>
      <c r="J25" s="23">
        <v>0</v>
      </c>
      <c r="K25" s="25" t="s">
        <v>19</v>
      </c>
      <c r="L25" s="23">
        <v>0</v>
      </c>
      <c r="M25" s="23">
        <v>0</v>
      </c>
      <c r="N25" s="26" t="s">
        <v>20</v>
      </c>
      <c r="O25" s="6"/>
    </row>
    <row r="26" spans="1:15" ht="51" customHeight="1">
      <c r="A26" s="27" t="s">
        <v>85</v>
      </c>
      <c r="B26" s="20">
        <v>754</v>
      </c>
      <c r="C26" s="20">
        <v>75412</v>
      </c>
      <c r="D26" s="19">
        <v>6060</v>
      </c>
      <c r="E26" s="24" t="s">
        <v>94</v>
      </c>
      <c r="F26" s="23">
        <v>5486</v>
      </c>
      <c r="G26" s="23">
        <v>0</v>
      </c>
      <c r="H26" s="23">
        <v>5486</v>
      </c>
      <c r="I26" s="23">
        <v>5486</v>
      </c>
      <c r="J26" s="23">
        <v>0</v>
      </c>
      <c r="K26" s="25" t="s">
        <v>68</v>
      </c>
      <c r="L26" s="23">
        <v>0</v>
      </c>
      <c r="M26" s="23">
        <v>0</v>
      </c>
      <c r="N26" s="26" t="s">
        <v>20</v>
      </c>
      <c r="O26" s="9"/>
    </row>
    <row r="27" spans="1:15" ht="48">
      <c r="A27" s="27" t="s">
        <v>86</v>
      </c>
      <c r="B27" s="20">
        <v>801</v>
      </c>
      <c r="C27" s="20">
        <v>80101</v>
      </c>
      <c r="D27" s="20">
        <v>6050</v>
      </c>
      <c r="E27" s="24" t="s">
        <v>95</v>
      </c>
      <c r="F27" s="23">
        <v>160845</v>
      </c>
      <c r="G27" s="23">
        <v>2799</v>
      </c>
      <c r="H27" s="23">
        <v>158046</v>
      </c>
      <c r="I27" s="23">
        <v>158046</v>
      </c>
      <c r="J27" s="23">
        <v>0</v>
      </c>
      <c r="K27" s="25" t="s">
        <v>26</v>
      </c>
      <c r="L27" s="43">
        <v>0</v>
      </c>
      <c r="M27" s="23">
        <v>0</v>
      </c>
      <c r="N27" s="26" t="s">
        <v>20</v>
      </c>
      <c r="O27" s="8"/>
    </row>
    <row r="28" spans="1:15" ht="54" customHeight="1">
      <c r="A28" s="27" t="s">
        <v>117</v>
      </c>
      <c r="B28" s="20">
        <v>801</v>
      </c>
      <c r="C28" s="20">
        <v>80101</v>
      </c>
      <c r="D28" s="20">
        <v>6050</v>
      </c>
      <c r="E28" s="24" t="s">
        <v>96</v>
      </c>
      <c r="F28" s="23">
        <v>142560</v>
      </c>
      <c r="G28" s="23">
        <v>22560</v>
      </c>
      <c r="H28" s="23">
        <v>120000</v>
      </c>
      <c r="I28" s="23">
        <v>120000</v>
      </c>
      <c r="J28" s="23">
        <v>0</v>
      </c>
      <c r="K28" s="25" t="s">
        <v>19</v>
      </c>
      <c r="L28" s="43">
        <v>0</v>
      </c>
      <c r="M28" s="23">
        <v>0</v>
      </c>
      <c r="N28" s="26" t="s">
        <v>20</v>
      </c>
      <c r="O28" s="10"/>
    </row>
    <row r="29" spans="1:15" ht="54" customHeight="1">
      <c r="A29" s="27" t="s">
        <v>118</v>
      </c>
      <c r="B29" s="20">
        <v>900</v>
      </c>
      <c r="C29" s="20">
        <v>90001</v>
      </c>
      <c r="D29" s="20">
        <v>6010</v>
      </c>
      <c r="E29" s="24" t="s">
        <v>138</v>
      </c>
      <c r="F29" s="23">
        <v>16000</v>
      </c>
      <c r="G29" s="23">
        <v>0</v>
      </c>
      <c r="H29" s="23">
        <v>16000</v>
      </c>
      <c r="I29" s="23">
        <v>16000</v>
      </c>
      <c r="J29" s="23">
        <v>0</v>
      </c>
      <c r="K29" s="25" t="s">
        <v>19</v>
      </c>
      <c r="L29" s="43">
        <v>0</v>
      </c>
      <c r="M29" s="23">
        <v>0</v>
      </c>
      <c r="N29" s="26" t="s">
        <v>20</v>
      </c>
      <c r="O29" s="10"/>
    </row>
    <row r="30" spans="1:15" ht="58.5" customHeight="1">
      <c r="A30" s="27" t="s">
        <v>98</v>
      </c>
      <c r="B30" s="20">
        <v>900</v>
      </c>
      <c r="C30" s="20">
        <v>90001</v>
      </c>
      <c r="D30" s="19">
        <v>6050</v>
      </c>
      <c r="E30" s="24" t="s">
        <v>153</v>
      </c>
      <c r="F30" s="23">
        <v>11358274</v>
      </c>
      <c r="G30" s="23">
        <v>186634</v>
      </c>
      <c r="H30" s="23">
        <v>8000</v>
      </c>
      <c r="I30" s="23">
        <v>8000</v>
      </c>
      <c r="J30" s="23">
        <v>0</v>
      </c>
      <c r="K30" s="25" t="s">
        <v>19</v>
      </c>
      <c r="L30" s="23">
        <v>0</v>
      </c>
      <c r="M30" s="23">
        <v>11163640</v>
      </c>
      <c r="N30" s="26" t="s">
        <v>20</v>
      </c>
      <c r="O30" s="10"/>
    </row>
    <row r="31" spans="1:14" ht="49.5" customHeight="1">
      <c r="A31" s="27" t="s">
        <v>119</v>
      </c>
      <c r="B31" s="20">
        <v>900</v>
      </c>
      <c r="C31" s="20">
        <v>90001</v>
      </c>
      <c r="D31" s="19">
        <v>6050</v>
      </c>
      <c r="E31" s="24" t="s">
        <v>151</v>
      </c>
      <c r="F31" s="23">
        <v>4305</v>
      </c>
      <c r="G31" s="23">
        <v>0</v>
      </c>
      <c r="H31" s="23">
        <v>4305</v>
      </c>
      <c r="I31" s="23">
        <v>4305</v>
      </c>
      <c r="J31" s="23">
        <v>0</v>
      </c>
      <c r="K31" s="25" t="s">
        <v>19</v>
      </c>
      <c r="L31" s="23">
        <v>0</v>
      </c>
      <c r="M31" s="23">
        <v>0</v>
      </c>
      <c r="N31" s="26" t="s">
        <v>20</v>
      </c>
    </row>
    <row r="32" spans="1:14" ht="51.75" customHeight="1">
      <c r="A32" s="27" t="s">
        <v>110</v>
      </c>
      <c r="B32" s="20">
        <v>900</v>
      </c>
      <c r="C32" s="20">
        <v>90001</v>
      </c>
      <c r="D32" s="19">
        <v>6050</v>
      </c>
      <c r="E32" s="24" t="s">
        <v>103</v>
      </c>
      <c r="F32" s="23">
        <v>13125</v>
      </c>
      <c r="G32" s="23">
        <v>125</v>
      </c>
      <c r="H32" s="23">
        <v>13000</v>
      </c>
      <c r="I32" s="23">
        <v>13000</v>
      </c>
      <c r="J32" s="23">
        <v>0</v>
      </c>
      <c r="K32" s="25" t="s">
        <v>19</v>
      </c>
      <c r="L32" s="23">
        <v>0</v>
      </c>
      <c r="M32" s="23">
        <v>0</v>
      </c>
      <c r="N32" s="26" t="s">
        <v>20</v>
      </c>
    </row>
    <row r="33" spans="1:14" ht="51.75" customHeight="1">
      <c r="A33" s="27" t="s">
        <v>112</v>
      </c>
      <c r="B33" s="20">
        <v>900</v>
      </c>
      <c r="C33" s="20">
        <v>90001</v>
      </c>
      <c r="D33" s="19">
        <v>6050</v>
      </c>
      <c r="E33" s="24" t="s">
        <v>139</v>
      </c>
      <c r="F33" s="23">
        <v>12000</v>
      </c>
      <c r="G33" s="23">
        <v>0</v>
      </c>
      <c r="H33" s="23">
        <v>12000</v>
      </c>
      <c r="I33" s="23">
        <v>12000</v>
      </c>
      <c r="J33" s="23">
        <v>0</v>
      </c>
      <c r="K33" s="25" t="s">
        <v>19</v>
      </c>
      <c r="L33" s="23">
        <v>0</v>
      </c>
      <c r="M33" s="23">
        <v>0</v>
      </c>
      <c r="N33" s="26" t="s">
        <v>20</v>
      </c>
    </row>
    <row r="34" spans="1:14" ht="45.75" customHeight="1">
      <c r="A34" s="27" t="s">
        <v>113</v>
      </c>
      <c r="B34" s="20">
        <v>900</v>
      </c>
      <c r="C34" s="20">
        <v>90001</v>
      </c>
      <c r="D34" s="19">
        <v>6060</v>
      </c>
      <c r="E34" s="24" t="s">
        <v>109</v>
      </c>
      <c r="F34" s="23">
        <v>19836</v>
      </c>
      <c r="G34" s="23">
        <v>0</v>
      </c>
      <c r="H34" s="23">
        <v>19836</v>
      </c>
      <c r="I34" s="23">
        <v>19836</v>
      </c>
      <c r="J34" s="23">
        <v>0</v>
      </c>
      <c r="K34" s="25" t="s">
        <v>19</v>
      </c>
      <c r="L34" s="23">
        <v>0</v>
      </c>
      <c r="M34" s="23">
        <v>0</v>
      </c>
      <c r="N34" s="26" t="s">
        <v>20</v>
      </c>
    </row>
    <row r="35" spans="1:14" ht="45.75" customHeight="1">
      <c r="A35" s="27" t="s">
        <v>114</v>
      </c>
      <c r="B35" s="20">
        <v>900</v>
      </c>
      <c r="C35" s="20">
        <v>90003</v>
      </c>
      <c r="D35" s="19">
        <v>6060</v>
      </c>
      <c r="E35" s="24" t="s">
        <v>97</v>
      </c>
      <c r="F35" s="23">
        <v>27060</v>
      </c>
      <c r="G35" s="23">
        <v>0</v>
      </c>
      <c r="H35" s="23">
        <v>27060</v>
      </c>
      <c r="I35" s="23">
        <v>27060</v>
      </c>
      <c r="J35" s="23">
        <v>0</v>
      </c>
      <c r="K35" s="25" t="s">
        <v>19</v>
      </c>
      <c r="L35" s="23">
        <v>0</v>
      </c>
      <c r="M35" s="23">
        <v>0</v>
      </c>
      <c r="N35" s="26" t="s">
        <v>20</v>
      </c>
    </row>
    <row r="36" spans="1:14" ht="69" customHeight="1">
      <c r="A36" s="27" t="s">
        <v>115</v>
      </c>
      <c r="B36" s="20">
        <v>900</v>
      </c>
      <c r="C36" s="20">
        <v>90015</v>
      </c>
      <c r="D36" s="19">
        <v>6050</v>
      </c>
      <c r="E36" s="24" t="s">
        <v>84</v>
      </c>
      <c r="F36" s="23">
        <v>290000</v>
      </c>
      <c r="G36" s="23">
        <v>230316</v>
      </c>
      <c r="H36" s="23">
        <v>30000</v>
      </c>
      <c r="I36" s="23">
        <v>30000</v>
      </c>
      <c r="J36" s="23">
        <v>0</v>
      </c>
      <c r="K36" s="25" t="s">
        <v>19</v>
      </c>
      <c r="L36" s="23">
        <v>0</v>
      </c>
      <c r="M36" s="23">
        <v>29684</v>
      </c>
      <c r="N36" s="26" t="s">
        <v>20</v>
      </c>
    </row>
    <row r="37" spans="1:14" ht="51" customHeight="1">
      <c r="A37" s="27" t="s">
        <v>140</v>
      </c>
      <c r="B37" s="20">
        <v>921</v>
      </c>
      <c r="C37" s="20">
        <v>92109</v>
      </c>
      <c r="D37" s="19">
        <v>6220</v>
      </c>
      <c r="E37" s="24" t="s">
        <v>111</v>
      </c>
      <c r="F37" s="23">
        <v>25000</v>
      </c>
      <c r="G37" s="23">
        <v>0</v>
      </c>
      <c r="H37" s="23">
        <v>25000</v>
      </c>
      <c r="I37" s="23">
        <v>25000</v>
      </c>
      <c r="J37" s="23">
        <v>0</v>
      </c>
      <c r="K37" s="25" t="s">
        <v>77</v>
      </c>
      <c r="L37" s="23">
        <v>0</v>
      </c>
      <c r="M37" s="23">
        <v>0</v>
      </c>
      <c r="N37" s="26" t="s">
        <v>20</v>
      </c>
    </row>
    <row r="38" spans="1:14" ht="70.5" customHeight="1">
      <c r="A38" s="27" t="s">
        <v>141</v>
      </c>
      <c r="B38" s="20">
        <v>921</v>
      </c>
      <c r="C38" s="20">
        <v>92116</v>
      </c>
      <c r="D38" s="19">
        <v>6220</v>
      </c>
      <c r="E38" s="24" t="s">
        <v>150</v>
      </c>
      <c r="F38" s="23">
        <v>332325</v>
      </c>
      <c r="G38" s="23">
        <v>25000</v>
      </c>
      <c r="H38" s="23">
        <v>53000</v>
      </c>
      <c r="I38" s="23">
        <v>53000</v>
      </c>
      <c r="J38" s="23">
        <v>0</v>
      </c>
      <c r="K38" s="25" t="s">
        <v>77</v>
      </c>
      <c r="L38" s="23">
        <v>0</v>
      </c>
      <c r="M38" s="50">
        <v>254325</v>
      </c>
      <c r="N38" s="26" t="s">
        <v>20</v>
      </c>
    </row>
    <row r="39" spans="1:14" ht="51.75" customHeight="1">
      <c r="A39" s="27" t="s">
        <v>142</v>
      </c>
      <c r="B39" s="20">
        <v>926</v>
      </c>
      <c r="C39" s="20">
        <v>62601</v>
      </c>
      <c r="D39" s="19">
        <v>6050</v>
      </c>
      <c r="E39" s="24" t="s">
        <v>120</v>
      </c>
      <c r="F39" s="23">
        <v>1222215</v>
      </c>
      <c r="G39" s="23">
        <v>42215</v>
      </c>
      <c r="H39" s="23">
        <v>1180000</v>
      </c>
      <c r="I39" s="23">
        <v>1180000</v>
      </c>
      <c r="J39" s="23">
        <v>0</v>
      </c>
      <c r="K39" s="25" t="s">
        <v>77</v>
      </c>
      <c r="L39" s="23">
        <v>0</v>
      </c>
      <c r="M39" s="23">
        <v>0</v>
      </c>
      <c r="N39" s="26" t="s">
        <v>20</v>
      </c>
    </row>
    <row r="40" spans="1:14" ht="51.75" customHeight="1">
      <c r="A40" s="27" t="s">
        <v>143</v>
      </c>
      <c r="B40" s="20">
        <v>926</v>
      </c>
      <c r="C40" s="20">
        <v>92601</v>
      </c>
      <c r="D40" s="19">
        <v>6050</v>
      </c>
      <c r="E40" s="24" t="s">
        <v>147</v>
      </c>
      <c r="F40" s="23">
        <v>2462500</v>
      </c>
      <c r="G40" s="23">
        <v>0</v>
      </c>
      <c r="H40" s="23">
        <v>55000</v>
      </c>
      <c r="I40" s="23">
        <v>55000</v>
      </c>
      <c r="J40" s="23">
        <v>0</v>
      </c>
      <c r="K40" s="25" t="s">
        <v>77</v>
      </c>
      <c r="L40" s="23">
        <v>0</v>
      </c>
      <c r="M40" s="23">
        <v>2407500</v>
      </c>
      <c r="N40" s="26" t="s">
        <v>20</v>
      </c>
    </row>
    <row r="41" spans="1:14" ht="51.75" customHeight="1">
      <c r="A41" s="27" t="s">
        <v>144</v>
      </c>
      <c r="B41" s="20">
        <v>926</v>
      </c>
      <c r="C41" s="20">
        <v>92695</v>
      </c>
      <c r="D41" s="19">
        <v>6050</v>
      </c>
      <c r="E41" s="24" t="s">
        <v>148</v>
      </c>
      <c r="F41" s="23">
        <v>7500</v>
      </c>
      <c r="G41" s="23">
        <v>0</v>
      </c>
      <c r="H41" s="23">
        <v>7500</v>
      </c>
      <c r="I41" s="23">
        <v>7500</v>
      </c>
      <c r="J41" s="23">
        <v>0</v>
      </c>
      <c r="K41" s="25" t="s">
        <v>77</v>
      </c>
      <c r="L41" s="23">
        <v>0</v>
      </c>
      <c r="M41" s="23">
        <v>0</v>
      </c>
      <c r="N41" s="26" t="s">
        <v>20</v>
      </c>
    </row>
    <row r="42" spans="1:14" ht="51.75" customHeight="1">
      <c r="A42" s="27" t="s">
        <v>145</v>
      </c>
      <c r="B42" s="20">
        <v>926</v>
      </c>
      <c r="C42" s="20">
        <v>92695</v>
      </c>
      <c r="D42" s="19">
        <v>6050</v>
      </c>
      <c r="E42" s="24" t="s">
        <v>134</v>
      </c>
      <c r="F42" s="23">
        <v>30000</v>
      </c>
      <c r="G42" s="23">
        <v>0</v>
      </c>
      <c r="H42" s="23">
        <v>30000</v>
      </c>
      <c r="I42" s="23">
        <v>30000</v>
      </c>
      <c r="J42" s="23">
        <v>0</v>
      </c>
      <c r="K42" s="25" t="s">
        <v>77</v>
      </c>
      <c r="L42" s="23">
        <v>0</v>
      </c>
      <c r="M42" s="23">
        <v>0</v>
      </c>
      <c r="N42" s="26" t="s">
        <v>20</v>
      </c>
    </row>
    <row r="43" spans="1:14" ht="51.75" customHeight="1">
      <c r="A43" s="27" t="s">
        <v>146</v>
      </c>
      <c r="B43" s="20">
        <v>926</v>
      </c>
      <c r="C43" s="20">
        <v>92695</v>
      </c>
      <c r="D43" s="19">
        <v>6060</v>
      </c>
      <c r="E43" s="24" t="s">
        <v>99</v>
      </c>
      <c r="F43" s="23">
        <v>24994</v>
      </c>
      <c r="G43" s="23">
        <v>0</v>
      </c>
      <c r="H43" s="23">
        <v>24994</v>
      </c>
      <c r="I43" s="23">
        <v>24994</v>
      </c>
      <c r="J43" s="23">
        <v>0</v>
      </c>
      <c r="K43" s="25" t="s">
        <v>77</v>
      </c>
      <c r="L43" s="23">
        <v>0</v>
      </c>
      <c r="M43" s="23">
        <v>0</v>
      </c>
      <c r="N43" s="26" t="s">
        <v>20</v>
      </c>
    </row>
    <row r="44" spans="1:14" s="10" customFormat="1" ht="24" customHeight="1">
      <c r="A44" s="165" t="s">
        <v>29</v>
      </c>
      <c r="B44" s="165"/>
      <c r="C44" s="165"/>
      <c r="D44" s="165"/>
      <c r="E44" s="165"/>
      <c r="F44" s="45">
        <f>SUM(F9:F43)</f>
        <v>17278000</v>
      </c>
      <c r="G44" s="45">
        <f>SUM(G9:G43)</f>
        <v>533837</v>
      </c>
      <c r="H44" s="45">
        <f>SUM(H9:H43)</f>
        <v>2395306</v>
      </c>
      <c r="I44" s="45">
        <f>SUM(I9:I43)</f>
        <v>2350306</v>
      </c>
      <c r="J44" s="45">
        <f>SUM(J9:J43)</f>
        <v>0</v>
      </c>
      <c r="K44" s="46">
        <v>45000</v>
      </c>
      <c r="L44" s="45">
        <f>SUM(L9:L43)</f>
        <v>0</v>
      </c>
      <c r="M44" s="45">
        <f>SUM(M9:M43)</f>
        <v>14348857</v>
      </c>
      <c r="N44" s="47" t="s">
        <v>30</v>
      </c>
    </row>
    <row r="45" spans="1:14" ht="12.75">
      <c r="A45" s="11" t="s">
        <v>31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11" t="s">
        <v>87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>
      <c r="A47" s="11" t="s">
        <v>32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2.75">
      <c r="A48" s="11" t="s">
        <v>33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3"/>
      <c r="N50" s="11"/>
    </row>
    <row r="51" spans="1:14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8">
      <c r="A54" s="21"/>
      <c r="B54" s="21"/>
      <c r="C54" s="21"/>
      <c r="D54" s="21"/>
      <c r="E54" s="21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8">
      <c r="A55" s="21"/>
      <c r="B55" s="21"/>
      <c r="C55" s="21"/>
      <c r="D55" s="21"/>
      <c r="E55" s="21"/>
      <c r="F55" s="13"/>
      <c r="G55" s="13"/>
      <c r="H55" s="13"/>
      <c r="I55" s="13"/>
      <c r="J55" s="13"/>
      <c r="K55" s="13"/>
      <c r="L55" s="13"/>
      <c r="M55" s="13"/>
      <c r="N55" s="13"/>
    </row>
    <row r="56" spans="2:14" ht="12.75"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2:14" ht="80.25" customHeight="1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</row>
  </sheetData>
  <sheetProtection selectLockedCells="1" selectUnlockedCells="1"/>
  <mergeCells count="20">
    <mergeCell ref="B56:N56"/>
    <mergeCell ref="B57:N57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A44:E44"/>
    <mergeCell ref="G4:G7"/>
    <mergeCell ref="H4:H7"/>
    <mergeCell ref="I4:L4"/>
    <mergeCell ref="I5:I7"/>
    <mergeCell ref="J5:J7"/>
    <mergeCell ref="K5:K7"/>
    <mergeCell ref="L5:L7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XV/121/2016
Rady Miasta Radziejów z dnia 28 października 2016 roku   
w sprawie zmian w budżecie Miasta Radziejów na 2016 rok</oddHeader>
    <oddFooter>&amp;C&amp;P</oddFooter>
  </headerFooter>
  <ignoredErrors>
    <ignoredError sqref="I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421875" style="100" customWidth="1"/>
    <col min="2" max="2" width="8.57421875" style="100" customWidth="1"/>
    <col min="3" max="3" width="7.57421875" style="100" customWidth="1"/>
    <col min="4" max="4" width="13.140625" style="100" customWidth="1"/>
    <col min="5" max="6" width="13.28125" style="100" customWidth="1"/>
    <col min="7" max="7" width="14.00390625" style="100" customWidth="1"/>
    <col min="8" max="8" width="11.7109375" style="100" customWidth="1"/>
    <col min="9" max="24" width="9.140625" style="99" customWidth="1"/>
    <col min="25" max="16384" width="9.140625" style="100" customWidth="1"/>
  </cols>
  <sheetData>
    <row r="1" spans="1:8" ht="51" customHeight="1">
      <c r="A1" s="175" t="s">
        <v>178</v>
      </c>
      <c r="B1" s="175"/>
      <c r="C1" s="175"/>
      <c r="D1" s="175"/>
      <c r="E1" s="175"/>
      <c r="F1" s="175"/>
      <c r="G1" s="175"/>
      <c r="H1" s="175"/>
    </row>
    <row r="2" spans="1:8" ht="10.5" customHeight="1">
      <c r="A2" s="101"/>
      <c r="B2" s="101"/>
      <c r="C2" s="101"/>
      <c r="D2" s="101"/>
      <c r="E2" s="101"/>
      <c r="F2" s="101"/>
      <c r="H2" s="102" t="s">
        <v>4</v>
      </c>
    </row>
    <row r="3" spans="1:8" ht="12.75" customHeight="1">
      <c r="A3" s="176" t="s">
        <v>0</v>
      </c>
      <c r="B3" s="176" t="s">
        <v>1</v>
      </c>
      <c r="C3" s="176" t="s">
        <v>2</v>
      </c>
      <c r="D3" s="177" t="s">
        <v>179</v>
      </c>
      <c r="E3" s="177" t="s">
        <v>180</v>
      </c>
      <c r="F3" s="177" t="s">
        <v>181</v>
      </c>
      <c r="G3" s="177"/>
      <c r="H3" s="177"/>
    </row>
    <row r="4" spans="1:8" ht="12.75" customHeight="1">
      <c r="A4" s="176"/>
      <c r="B4" s="176"/>
      <c r="C4" s="176"/>
      <c r="D4" s="177"/>
      <c r="E4" s="177"/>
      <c r="F4" s="177" t="s">
        <v>182</v>
      </c>
      <c r="G4" s="103" t="s">
        <v>183</v>
      </c>
      <c r="H4" s="177" t="s">
        <v>184</v>
      </c>
    </row>
    <row r="5" spans="1:8" ht="33.75">
      <c r="A5" s="176"/>
      <c r="B5" s="176"/>
      <c r="C5" s="176"/>
      <c r="D5" s="177"/>
      <c r="E5" s="177"/>
      <c r="F5" s="177"/>
      <c r="G5" s="104" t="s">
        <v>185</v>
      </c>
      <c r="H5" s="177"/>
    </row>
    <row r="6" spans="1:8" ht="14.25">
      <c r="A6" s="105">
        <v>1</v>
      </c>
      <c r="B6" s="105">
        <v>2</v>
      </c>
      <c r="C6" s="105">
        <v>3</v>
      </c>
      <c r="D6" s="105">
        <v>4</v>
      </c>
      <c r="E6" s="105">
        <v>5</v>
      </c>
      <c r="F6" s="105">
        <v>6</v>
      </c>
      <c r="G6" s="105">
        <v>7</v>
      </c>
      <c r="H6" s="105">
        <v>8</v>
      </c>
    </row>
    <row r="7" spans="1:8" ht="18" customHeight="1">
      <c r="A7" s="106" t="s">
        <v>186</v>
      </c>
      <c r="B7" s="106" t="s">
        <v>187</v>
      </c>
      <c r="C7" s="107"/>
      <c r="D7" s="108">
        <f>SUM(D8:D14)</f>
        <v>15391.83</v>
      </c>
      <c r="E7" s="108">
        <f>SUM(E8:E14)</f>
        <v>15391.83</v>
      </c>
      <c r="F7" s="108">
        <f>SUM(F8:F14)</f>
        <v>15391.83</v>
      </c>
      <c r="G7" s="108">
        <f>SUM(G8:G14)</f>
        <v>155.42</v>
      </c>
      <c r="H7" s="108">
        <f>SUM(H8:H14)</f>
        <v>0</v>
      </c>
    </row>
    <row r="8" spans="1:24" s="113" customFormat="1" ht="18" customHeight="1">
      <c r="A8" s="109"/>
      <c r="B8" s="110"/>
      <c r="C8" s="110">
        <v>2010</v>
      </c>
      <c r="D8" s="111">
        <f>12313.89+3077.94</f>
        <v>15391.83</v>
      </c>
      <c r="E8" s="111"/>
      <c r="F8" s="111"/>
      <c r="G8" s="111"/>
      <c r="H8" s="111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4" s="113" customFormat="1" ht="18" customHeight="1">
      <c r="A9" s="109"/>
      <c r="B9" s="110"/>
      <c r="C9" s="110">
        <v>4010</v>
      </c>
      <c r="D9" s="111"/>
      <c r="E9" s="111">
        <v>130</v>
      </c>
      <c r="F9" s="111">
        <v>130</v>
      </c>
      <c r="G9" s="111">
        <v>130</v>
      </c>
      <c r="H9" s="111">
        <v>0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s="113" customFormat="1" ht="18" customHeight="1">
      <c r="A10" s="109"/>
      <c r="B10" s="110"/>
      <c r="C10" s="110">
        <v>4110</v>
      </c>
      <c r="D10" s="111"/>
      <c r="E10" s="111">
        <v>22.23</v>
      </c>
      <c r="F10" s="111">
        <v>22.23</v>
      </c>
      <c r="G10" s="111">
        <v>22.23</v>
      </c>
      <c r="H10" s="111">
        <v>0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113" customFormat="1" ht="18" customHeight="1">
      <c r="A11" s="109"/>
      <c r="B11" s="110"/>
      <c r="C11" s="110">
        <v>4120</v>
      </c>
      <c r="D11" s="111"/>
      <c r="E11" s="111">
        <v>3.19</v>
      </c>
      <c r="F11" s="111">
        <v>3.19</v>
      </c>
      <c r="G11" s="111">
        <v>3.19</v>
      </c>
      <c r="H11" s="111">
        <v>0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s="113" customFormat="1" ht="18" customHeight="1">
      <c r="A12" s="109"/>
      <c r="B12" s="110"/>
      <c r="C12" s="110">
        <v>4210</v>
      </c>
      <c r="D12" s="111"/>
      <c r="E12" s="111">
        <v>13.93</v>
      </c>
      <c r="F12" s="111">
        <v>13.93</v>
      </c>
      <c r="G12" s="111">
        <v>0</v>
      </c>
      <c r="H12" s="111">
        <v>0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s="113" customFormat="1" ht="18" customHeight="1">
      <c r="A13" s="109"/>
      <c r="B13" s="110"/>
      <c r="C13" s="110">
        <v>4300</v>
      </c>
      <c r="D13" s="111"/>
      <c r="E13" s="111">
        <f>72.1+60.35</f>
        <v>132.45</v>
      </c>
      <c r="F13" s="111">
        <f>72.1+60.35</f>
        <v>132.45</v>
      </c>
      <c r="G13" s="111">
        <v>0</v>
      </c>
      <c r="H13" s="111">
        <v>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s="113" customFormat="1" ht="18" customHeight="1">
      <c r="A14" s="109"/>
      <c r="B14" s="110"/>
      <c r="C14" s="110">
        <v>4430</v>
      </c>
      <c r="D14" s="111"/>
      <c r="E14" s="111">
        <f>12072.44+3017.59</f>
        <v>15090.03</v>
      </c>
      <c r="F14" s="111">
        <f>12072.44+3017.59</f>
        <v>15090.03</v>
      </c>
      <c r="G14" s="111">
        <v>0</v>
      </c>
      <c r="H14" s="111">
        <v>0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8" ht="18" customHeight="1">
      <c r="A15" s="114">
        <v>750</v>
      </c>
      <c r="B15" s="107"/>
      <c r="C15" s="107"/>
      <c r="D15" s="108">
        <f>SUM(D16)</f>
        <v>154189</v>
      </c>
      <c r="E15" s="108">
        <f>SUM(E16)</f>
        <v>154189</v>
      </c>
      <c r="F15" s="108">
        <f>SUM(F16)</f>
        <v>154189</v>
      </c>
      <c r="G15" s="108">
        <f>SUM(G16)</f>
        <v>141669.82</v>
      </c>
      <c r="H15" s="108">
        <f>SUM(H16)</f>
        <v>0</v>
      </c>
    </row>
    <row r="16" spans="1:24" s="118" customFormat="1" ht="18" customHeight="1">
      <c r="A16" s="115"/>
      <c r="B16" s="116">
        <v>75011</v>
      </c>
      <c r="C16" s="116"/>
      <c r="D16" s="117">
        <f>SUM(D17:D21)</f>
        <v>154189</v>
      </c>
      <c r="E16" s="117">
        <f>SUM(E17:E25)</f>
        <v>154189</v>
      </c>
      <c r="F16" s="117">
        <f>SUM(F17:F25)</f>
        <v>154189</v>
      </c>
      <c r="G16" s="117">
        <f>SUM(G17:G25)</f>
        <v>141669.82</v>
      </c>
      <c r="H16" s="117">
        <f>SUM(H17:H21)</f>
        <v>0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s="118" customFormat="1" ht="18" customHeight="1">
      <c r="A17" s="115"/>
      <c r="B17" s="116"/>
      <c r="C17" s="116">
        <v>2010</v>
      </c>
      <c r="D17" s="117">
        <f>130029+2044+22116</f>
        <v>154189</v>
      </c>
      <c r="E17" s="117"/>
      <c r="F17" s="117"/>
      <c r="G17" s="117"/>
      <c r="H17" s="117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</row>
    <row r="18" spans="1:24" s="118" customFormat="1" ht="18" customHeight="1">
      <c r="A18" s="115"/>
      <c r="B18" s="116"/>
      <c r="C18" s="116">
        <v>4010</v>
      </c>
      <c r="D18" s="117"/>
      <c r="E18" s="117">
        <v>111777.69</v>
      </c>
      <c r="F18" s="117">
        <v>111777.69</v>
      </c>
      <c r="G18" s="117">
        <v>111777.69</v>
      </c>
      <c r="H18" s="117">
        <v>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</row>
    <row r="19" spans="1:24" s="118" customFormat="1" ht="18" customHeight="1">
      <c r="A19" s="115"/>
      <c r="B19" s="116"/>
      <c r="C19" s="116">
        <v>4040</v>
      </c>
      <c r="D19" s="117"/>
      <c r="E19" s="117">
        <v>7898.91</v>
      </c>
      <c r="F19" s="117">
        <v>7898.91</v>
      </c>
      <c r="G19" s="117">
        <v>7898.91</v>
      </c>
      <c r="H19" s="117">
        <v>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</row>
    <row r="20" spans="1:24" s="118" customFormat="1" ht="18" customHeight="1">
      <c r="A20" s="115"/>
      <c r="B20" s="116"/>
      <c r="C20" s="116">
        <v>4110</v>
      </c>
      <c r="D20" s="117"/>
      <c r="E20" s="117">
        <v>19845.97</v>
      </c>
      <c r="F20" s="117">
        <v>19845.97</v>
      </c>
      <c r="G20" s="117">
        <v>19845.97</v>
      </c>
      <c r="H20" s="117">
        <v>0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</row>
    <row r="21" spans="1:24" s="118" customFormat="1" ht="18" customHeight="1">
      <c r="A21" s="115"/>
      <c r="B21" s="116"/>
      <c r="C21" s="116">
        <v>4120</v>
      </c>
      <c r="D21" s="117"/>
      <c r="E21" s="117">
        <v>2147.25</v>
      </c>
      <c r="F21" s="117">
        <v>2147.25</v>
      </c>
      <c r="G21" s="117">
        <v>2147.25</v>
      </c>
      <c r="H21" s="117">
        <v>0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</row>
    <row r="22" spans="1:24" s="118" customFormat="1" ht="18" customHeight="1">
      <c r="A22" s="115"/>
      <c r="B22" s="116"/>
      <c r="C22" s="116">
        <v>4210</v>
      </c>
      <c r="D22" s="117"/>
      <c r="E22" s="117">
        <v>5911.18</v>
      </c>
      <c r="F22" s="117">
        <v>5911.18</v>
      </c>
      <c r="G22" s="117">
        <v>0</v>
      </c>
      <c r="H22" s="117">
        <v>0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</row>
    <row r="23" spans="1:24" s="118" customFormat="1" ht="18" customHeight="1">
      <c r="A23" s="115"/>
      <c r="B23" s="116"/>
      <c r="C23" s="116">
        <v>4280</v>
      </c>
      <c r="D23" s="117"/>
      <c r="E23" s="117">
        <v>70</v>
      </c>
      <c r="F23" s="117">
        <v>70</v>
      </c>
      <c r="G23" s="117">
        <v>0</v>
      </c>
      <c r="H23" s="117">
        <v>0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</row>
    <row r="24" spans="1:24" s="118" customFormat="1" ht="18" customHeight="1">
      <c r="A24" s="115"/>
      <c r="B24" s="116"/>
      <c r="C24" s="116">
        <v>4300</v>
      </c>
      <c r="D24" s="117"/>
      <c r="E24" s="117">
        <f>3804-251</f>
        <v>3553</v>
      </c>
      <c r="F24" s="117">
        <f>3804-251</f>
        <v>3553</v>
      </c>
      <c r="G24" s="117">
        <v>0</v>
      </c>
      <c r="H24" s="117">
        <v>0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spans="1:24" s="118" customFormat="1" ht="18" customHeight="1">
      <c r="A25" s="115"/>
      <c r="B25" s="116"/>
      <c r="C25" s="116">
        <v>4440</v>
      </c>
      <c r="D25" s="117"/>
      <c r="E25" s="117">
        <f>2734+251</f>
        <v>2985</v>
      </c>
      <c r="F25" s="117">
        <f>2734+251</f>
        <v>2985</v>
      </c>
      <c r="G25" s="117">
        <v>0</v>
      </c>
      <c r="H25" s="117">
        <v>0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</row>
    <row r="26" spans="1:24" s="118" customFormat="1" ht="18" customHeight="1">
      <c r="A26" s="119">
        <v>751</v>
      </c>
      <c r="B26" s="120"/>
      <c r="C26" s="120"/>
      <c r="D26" s="121">
        <f>D27</f>
        <v>7080</v>
      </c>
      <c r="E26" s="121">
        <f>E27</f>
        <v>7080</v>
      </c>
      <c r="F26" s="121">
        <f>F27</f>
        <v>7080</v>
      </c>
      <c r="G26" s="121">
        <f>G27</f>
        <v>1292</v>
      </c>
      <c r="H26" s="121">
        <f>H27</f>
        <v>0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1:24" s="118" customFormat="1" ht="18" customHeight="1">
      <c r="A27" s="115"/>
      <c r="B27" s="116">
        <v>75101</v>
      </c>
      <c r="C27" s="116"/>
      <c r="D27" s="117">
        <f>D28</f>
        <v>7080</v>
      </c>
      <c r="E27" s="117">
        <f>SUM(E29:E33)</f>
        <v>7080</v>
      </c>
      <c r="F27" s="117">
        <f>SUM(F29:F33)</f>
        <v>7080</v>
      </c>
      <c r="G27" s="117">
        <f>SUM(G29:G33)</f>
        <v>1292</v>
      </c>
      <c r="H27" s="117">
        <f>SUM(H29:H33)</f>
        <v>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</row>
    <row r="28" spans="1:24" s="118" customFormat="1" ht="18" customHeight="1">
      <c r="A28" s="115"/>
      <c r="B28" s="116"/>
      <c r="C28" s="116">
        <v>2010</v>
      </c>
      <c r="D28" s="117">
        <f>1350+5730</f>
        <v>7080</v>
      </c>
      <c r="E28" s="117"/>
      <c r="F28" s="117"/>
      <c r="G28" s="117"/>
      <c r="H28" s="117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</row>
    <row r="29" spans="1:24" s="118" customFormat="1" ht="18" customHeight="1">
      <c r="A29" s="115"/>
      <c r="B29" s="116"/>
      <c r="C29" s="116" t="s">
        <v>188</v>
      </c>
      <c r="D29" s="117"/>
      <c r="E29" s="117">
        <v>1080</v>
      </c>
      <c r="F29" s="117">
        <v>1080</v>
      </c>
      <c r="G29" s="117">
        <v>1080</v>
      </c>
      <c r="H29" s="117">
        <v>0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s="118" customFormat="1" ht="18" customHeight="1">
      <c r="A30" s="115"/>
      <c r="B30" s="116"/>
      <c r="C30" s="116">
        <v>4110</v>
      </c>
      <c r="D30" s="117"/>
      <c r="E30" s="117">
        <v>185</v>
      </c>
      <c r="F30" s="117">
        <v>185</v>
      </c>
      <c r="G30" s="117">
        <v>185</v>
      </c>
      <c r="H30" s="117">
        <v>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</row>
    <row r="31" spans="1:24" s="118" customFormat="1" ht="18" customHeight="1">
      <c r="A31" s="115"/>
      <c r="B31" s="116"/>
      <c r="C31" s="116">
        <v>4120</v>
      </c>
      <c r="D31" s="117"/>
      <c r="E31" s="117">
        <v>27</v>
      </c>
      <c r="F31" s="117">
        <v>27</v>
      </c>
      <c r="G31" s="117">
        <v>27</v>
      </c>
      <c r="H31" s="117">
        <v>0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</row>
    <row r="32" spans="1:24" s="118" customFormat="1" ht="18" customHeight="1">
      <c r="A32" s="115"/>
      <c r="B32" s="116"/>
      <c r="C32" s="116">
        <v>4210</v>
      </c>
      <c r="D32" s="117"/>
      <c r="E32" s="117">
        <v>5730</v>
      </c>
      <c r="F32" s="117">
        <v>5730</v>
      </c>
      <c r="G32" s="117">
        <v>0</v>
      </c>
      <c r="H32" s="117">
        <v>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</row>
    <row r="33" spans="1:24" s="118" customFormat="1" ht="18" customHeight="1">
      <c r="A33" s="115"/>
      <c r="B33" s="116"/>
      <c r="C33" s="116">
        <v>4300</v>
      </c>
      <c r="D33" s="117"/>
      <c r="E33" s="117">
        <v>58</v>
      </c>
      <c r="F33" s="117">
        <v>58</v>
      </c>
      <c r="G33" s="117">
        <v>0</v>
      </c>
      <c r="H33" s="117">
        <v>0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</row>
    <row r="34" spans="1:24" s="118" customFormat="1" ht="18" customHeight="1">
      <c r="A34" s="122">
        <v>801</v>
      </c>
      <c r="B34" s="123"/>
      <c r="C34" s="123"/>
      <c r="D34" s="124">
        <f>D35+D39+D43</f>
        <v>48473</v>
      </c>
      <c r="E34" s="124">
        <f>E35+E39+E43</f>
        <v>48473</v>
      </c>
      <c r="F34" s="124">
        <f>F35+F39+F43</f>
        <v>48473</v>
      </c>
      <c r="G34" s="124">
        <f>G35+G39+G43</f>
        <v>0</v>
      </c>
      <c r="H34" s="124">
        <f>H35+H39+H43</f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</row>
    <row r="35" spans="1:24" s="118" customFormat="1" ht="18" customHeight="1">
      <c r="A35" s="115"/>
      <c r="B35" s="116">
        <v>80101</v>
      </c>
      <c r="C35" s="116"/>
      <c r="D35" s="117">
        <f>D36+D37+D38</f>
        <v>28393</v>
      </c>
      <c r="E35" s="117">
        <f>E36+E37+E38</f>
        <v>28393</v>
      </c>
      <c r="F35" s="117">
        <f>F36+F37+F38</f>
        <v>28393</v>
      </c>
      <c r="G35" s="117">
        <f>G36+G37+G38</f>
        <v>0</v>
      </c>
      <c r="H35" s="117">
        <f>H36+H37+H38</f>
        <v>0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</row>
    <row r="36" spans="1:24" s="118" customFormat="1" ht="18" customHeight="1">
      <c r="A36" s="115"/>
      <c r="B36" s="116"/>
      <c r="C36" s="116">
        <v>2010</v>
      </c>
      <c r="D36" s="117">
        <f>21347+6741+305</f>
        <v>28393</v>
      </c>
      <c r="E36" s="117"/>
      <c r="F36" s="117"/>
      <c r="G36" s="117"/>
      <c r="H36" s="117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</row>
    <row r="37" spans="1:24" s="118" customFormat="1" ht="18" customHeight="1">
      <c r="A37" s="115"/>
      <c r="B37" s="116"/>
      <c r="C37" s="116">
        <v>4210</v>
      </c>
      <c r="D37" s="117"/>
      <c r="E37" s="117">
        <f>211+67+3</f>
        <v>281</v>
      </c>
      <c r="F37" s="117">
        <f>211+67+3</f>
        <v>281</v>
      </c>
      <c r="G37" s="117">
        <v>0</v>
      </c>
      <c r="H37" s="117">
        <v>0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</row>
    <row r="38" spans="1:24" s="118" customFormat="1" ht="18" customHeight="1">
      <c r="A38" s="115"/>
      <c r="B38" s="116"/>
      <c r="C38" s="116">
        <v>4240</v>
      </c>
      <c r="D38" s="117"/>
      <c r="E38" s="117">
        <f>21136+6674+302</f>
        <v>28112</v>
      </c>
      <c r="F38" s="117">
        <f>21136+6674+302</f>
        <v>28112</v>
      </c>
      <c r="G38" s="117">
        <v>0</v>
      </c>
      <c r="H38" s="117">
        <v>0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s="118" customFormat="1" ht="18" customHeight="1">
      <c r="A39" s="115"/>
      <c r="B39" s="116">
        <v>80110</v>
      </c>
      <c r="C39" s="116"/>
      <c r="D39" s="117">
        <f>D40+D41+D42</f>
        <v>17950</v>
      </c>
      <c r="E39" s="117">
        <f>E40+E41+E42</f>
        <v>17950</v>
      </c>
      <c r="F39" s="117">
        <f>F40+F41+F42</f>
        <v>17950</v>
      </c>
      <c r="G39" s="117">
        <f>G40+G41+G42</f>
        <v>0</v>
      </c>
      <c r="H39" s="117">
        <f>H40+H41+H42</f>
        <v>0</v>
      </c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</row>
    <row r="40" spans="1:24" s="118" customFormat="1" ht="18" customHeight="1">
      <c r="A40" s="115"/>
      <c r="B40" s="116"/>
      <c r="C40" s="116">
        <v>2010</v>
      </c>
      <c r="D40" s="117">
        <f>13487+4738-275</f>
        <v>17950</v>
      </c>
      <c r="E40" s="117"/>
      <c r="F40" s="117"/>
      <c r="G40" s="117"/>
      <c r="H40" s="117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</row>
    <row r="41" spans="1:24" s="118" customFormat="1" ht="18" customHeight="1">
      <c r="A41" s="115"/>
      <c r="B41" s="116"/>
      <c r="C41" s="116">
        <v>4210</v>
      </c>
      <c r="D41" s="117"/>
      <c r="E41" s="117">
        <f>134+47-4</f>
        <v>177</v>
      </c>
      <c r="F41" s="117">
        <f>134+47-4</f>
        <v>177</v>
      </c>
      <c r="G41" s="117">
        <v>0</v>
      </c>
      <c r="H41" s="117">
        <v>0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</row>
    <row r="42" spans="1:24" s="118" customFormat="1" ht="18" customHeight="1">
      <c r="A42" s="115"/>
      <c r="B42" s="116"/>
      <c r="C42" s="116">
        <v>4240</v>
      </c>
      <c r="D42" s="117"/>
      <c r="E42" s="117">
        <f>13353+4691-271</f>
        <v>17773</v>
      </c>
      <c r="F42" s="117">
        <f>13353+4691-271</f>
        <v>17773</v>
      </c>
      <c r="G42" s="117">
        <v>0</v>
      </c>
      <c r="H42" s="117">
        <v>0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</row>
    <row r="43" spans="1:24" s="118" customFormat="1" ht="18" customHeight="1">
      <c r="A43" s="115"/>
      <c r="B43" s="116">
        <v>80150</v>
      </c>
      <c r="C43" s="116"/>
      <c r="D43" s="117">
        <f>D44+D45+D46</f>
        <v>2130</v>
      </c>
      <c r="E43" s="117">
        <f>E44+E45+E46</f>
        <v>2130</v>
      </c>
      <c r="F43" s="117">
        <f>F44+F45+F46</f>
        <v>2130</v>
      </c>
      <c r="G43" s="117">
        <f>G44+G45+G46</f>
        <v>0</v>
      </c>
      <c r="H43" s="117">
        <f>H44+H45+H46</f>
        <v>0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</row>
    <row r="44" spans="1:24" s="118" customFormat="1" ht="18" customHeight="1">
      <c r="A44" s="115"/>
      <c r="B44" s="116"/>
      <c r="C44" s="116">
        <v>2010</v>
      </c>
      <c r="D44" s="117">
        <f>2845-715</f>
        <v>2130</v>
      </c>
      <c r="E44" s="117"/>
      <c r="F44" s="117"/>
      <c r="G44" s="117"/>
      <c r="H44" s="117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</row>
    <row r="45" spans="1:24" s="118" customFormat="1" ht="18" customHeight="1">
      <c r="A45" s="115"/>
      <c r="B45" s="116"/>
      <c r="C45" s="116">
        <v>4210</v>
      </c>
      <c r="D45" s="117"/>
      <c r="E45" s="117">
        <f>28-7</f>
        <v>21</v>
      </c>
      <c r="F45" s="117">
        <f>28-7</f>
        <v>21</v>
      </c>
      <c r="G45" s="117">
        <v>0</v>
      </c>
      <c r="H45" s="117">
        <v>0</v>
      </c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</row>
    <row r="46" spans="1:24" s="118" customFormat="1" ht="18" customHeight="1">
      <c r="A46" s="115"/>
      <c r="B46" s="116"/>
      <c r="C46" s="116">
        <v>4240</v>
      </c>
      <c r="D46" s="117"/>
      <c r="E46" s="117">
        <f>2817-708</f>
        <v>2109</v>
      </c>
      <c r="F46" s="117">
        <f>2817-708</f>
        <v>2109</v>
      </c>
      <c r="G46" s="117">
        <v>0</v>
      </c>
      <c r="H46" s="117">
        <v>0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</row>
    <row r="47" spans="1:24" s="128" customFormat="1" ht="18" customHeight="1">
      <c r="A47" s="125">
        <v>852</v>
      </c>
      <c r="B47" s="126"/>
      <c r="C47" s="126"/>
      <c r="D47" s="121">
        <f>SUM(D59,D84,D73,D76,D88,D48,D80)</f>
        <v>5444207.220000001</v>
      </c>
      <c r="E47" s="121">
        <f>SUM(E59,E84,E73,E76,E88,E48,E80)</f>
        <v>5444207.220000001</v>
      </c>
      <c r="F47" s="121">
        <f>SUM(F59,F84,F73,F76,F88,F48,F80)</f>
        <v>5444207.220000001</v>
      </c>
      <c r="G47" s="121">
        <f>SUM(G59,G84,G73,G76,G88,G48,G80)</f>
        <v>316857</v>
      </c>
      <c r="H47" s="121">
        <f>SUM(H59,H84,H73,H76,H88,H48,H80)</f>
        <v>0</v>
      </c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24" s="128" customFormat="1" ht="18" customHeight="1">
      <c r="A48" s="129"/>
      <c r="B48" s="130">
        <v>85211</v>
      </c>
      <c r="C48" s="131"/>
      <c r="D48" s="132">
        <f>D49</f>
        <v>2271600</v>
      </c>
      <c r="E48" s="133">
        <f>SUM(E50:E58)</f>
        <v>2271600</v>
      </c>
      <c r="F48" s="133">
        <f>SUM(F50:F58)</f>
        <v>2271600</v>
      </c>
      <c r="G48" s="133">
        <f>SUM(G50:G58)</f>
        <v>35847</v>
      </c>
      <c r="H48" s="133">
        <f>SUM(H50:H58)</f>
        <v>0</v>
      </c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s="128" customFormat="1" ht="18" customHeight="1">
      <c r="A49" s="129"/>
      <c r="B49" s="131"/>
      <c r="C49" s="134">
        <v>2060</v>
      </c>
      <c r="D49" s="132">
        <f>1461526+318574+491500</f>
        <v>2271600</v>
      </c>
      <c r="E49" s="133"/>
      <c r="F49" s="133"/>
      <c r="G49" s="133"/>
      <c r="H49" s="133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</row>
    <row r="50" spans="1:24" s="128" customFormat="1" ht="18" customHeight="1">
      <c r="A50" s="129"/>
      <c r="B50" s="131"/>
      <c r="C50" s="116">
        <v>3110</v>
      </c>
      <c r="D50" s="133"/>
      <c r="E50" s="132">
        <f>1432869+312327+481863</f>
        <v>2227059</v>
      </c>
      <c r="F50" s="132">
        <f>1432869+312327+481863</f>
        <v>2227059</v>
      </c>
      <c r="G50" s="132">
        <v>0</v>
      </c>
      <c r="H50" s="133">
        <v>0</v>
      </c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</row>
    <row r="51" spans="1:24" s="128" customFormat="1" ht="18" customHeight="1">
      <c r="A51" s="129"/>
      <c r="B51" s="131"/>
      <c r="C51" s="116">
        <v>4010</v>
      </c>
      <c r="D51" s="133"/>
      <c r="E51" s="132">
        <f>19638+2713+6100</f>
        <v>28451</v>
      </c>
      <c r="F51" s="132">
        <f>19638+2713+6100</f>
        <v>28451</v>
      </c>
      <c r="G51" s="132">
        <f>19638+2713+6100</f>
        <v>28451</v>
      </c>
      <c r="H51" s="133">
        <v>0</v>
      </c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1:24" s="128" customFormat="1" ht="18" customHeight="1">
      <c r="A52" s="129"/>
      <c r="B52" s="131"/>
      <c r="C52" s="116">
        <v>4110</v>
      </c>
      <c r="D52" s="133"/>
      <c r="E52" s="132">
        <f>3562+468+1050</f>
        <v>5080</v>
      </c>
      <c r="F52" s="132">
        <f>3562+468+1050</f>
        <v>5080</v>
      </c>
      <c r="G52" s="132">
        <f>3562+468+1050</f>
        <v>5080</v>
      </c>
      <c r="H52" s="133">
        <v>0</v>
      </c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</row>
    <row r="53" spans="1:24" s="128" customFormat="1" ht="18" customHeight="1">
      <c r="A53" s="135"/>
      <c r="B53" s="136"/>
      <c r="C53" s="137">
        <v>4120</v>
      </c>
      <c r="D53" s="138"/>
      <c r="E53" s="139">
        <f>300+66+150</f>
        <v>516</v>
      </c>
      <c r="F53" s="139">
        <f>300+66+150</f>
        <v>516</v>
      </c>
      <c r="G53" s="139">
        <f>300+66+150</f>
        <v>516</v>
      </c>
      <c r="H53" s="138">
        <v>0</v>
      </c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</row>
    <row r="54" spans="1:24" s="128" customFormat="1" ht="18" customHeight="1">
      <c r="A54" s="140"/>
      <c r="B54" s="141"/>
      <c r="C54" s="142">
        <v>4170</v>
      </c>
      <c r="D54" s="143"/>
      <c r="E54" s="144">
        <f>1000+800</f>
        <v>1800</v>
      </c>
      <c r="F54" s="144">
        <f>1000+800</f>
        <v>1800</v>
      </c>
      <c r="G54" s="144">
        <f>1000+800</f>
        <v>1800</v>
      </c>
      <c r="H54" s="143">
        <v>0</v>
      </c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</row>
    <row r="55" spans="1:24" s="128" customFormat="1" ht="18" customHeight="1">
      <c r="A55" s="145"/>
      <c r="B55" s="146"/>
      <c r="C55" s="147">
        <v>4210</v>
      </c>
      <c r="D55" s="148"/>
      <c r="E55" s="132">
        <f>2900+1850+2337</f>
        <v>7087</v>
      </c>
      <c r="F55" s="132">
        <f>2900+1850+2337</f>
        <v>7087</v>
      </c>
      <c r="G55" s="148">
        <v>0</v>
      </c>
      <c r="H55" s="148">
        <v>0</v>
      </c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</row>
    <row r="56" spans="1:24" s="128" customFormat="1" ht="18" customHeight="1">
      <c r="A56" s="129"/>
      <c r="B56" s="131"/>
      <c r="C56" s="116">
        <v>4300</v>
      </c>
      <c r="D56" s="133"/>
      <c r="E56" s="132">
        <f>500+350</f>
        <v>850</v>
      </c>
      <c r="F56" s="132">
        <f>500+350</f>
        <v>850</v>
      </c>
      <c r="G56" s="133">
        <v>0</v>
      </c>
      <c r="H56" s="133">
        <v>0</v>
      </c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4" s="128" customFormat="1" ht="18" customHeight="1">
      <c r="A57" s="129"/>
      <c r="B57" s="131"/>
      <c r="C57" s="116">
        <v>4360</v>
      </c>
      <c r="D57" s="133"/>
      <c r="E57" s="132">
        <v>300</v>
      </c>
      <c r="F57" s="132">
        <v>300</v>
      </c>
      <c r="G57" s="133">
        <v>0</v>
      </c>
      <c r="H57" s="133">
        <v>0</v>
      </c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</row>
    <row r="58" spans="1:24" s="128" customFormat="1" ht="18" customHeight="1">
      <c r="A58" s="129"/>
      <c r="B58" s="131"/>
      <c r="C58" s="116">
        <v>4440</v>
      </c>
      <c r="D58" s="133"/>
      <c r="E58" s="132">
        <v>457</v>
      </c>
      <c r="F58" s="132">
        <v>457</v>
      </c>
      <c r="G58" s="133">
        <v>0</v>
      </c>
      <c r="H58" s="133">
        <v>0</v>
      </c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</row>
    <row r="59" spans="1:24" s="118" customFormat="1" ht="18" customHeight="1">
      <c r="A59" s="149"/>
      <c r="B59" s="116" t="s">
        <v>189</v>
      </c>
      <c r="C59" s="116"/>
      <c r="D59" s="117">
        <f>SUM(D60:D72)</f>
        <v>3101000</v>
      </c>
      <c r="E59" s="117">
        <f>SUM(E60:E72)</f>
        <v>3101000</v>
      </c>
      <c r="F59" s="117">
        <f>SUM(F60:F72)</f>
        <v>3101000</v>
      </c>
      <c r="G59" s="117">
        <f>SUM(G60:G72)</f>
        <v>250476</v>
      </c>
      <c r="H59" s="117">
        <f>SUM(H60:H72)</f>
        <v>0</v>
      </c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</row>
    <row r="60" spans="1:24" s="153" customFormat="1" ht="18" customHeight="1">
      <c r="A60" s="150"/>
      <c r="B60" s="151"/>
      <c r="C60" s="116">
        <v>2010</v>
      </c>
      <c r="D60" s="117">
        <v>3101000</v>
      </c>
      <c r="E60" s="117"/>
      <c r="F60" s="117"/>
      <c r="G60" s="117"/>
      <c r="H60" s="117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s="153" customFormat="1" ht="18" customHeight="1">
      <c r="A61" s="150"/>
      <c r="B61" s="151"/>
      <c r="C61" s="116">
        <v>3020</v>
      </c>
      <c r="D61" s="117"/>
      <c r="E61" s="117">
        <f>300-300</f>
        <v>0</v>
      </c>
      <c r="F61" s="117">
        <f>300-300</f>
        <v>0</v>
      </c>
      <c r="G61" s="117">
        <v>0</v>
      </c>
      <c r="H61" s="117">
        <v>0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s="153" customFormat="1" ht="18" customHeight="1">
      <c r="A62" s="150"/>
      <c r="B62" s="151"/>
      <c r="C62" s="116">
        <v>3110</v>
      </c>
      <c r="D62" s="117"/>
      <c r="E62" s="117">
        <v>2840680</v>
      </c>
      <c r="F62" s="117">
        <v>2840680</v>
      </c>
      <c r="G62" s="117">
        <v>0</v>
      </c>
      <c r="H62" s="117">
        <v>0</v>
      </c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s="153" customFormat="1" ht="18" customHeight="1">
      <c r="A63" s="150"/>
      <c r="B63" s="151"/>
      <c r="C63" s="116" t="s">
        <v>188</v>
      </c>
      <c r="D63" s="117"/>
      <c r="E63" s="117">
        <f>64143+300</f>
        <v>64443</v>
      </c>
      <c r="F63" s="117">
        <f>64143+300</f>
        <v>64443</v>
      </c>
      <c r="G63" s="117">
        <f>64143+300</f>
        <v>64443</v>
      </c>
      <c r="H63" s="117">
        <v>0</v>
      </c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153" customFormat="1" ht="18" customHeight="1">
      <c r="A64" s="150"/>
      <c r="B64" s="151"/>
      <c r="C64" s="116" t="s">
        <v>190</v>
      </c>
      <c r="D64" s="117"/>
      <c r="E64" s="117">
        <v>4824</v>
      </c>
      <c r="F64" s="117">
        <v>4824</v>
      </c>
      <c r="G64" s="117">
        <v>4824</v>
      </c>
      <c r="H64" s="117">
        <v>0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153" customFormat="1" ht="18" customHeight="1">
      <c r="A65" s="150"/>
      <c r="B65" s="151"/>
      <c r="C65" s="116" t="s">
        <v>191</v>
      </c>
      <c r="D65" s="117"/>
      <c r="E65" s="117">
        <v>181136</v>
      </c>
      <c r="F65" s="117">
        <v>181136</v>
      </c>
      <c r="G65" s="117">
        <v>181136</v>
      </c>
      <c r="H65" s="117">
        <v>0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s="153" customFormat="1" ht="18" customHeight="1">
      <c r="A66" s="150"/>
      <c r="B66" s="151"/>
      <c r="C66" s="116" t="s">
        <v>192</v>
      </c>
      <c r="D66" s="117"/>
      <c r="E66" s="117">
        <v>73</v>
      </c>
      <c r="F66" s="117">
        <v>73</v>
      </c>
      <c r="G66" s="117">
        <v>73</v>
      </c>
      <c r="H66" s="117">
        <v>0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s="153" customFormat="1" ht="18" customHeight="1">
      <c r="A67" s="150"/>
      <c r="B67" s="151"/>
      <c r="C67" s="116">
        <v>4210</v>
      </c>
      <c r="D67" s="117"/>
      <c r="E67" s="117">
        <v>2000</v>
      </c>
      <c r="F67" s="117">
        <v>2000</v>
      </c>
      <c r="G67" s="117">
        <v>0</v>
      </c>
      <c r="H67" s="117">
        <v>0</v>
      </c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153" customFormat="1" ht="18" customHeight="1">
      <c r="A68" s="150"/>
      <c r="B68" s="151"/>
      <c r="C68" s="116">
        <v>4280</v>
      </c>
      <c r="D68" s="117"/>
      <c r="E68" s="117">
        <v>260</v>
      </c>
      <c r="F68" s="117">
        <v>260</v>
      </c>
      <c r="G68" s="117">
        <v>0</v>
      </c>
      <c r="H68" s="117">
        <v>0</v>
      </c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153" customFormat="1" ht="18" customHeight="1">
      <c r="A69" s="150"/>
      <c r="B69" s="151"/>
      <c r="C69" s="116">
        <v>4300</v>
      </c>
      <c r="D69" s="117"/>
      <c r="E69" s="117">
        <v>3400</v>
      </c>
      <c r="F69" s="117">
        <v>3400</v>
      </c>
      <c r="G69" s="117">
        <v>0</v>
      </c>
      <c r="H69" s="117">
        <v>0</v>
      </c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153" customFormat="1" ht="18" customHeight="1">
      <c r="A70" s="150"/>
      <c r="B70" s="151"/>
      <c r="C70" s="116">
        <v>4360</v>
      </c>
      <c r="D70" s="117"/>
      <c r="E70" s="117">
        <v>1469</v>
      </c>
      <c r="F70" s="117">
        <v>1469</v>
      </c>
      <c r="G70" s="117">
        <v>0</v>
      </c>
      <c r="H70" s="117">
        <v>0</v>
      </c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153" customFormat="1" ht="18" customHeight="1">
      <c r="A71" s="150"/>
      <c r="B71" s="151"/>
      <c r="C71" s="116">
        <v>4440</v>
      </c>
      <c r="D71" s="117"/>
      <c r="E71" s="117">
        <v>1915</v>
      </c>
      <c r="F71" s="117">
        <v>1915</v>
      </c>
      <c r="G71" s="117">
        <v>0</v>
      </c>
      <c r="H71" s="117">
        <v>0</v>
      </c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153" customFormat="1" ht="18" customHeight="1">
      <c r="A72" s="150"/>
      <c r="B72" s="151"/>
      <c r="C72" s="116">
        <v>4700</v>
      </c>
      <c r="D72" s="117"/>
      <c r="E72" s="117">
        <v>800</v>
      </c>
      <c r="F72" s="117">
        <v>800</v>
      </c>
      <c r="G72" s="117">
        <v>0</v>
      </c>
      <c r="H72" s="117">
        <v>0</v>
      </c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153" customFormat="1" ht="18" customHeight="1">
      <c r="A73" s="150"/>
      <c r="B73" s="154">
        <v>85213</v>
      </c>
      <c r="C73" s="116"/>
      <c r="D73" s="117">
        <f>D74+D75</f>
        <v>35759</v>
      </c>
      <c r="E73" s="117">
        <f>E74+E75</f>
        <v>35759</v>
      </c>
      <c r="F73" s="117">
        <f>F74+F75</f>
        <v>35759</v>
      </c>
      <c r="G73" s="117">
        <f>G74+G75</f>
        <v>0</v>
      </c>
      <c r="H73" s="117">
        <f>H74+H75</f>
        <v>0</v>
      </c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153" customFormat="1" ht="18" customHeight="1">
      <c r="A74" s="150"/>
      <c r="B74" s="151"/>
      <c r="C74" s="116">
        <v>2010</v>
      </c>
      <c r="D74" s="117">
        <f>21600+2028+12131</f>
        <v>35759</v>
      </c>
      <c r="E74" s="117"/>
      <c r="F74" s="117"/>
      <c r="G74" s="117"/>
      <c r="H74" s="117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153" customFormat="1" ht="18" customHeight="1">
      <c r="A75" s="150"/>
      <c r="B75" s="151"/>
      <c r="C75" s="116">
        <v>4130</v>
      </c>
      <c r="D75" s="117"/>
      <c r="E75" s="117">
        <f>21600+2028+12131</f>
        <v>35759</v>
      </c>
      <c r="F75" s="117">
        <f>21600+2028+12131</f>
        <v>35759</v>
      </c>
      <c r="G75" s="117">
        <v>0</v>
      </c>
      <c r="H75" s="117">
        <v>0</v>
      </c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153" customFormat="1" ht="18" customHeight="1">
      <c r="A76" s="150"/>
      <c r="B76" s="154">
        <v>85215</v>
      </c>
      <c r="C76" s="116"/>
      <c r="D76" s="117">
        <f>D77+D78+D79</f>
        <v>1712.7299999999998</v>
      </c>
      <c r="E76" s="117">
        <f>E77+E78+E79</f>
        <v>1712.7299999999998</v>
      </c>
      <c r="F76" s="117">
        <f>F77+F78+F79</f>
        <v>1712.7299999999998</v>
      </c>
      <c r="G76" s="117">
        <f>G77+G78+G79</f>
        <v>0</v>
      </c>
      <c r="H76" s="117">
        <f>H77+H78+H79</f>
        <v>0</v>
      </c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</row>
    <row r="77" spans="1:24" s="153" customFormat="1" ht="18" customHeight="1">
      <c r="A77" s="150"/>
      <c r="B77" s="151"/>
      <c r="C77" s="116">
        <v>2010</v>
      </c>
      <c r="D77" s="117">
        <f>829.41+357.52+525.8</f>
        <v>1712.7299999999998</v>
      </c>
      <c r="E77" s="117"/>
      <c r="F77" s="117"/>
      <c r="G77" s="117"/>
      <c r="H77" s="117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153" customFormat="1" ht="18" customHeight="1">
      <c r="A78" s="150"/>
      <c r="B78" s="151"/>
      <c r="C78" s="116">
        <v>3110</v>
      </c>
      <c r="D78" s="117"/>
      <c r="E78" s="117">
        <f>813.15+350.51+515.49</f>
        <v>1679.1499999999999</v>
      </c>
      <c r="F78" s="117">
        <f>813.15+350.51+515.49</f>
        <v>1679.1499999999999</v>
      </c>
      <c r="G78" s="117">
        <v>0</v>
      </c>
      <c r="H78" s="117">
        <v>0</v>
      </c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153" customFormat="1" ht="18" customHeight="1">
      <c r="A79" s="150"/>
      <c r="B79" s="151"/>
      <c r="C79" s="116">
        <v>4210</v>
      </c>
      <c r="D79" s="117"/>
      <c r="E79" s="117">
        <f>16.26+7.01+10.31</f>
        <v>33.580000000000005</v>
      </c>
      <c r="F79" s="117">
        <f>16.26+7.01+10.31</f>
        <v>33.580000000000005</v>
      </c>
      <c r="G79" s="117">
        <v>0</v>
      </c>
      <c r="H79" s="117">
        <v>0</v>
      </c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153" customFormat="1" ht="18" customHeight="1">
      <c r="A80" s="150"/>
      <c r="B80" s="154">
        <v>85219</v>
      </c>
      <c r="C80" s="116"/>
      <c r="D80" s="117">
        <f>D81+D82+D83</f>
        <v>3400</v>
      </c>
      <c r="E80" s="117">
        <f>E81+E82+E83</f>
        <v>3400</v>
      </c>
      <c r="F80" s="117">
        <f>F81+F82+F83</f>
        <v>3400</v>
      </c>
      <c r="G80" s="117">
        <f>G81+G82+G83</f>
        <v>0</v>
      </c>
      <c r="H80" s="117">
        <f>H81+H82+H83</f>
        <v>0</v>
      </c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153" customFormat="1" ht="18" customHeight="1">
      <c r="A81" s="150"/>
      <c r="B81" s="151"/>
      <c r="C81" s="116">
        <v>2010</v>
      </c>
      <c r="D81" s="117">
        <v>3400</v>
      </c>
      <c r="E81" s="117"/>
      <c r="F81" s="117"/>
      <c r="G81" s="117"/>
      <c r="H81" s="117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153" customFormat="1" ht="18" customHeight="1">
      <c r="A82" s="150"/>
      <c r="B82" s="151"/>
      <c r="C82" s="116">
        <v>3110</v>
      </c>
      <c r="D82" s="117"/>
      <c r="E82" s="117">
        <v>3349.75</v>
      </c>
      <c r="F82" s="117">
        <v>3349.75</v>
      </c>
      <c r="G82" s="117">
        <v>0</v>
      </c>
      <c r="H82" s="117">
        <v>0</v>
      </c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153" customFormat="1" ht="18" customHeight="1">
      <c r="A83" s="150"/>
      <c r="B83" s="151"/>
      <c r="C83" s="116">
        <v>4210</v>
      </c>
      <c r="D83" s="117"/>
      <c r="E83" s="117">
        <v>50.25</v>
      </c>
      <c r="F83" s="117">
        <v>50.25</v>
      </c>
      <c r="G83" s="117">
        <v>0</v>
      </c>
      <c r="H83" s="117">
        <v>0</v>
      </c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153" customFormat="1" ht="18" customHeight="1">
      <c r="A84" s="150"/>
      <c r="B84" s="154">
        <v>85228</v>
      </c>
      <c r="C84" s="116"/>
      <c r="D84" s="117">
        <f>D85+D86+D87</f>
        <v>30534</v>
      </c>
      <c r="E84" s="117">
        <f>E85+E86+E87</f>
        <v>30534</v>
      </c>
      <c r="F84" s="117">
        <f>F85+F86+F87</f>
        <v>30534</v>
      </c>
      <c r="G84" s="117">
        <f>G85+G86+G87</f>
        <v>30534</v>
      </c>
      <c r="H84" s="117">
        <f>H85+H86+H87</f>
        <v>0</v>
      </c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153" customFormat="1" ht="18" customHeight="1">
      <c r="A85" s="150"/>
      <c r="B85" s="151"/>
      <c r="C85" s="116">
        <v>2010</v>
      </c>
      <c r="D85" s="117">
        <f>8000+1751+6512+274+14271-274</f>
        <v>30534</v>
      </c>
      <c r="E85" s="117"/>
      <c r="F85" s="117"/>
      <c r="G85" s="117"/>
      <c r="H85" s="117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153" customFormat="1" ht="18" customHeight="1">
      <c r="A86" s="150"/>
      <c r="B86" s="151"/>
      <c r="C86" s="116">
        <v>4110</v>
      </c>
      <c r="D86" s="117"/>
      <c r="E86" s="117">
        <f>500+70</f>
        <v>570</v>
      </c>
      <c r="F86" s="117">
        <f>500+70</f>
        <v>570</v>
      </c>
      <c r="G86" s="117">
        <f>500+70</f>
        <v>570</v>
      </c>
      <c r="H86" s="117">
        <v>0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153" customFormat="1" ht="18" customHeight="1">
      <c r="A87" s="150"/>
      <c r="B87" s="151"/>
      <c r="C87" s="116">
        <v>4170</v>
      </c>
      <c r="D87" s="117"/>
      <c r="E87" s="117">
        <f>7500+1751+6512+274+13997-70</f>
        <v>29964</v>
      </c>
      <c r="F87" s="117">
        <f>7500+1751+6512+274+13997-70</f>
        <v>29964</v>
      </c>
      <c r="G87" s="117">
        <f>7500+1751+6512+274+13997-70</f>
        <v>29964</v>
      </c>
      <c r="H87" s="117">
        <v>0</v>
      </c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8" s="152" customFormat="1" ht="18" customHeight="1">
      <c r="A88" s="150"/>
      <c r="B88" s="154" t="s">
        <v>193</v>
      </c>
      <c r="C88" s="116"/>
      <c r="D88" s="132">
        <f>D89+D90</f>
        <v>201.49</v>
      </c>
      <c r="E88" s="132">
        <f>E89+E90</f>
        <v>201.49</v>
      </c>
      <c r="F88" s="132">
        <f>F89+F90</f>
        <v>201.49</v>
      </c>
      <c r="G88" s="132">
        <f>G89+G90</f>
        <v>0</v>
      </c>
      <c r="H88" s="132">
        <f>H89+H90</f>
        <v>0</v>
      </c>
    </row>
    <row r="89" spans="1:8" s="152" customFormat="1" ht="18" customHeight="1">
      <c r="A89" s="150"/>
      <c r="B89" s="151"/>
      <c r="C89" s="116">
        <v>2010</v>
      </c>
      <c r="D89" s="132">
        <f>75.73+40+85.76</f>
        <v>201.49</v>
      </c>
      <c r="E89" s="132"/>
      <c r="F89" s="132"/>
      <c r="G89" s="132"/>
      <c r="H89" s="132"/>
    </row>
    <row r="90" spans="1:8" s="152" customFormat="1" ht="18" customHeight="1">
      <c r="A90" s="150"/>
      <c r="B90" s="151"/>
      <c r="C90" s="116">
        <v>4210</v>
      </c>
      <c r="D90" s="132"/>
      <c r="E90" s="132">
        <f>75.73+40+85.76</f>
        <v>201.49</v>
      </c>
      <c r="F90" s="132">
        <f>75.73+40+85.76</f>
        <v>201.49</v>
      </c>
      <c r="G90" s="132">
        <v>0</v>
      </c>
      <c r="H90" s="132">
        <v>0</v>
      </c>
    </row>
    <row r="91" spans="1:8" s="152" customFormat="1" ht="18" customHeight="1" hidden="1">
      <c r="A91" s="150"/>
      <c r="B91" s="151"/>
      <c r="C91" s="116"/>
      <c r="D91" s="132"/>
      <c r="E91" s="132"/>
      <c r="F91" s="132"/>
      <c r="G91" s="132"/>
      <c r="H91" s="132"/>
    </row>
    <row r="92" spans="1:8" s="152" customFormat="1" ht="18" customHeight="1" hidden="1">
      <c r="A92" s="150"/>
      <c r="B92" s="151"/>
      <c r="C92" s="116"/>
      <c r="D92" s="132"/>
      <c r="E92" s="132"/>
      <c r="F92" s="132"/>
      <c r="G92" s="132"/>
      <c r="H92" s="132"/>
    </row>
    <row r="93" spans="1:8" s="152" customFormat="1" ht="18" customHeight="1" hidden="1">
      <c r="A93" s="150"/>
      <c r="B93" s="151"/>
      <c r="C93" s="116"/>
      <c r="D93" s="132"/>
      <c r="E93" s="132"/>
      <c r="F93" s="132"/>
      <c r="G93" s="132"/>
      <c r="H93" s="132"/>
    </row>
    <row r="94" spans="1:8" s="152" customFormat="1" ht="18" customHeight="1" hidden="1">
      <c r="A94" s="150"/>
      <c r="B94" s="151"/>
      <c r="C94" s="116"/>
      <c r="D94" s="132"/>
      <c r="E94" s="132"/>
      <c r="F94" s="132"/>
      <c r="G94" s="132"/>
      <c r="H94" s="132"/>
    </row>
    <row r="95" spans="1:8" s="152" customFormat="1" ht="18" customHeight="1" hidden="1">
      <c r="A95" s="150"/>
      <c r="B95" s="151"/>
      <c r="C95" s="116"/>
      <c r="D95" s="132"/>
      <c r="E95" s="132"/>
      <c r="F95" s="132"/>
      <c r="G95" s="132"/>
      <c r="H95" s="132"/>
    </row>
    <row r="96" spans="1:8" s="152" customFormat="1" ht="18" customHeight="1" hidden="1">
      <c r="A96" s="150"/>
      <c r="B96" s="151"/>
      <c r="C96" s="116"/>
      <c r="D96" s="132"/>
      <c r="E96" s="132"/>
      <c r="F96" s="132"/>
      <c r="G96" s="132"/>
      <c r="H96" s="132"/>
    </row>
    <row r="97" spans="1:8" s="152" customFormat="1" ht="18" customHeight="1" hidden="1">
      <c r="A97" s="150"/>
      <c r="B97" s="151"/>
      <c r="C97" s="116"/>
      <c r="D97" s="132"/>
      <c r="E97" s="132"/>
      <c r="F97" s="132"/>
      <c r="G97" s="132"/>
      <c r="H97" s="132"/>
    </row>
    <row r="98" spans="1:8" s="152" customFormat="1" ht="18" customHeight="1" hidden="1">
      <c r="A98" s="150"/>
      <c r="B98" s="151"/>
      <c r="C98" s="116"/>
      <c r="D98" s="132"/>
      <c r="E98" s="132"/>
      <c r="F98" s="132"/>
      <c r="G98" s="132"/>
      <c r="H98" s="132"/>
    </row>
    <row r="99" spans="1:8" ht="18" customHeight="1">
      <c r="A99" s="169" t="s">
        <v>29</v>
      </c>
      <c r="B99" s="169"/>
      <c r="C99" s="169"/>
      <c r="D99" s="155">
        <f>SUM(D7,D15,D26,D47,D34)</f>
        <v>5669341.050000001</v>
      </c>
      <c r="E99" s="155">
        <f>SUM(E7,E15,E26,E47,E34)</f>
        <v>5669341.050000001</v>
      </c>
      <c r="F99" s="155">
        <f>SUM(F7,F15,F26,F47,F34)</f>
        <v>5669341.050000001</v>
      </c>
      <c r="G99" s="155">
        <f>SUM(G7,G15,G26,G47,G34)</f>
        <v>459974.24</v>
      </c>
      <c r="H99" s="155">
        <f>SUM(H7,H15,H26,H47,H34)</f>
        <v>0</v>
      </c>
    </row>
    <row r="100" spans="1:8" ht="12" customHeight="1">
      <c r="A100" s="156"/>
      <c r="B100" s="156"/>
      <c r="C100" s="156"/>
      <c r="D100" s="157"/>
      <c r="E100" s="157"/>
      <c r="F100" s="157"/>
      <c r="G100" s="157"/>
      <c r="H100" s="157"/>
    </row>
    <row r="101" spans="1:6" ht="15.75">
      <c r="A101" s="158" t="s">
        <v>194</v>
      </c>
      <c r="B101" s="159"/>
      <c r="C101" s="159"/>
      <c r="D101" s="159"/>
      <c r="E101" s="159"/>
      <c r="F101" s="159"/>
    </row>
    <row r="102" spans="1:6" ht="15.75">
      <c r="A102" s="158"/>
      <c r="B102" s="159"/>
      <c r="C102" s="159"/>
      <c r="D102" s="158" t="s">
        <v>195</v>
      </c>
      <c r="E102" s="158" t="s">
        <v>196</v>
      </c>
      <c r="F102" s="159"/>
    </row>
    <row r="103" spans="1:6" ht="10.5" customHeight="1">
      <c r="A103" s="158"/>
      <c r="B103" s="159"/>
      <c r="C103" s="159"/>
      <c r="D103" s="159"/>
      <c r="E103" s="159"/>
      <c r="F103" s="159"/>
    </row>
    <row r="104" spans="1:24" s="113" customFormat="1" ht="27" customHeight="1">
      <c r="A104" s="160" t="s">
        <v>0</v>
      </c>
      <c r="B104" s="160" t="s">
        <v>197</v>
      </c>
      <c r="C104" s="160" t="s">
        <v>198</v>
      </c>
      <c r="D104" s="160" t="s">
        <v>199</v>
      </c>
      <c r="E104" s="170" t="s">
        <v>200</v>
      </c>
      <c r="F104" s="170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</row>
    <row r="105" spans="1:24" s="113" customFormat="1" ht="15" customHeight="1">
      <c r="A105" s="161">
        <v>750</v>
      </c>
      <c r="B105" s="161">
        <v>75011</v>
      </c>
      <c r="C105" s="161" t="s">
        <v>201</v>
      </c>
      <c r="D105" s="162">
        <v>300</v>
      </c>
      <c r="E105" s="171">
        <v>15</v>
      </c>
      <c r="F105" s="171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</row>
    <row r="106" spans="1:24" s="113" customFormat="1" ht="15" customHeight="1">
      <c r="A106" s="161">
        <v>852</v>
      </c>
      <c r="B106" s="161">
        <v>85212</v>
      </c>
      <c r="C106" s="163" t="s">
        <v>202</v>
      </c>
      <c r="D106" s="162">
        <v>16000</v>
      </c>
      <c r="E106" s="172">
        <v>6400</v>
      </c>
      <c r="F106" s="173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</row>
    <row r="107" spans="1:24" s="113" customFormat="1" ht="15" customHeight="1">
      <c r="A107" s="161">
        <v>852</v>
      </c>
      <c r="B107" s="161">
        <v>85228</v>
      </c>
      <c r="C107" s="163" t="s">
        <v>203</v>
      </c>
      <c r="D107" s="162">
        <v>1600</v>
      </c>
      <c r="E107" s="174">
        <v>80</v>
      </c>
      <c r="F107" s="174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</row>
  </sheetData>
  <sheetProtection/>
  <mergeCells count="14">
    <mergeCell ref="E3:E5"/>
    <mergeCell ref="F3:H3"/>
    <mergeCell ref="F4:F5"/>
    <mergeCell ref="H4:H5"/>
    <mergeCell ref="A99:C99"/>
    <mergeCell ref="E104:F104"/>
    <mergeCell ref="E105:F105"/>
    <mergeCell ref="E106:F106"/>
    <mergeCell ref="E107:F107"/>
    <mergeCell ref="A1:H1"/>
    <mergeCell ref="A3:A5"/>
    <mergeCell ref="B3:B5"/>
    <mergeCell ref="C3:C5"/>
    <mergeCell ref="D3:D5"/>
  </mergeCells>
  <printOptions/>
  <pageMargins left="0.7086614173228347" right="0.7086614173228347" top="1" bottom="0.7480314960629921" header="0.36" footer="0.31496062992125984"/>
  <pageSetup horizontalDpi="600" verticalDpi="600" orientation="portrait" paperSize="9" r:id="rId1"/>
  <headerFooter>
    <oddHeader xml:space="preserve">&amp;R&amp;"Arial,Pogrubiony"Załącznik Nr 4&amp;"Arial,Normalny" do uchwały Nr XV/121/2016 
Rady Miasta Radziejów z dnia 28 października 2016 roku
w sprawie zmian w budżecie Miasta Radziejów na 2016 rok 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140625" style="10" customWidth="1"/>
    <col min="2" max="2" width="35.140625" style="10" customWidth="1"/>
    <col min="3" max="3" width="11.7109375" style="10" customWidth="1"/>
    <col min="4" max="4" width="12.28125" style="10" customWidth="1"/>
    <col min="5" max="5" width="11.7109375" style="10" customWidth="1"/>
    <col min="6" max="6" width="13.421875" style="28" customWidth="1"/>
    <col min="7" max="16384" width="9.140625" style="10" customWidth="1"/>
  </cols>
  <sheetData>
    <row r="1" spans="1:6" ht="22.5" customHeight="1">
      <c r="A1" s="181" t="s">
        <v>104</v>
      </c>
      <c r="B1" s="181"/>
      <c r="C1" s="181"/>
      <c r="D1" s="181"/>
      <c r="E1" s="181"/>
      <c r="F1" s="181"/>
    </row>
    <row r="2" spans="1:6" ht="12.75">
      <c r="A2" s="14"/>
      <c r="B2" s="29"/>
      <c r="C2" s="29"/>
      <c r="D2" s="29"/>
      <c r="E2" s="29"/>
      <c r="F2" s="30"/>
    </row>
    <row r="3" spans="1:6" ht="12.75">
      <c r="A3" s="29"/>
      <c r="B3" s="29"/>
      <c r="C3" s="29"/>
      <c r="D3" s="29"/>
      <c r="E3" s="29"/>
      <c r="F3" s="31" t="s">
        <v>4</v>
      </c>
    </row>
    <row r="4" spans="1:6" ht="12.75" customHeight="1">
      <c r="A4" s="187" t="s">
        <v>5</v>
      </c>
      <c r="B4" s="187" t="s">
        <v>34</v>
      </c>
      <c r="C4" s="178" t="s">
        <v>35</v>
      </c>
      <c r="D4" s="178" t="s">
        <v>36</v>
      </c>
      <c r="E4" s="178" t="s">
        <v>3</v>
      </c>
      <c r="F4" s="182" t="s">
        <v>121</v>
      </c>
    </row>
    <row r="5" spans="1:6" ht="12.75" customHeight="1">
      <c r="A5" s="188"/>
      <c r="B5" s="188"/>
      <c r="C5" s="179"/>
      <c r="D5" s="179"/>
      <c r="E5" s="179"/>
      <c r="F5" s="183"/>
    </row>
    <row r="6" spans="1:6" ht="25.5" customHeight="1">
      <c r="A6" s="189"/>
      <c r="B6" s="189"/>
      <c r="C6" s="180"/>
      <c r="D6" s="180"/>
      <c r="E6" s="180"/>
      <c r="F6" s="184"/>
    </row>
    <row r="7" spans="1:6" ht="12.75">
      <c r="A7" s="18">
        <v>1</v>
      </c>
      <c r="B7" s="18">
        <v>2</v>
      </c>
      <c r="C7" s="18">
        <v>3</v>
      </c>
      <c r="D7" s="18"/>
      <c r="E7" s="18"/>
      <c r="F7" s="32">
        <v>4</v>
      </c>
    </row>
    <row r="8" spans="1:6" ht="32.25" customHeight="1">
      <c r="A8" s="185" t="s">
        <v>37</v>
      </c>
      <c r="B8" s="186"/>
      <c r="C8" s="18"/>
      <c r="D8" s="33">
        <v>0</v>
      </c>
      <c r="E8" s="33">
        <v>0</v>
      </c>
      <c r="F8" s="33">
        <f>SUM(F9,F11,F17,F15)</f>
        <v>1784761.82</v>
      </c>
    </row>
    <row r="9" spans="1:6" ht="17.25" customHeight="1">
      <c r="A9" s="18" t="s">
        <v>18</v>
      </c>
      <c r="B9" s="34" t="s">
        <v>38</v>
      </c>
      <c r="C9" s="18" t="s">
        <v>39</v>
      </c>
      <c r="D9" s="15"/>
      <c r="E9" s="35"/>
      <c r="F9" s="35">
        <v>0</v>
      </c>
    </row>
    <row r="10" spans="1:6" ht="27.75" customHeight="1">
      <c r="A10" s="18"/>
      <c r="B10" s="16" t="s">
        <v>40</v>
      </c>
      <c r="C10" s="18"/>
      <c r="D10" s="34"/>
      <c r="E10" s="15"/>
      <c r="F10" s="35">
        <v>0</v>
      </c>
    </row>
    <row r="11" spans="1:6" ht="18" customHeight="1">
      <c r="A11" s="18" t="s">
        <v>21</v>
      </c>
      <c r="B11" s="34" t="s">
        <v>41</v>
      </c>
      <c r="C11" s="18" t="s">
        <v>39</v>
      </c>
      <c r="D11" s="34"/>
      <c r="E11" s="35"/>
      <c r="F11" s="35">
        <v>0</v>
      </c>
    </row>
    <row r="12" spans="1:6" ht="42.75" customHeight="1">
      <c r="A12" s="18" t="s">
        <v>22</v>
      </c>
      <c r="B12" s="42" t="s">
        <v>42</v>
      </c>
      <c r="C12" s="18" t="s">
        <v>43</v>
      </c>
      <c r="D12" s="34"/>
      <c r="E12" s="34"/>
      <c r="F12" s="35">
        <v>0</v>
      </c>
    </row>
    <row r="13" spans="1:6" ht="18" customHeight="1">
      <c r="A13" s="18" t="s">
        <v>23</v>
      </c>
      <c r="B13" s="34" t="s">
        <v>44</v>
      </c>
      <c r="C13" s="18" t="s">
        <v>45</v>
      </c>
      <c r="D13" s="34"/>
      <c r="E13" s="34"/>
      <c r="F13" s="35">
        <v>0</v>
      </c>
    </row>
    <row r="14" spans="1:6" ht="18" customHeight="1">
      <c r="A14" s="18" t="s">
        <v>24</v>
      </c>
      <c r="B14" s="34" t="s">
        <v>46</v>
      </c>
      <c r="C14" s="18" t="s">
        <v>47</v>
      </c>
      <c r="D14" s="34"/>
      <c r="E14" s="34"/>
      <c r="F14" s="35">
        <v>0</v>
      </c>
    </row>
    <row r="15" spans="1:6" ht="18" customHeight="1">
      <c r="A15" s="18" t="s">
        <v>25</v>
      </c>
      <c r="B15" s="34" t="s">
        <v>48</v>
      </c>
      <c r="C15" s="18" t="s">
        <v>49</v>
      </c>
      <c r="D15" s="34"/>
      <c r="E15" s="34"/>
      <c r="F15" s="35">
        <v>0</v>
      </c>
    </row>
    <row r="16" spans="1:6" ht="18" customHeight="1">
      <c r="A16" s="18" t="s">
        <v>27</v>
      </c>
      <c r="B16" s="34" t="s">
        <v>50</v>
      </c>
      <c r="C16" s="18" t="s">
        <v>51</v>
      </c>
      <c r="D16" s="34"/>
      <c r="E16" s="34"/>
      <c r="F16" s="35">
        <v>0</v>
      </c>
    </row>
    <row r="17" spans="1:6" ht="18" customHeight="1">
      <c r="A17" s="18" t="s">
        <v>28</v>
      </c>
      <c r="B17" s="34" t="s">
        <v>52</v>
      </c>
      <c r="C17" s="18" t="s">
        <v>53</v>
      </c>
      <c r="D17" s="35"/>
      <c r="E17" s="35">
        <v>0</v>
      </c>
      <c r="F17" s="35">
        <v>1784761.82</v>
      </c>
    </row>
    <row r="18" spans="1:6" ht="18" customHeight="1">
      <c r="A18" s="18"/>
      <c r="B18" s="34" t="s">
        <v>54</v>
      </c>
      <c r="C18" s="18"/>
      <c r="D18" s="35"/>
      <c r="E18" s="35">
        <v>311000</v>
      </c>
      <c r="F18" s="35">
        <v>619000</v>
      </c>
    </row>
    <row r="19" spans="1:6" ht="29.25" customHeight="1">
      <c r="A19" s="185" t="s">
        <v>55</v>
      </c>
      <c r="B19" s="186"/>
      <c r="C19" s="18"/>
      <c r="D19" s="33">
        <f>SUM(D20:D26)</f>
        <v>311000</v>
      </c>
      <c r="E19" s="33">
        <f>SUM(E20:E26)</f>
        <v>0</v>
      </c>
      <c r="F19" s="33">
        <f>SUM(F20:F26)</f>
        <v>1165761.8199999998</v>
      </c>
    </row>
    <row r="20" spans="1:6" ht="18" customHeight="1">
      <c r="A20" s="18" t="s">
        <v>18</v>
      </c>
      <c r="B20" s="34" t="s">
        <v>56</v>
      </c>
      <c r="C20" s="18" t="s">
        <v>57</v>
      </c>
      <c r="D20" s="34"/>
      <c r="E20" s="15"/>
      <c r="F20" s="35">
        <v>55000</v>
      </c>
    </row>
    <row r="21" spans="1:6" ht="18" customHeight="1">
      <c r="A21" s="18" t="s">
        <v>21</v>
      </c>
      <c r="B21" s="34" t="s">
        <v>58</v>
      </c>
      <c r="C21" s="18" t="s">
        <v>57</v>
      </c>
      <c r="D21" s="35">
        <v>3450</v>
      </c>
      <c r="E21" s="15"/>
      <c r="F21" s="35">
        <f>416526.87+D21</f>
        <v>419976.87</v>
      </c>
    </row>
    <row r="22" spans="1:6" ht="43.5" customHeight="1">
      <c r="A22" s="18" t="s">
        <v>22</v>
      </c>
      <c r="B22" s="42" t="s">
        <v>131</v>
      </c>
      <c r="C22" s="18" t="s">
        <v>59</v>
      </c>
      <c r="D22" s="34"/>
      <c r="E22" s="34"/>
      <c r="F22" s="35">
        <v>0</v>
      </c>
    </row>
    <row r="23" spans="1:6" ht="18" customHeight="1">
      <c r="A23" s="18" t="s">
        <v>23</v>
      </c>
      <c r="B23" s="34" t="s">
        <v>60</v>
      </c>
      <c r="C23" s="18" t="s">
        <v>61</v>
      </c>
      <c r="D23" s="34"/>
      <c r="E23" s="34"/>
      <c r="F23" s="35">
        <v>0</v>
      </c>
    </row>
    <row r="24" spans="1:6" ht="18" customHeight="1">
      <c r="A24" s="18" t="s">
        <v>24</v>
      </c>
      <c r="B24" s="34" t="s">
        <v>62</v>
      </c>
      <c r="C24" s="18" t="s">
        <v>63</v>
      </c>
      <c r="D24" s="35">
        <v>307550</v>
      </c>
      <c r="E24" s="35">
        <v>0</v>
      </c>
      <c r="F24" s="35">
        <v>690784.95</v>
      </c>
    </row>
    <row r="25" spans="1:6" ht="32.25" customHeight="1">
      <c r="A25" s="18" t="s">
        <v>25</v>
      </c>
      <c r="B25" s="16" t="s">
        <v>64</v>
      </c>
      <c r="C25" s="18" t="s">
        <v>65</v>
      </c>
      <c r="D25" s="34"/>
      <c r="E25" s="34"/>
      <c r="F25" s="35">
        <v>0</v>
      </c>
    </row>
    <row r="26" spans="1:6" ht="18" customHeight="1">
      <c r="A26" s="18" t="s">
        <v>27</v>
      </c>
      <c r="B26" s="34" t="s">
        <v>66</v>
      </c>
      <c r="C26" s="18" t="s">
        <v>67</v>
      </c>
      <c r="D26" s="35"/>
      <c r="E26" s="35"/>
      <c r="F26" s="35">
        <v>0</v>
      </c>
    </row>
    <row r="28" ht="12.75">
      <c r="B28" s="17"/>
    </row>
  </sheetData>
  <sheetProtection selectLockedCells="1" selectUnlockedCells="1"/>
  <mergeCells count="9">
    <mergeCell ref="E4:E6"/>
    <mergeCell ref="A1:F1"/>
    <mergeCell ref="F4:F6"/>
    <mergeCell ref="A8:B8"/>
    <mergeCell ref="A19:B19"/>
    <mergeCell ref="A4:A6"/>
    <mergeCell ref="B4:B6"/>
    <mergeCell ref="C4:C6"/>
    <mergeCell ref="D4:D6"/>
  </mergeCells>
  <printOptions/>
  <pageMargins left="0.7480314960629921" right="0.7086614173228347" top="1.4960629921259843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5 
&amp;"Arial,Normalny"do&amp;"Arial,Pogrubiony" &amp;"Arial,Normalny" uchwały Nr XV/121/2016 Rady Miasta Radziejów z dnia 28 października 2016 roku 
w sprawie zmian w budżecie Miasta Radziejów na 2016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140625" style="0" customWidth="1"/>
    <col min="2" max="2" width="7.421875" style="0" customWidth="1"/>
    <col min="3" max="3" width="9.8515625" style="0" customWidth="1"/>
    <col min="4" max="4" width="5.8515625" style="0" customWidth="1"/>
    <col min="5" max="5" width="43.7109375" style="0" customWidth="1"/>
    <col min="6" max="6" width="14.7109375" style="0" customWidth="1"/>
    <col min="7" max="9" width="15.7109375" style="0" customWidth="1"/>
  </cols>
  <sheetData>
    <row r="1" spans="3:8" ht="55.5" customHeight="1">
      <c r="C1" s="193" t="s">
        <v>133</v>
      </c>
      <c r="D1" s="193"/>
      <c r="E1" s="193"/>
      <c r="F1" s="193"/>
      <c r="G1" s="193"/>
      <c r="H1" s="193"/>
    </row>
    <row r="3" spans="1:9" ht="12.75">
      <c r="A3" s="194" t="s">
        <v>5</v>
      </c>
      <c r="B3" s="194" t="s">
        <v>0</v>
      </c>
      <c r="C3" s="194" t="s">
        <v>1</v>
      </c>
      <c r="D3" s="194" t="s">
        <v>2</v>
      </c>
      <c r="E3" s="195" t="s">
        <v>122</v>
      </c>
      <c r="F3" s="192" t="s">
        <v>126</v>
      </c>
      <c r="G3" s="190" t="s">
        <v>127</v>
      </c>
      <c r="H3" s="190"/>
      <c r="I3" s="192" t="s">
        <v>130</v>
      </c>
    </row>
    <row r="4" spans="1:9" ht="12.75">
      <c r="A4" s="194"/>
      <c r="B4" s="194"/>
      <c r="C4" s="194"/>
      <c r="D4" s="194"/>
      <c r="E4" s="195"/>
      <c r="F4" s="195"/>
      <c r="G4" s="191" t="s">
        <v>125</v>
      </c>
      <c r="H4" s="191"/>
      <c r="I4" s="192"/>
    </row>
    <row r="5" spans="1:9" ht="19.5" customHeight="1">
      <c r="A5" s="194"/>
      <c r="B5" s="194"/>
      <c r="C5" s="194"/>
      <c r="D5" s="194"/>
      <c r="E5" s="195"/>
      <c r="F5" s="195"/>
      <c r="G5" s="38" t="s">
        <v>123</v>
      </c>
      <c r="H5" s="38" t="s">
        <v>124</v>
      </c>
      <c r="I5" s="192"/>
    </row>
    <row r="6" spans="1:9" ht="12.7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</row>
    <row r="7" spans="1:9" ht="18" customHeight="1">
      <c r="A7" s="36">
        <v>1</v>
      </c>
      <c r="B7" s="36">
        <v>600</v>
      </c>
      <c r="C7" s="36">
        <v>60014</v>
      </c>
      <c r="D7" s="36">
        <v>6300</v>
      </c>
      <c r="E7" s="36" t="s">
        <v>72</v>
      </c>
      <c r="F7" s="39">
        <v>60000</v>
      </c>
      <c r="G7" s="39">
        <v>0</v>
      </c>
      <c r="H7" s="39">
        <v>0</v>
      </c>
      <c r="I7" s="39">
        <v>60000</v>
      </c>
    </row>
    <row r="8" spans="1:9" ht="18" customHeight="1">
      <c r="A8" s="36">
        <v>2</v>
      </c>
      <c r="B8" s="36">
        <v>754</v>
      </c>
      <c r="C8" s="36">
        <v>75405</v>
      </c>
      <c r="D8" s="36">
        <v>6170</v>
      </c>
      <c r="E8" s="36" t="s">
        <v>128</v>
      </c>
      <c r="F8" s="39">
        <v>4097</v>
      </c>
      <c r="G8" s="39">
        <v>0</v>
      </c>
      <c r="H8" s="39">
        <v>0</v>
      </c>
      <c r="I8" s="39">
        <v>4097</v>
      </c>
    </row>
    <row r="9" spans="1:9" ht="18" customHeight="1">
      <c r="A9" s="36">
        <v>3</v>
      </c>
      <c r="B9" s="36">
        <v>900</v>
      </c>
      <c r="C9" s="36">
        <v>90002</v>
      </c>
      <c r="D9" s="36">
        <v>2310</v>
      </c>
      <c r="E9" s="36" t="s">
        <v>71</v>
      </c>
      <c r="F9" s="39">
        <f aca="true" t="shared" si="0" ref="F9:F15">G9+H9+I9</f>
        <v>13535</v>
      </c>
      <c r="G9" s="39">
        <v>13535</v>
      </c>
      <c r="H9" s="39">
        <v>0</v>
      </c>
      <c r="I9" s="39">
        <v>0</v>
      </c>
    </row>
    <row r="10" spans="1:9" ht="18" customHeight="1">
      <c r="A10" s="36">
        <v>4</v>
      </c>
      <c r="B10" s="36">
        <v>921</v>
      </c>
      <c r="C10" s="36">
        <v>92109</v>
      </c>
      <c r="D10" s="36">
        <v>2480</v>
      </c>
      <c r="E10" s="36" t="s">
        <v>73</v>
      </c>
      <c r="F10" s="39">
        <v>361000</v>
      </c>
      <c r="G10" s="39">
        <v>0</v>
      </c>
      <c r="H10" s="39">
        <v>361000</v>
      </c>
      <c r="I10" s="39">
        <v>0</v>
      </c>
    </row>
    <row r="11" spans="1:9" ht="18" customHeight="1">
      <c r="A11" s="36">
        <v>5</v>
      </c>
      <c r="B11" s="36">
        <v>921</v>
      </c>
      <c r="C11" s="36">
        <v>92109</v>
      </c>
      <c r="D11" s="36">
        <v>2800</v>
      </c>
      <c r="E11" s="36" t="s">
        <v>73</v>
      </c>
      <c r="F11" s="39">
        <f t="shared" si="0"/>
        <v>25000</v>
      </c>
      <c r="G11" s="39">
        <v>25000</v>
      </c>
      <c r="H11" s="39">
        <v>0</v>
      </c>
      <c r="I11" s="39">
        <v>0</v>
      </c>
    </row>
    <row r="12" spans="1:9" ht="18" customHeight="1">
      <c r="A12" s="36">
        <v>6</v>
      </c>
      <c r="B12" s="36">
        <v>921</v>
      </c>
      <c r="C12" s="36">
        <v>92109</v>
      </c>
      <c r="D12" s="36">
        <v>6220</v>
      </c>
      <c r="E12" s="36" t="s">
        <v>73</v>
      </c>
      <c r="F12" s="39">
        <f t="shared" si="0"/>
        <v>25000</v>
      </c>
      <c r="G12" s="39">
        <v>0</v>
      </c>
      <c r="H12" s="39">
        <v>0</v>
      </c>
      <c r="I12" s="39">
        <v>25000</v>
      </c>
    </row>
    <row r="13" spans="1:9" ht="28.5" customHeight="1">
      <c r="A13" s="36">
        <v>7</v>
      </c>
      <c r="B13" s="36">
        <v>921</v>
      </c>
      <c r="C13" s="36">
        <v>92109</v>
      </c>
      <c r="D13" s="36">
        <v>2480</v>
      </c>
      <c r="E13" s="41" t="s">
        <v>132</v>
      </c>
      <c r="F13" s="39">
        <f t="shared" si="0"/>
        <v>372000</v>
      </c>
      <c r="G13" s="39">
        <v>0</v>
      </c>
      <c r="H13" s="39">
        <v>372000</v>
      </c>
      <c r="I13" s="39">
        <v>0</v>
      </c>
    </row>
    <row r="14" spans="1:9" ht="27" customHeight="1">
      <c r="A14" s="36">
        <v>8</v>
      </c>
      <c r="B14" s="36">
        <v>921</v>
      </c>
      <c r="C14" s="36">
        <v>92109</v>
      </c>
      <c r="D14" s="36">
        <v>6220</v>
      </c>
      <c r="E14" s="41" t="s">
        <v>129</v>
      </c>
      <c r="F14" s="39">
        <v>53000</v>
      </c>
      <c r="G14" s="39">
        <v>0</v>
      </c>
      <c r="H14" s="39">
        <v>0</v>
      </c>
      <c r="I14" s="39">
        <v>53000</v>
      </c>
    </row>
    <row r="15" spans="1:9" ht="18" customHeight="1" hidden="1">
      <c r="A15" s="36"/>
      <c r="B15" s="36"/>
      <c r="C15" s="36"/>
      <c r="D15" s="36"/>
      <c r="E15" s="36"/>
      <c r="F15" s="39">
        <f t="shared" si="0"/>
        <v>0</v>
      </c>
      <c r="G15" s="39"/>
      <c r="H15" s="39"/>
      <c r="I15" s="39"/>
    </row>
    <row r="16" spans="1:9" ht="26.25" customHeight="1">
      <c r="A16" s="36"/>
      <c r="B16" s="36"/>
      <c r="C16" s="36"/>
      <c r="D16" s="36"/>
      <c r="E16" s="38" t="s">
        <v>29</v>
      </c>
      <c r="F16" s="40">
        <f>SUM(F7:F15)</f>
        <v>913632</v>
      </c>
      <c r="G16" s="40">
        <f>SUM(G7:G15)</f>
        <v>38535</v>
      </c>
      <c r="H16" s="40">
        <f>SUM(H7:H15)</f>
        <v>733000</v>
      </c>
      <c r="I16" s="40">
        <f>SUM(I7:I15)</f>
        <v>142097</v>
      </c>
    </row>
  </sheetData>
  <sheetProtection/>
  <mergeCells count="10">
    <mergeCell ref="G3:H3"/>
    <mergeCell ref="G4:H4"/>
    <mergeCell ref="I3:I5"/>
    <mergeCell ref="C1:H1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1.141732283464567" bottom="0.7480314960629921" header="0.5905511811023623" footer="0.31496062992125984"/>
  <pageSetup horizontalDpi="600" verticalDpi="600" orientation="landscape" paperSize="9" r:id="rId1"/>
  <headerFooter>
    <oddHeader>&amp;R&amp;"Arial,Pogrubiony"Załącznik Nr 6 &amp;"Arial,Normalny"do uchwały Nr XV/121/2016 
Rady Miasta Radziejów z dnia 28 października 2016 roku
w sprawie zmian w budżecie Miasta Radziejów na 2016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7.28125" style="0" customWidth="1"/>
    <col min="2" max="2" width="9.421875" style="0" customWidth="1"/>
    <col min="3" max="3" width="8.28125" style="0" customWidth="1"/>
    <col min="4" max="4" width="12.140625" style="0" hidden="1" customWidth="1"/>
    <col min="5" max="5" width="2.421875" style="0" hidden="1" customWidth="1"/>
    <col min="6" max="6" width="55.421875" style="0" customWidth="1"/>
    <col min="7" max="7" width="17.140625" style="0" customWidth="1"/>
    <col min="8" max="8" width="17.57421875" style="0" customWidth="1"/>
    <col min="9" max="9" width="17.00390625" style="0" customWidth="1"/>
    <col min="10" max="10" width="13.28125" style="0" customWidth="1"/>
  </cols>
  <sheetData>
    <row r="1" spans="1:10" ht="50.25" customHeight="1">
      <c r="A1" s="196" t="s">
        <v>155</v>
      </c>
      <c r="B1" s="197"/>
      <c r="C1" s="197"/>
      <c r="D1" s="197"/>
      <c r="E1" s="197"/>
      <c r="F1" s="197"/>
      <c r="G1" s="197"/>
      <c r="H1" s="197"/>
      <c r="I1" s="197"/>
      <c r="J1" s="52"/>
    </row>
    <row r="2" spans="1:10" ht="33" customHeight="1">
      <c r="A2" s="53" t="s">
        <v>0</v>
      </c>
      <c r="B2" s="53" t="s">
        <v>1</v>
      </c>
      <c r="C2" s="54" t="s">
        <v>2</v>
      </c>
      <c r="D2" s="53" t="s">
        <v>34</v>
      </c>
      <c r="E2" s="53" t="s">
        <v>156</v>
      </c>
      <c r="F2" s="53" t="s">
        <v>34</v>
      </c>
      <c r="G2" s="53" t="s">
        <v>157</v>
      </c>
      <c r="H2" s="53" t="s">
        <v>158</v>
      </c>
      <c r="I2" s="53" t="s">
        <v>159</v>
      </c>
      <c r="J2" s="55"/>
    </row>
    <row r="3" spans="1:10" ht="27" customHeight="1">
      <c r="A3" s="48" t="s">
        <v>160</v>
      </c>
      <c r="B3" s="48"/>
      <c r="C3" s="56"/>
      <c r="D3" s="48"/>
      <c r="E3" s="48"/>
      <c r="F3" s="57" t="s">
        <v>161</v>
      </c>
      <c r="G3" s="57"/>
      <c r="H3" s="57"/>
      <c r="I3" s="58">
        <v>0</v>
      </c>
      <c r="J3" s="55"/>
    </row>
    <row r="4" spans="1:10" ht="24" customHeight="1">
      <c r="A4" s="59" t="s">
        <v>162</v>
      </c>
      <c r="B4" s="59"/>
      <c r="C4" s="59"/>
      <c r="D4" s="60" t="s">
        <v>163</v>
      </c>
      <c r="E4" s="61">
        <v>10000</v>
      </c>
      <c r="F4" s="60" t="s">
        <v>163</v>
      </c>
      <c r="G4" s="62">
        <v>200</v>
      </c>
      <c r="H4" s="62">
        <v>0</v>
      </c>
      <c r="I4" s="61">
        <f>I5+I6</f>
        <v>15827</v>
      </c>
      <c r="J4" s="63"/>
    </row>
    <row r="5" spans="1:10" ht="31.5" customHeight="1">
      <c r="A5" s="64">
        <v>900</v>
      </c>
      <c r="B5" s="64">
        <v>90019</v>
      </c>
      <c r="C5" s="65" t="s">
        <v>164</v>
      </c>
      <c r="D5" s="66" t="s">
        <v>165</v>
      </c>
      <c r="E5" s="49">
        <v>10000</v>
      </c>
      <c r="F5" s="67" t="s">
        <v>166</v>
      </c>
      <c r="G5" s="68">
        <v>0</v>
      </c>
      <c r="H5" s="68">
        <v>0</v>
      </c>
      <c r="I5" s="49">
        <v>627</v>
      </c>
      <c r="J5" s="198"/>
    </row>
    <row r="6" spans="1:10" ht="22.5" customHeight="1">
      <c r="A6" s="64"/>
      <c r="B6" s="64"/>
      <c r="C6" s="65" t="s">
        <v>167</v>
      </c>
      <c r="D6" s="66" t="s">
        <v>165</v>
      </c>
      <c r="E6" s="49">
        <v>10000</v>
      </c>
      <c r="F6" s="66" t="s">
        <v>165</v>
      </c>
      <c r="G6" s="70">
        <v>200</v>
      </c>
      <c r="H6" s="70"/>
      <c r="I6" s="49">
        <v>15200</v>
      </c>
      <c r="J6" s="198"/>
    </row>
    <row r="7" spans="1:10" ht="24.75" customHeight="1">
      <c r="A7" s="59" t="s">
        <v>168</v>
      </c>
      <c r="B7" s="59"/>
      <c r="C7" s="59"/>
      <c r="D7" s="71" t="s">
        <v>169</v>
      </c>
      <c r="E7" s="61">
        <v>10000</v>
      </c>
      <c r="F7" s="71" t="s">
        <v>169</v>
      </c>
      <c r="G7" s="72">
        <v>200</v>
      </c>
      <c r="H7" s="72">
        <v>0</v>
      </c>
      <c r="I7" s="61">
        <f>I8+I12</f>
        <v>15827</v>
      </c>
      <c r="J7" s="198"/>
    </row>
    <row r="8" spans="1:10" ht="24.75" customHeight="1">
      <c r="A8" s="18" t="s">
        <v>18</v>
      </c>
      <c r="B8" s="18"/>
      <c r="C8" s="73"/>
      <c r="D8" s="74" t="s">
        <v>152</v>
      </c>
      <c r="E8" s="75">
        <v>10000</v>
      </c>
      <c r="F8" s="74" t="s">
        <v>152</v>
      </c>
      <c r="G8" s="76">
        <v>200</v>
      </c>
      <c r="H8" s="76">
        <v>0</v>
      </c>
      <c r="I8" s="75">
        <f>SUM(I9:I11)</f>
        <v>15827</v>
      </c>
      <c r="J8" s="198"/>
    </row>
    <row r="9" spans="1:10" ht="24" customHeight="1" hidden="1">
      <c r="A9" s="18">
        <v>900</v>
      </c>
      <c r="B9" s="18">
        <v>90003</v>
      </c>
      <c r="C9" s="73" t="s">
        <v>170</v>
      </c>
      <c r="D9" s="74"/>
      <c r="E9" s="75"/>
      <c r="F9" s="67" t="s">
        <v>171</v>
      </c>
      <c r="G9" s="68"/>
      <c r="H9" s="68"/>
      <c r="I9" s="77">
        <v>0</v>
      </c>
      <c r="J9" s="69"/>
    </row>
    <row r="10" spans="1:10" ht="24" customHeight="1">
      <c r="A10" s="18">
        <v>900</v>
      </c>
      <c r="B10" s="18">
        <v>90004</v>
      </c>
      <c r="C10" s="73" t="s">
        <v>170</v>
      </c>
      <c r="D10" s="78" t="s">
        <v>171</v>
      </c>
      <c r="E10" s="15">
        <v>4000</v>
      </c>
      <c r="F10" s="78" t="s">
        <v>171</v>
      </c>
      <c r="G10" s="79">
        <v>200</v>
      </c>
      <c r="H10" s="79"/>
      <c r="I10" s="15">
        <v>12827</v>
      </c>
      <c r="J10" s="80"/>
    </row>
    <row r="11" spans="1:10" s="82" customFormat="1" ht="24" customHeight="1">
      <c r="A11" s="18">
        <v>900</v>
      </c>
      <c r="B11" s="18">
        <v>90004</v>
      </c>
      <c r="C11" s="73" t="s">
        <v>172</v>
      </c>
      <c r="D11" s="78" t="s">
        <v>173</v>
      </c>
      <c r="E11" s="15">
        <v>2000</v>
      </c>
      <c r="F11" s="78" t="s">
        <v>173</v>
      </c>
      <c r="G11" s="79">
        <v>0</v>
      </c>
      <c r="H11" s="79">
        <v>0</v>
      </c>
      <c r="I11" s="15">
        <v>3000</v>
      </c>
      <c r="J11" s="81"/>
    </row>
    <row r="12" spans="1:10" s="82" customFormat="1" ht="24.75" customHeight="1">
      <c r="A12" s="83" t="s">
        <v>21</v>
      </c>
      <c r="B12" s="18"/>
      <c r="C12" s="73"/>
      <c r="D12" s="78"/>
      <c r="E12" s="15"/>
      <c r="F12" s="74" t="s">
        <v>174</v>
      </c>
      <c r="G12" s="76">
        <v>0</v>
      </c>
      <c r="H12" s="76">
        <v>0</v>
      </c>
      <c r="I12" s="75">
        <v>0</v>
      </c>
      <c r="J12" s="84"/>
    </row>
    <row r="13" spans="1:10" s="82" customFormat="1" ht="10.5" customHeight="1">
      <c r="A13" s="85"/>
      <c r="B13" s="85"/>
      <c r="C13" s="86"/>
      <c r="D13" s="87"/>
      <c r="E13" s="88"/>
      <c r="F13" s="87"/>
      <c r="G13" s="87"/>
      <c r="H13" s="87"/>
      <c r="I13" s="88"/>
      <c r="J13" s="84"/>
    </row>
    <row r="14" spans="1:10" s="82" customFormat="1" ht="19.5" customHeight="1">
      <c r="A14" s="85"/>
      <c r="B14" s="89" t="s">
        <v>175</v>
      </c>
      <c r="C14" s="86"/>
      <c r="D14" s="87"/>
      <c r="E14" s="88"/>
      <c r="F14" s="90"/>
      <c r="G14" s="90"/>
      <c r="H14" s="90"/>
      <c r="I14" s="90"/>
      <c r="J14" s="84"/>
    </row>
    <row r="15" spans="1:10" s="82" customFormat="1" ht="24.75" customHeight="1">
      <c r="A15" s="199" t="s">
        <v>176</v>
      </c>
      <c r="B15" s="200"/>
      <c r="C15" s="200"/>
      <c r="D15" s="200"/>
      <c r="E15" s="200"/>
      <c r="F15" s="200"/>
      <c r="G15" s="200"/>
      <c r="H15" s="200"/>
      <c r="I15" s="200"/>
      <c r="J15" s="84"/>
    </row>
    <row r="16" spans="1:10" s="82" customFormat="1" ht="31.5" customHeight="1">
      <c r="A16" s="201" t="s">
        <v>177</v>
      </c>
      <c r="B16" s="202"/>
      <c r="C16" s="202"/>
      <c r="D16" s="202"/>
      <c r="E16" s="202"/>
      <c r="F16" s="202"/>
      <c r="G16" s="202"/>
      <c r="H16" s="202"/>
      <c r="I16" s="202"/>
      <c r="J16" s="84"/>
    </row>
    <row r="17" spans="1:10" s="82" customFormat="1" ht="18" customHeight="1">
      <c r="A17" s="91"/>
      <c r="B17" s="92"/>
      <c r="C17" s="91"/>
      <c r="D17" s="93"/>
      <c r="E17" s="91"/>
      <c r="F17" s="91"/>
      <c r="G17" s="91"/>
      <c r="H17" s="91"/>
      <c r="I17" s="91"/>
      <c r="J17" s="84"/>
    </row>
    <row r="18" spans="1:10" s="82" customFormat="1" ht="18" customHeight="1">
      <c r="A18" s="91"/>
      <c r="B18" s="92"/>
      <c r="C18" s="91"/>
      <c r="D18" s="93"/>
      <c r="E18" s="91"/>
      <c r="F18" s="91"/>
      <c r="G18" s="91"/>
      <c r="H18" s="91"/>
      <c r="I18" s="91"/>
      <c r="J18" s="84"/>
    </row>
    <row r="19" spans="1:10" s="82" customFormat="1" ht="18" customHeight="1">
      <c r="A19" s="91"/>
      <c r="B19" s="92"/>
      <c r="C19" s="91"/>
      <c r="D19" s="93"/>
      <c r="E19" s="91"/>
      <c r="F19" s="91"/>
      <c r="G19" s="91"/>
      <c r="H19" s="91"/>
      <c r="I19" s="91"/>
      <c r="J19" s="84"/>
    </row>
    <row r="20" spans="1:10" s="82" customFormat="1" ht="18" customHeight="1">
      <c r="A20" s="91"/>
      <c r="B20" s="92"/>
      <c r="C20" s="91"/>
      <c r="D20" s="94"/>
      <c r="E20" s="91"/>
      <c r="F20" s="94"/>
      <c r="G20" s="94"/>
      <c r="H20" s="94"/>
      <c r="I20" s="91"/>
      <c r="J20" s="84"/>
    </row>
    <row r="21" spans="1:10" s="82" customFormat="1" ht="18" customHeight="1">
      <c r="A21" s="91"/>
      <c r="B21" s="92"/>
      <c r="C21" s="91"/>
      <c r="D21" s="94"/>
      <c r="E21" s="94"/>
      <c r="F21" s="94"/>
      <c r="G21" s="94"/>
      <c r="H21" s="94"/>
      <c r="I21" s="94"/>
      <c r="J21" s="84"/>
    </row>
    <row r="22" spans="1:10" s="82" customFormat="1" ht="29.25" customHeight="1">
      <c r="A22" s="203"/>
      <c r="B22" s="203"/>
      <c r="C22" s="95"/>
      <c r="D22" s="96"/>
      <c r="E22" s="96"/>
      <c r="F22" s="96"/>
      <c r="G22" s="96"/>
      <c r="H22" s="96"/>
      <c r="I22" s="96"/>
      <c r="J22" s="81"/>
    </row>
    <row r="23" spans="1:10" s="82" customFormat="1" ht="18" customHeight="1">
      <c r="A23" s="91"/>
      <c r="B23" s="92"/>
      <c r="C23" s="91"/>
      <c r="D23" s="91"/>
      <c r="E23" s="94"/>
      <c r="F23" s="94"/>
      <c r="G23" s="94"/>
      <c r="H23" s="94"/>
      <c r="I23" s="94"/>
      <c r="J23" s="84"/>
    </row>
    <row r="24" spans="1:10" s="82" customFormat="1" ht="18" customHeight="1">
      <c r="A24" s="91"/>
      <c r="B24" s="92"/>
      <c r="C24" s="91"/>
      <c r="D24" s="91"/>
      <c r="E24" s="91"/>
      <c r="F24" s="91"/>
      <c r="G24" s="91"/>
      <c r="H24" s="91"/>
      <c r="I24" s="91"/>
      <c r="J24" s="84"/>
    </row>
    <row r="25" spans="1:10" s="82" customFormat="1" ht="32.25" customHeight="1">
      <c r="A25" s="91"/>
      <c r="B25" s="97"/>
      <c r="C25" s="91"/>
      <c r="D25" s="91"/>
      <c r="E25" s="91"/>
      <c r="F25" s="91"/>
      <c r="G25" s="91"/>
      <c r="H25" s="91"/>
      <c r="I25" s="91"/>
      <c r="J25" s="84"/>
    </row>
    <row r="26" spans="1:10" s="82" customFormat="1" ht="18" customHeight="1">
      <c r="A26" s="91"/>
      <c r="B26" s="92"/>
      <c r="C26" s="91"/>
      <c r="D26" s="91"/>
      <c r="E26" s="91"/>
      <c r="F26" s="91"/>
      <c r="G26" s="91"/>
      <c r="H26" s="91"/>
      <c r="I26" s="91"/>
      <c r="J26" s="84"/>
    </row>
    <row r="27" spans="1:10" s="82" customFormat="1" ht="18" customHeight="1">
      <c r="A27" s="91"/>
      <c r="B27" s="92"/>
      <c r="C27" s="91"/>
      <c r="D27" s="94"/>
      <c r="E27" s="91"/>
      <c r="F27" s="91"/>
      <c r="G27" s="91"/>
      <c r="H27" s="91"/>
      <c r="I27" s="91"/>
      <c r="J27" s="84"/>
    </row>
    <row r="28" spans="1:10" s="82" customFormat="1" ht="18" customHeight="1">
      <c r="A28" s="91"/>
      <c r="B28" s="92"/>
      <c r="C28" s="91"/>
      <c r="D28" s="91"/>
      <c r="E28" s="91"/>
      <c r="F28" s="91"/>
      <c r="G28" s="91"/>
      <c r="H28" s="91"/>
      <c r="I28" s="91"/>
      <c r="J28" s="84"/>
    </row>
    <row r="29" spans="1:10" s="82" customFormat="1" ht="18" customHeight="1">
      <c r="A29" s="91"/>
      <c r="B29" s="92"/>
      <c r="C29" s="91"/>
      <c r="D29" s="91"/>
      <c r="E29" s="91"/>
      <c r="F29" s="91"/>
      <c r="G29" s="91"/>
      <c r="H29" s="91"/>
      <c r="I29" s="91"/>
      <c r="J29" s="84"/>
    </row>
    <row r="30" spans="1:10" ht="12.75">
      <c r="A30" s="98"/>
      <c r="B30" s="98"/>
      <c r="C30" s="98"/>
      <c r="D30" s="98"/>
      <c r="E30" s="98"/>
      <c r="F30" s="98"/>
      <c r="G30" s="98"/>
      <c r="H30" s="98"/>
      <c r="I30" s="98"/>
      <c r="J30" s="98"/>
    </row>
  </sheetData>
  <sheetProtection/>
  <mergeCells count="5">
    <mergeCell ref="A1:I1"/>
    <mergeCell ref="J5:J8"/>
    <mergeCell ref="A15:I15"/>
    <mergeCell ref="A16:I16"/>
    <mergeCell ref="A22:B22"/>
  </mergeCells>
  <printOptions/>
  <pageMargins left="0.7086614173228347" right="0.7086614173228347" top="1.3385826771653544" bottom="0.7480314960629921" header="0.6692913385826772" footer="0.31496062992125984"/>
  <pageSetup horizontalDpi="600" verticalDpi="600" orientation="landscape" paperSize="9" r:id="rId1"/>
  <headerFooter>
    <oddHeader xml:space="preserve">&amp;R&amp;"Arial,Pogrubiony"&amp;11Załącznik Nr 7&amp;"Arial,Normalny"&amp;10 do uchwały Nr XV/121/2016
Rady Miasta Radziejów z dnia 28 października 2016 roku
w sprawie zmian w budżecie Miasta Radziejów na 2016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2016-11-02T12:49:27Z</cp:lastPrinted>
  <dcterms:created xsi:type="dcterms:W3CDTF">2011-11-10T14:00:20Z</dcterms:created>
  <dcterms:modified xsi:type="dcterms:W3CDTF">2016-11-02T12:57:31Z</dcterms:modified>
  <cp:category/>
  <cp:version/>
  <cp:contentType/>
  <cp:contentStatus/>
</cp:coreProperties>
</file>