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740" windowHeight="7875" activeTab="1"/>
  </bookViews>
  <sheets>
    <sheet name="Dochody" sheetId="1" r:id="rId1"/>
    <sheet name="Wydatki" sheetId="2" r:id="rId2"/>
    <sheet name="Arkusz3" sheetId="3" r:id="rId3"/>
  </sheets>
  <definedNames>
    <definedName name="_xlnm._FilterDatabase" localSheetId="0" hidden="1">'Dochody'!$D$1:$D$189</definedName>
    <definedName name="_xlnm._FilterDatabase" localSheetId="1" hidden="1">'Wydatki'!$D$1:$D$630</definedName>
  </definedNames>
  <calcPr fullCalcOnLoad="1"/>
</workbook>
</file>

<file path=xl/comments1.xml><?xml version="1.0" encoding="utf-8"?>
<comments xmlns="http://schemas.openxmlformats.org/spreadsheetml/2006/main">
  <authors>
    <author>Wiktor Śniegowski</author>
  </authors>
  <commentList>
    <comment ref="A137" authorId="0">
      <text>
        <r>
          <rPr>
            <b/>
            <sz val="8"/>
            <rFont val="Tahoma"/>
            <family val="2"/>
          </rPr>
          <t>Wiktor Śniegowski:</t>
        </r>
        <r>
          <rPr>
            <sz val="8"/>
            <rFont val="Tahoma"/>
            <family val="2"/>
          </rPr>
          <t xml:space="preserve">
Dotacje celowe z budżetu na realizację zadań własnych</t>
        </r>
      </text>
    </comment>
    <comment ref="A119" authorId="0">
      <text>
        <r>
          <rPr>
            <b/>
            <sz val="8"/>
            <rFont val="Tahoma"/>
            <family val="2"/>
          </rPr>
          <t>Wiktor Śniegowski:</t>
        </r>
        <r>
          <rPr>
            <sz val="8"/>
            <rFont val="Tahoma"/>
            <family val="2"/>
          </rPr>
          <t xml:space="preserve">
Dotacje celowe z budżetu na realizację zadań własnych</t>
        </r>
      </text>
    </comment>
    <comment ref="A151" authorId="0">
      <text>
        <r>
          <rPr>
            <b/>
            <sz val="8"/>
            <rFont val="Tahoma"/>
            <family val="2"/>
          </rPr>
          <t>Wiktor Śniegowski:</t>
        </r>
        <r>
          <rPr>
            <sz val="8"/>
            <rFont val="Tahoma"/>
            <family val="2"/>
          </rPr>
          <t xml:space="preserve">
Dotacje celowe z budżetu na realizację zadań własnych</t>
        </r>
      </text>
    </comment>
  </commentList>
</comments>
</file>

<file path=xl/sharedStrings.xml><?xml version="1.0" encoding="utf-8"?>
<sst xmlns="http://schemas.openxmlformats.org/spreadsheetml/2006/main" count="1405" uniqueCount="480">
  <si>
    <t>Treść</t>
  </si>
  <si>
    <t>Dział</t>
  </si>
  <si>
    <t>Rozdział</t>
  </si>
  <si>
    <t>§</t>
  </si>
  <si>
    <t>Rolnictwo i łowiectwo</t>
  </si>
  <si>
    <t>Izby rolnicze</t>
  </si>
  <si>
    <t>Transport i łączność</t>
  </si>
  <si>
    <t>Drogi publiczne gminne</t>
  </si>
  <si>
    <t>Wpływy z różnych dochodów</t>
  </si>
  <si>
    <t>Zakup materiałów i wyposażenia</t>
  </si>
  <si>
    <t>Zakup energii</t>
  </si>
  <si>
    <t>Zakup usług remontowych</t>
  </si>
  <si>
    <t>Zakup usług pozostałych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</si>
  <si>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</si>
  <si>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</si>
  <si>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</si>
  <si>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</si>
  <si>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</si>
  <si>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</si>
  <si>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Wynagrodzenia osobowe pracowników</t>
  </si>
  <si>
    <t>Dodatkowe wynagrodzenie roczne</t>
  </si>
  <si>
    <t>Składki na ubezpieczenie społeczne</t>
  </si>
  <si>
    <t>Składki na Fundusz Pracy</t>
  </si>
  <si>
    <t>Różne wydatki na rzecz osób fizycznych</t>
  </si>
  <si>
    <t>Dodatkowe wynagrodzenia roczne</t>
  </si>
  <si>
    <t>Podróże służbowe krajowe</t>
  </si>
  <si>
    <t>Różne opłaty i składki</t>
  </si>
  <si>
    <t>Składki na ubezpieczenia społeczne</t>
  </si>
  <si>
    <t>Bezpieczeństwo publiczne i ochrona przeciwpożarowa</t>
  </si>
  <si>
    <t>Ochotnicze straże pożarne</t>
  </si>
  <si>
    <t>Obrona cywilna</t>
  </si>
  <si>
    <t>Podatek od nieruchomości</t>
  </si>
  <si>
    <t>Podatek rolny</t>
  </si>
  <si>
    <t>Podatek leśny</t>
  </si>
  <si>
    <t>Podatek od środków transportowych</t>
  </si>
  <si>
    <t>Wpływy z opłaty targowej</t>
  </si>
  <si>
    <t>Wpływy z opłaty skarbowej</t>
  </si>
  <si>
    <t>Wpływy z opłat za koncesje i licencje</t>
  </si>
  <si>
    <t>Udziały gmin w podatkach stanowiących dochód budżetu państwa</t>
  </si>
  <si>
    <t>Podatek dochodowy od osób fizycznych</t>
  </si>
  <si>
    <t>Podatek dochodowy od osób prawnych</t>
  </si>
  <si>
    <t xml:space="preserve">Obsługa długu publicznego </t>
  </si>
  <si>
    <t>Różne rozliczenia</t>
  </si>
  <si>
    <t>Subwencje ogólne z budżetu państwa</t>
  </si>
  <si>
    <t>Rezerwy ogólne i celowe</t>
  </si>
  <si>
    <t>Rezerwy</t>
  </si>
  <si>
    <t xml:space="preserve">Oświata i wychowanie </t>
  </si>
  <si>
    <t>Szkoły podstawowe</t>
  </si>
  <si>
    <t>Zakup usług zdrowotnych</t>
  </si>
  <si>
    <t>Gimnazja</t>
  </si>
  <si>
    <t>Dowożenie uczniów do szkół</t>
  </si>
  <si>
    <t>Ochrona zdrowia</t>
  </si>
  <si>
    <t>Przeciwdziałanie alkoholizmowi</t>
  </si>
  <si>
    <t>Świadczenia społeczne</t>
  </si>
  <si>
    <t xml:space="preserve">Składki na ubezpieczenia zdrowotne </t>
  </si>
  <si>
    <t>Dodatki mieszkaniowe</t>
  </si>
  <si>
    <t>Ośrodki pomocy społecznej</t>
  </si>
  <si>
    <t>Edukacyjna opieka wychowawcza</t>
  </si>
  <si>
    <t>Świetlice szkolne</t>
  </si>
  <si>
    <t>Wpływy z usług</t>
  </si>
  <si>
    <t>Zakup środków żywności</t>
  </si>
  <si>
    <t>Gospodarka komunalna i ochrona środowiska</t>
  </si>
  <si>
    <t>Oczyszczanie miast i wsi</t>
  </si>
  <si>
    <t>Oświetlenie ulic, placów i dróg</t>
  </si>
  <si>
    <t>Kultura i ochrona dziedzictwa narodowego</t>
  </si>
  <si>
    <t>Pozostałe zadania w zakresie kultury</t>
  </si>
  <si>
    <t>Domy i ośrodki kultury, świetlice i kluby</t>
  </si>
  <si>
    <t>Biblioteki</t>
  </si>
  <si>
    <t>Ogółem</t>
  </si>
  <si>
    <t>Klasyfikacja</t>
  </si>
  <si>
    <t>Plan po zmianach</t>
  </si>
  <si>
    <t>Wykonanie</t>
  </si>
  <si>
    <t>% Wykonania</t>
  </si>
  <si>
    <t>010</t>
  </si>
  <si>
    <t xml:space="preserve">    Klasyfikacja</t>
  </si>
  <si>
    <t xml:space="preserve">Plan </t>
  </si>
  <si>
    <t>po zmianach</t>
  </si>
  <si>
    <t>%</t>
  </si>
  <si>
    <t>wykonania</t>
  </si>
  <si>
    <t>4300</t>
  </si>
  <si>
    <t>3030</t>
  </si>
  <si>
    <t>4110</t>
  </si>
  <si>
    <t>4120</t>
  </si>
  <si>
    <t>4210</t>
  </si>
  <si>
    <t>4410</t>
  </si>
  <si>
    <t>75818</t>
  </si>
  <si>
    <t>4810</t>
  </si>
  <si>
    <t>Gospodarka ściekowa i ochrona wód</t>
  </si>
  <si>
    <t>90001</t>
  </si>
  <si>
    <t>6050</t>
  </si>
  <si>
    <t>Wydatki inwestycyjne jednostek budżetowych</t>
  </si>
  <si>
    <t>90095</t>
  </si>
  <si>
    <t>4430</t>
  </si>
  <si>
    <t>Koszty postępowania sądowego i prokuratorskiego</t>
  </si>
  <si>
    <t>4610</t>
  </si>
  <si>
    <t>Podatek od towarów i usług VAT</t>
  </si>
  <si>
    <t>4530</t>
  </si>
  <si>
    <t>2310</t>
  </si>
  <si>
    <t>3020</t>
  </si>
  <si>
    <t>zł</t>
  </si>
  <si>
    <t>0470</t>
  </si>
  <si>
    <t>0750</t>
  </si>
  <si>
    <t>0920</t>
  </si>
  <si>
    <t>2010</t>
  </si>
  <si>
    <t>2360</t>
  </si>
  <si>
    <t>0350</t>
  </si>
  <si>
    <t>0910</t>
  </si>
  <si>
    <t>0310</t>
  </si>
  <si>
    <t>0320</t>
  </si>
  <si>
    <t>0330</t>
  </si>
  <si>
    <t>0340</t>
  </si>
  <si>
    <t>0360</t>
  </si>
  <si>
    <t>0370</t>
  </si>
  <si>
    <t>0430</t>
  </si>
  <si>
    <t>0500</t>
  </si>
  <si>
    <t>0410</t>
  </si>
  <si>
    <t>0480</t>
  </si>
  <si>
    <t>0490</t>
  </si>
  <si>
    <t>0010</t>
  </si>
  <si>
    <t>0590</t>
  </si>
  <si>
    <t>0020</t>
  </si>
  <si>
    <t>2920</t>
  </si>
  <si>
    <t>75831</t>
  </si>
  <si>
    <t xml:space="preserve">Przedszkola </t>
  </si>
  <si>
    <t>80104</t>
  </si>
  <si>
    <t>0830</t>
  </si>
  <si>
    <t>Pomoc społeczna</t>
  </si>
  <si>
    <t>852</t>
  </si>
  <si>
    <t>85213</t>
  </si>
  <si>
    <t>85214</t>
  </si>
  <si>
    <t>85219</t>
  </si>
  <si>
    <t>Usługi opiekuńcze i specjalistyczne usługi opiekuńcze</t>
  </si>
  <si>
    <t>85228</t>
  </si>
  <si>
    <t>2320</t>
  </si>
  <si>
    <t>0690</t>
  </si>
  <si>
    <t>85212</t>
  </si>
  <si>
    <t>4270</t>
  </si>
  <si>
    <t>4140</t>
  </si>
  <si>
    <t>4280</t>
  </si>
  <si>
    <t>4220</t>
  </si>
  <si>
    <t>Dokształcanie i doskonalenie nauczycieli</t>
  </si>
  <si>
    <t>80146</t>
  </si>
  <si>
    <t>80195</t>
  </si>
  <si>
    <t>4440</t>
  </si>
  <si>
    <t>Zwalczanie narkomanii</t>
  </si>
  <si>
    <t>85153</t>
  </si>
  <si>
    <t>Zakup pomocy naukowych, dydaktycznych i książek</t>
  </si>
  <si>
    <t>4240</t>
  </si>
  <si>
    <t xml:space="preserve">Pomoc społeczna </t>
  </si>
  <si>
    <t>6060</t>
  </si>
  <si>
    <t>3110</t>
  </si>
  <si>
    <t>4010</t>
  </si>
  <si>
    <t>85215</t>
  </si>
  <si>
    <t>85295</t>
  </si>
  <si>
    <t>4260</t>
  </si>
  <si>
    <t>Podatek od spadków i darowizn</t>
  </si>
  <si>
    <t>75616</t>
  </si>
  <si>
    <t>75618</t>
  </si>
  <si>
    <t>Wpływy z różnych opłat</t>
  </si>
  <si>
    <t>75621</t>
  </si>
  <si>
    <t>2030</t>
  </si>
  <si>
    <t>Różne rozliczenia finansowe</t>
  </si>
  <si>
    <t>75814</t>
  </si>
  <si>
    <t>Pomoc materialna dla uczniów</t>
  </si>
  <si>
    <t>85415</t>
  </si>
  <si>
    <t>Wynagrodzenia bezosobowe</t>
  </si>
  <si>
    <t>4170</t>
  </si>
  <si>
    <t>4350</t>
  </si>
  <si>
    <t>4480</t>
  </si>
  <si>
    <t>4500</t>
  </si>
  <si>
    <t>2900</t>
  </si>
  <si>
    <t>Rozliczenia z bankami związane z obsługą długu publicznego</t>
  </si>
  <si>
    <t>4040</t>
  </si>
  <si>
    <t>2480</t>
  </si>
  <si>
    <t>Stypendia dla uczniów</t>
  </si>
  <si>
    <t>3240</t>
  </si>
  <si>
    <t>Inne formy pomocy dla uczniów</t>
  </si>
  <si>
    <t>3260</t>
  </si>
  <si>
    <t>Domy pomocy społecznej</t>
  </si>
  <si>
    <t>85202</t>
  </si>
  <si>
    <t>4330</t>
  </si>
  <si>
    <t>Dotacje celowe otrzymane z budżetu na real. zadań bieżących z  zakresu adm.rządowej zleconych gminie</t>
  </si>
  <si>
    <t>Urzędy naczelnych organów władzy państwowej, kontroli i ochrony prawa oraz sądownictwa</t>
  </si>
  <si>
    <t>Urzędy naczelnych organów władzy państwowej, kontroli i ochrony prawa</t>
  </si>
  <si>
    <t>Odsetki od nieterminowych wpłat z tytułu podatków i opłat</t>
  </si>
  <si>
    <t>Dotacje celowe z budżetu państwa na realizację własnych zadań bieżących gmin</t>
  </si>
  <si>
    <t>01030</t>
  </si>
  <si>
    <t>Wypłaty z tytułu gwarancji i poręczeń</t>
  </si>
  <si>
    <t>80103</t>
  </si>
  <si>
    <t>Przedszkola</t>
  </si>
  <si>
    <t>80110</t>
  </si>
  <si>
    <t>80113</t>
  </si>
  <si>
    <t>Wynagrodzenie osobowe pracowników</t>
  </si>
  <si>
    <t>Dotacja celowa z budżetu na finansowanie lub dofinansowanie zadań zleconych do realizacji stowarzyszeniom</t>
  </si>
  <si>
    <t>85495</t>
  </si>
  <si>
    <t>Dotacja podmiotowa z budżetu dla samorządowej instytucji kultury</t>
  </si>
  <si>
    <t>92605</t>
  </si>
  <si>
    <t>75075</t>
  </si>
  <si>
    <t>85220</t>
  </si>
  <si>
    <t>0970</t>
  </si>
  <si>
    <t>854</t>
  </si>
  <si>
    <t>Promocja Jednostek samorządu terytorialnego</t>
  </si>
  <si>
    <t>Jednostki specjalistycznego poradnictwa, mieszkania chronione, ośrodki interwencji kryzysowej</t>
  </si>
  <si>
    <t>4700</t>
  </si>
  <si>
    <t>4740</t>
  </si>
  <si>
    <t>Zakup akcesoriów komputerowych w tym programów i licencji</t>
  </si>
  <si>
    <t>4750</t>
  </si>
  <si>
    <t>4360</t>
  </si>
  <si>
    <t>Zakup materiałów papierniczych do sprzętu drukarskiego i urządzeń kserograficznych</t>
  </si>
  <si>
    <t>4370</t>
  </si>
  <si>
    <t>Wynagrodzenie bezosobowe</t>
  </si>
  <si>
    <t>Szkolenia pracowników niebędacych członkami korpusu służby cywilnej</t>
  </si>
  <si>
    <t>Zakup materiałow i wyposażenia</t>
  </si>
  <si>
    <t>01095</t>
  </si>
  <si>
    <t>Leśnictwo</t>
  </si>
  <si>
    <t>020</t>
  </si>
  <si>
    <t>Gospodarka leśna</t>
  </si>
  <si>
    <t>02001</t>
  </si>
  <si>
    <t>60013</t>
  </si>
  <si>
    <t>60014</t>
  </si>
  <si>
    <t>Zakup usług obejmujących wykonanie ekspertyz, analiz i opinii</t>
  </si>
  <si>
    <t>4390</t>
  </si>
  <si>
    <t>Szkolenia pracowników niebędących członkami korpusu służby cywilnej</t>
  </si>
  <si>
    <t>Opłaty na rzecz budżetu państwa</t>
  </si>
  <si>
    <t>4510</t>
  </si>
  <si>
    <t>Wczesne wspomaganie rozwoju dziecka</t>
  </si>
  <si>
    <t>85404</t>
  </si>
  <si>
    <t>Szkolenie pracowników niebędących członkami korpusu służby cywilnej</t>
  </si>
  <si>
    <t>Dotacje celowe otrzymane z budżetu państwa na realizację zadań bieżących z  zakresu administracji rządowej zleconych gminie</t>
  </si>
  <si>
    <t>Wpłaty z tytułu odpłatnego nabycia prawa własności oraz prawa użytkowania wieczystego nieruchomości</t>
  </si>
  <si>
    <t>0770</t>
  </si>
  <si>
    <t>0400</t>
  </si>
  <si>
    <t>926</t>
  </si>
  <si>
    <t>Wpływy i wydatki związane z gromadzeniem środków z opłat produktowych</t>
  </si>
  <si>
    <t>90020</t>
  </si>
  <si>
    <t>Wpływy z opłaty produktowej</t>
  </si>
  <si>
    <t>0760</t>
  </si>
  <si>
    <t>90004</t>
  </si>
  <si>
    <t>4400</t>
  </si>
  <si>
    <t>80148</t>
  </si>
  <si>
    <t>Składki na Fudusz Pracy</t>
  </si>
  <si>
    <t>Opłaty za administrowanie i czynsze za budynki, lokale i pomieszczenia garażowe</t>
  </si>
  <si>
    <t>Działalność usługowa</t>
  </si>
  <si>
    <t>Plany zagospodarowania przestrzennego</t>
  </si>
  <si>
    <t>710</t>
  </si>
  <si>
    <t>71004</t>
  </si>
  <si>
    <t>Udział % w wydatkach ogółem</t>
  </si>
  <si>
    <t>Zasiłki i pomoc w naturze oraz składki na ubezpieczenia emerytalne i rentowe</t>
  </si>
  <si>
    <t>Utrzymanie zieleni w miastach i gminach</t>
  </si>
  <si>
    <t>Udział % w dochodach ogółem</t>
  </si>
  <si>
    <t>Opłata od posiadania psów</t>
  </si>
  <si>
    <t>0560</t>
  </si>
  <si>
    <t>Pozostałe zadania w zakresie polityki społecznej</t>
  </si>
  <si>
    <t>853</t>
  </si>
  <si>
    <t>85395</t>
  </si>
  <si>
    <t>2009</t>
  </si>
  <si>
    <t>Wydatki  inwestycyjne jednostek budżetowych</t>
  </si>
  <si>
    <t>Wydatki na zakupy inwestycyjne jedn.budżetowych</t>
  </si>
  <si>
    <t>Izby wytrzeźwień</t>
  </si>
  <si>
    <t>85158</t>
  </si>
  <si>
    <t>4119</t>
  </si>
  <si>
    <t>4129</t>
  </si>
  <si>
    <t>4179</t>
  </si>
  <si>
    <t>4219</t>
  </si>
  <si>
    <t>4309</t>
  </si>
  <si>
    <t>4419</t>
  </si>
  <si>
    <t>6059</t>
  </si>
  <si>
    <t>Obiekty sportowe</t>
  </si>
  <si>
    <t>92601</t>
  </si>
  <si>
    <t>600</t>
  </si>
  <si>
    <t>60016</t>
  </si>
  <si>
    <t>Wybory do Parlamentu Europejskiego</t>
  </si>
  <si>
    <t>75113</t>
  </si>
  <si>
    <t>90015</t>
  </si>
  <si>
    <t>Zakup materiałów papierniczych do sprzętu drukarskiegoi urządzeń kserograficznych</t>
  </si>
  <si>
    <t>2910</t>
  </si>
  <si>
    <t>4560</t>
  </si>
  <si>
    <t>3119</t>
  </si>
  <si>
    <t>4019</t>
  </si>
  <si>
    <t>4229</t>
  </si>
  <si>
    <t>Świadczenia rodzinne, fundusz alimentacyjny oraz składki na ubezpieczenie emerytalne i rentowe z ubezpieczenia społecznego</t>
  </si>
  <si>
    <t>dochody bieżące</t>
  </si>
  <si>
    <t>dochody majątkowe</t>
  </si>
  <si>
    <t>Oddziały przedszkolne przy szkołach podstawowych</t>
  </si>
  <si>
    <t>Zasiłki stałe</t>
  </si>
  <si>
    <t>85216</t>
  </si>
  <si>
    <t>Towarzystwa Budownictwa Społecznego</t>
  </si>
  <si>
    <t>Wydatki na zakup i objęcie akcji, wniesienie wkładów do spółek prawa handlowego oraz uzupełnienie funduszy statutowych</t>
  </si>
  <si>
    <t>70021</t>
  </si>
  <si>
    <t>6010</t>
  </si>
  <si>
    <t>75495</t>
  </si>
  <si>
    <t>4227</t>
  </si>
  <si>
    <t>4307</t>
  </si>
  <si>
    <t>4417</t>
  </si>
  <si>
    <t>Podróże służbowe zagraniczne</t>
  </si>
  <si>
    <t>6057</t>
  </si>
  <si>
    <t xml:space="preserve">Dotacje celowe w ramach programów finansowanych z udziałem środków europejskich oraz środków o których mowa w art. 5 ust. 1 pkt 3 oraz ust. 3 pkt 5 i 6 ustawy lub płatności w ramach budżetu środków europejskich </t>
  </si>
  <si>
    <t>6207</t>
  </si>
  <si>
    <t>Otrzymane spadki, zapisy i darowizny otrzymane w formie pieniężnej</t>
  </si>
  <si>
    <t>0960</t>
  </si>
  <si>
    <t>75107</t>
  </si>
  <si>
    <t>Dotacje celowe otrzmane z budżetu na real. zadań bieżących z zakresu admi. rządowej zleconych gminie</t>
  </si>
  <si>
    <t>851</t>
  </si>
  <si>
    <t>85154</t>
  </si>
  <si>
    <t>2007</t>
  </si>
  <si>
    <t>Grzywny, mandaty i inne kary pieniężne od osób fizycznych</t>
  </si>
  <si>
    <t>0570</t>
  </si>
  <si>
    <t>Środki otrzymane od pozostałych jednostek sektora finansów publicznych ma realizacje zadań bieżących jednostek zaliczanych do sektora finansów publicznych</t>
  </si>
  <si>
    <t>2460</t>
  </si>
  <si>
    <t>Wpływy i wydatki związane z gromadzeniem środków z opłat i kar za korzystanie ze środowiska</t>
  </si>
  <si>
    <t>90019</t>
  </si>
  <si>
    <t>Dotacje celowe otrzymane z budżetu państwa na realizację własnych zadań bieżących gmin</t>
  </si>
  <si>
    <t>Wydatki osobowe nie zaliczane do wynagrodzeń</t>
  </si>
  <si>
    <t>Informatyka</t>
  </si>
  <si>
    <t>720</t>
  </si>
  <si>
    <t>72095</t>
  </si>
  <si>
    <t>Usuwanie skutków klęsk żywiołowych</t>
  </si>
  <si>
    <t>75078</t>
  </si>
  <si>
    <t>2710</t>
  </si>
  <si>
    <t>Dotacja celowa na pomoc finansową udzielaną między jednostkami samorządu terytorialnego na dofinansowanie własnych zadań bieżących</t>
  </si>
  <si>
    <t>Wybory Prezydenta Rzeczypospolitej Polskiej</t>
  </si>
  <si>
    <t>2917</t>
  </si>
  <si>
    <t>2919</t>
  </si>
  <si>
    <t>4017</t>
  </si>
  <si>
    <t>4117</t>
  </si>
  <si>
    <t>4127</t>
  </si>
  <si>
    <t>4177</t>
  </si>
  <si>
    <t>4217</t>
  </si>
  <si>
    <t>4437</t>
  </si>
  <si>
    <t>4439</t>
  </si>
  <si>
    <t>90008</t>
  </si>
  <si>
    <t>w tym:</t>
  </si>
  <si>
    <t>wydatki bieżące</t>
  </si>
  <si>
    <t>wydatki majątkowe</t>
  </si>
  <si>
    <t>z tego:</t>
  </si>
  <si>
    <t>wynagrodzenia i pochodne od wynagrodzeń</t>
  </si>
  <si>
    <t>wydatki związane z realizacją zadań statutowych jednostek budżetowych</t>
  </si>
  <si>
    <t>dotacje na zadania bieżące</t>
  </si>
  <si>
    <t>świadczenia na rzecz osób fizycznych</t>
  </si>
  <si>
    <t>wydatki na programy finansowane z udziałem środków o których mowa w art.. 5 ust. 1 pkt 2 i 3</t>
  </si>
  <si>
    <t>wypłaty z tytułu poręczeń i gwarancji</t>
  </si>
  <si>
    <t>obsługa długu</t>
  </si>
  <si>
    <t>inwestycje i zakupy inwestycyjne</t>
  </si>
  <si>
    <t>zakup i objęcie akcji i udziałow oraz wniesienie wkładów do spółek prawa handlowego</t>
  </si>
  <si>
    <t xml:space="preserve">Składki na ubezpieczenie zdrowotne opłacane za osoby pobierające niektóre świadczenia z pomocy społecznej, niektóre świadczenia rodzinne oraz za osoby uczestniczące w zajęciach w centrum integracji społecznej </t>
  </si>
  <si>
    <t>Ochrona różnorodności biologicznej i krajobrazu</t>
  </si>
  <si>
    <t>Udział % w wydatkach bieżących</t>
  </si>
  <si>
    <t>Udział % w wydatkach majątkowych</t>
  </si>
  <si>
    <t>Wpływy z opłat za zarząd, użytkowanie i użytkowanie wieczyste</t>
  </si>
  <si>
    <t>Wpływy z tytułu przekształcenia prawa użytkowania wieczystego przysługującego osobom fizycznym</t>
  </si>
  <si>
    <t>Dochody jednostek samorządu terytorialnego związane z realizacją zadań z zakresu administracji rządowej oraz innych zadań zleconych ustawami</t>
  </si>
  <si>
    <t>Urzędy gmin (miast i miast na prawach powiat)</t>
  </si>
  <si>
    <t>Dochody od osób prawnych, osób fizycznych i innych nie posiadających osobowości prawnej oraz wydatki związane z ich poborem</t>
  </si>
  <si>
    <t>Wpływy z podatku dochodowego od osób fizycznych</t>
  </si>
  <si>
    <t>Podatek od działalności gospodarczej osób fizycznych, opłacany w formie karty podatkowej</t>
  </si>
  <si>
    <t xml:space="preserve">Wpływy z podatku rolnego, podatku leśnego, podatku od czynności cywilnoprawnych, podatków i opłat  od osób prawnych i innych  jednostek organizacyjnych </t>
  </si>
  <si>
    <t>Podatek od czynności cywilnoprawnych</t>
  </si>
  <si>
    <t xml:space="preserve">Odsetki od nieterminowych wpłat z tytułu podatków i opłat </t>
  </si>
  <si>
    <t>Wpływy z podatku rolnego, podatku leśnego, podatku od czynności cywilno-prawnych oraz podatków i opłat lokalnych od osób fizycznych</t>
  </si>
  <si>
    <t>Zaległości z tytułu podatków i opłat zniesionych</t>
  </si>
  <si>
    <t>Wpływy z innych opłat stanowiących dochód jednostek samorządu terytorialnego na podstawie innych ustaw</t>
  </si>
  <si>
    <t>Część wyrównawcza subwencji ogólnej dla gmin</t>
  </si>
  <si>
    <t>75807</t>
  </si>
  <si>
    <t>Część równoważąca subwencji ogólnej dla gmin</t>
  </si>
  <si>
    <t>Środki na dofinansowanie własnych zadań bieżących gmin (związków gmin), powiatów (związków powiatów), samorządów województw, pozyskane z innych źródeł</t>
  </si>
  <si>
    <t xml:space="preserve">Stołówki szkolne i przedszkolne </t>
  </si>
  <si>
    <t>Dotacje celowe z budżetu państwa na realizację własnych zadań bieżących gmin (związków gmin)</t>
  </si>
  <si>
    <t>Dotacje celowe otrzymane z budżetu państwa na realizację własnych zadań bieżących gmin (związków gmin)</t>
  </si>
  <si>
    <t>Dotacje celowe otrzymanez powiatu na zadania bieżące relizowane na podstawie porozumień (umów) między jednostaki samorządu terytorialnego</t>
  </si>
  <si>
    <t>Wypłaty gmin na rzecz izb rolniczych w wysokości 2% uzyskanych wpływów z podatku rolnego</t>
  </si>
  <si>
    <t>Opłaty na rzecz budżetów jednostek samorządu terytorialnego</t>
  </si>
  <si>
    <t>Drogi publiczne wojewódzkie</t>
  </si>
  <si>
    <t>Drogi publiczne powiatowe</t>
  </si>
  <si>
    <t>4520</t>
  </si>
  <si>
    <t>Opłaty z tytułu zakupu usług telekomunikacyjnych świadczonych w ruchomej publicznej sieci telefonicznej</t>
  </si>
  <si>
    <t>Rady Gmin (miast i miast na prawach powiatu)</t>
  </si>
  <si>
    <t>Opłaty z tytułu zakup usług telekomunikacyjnych świadczonych w ruchomej publicznej sieci telefonicznej</t>
  </si>
  <si>
    <t>Wydatki osobowe niezaliczone do wynagrodzeń</t>
  </si>
  <si>
    <t>Wpłaty na Państowy Fundusz Rehabilitacji Osób Niepełnosprawnych</t>
  </si>
  <si>
    <t>Opłaty z tytułu zakupu usług telekomunikacyjnych świadczonych w stacjonarnej  publicznej sieci telefonicznej</t>
  </si>
  <si>
    <t>Odpisy na zakładowy fundusz świadczeń socjalnych</t>
  </si>
  <si>
    <t>Pozostałe podatki na rzecz budżetów  jednostek samorządu terytorialnego</t>
  </si>
  <si>
    <t>Wpłaty gmin na rzecz innych jednostek samorządu terytorialnego oraz związków gmin lub związków powiatów na dofinansowanie zadań bieżących</t>
  </si>
  <si>
    <t>Obsługa papierów wartościowych, kredytów i pożyczek jednostek samorządu terytorialnego</t>
  </si>
  <si>
    <t>Rozliczenia z tyułu poręczeń i gwarancji udzielonych przez Skarb Państwa lub jednostkę samorządu terytorialnego</t>
  </si>
  <si>
    <t>Zakup usług dostępu do sieci Internet</t>
  </si>
  <si>
    <t xml:space="preserve">Oddziały przedszkolne w szkołach podstawowych </t>
  </si>
  <si>
    <t>Zakup usługi dostępu do sieci Internet</t>
  </si>
  <si>
    <t>4121</t>
  </si>
  <si>
    <t>Zakup pomocy naukowych dydaktycznych i książek</t>
  </si>
  <si>
    <t>4301</t>
  </si>
  <si>
    <t>4421</t>
  </si>
  <si>
    <t>4111</t>
  </si>
  <si>
    <t>Odpis na zakładowy fundusz świadczeń socjalnych</t>
  </si>
  <si>
    <t>Stołówki szkolne i przedszkolne</t>
  </si>
  <si>
    <t>Dotacja celowa przekazana gminie na zadania bieżące realizowane na podstawie zawartych porozumień (umów) między jednostkami samorządu terytorialnego</t>
  </si>
  <si>
    <t>Zakup usług przez jednostki samorządu terytorialnego od innych jednostek samorządu terytorialnego</t>
  </si>
  <si>
    <t>Zwrot dotacji oraz płatności, w tym wykorzystanych niezgodnie z przeznaczeniem lub wykorzystanych z naruszeniem procedur, o których mowa w art.. 184 ustawy, pobranych nienależnie lub w nadmiernej wysokości</t>
  </si>
  <si>
    <t xml:space="preserve">Opłata z tytułu zakupu usług telekomunikacyjnych świadczonych w stacjonarnej publicznej sieci telefonicznej </t>
  </si>
  <si>
    <t xml:space="preserve">Zadania w zakresie kultury fizycznej </t>
  </si>
  <si>
    <t>Wpływy ze sprzedaży składników majątkowych</t>
  </si>
  <si>
    <t>0870</t>
  </si>
  <si>
    <t>0921</t>
  </si>
  <si>
    <t>Odsetki od dotacji oraz płatności, w tym wykorzystanych niezgodnie z przeznaczeniem lub wykorzystanych z naruszeniem procedur, o których mowa w art.. 184 ustawy, pobranych nienależnie lub w nadmiernej wysokości</t>
  </si>
  <si>
    <t>4367</t>
  </si>
  <si>
    <t>4369</t>
  </si>
  <si>
    <t>4447</t>
  </si>
  <si>
    <t>4449</t>
  </si>
  <si>
    <t xml:space="preserve">Kultura fizyczna </t>
  </si>
  <si>
    <t>4171</t>
  </si>
  <si>
    <t>2701</t>
  </si>
  <si>
    <t>Kultura fizyczna</t>
  </si>
  <si>
    <t>wydatki na programy finansowane z udziałem środków o których mowa w art. 5 ust. 1 pkt 2 i 3</t>
  </si>
  <si>
    <t>Urzędy gmin (miast i miast na prawach powiatu)</t>
  </si>
  <si>
    <t>Opłaty z tytułu zakupu usług telekomunikacyjnych świadczonych w ruchomej publ. sieci telefonicznej</t>
  </si>
  <si>
    <t>Dotacje celowe otrzymane z budżetu na realizację zadań bieżących z zakresu administracji rządowej oraz innych zadań zleconych gminie ustawami</t>
  </si>
  <si>
    <t xml:space="preserve">Dochody z najmu, dzierżawy składników majątkowych SP, JST lub innych jednostek zaliczanych do sektora finansów publicznych oraz innych umów o podobnym charakterze </t>
  </si>
  <si>
    <t xml:space="preserve">Wpływy z opłat za zezwolenie za sprzedaż napojów alkoholowych </t>
  </si>
  <si>
    <t>Wpływy z innych lokalnych opłat pobieranych przez JST na podstawie odrębnych ustaw</t>
  </si>
  <si>
    <t xml:space="preserve">Część oświatowa subwencji ogólnej dla JST </t>
  </si>
  <si>
    <t xml:space="preserve">Dotacje celowe otrzymane z gminy na zadania bieżące realizowane na podstawie porozumień (umów) międzyJST </t>
  </si>
  <si>
    <t xml:space="preserve">Dotacje celowe otrzymane z gminy na zadania bieżące realizowane na podstawie porozumień (umów) między JST </t>
  </si>
  <si>
    <t>Opłaty z tytułu zakupu usług telekomunikacyjnych świadczonych w stacjonarnej publ. sieci telefonicznej</t>
  </si>
  <si>
    <t>Zakup usług przez jednostki samorządu terytorial- nego od innych jednostek samorządu terytorialnego</t>
  </si>
  <si>
    <t>Dotacje celowe przekazane gminie na zadania bieżące realizowane na podstawie zawartych porozumień</t>
  </si>
  <si>
    <t>4211</t>
  </si>
  <si>
    <t>Opłaty z tytułu zakupu usług telekomunikacyjnych świadczonych w stacjonarnej publicznej sieci telefonicznej</t>
  </si>
  <si>
    <t>Placówki opiekuńczo - wychowawcze</t>
  </si>
  <si>
    <t>85201</t>
  </si>
  <si>
    <t>Rodziny zastępcze</t>
  </si>
  <si>
    <t>85204</t>
  </si>
  <si>
    <t>Zadania w zakresie przeciwdziałania przemocy w rodzinie</t>
  </si>
  <si>
    <t>85205</t>
  </si>
  <si>
    <t>4047</t>
  </si>
  <si>
    <t>4049</t>
  </si>
  <si>
    <t>Gospodarka odpadami</t>
  </si>
  <si>
    <t>90002</t>
  </si>
  <si>
    <t>92195</t>
  </si>
  <si>
    <t>Zakup usług przez jednostki samorządu  terytorialnego od innych jednostek samorządu terytorialnego</t>
  </si>
  <si>
    <t>Zakup usług obejmujących tłumaczenia</t>
  </si>
  <si>
    <t>4380</t>
  </si>
  <si>
    <t>75411</t>
  </si>
  <si>
    <t>2820</t>
  </si>
  <si>
    <t>Straż gminna (miejska)</t>
  </si>
  <si>
    <t>75416</t>
  </si>
  <si>
    <t>Odsetki od samorządowych papierów wartościowych lub zaciągniętych przez jednostkę samorządu terytorialnego kredytów i pożyczek</t>
  </si>
  <si>
    <t>8110</t>
  </si>
  <si>
    <t>Plan wg uchwały         Nr XVIII/144/2012</t>
  </si>
  <si>
    <t>Kwota należności wymagalnych na koniec           I półrocza 2013 roku</t>
  </si>
  <si>
    <t>Dotacja celowa otrzymana z tytułu pomocy finansowej udzielanej między jednostkami samorządu terytorialnego na dofinansowanie własnych zadań inwestycyjnych i zakupów inwestycyjnych</t>
  </si>
  <si>
    <t>6300</t>
  </si>
  <si>
    <t>6309</t>
  </si>
  <si>
    <t>Rekompensaty utraconych dochodów w podatkach i opłatach lokalnych</t>
  </si>
  <si>
    <t>2680</t>
  </si>
  <si>
    <t>754</t>
  </si>
  <si>
    <t>Zobowiązania wymagalne wg stanu na dzień 30.06.13r.</t>
  </si>
  <si>
    <t>Drogi publiczne krajowe</t>
  </si>
  <si>
    <t>60011</t>
  </si>
  <si>
    <t>Wydatki na zakupy inwestycyjne jednostek budżetowych</t>
  </si>
  <si>
    <t>Promocja jednostek samorządu terytorialnego</t>
  </si>
  <si>
    <t>Wspieranie rodziny</t>
  </si>
  <si>
    <t>85206</t>
  </si>
  <si>
    <t>90003</t>
  </si>
  <si>
    <t>Jednostki specjalistycznego poradnictwa, mieszka- nia chronione i ośrodki interwencji kryzysowej</t>
  </si>
  <si>
    <t>4570</t>
  </si>
  <si>
    <t>4221</t>
  </si>
  <si>
    <t>4241</t>
  </si>
  <si>
    <t>4411</t>
  </si>
  <si>
    <t>4011</t>
  </si>
  <si>
    <t>Opłaty z tytułu zakupu usług telekomunikacyjnych świadczonych w stacjonarnej  publ.sieci telefonicznej</t>
  </si>
  <si>
    <t>Odsetki od nieterminowych wpłat z tytułu pozostałych podatków i opłat</t>
  </si>
  <si>
    <t>4247</t>
  </si>
  <si>
    <t>4249</t>
  </si>
  <si>
    <t>Ochrona zabytków i opieka nad zabytkami</t>
  </si>
  <si>
    <t>92120</t>
  </si>
  <si>
    <t>Dotacje celowe z budżetu na finansowanie lub dofinansowanie prac remontowych i konserwatorskich obiektów zabytkowych przekazane jednostkom niezaliczanym do sektora finansów publicznych</t>
  </si>
  <si>
    <t>2720</t>
  </si>
  <si>
    <t>Komendy powiatowe Policji</t>
  </si>
  <si>
    <t xml:space="preserve">Wpłaty jednostek na państwowy fundusz celowy </t>
  </si>
  <si>
    <t>3000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</si>
</sst>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#,##0.0"/>
    <numFmt numFmtId="167" formatCode="#,##0.000"/>
    <numFmt numFmtId="168" formatCode="0.0%"/>
    <numFmt numFmtId="169" formatCode="0.000%"/>
  </numFmts>
  <fonts count="67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Arial"/>
      <family val="2"/>
    </font>
    <font>
      <b/>
      <sz val="10"/>
      <name val="Arial CE"/>
      <family val="0"/>
    </font>
    <font>
      <sz val="10"/>
      <color indexed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10"/>
      <name val="Arial CE"/>
      <family val="0"/>
    </font>
    <font>
      <b/>
      <i/>
      <sz val="8"/>
      <name val="Arial"/>
      <family val="2"/>
    </font>
    <font>
      <i/>
      <sz val="10"/>
      <name val="Arial"/>
      <family val="2"/>
    </font>
    <font>
      <i/>
      <sz val="10"/>
      <name val="Arial CE"/>
      <family val="0"/>
    </font>
    <font>
      <i/>
      <sz val="10"/>
      <color indexed="11"/>
      <name val="Arial"/>
      <family val="2"/>
    </font>
    <font>
      <sz val="8"/>
      <name val="Arial"/>
      <family val="2"/>
    </font>
    <font>
      <sz val="8"/>
      <name val="Arial CE"/>
      <family val="0"/>
    </font>
    <font>
      <sz val="9"/>
      <name val="Arial CE"/>
      <family val="0"/>
    </font>
    <font>
      <b/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 CE"/>
      <family val="0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4" fillId="33" borderId="10" xfId="52" applyFont="1" applyFill="1" applyBorder="1" applyAlignment="1">
      <alignment vertical="center"/>
      <protection/>
    </xf>
    <xf numFmtId="49" fontId="4" fillId="0" borderId="10" xfId="52" applyNumberFormat="1" applyFont="1" applyBorder="1" applyAlignment="1">
      <alignment horizontal="center" vertical="center"/>
      <protection/>
    </xf>
    <xf numFmtId="3" fontId="4" fillId="0" borderId="10" xfId="52" applyNumberFormat="1" applyFont="1" applyBorder="1" applyAlignment="1">
      <alignment horizontal="right" vertical="center"/>
      <protection/>
    </xf>
    <xf numFmtId="49" fontId="1" fillId="0" borderId="10" xfId="52" applyNumberFormat="1" applyBorder="1" applyAlignment="1">
      <alignment horizontal="center" vertical="center"/>
      <protection/>
    </xf>
    <xf numFmtId="3" fontId="1" fillId="0" borderId="10" xfId="52" applyNumberFormat="1" applyBorder="1" applyAlignment="1">
      <alignment horizontal="right" vertical="center"/>
      <protection/>
    </xf>
    <xf numFmtId="3" fontId="1" fillId="0" borderId="10" xfId="52" applyNumberFormat="1" applyBorder="1" applyAlignment="1">
      <alignment vertical="center"/>
      <protection/>
    </xf>
    <xf numFmtId="0" fontId="1" fillId="33" borderId="10" xfId="52" applyFill="1" applyBorder="1" applyAlignment="1">
      <alignment vertical="center" wrapText="1"/>
      <protection/>
    </xf>
    <xf numFmtId="0" fontId="4" fillId="33" borderId="10" xfId="52" applyFont="1" applyFill="1" applyBorder="1" applyAlignment="1">
      <alignment vertical="center" wrapText="1"/>
      <protection/>
    </xf>
    <xf numFmtId="0" fontId="1" fillId="33" borderId="10" xfId="52" applyFont="1" applyFill="1" applyBorder="1" applyAlignment="1">
      <alignment vertical="center" wrapText="1"/>
      <protection/>
    </xf>
    <xf numFmtId="49" fontId="1" fillId="0" borderId="10" xfId="52" applyNumberFormat="1" applyFont="1" applyBorder="1" applyAlignment="1">
      <alignment horizontal="center" vertical="center"/>
      <protection/>
    </xf>
    <xf numFmtId="3" fontId="1" fillId="0" borderId="10" xfId="52" applyNumberFormat="1" applyFont="1" applyBorder="1" applyAlignment="1">
      <alignment horizontal="right" vertical="center"/>
      <protection/>
    </xf>
    <xf numFmtId="3" fontId="1" fillId="0" borderId="10" xfId="52" applyNumberFormat="1" applyFont="1" applyBorder="1" applyAlignment="1">
      <alignment vertical="center"/>
      <protection/>
    </xf>
    <xf numFmtId="0" fontId="4" fillId="33" borderId="10" xfId="52" applyFont="1" applyFill="1" applyBorder="1" applyAlignment="1">
      <alignment vertical="center" wrapText="1"/>
      <protection/>
    </xf>
    <xf numFmtId="49" fontId="4" fillId="33" borderId="10" xfId="52" applyNumberFormat="1" applyFont="1" applyFill="1" applyBorder="1" applyAlignment="1">
      <alignment horizontal="center" vertical="center"/>
      <protection/>
    </xf>
    <xf numFmtId="3" fontId="4" fillId="33" borderId="10" xfId="52" applyNumberFormat="1" applyFont="1" applyFill="1" applyBorder="1" applyAlignment="1">
      <alignment horizontal="right" vertical="center"/>
      <protection/>
    </xf>
    <xf numFmtId="3" fontId="1" fillId="0" borderId="10" xfId="52" applyNumberFormat="1" applyFont="1" applyBorder="1" applyAlignment="1">
      <alignment horizontal="right" vertical="center"/>
      <protection/>
    </xf>
    <xf numFmtId="49" fontId="1" fillId="0" borderId="10" xfId="52" applyNumberFormat="1" applyFont="1" applyBorder="1" applyAlignment="1">
      <alignment horizontal="center" vertical="center"/>
      <protection/>
    </xf>
    <xf numFmtId="0" fontId="1" fillId="33" borderId="10" xfId="52" applyFont="1" applyFill="1" applyBorder="1" applyAlignment="1">
      <alignment vertical="center"/>
      <protection/>
    </xf>
    <xf numFmtId="0" fontId="1" fillId="33" borderId="10" xfId="52" applyFont="1" applyFill="1" applyBorder="1" applyAlignment="1">
      <alignment vertical="center" wrapText="1"/>
      <protection/>
    </xf>
    <xf numFmtId="0" fontId="5" fillId="33" borderId="10" xfId="52" applyFont="1" applyFill="1" applyBorder="1" applyAlignment="1">
      <alignment vertical="center" wrapText="1"/>
      <protection/>
    </xf>
    <xf numFmtId="49" fontId="4" fillId="33" borderId="10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vertical="center"/>
      <protection/>
    </xf>
    <xf numFmtId="49" fontId="4" fillId="0" borderId="10" xfId="53" applyNumberFormat="1" applyFont="1" applyBorder="1" applyAlignment="1">
      <alignment horizontal="center" vertical="center"/>
      <protection/>
    </xf>
    <xf numFmtId="3" fontId="4" fillId="0" borderId="10" xfId="53" applyNumberFormat="1" applyFont="1" applyBorder="1" applyAlignment="1">
      <alignment horizontal="right" vertical="center"/>
      <protection/>
    </xf>
    <xf numFmtId="3" fontId="4" fillId="0" borderId="10" xfId="53" applyNumberFormat="1" applyFont="1" applyBorder="1" applyAlignment="1">
      <alignment vertical="center"/>
      <protection/>
    </xf>
    <xf numFmtId="0" fontId="1" fillId="33" borderId="10" xfId="53" applyFill="1" applyBorder="1" applyAlignment="1">
      <alignment vertical="center"/>
      <protection/>
    </xf>
    <xf numFmtId="49" fontId="1" fillId="0" borderId="10" xfId="53" applyNumberFormat="1" applyBorder="1" applyAlignment="1">
      <alignment horizontal="center" vertical="center"/>
      <protection/>
    </xf>
    <xf numFmtId="3" fontId="1" fillId="0" borderId="10" xfId="53" applyNumberFormat="1" applyBorder="1" applyAlignment="1">
      <alignment horizontal="right" vertical="center"/>
      <protection/>
    </xf>
    <xf numFmtId="3" fontId="1" fillId="0" borderId="10" xfId="53" applyNumberFormat="1" applyBorder="1" applyAlignment="1">
      <alignment vertical="center"/>
      <protection/>
    </xf>
    <xf numFmtId="0" fontId="1" fillId="33" borderId="10" xfId="53" applyFill="1" applyBorder="1" applyAlignment="1">
      <alignment vertical="center" wrapText="1"/>
      <protection/>
    </xf>
    <xf numFmtId="3" fontId="1" fillId="0" borderId="10" xfId="53" applyNumberFormat="1" applyFont="1" applyBorder="1" applyAlignment="1">
      <alignment vertical="center"/>
      <protection/>
    </xf>
    <xf numFmtId="0" fontId="4" fillId="33" borderId="10" xfId="53" applyFont="1" applyFill="1" applyBorder="1" applyAlignment="1">
      <alignment vertical="center" wrapText="1"/>
      <protection/>
    </xf>
    <xf numFmtId="49" fontId="1" fillId="0" borderId="10" xfId="53" applyNumberFormat="1" applyFont="1" applyBorder="1" applyAlignment="1">
      <alignment horizontal="center" vertical="center"/>
      <protection/>
    </xf>
    <xf numFmtId="3" fontId="1" fillId="0" borderId="10" xfId="53" applyNumberFormat="1" applyFont="1" applyBorder="1" applyAlignment="1">
      <alignment horizontal="right" vertical="center"/>
      <protection/>
    </xf>
    <xf numFmtId="0" fontId="5" fillId="33" borderId="10" xfId="53" applyFont="1" applyFill="1" applyBorder="1" applyAlignment="1">
      <alignment vertical="center" wrapText="1"/>
      <protection/>
    </xf>
    <xf numFmtId="0" fontId="1" fillId="33" borderId="10" xfId="53" applyFont="1" applyFill="1" applyBorder="1" applyAlignment="1">
      <alignment vertical="center" wrapText="1"/>
      <protection/>
    </xf>
    <xf numFmtId="0" fontId="6" fillId="33" borderId="10" xfId="53" applyFont="1" applyFill="1" applyBorder="1" applyAlignment="1">
      <alignment vertical="center" wrapText="1"/>
      <protection/>
    </xf>
    <xf numFmtId="49" fontId="7" fillId="33" borderId="10" xfId="53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3" fontId="1" fillId="0" borderId="10" xfId="52" applyNumberFormat="1" applyFont="1" applyBorder="1" applyAlignment="1">
      <alignment vertical="center"/>
      <protection/>
    </xf>
    <xf numFmtId="0" fontId="1" fillId="33" borderId="10" xfId="53" applyFont="1" applyFill="1" applyBorder="1" applyAlignment="1">
      <alignment vertical="center"/>
      <protection/>
    </xf>
    <xf numFmtId="49" fontId="1" fillId="0" borderId="10" xfId="53" applyNumberFormat="1" applyFont="1" applyBorder="1" applyAlignment="1">
      <alignment horizontal="center" vertical="center"/>
      <protection/>
    </xf>
    <xf numFmtId="0" fontId="1" fillId="33" borderId="10" xfId="53" applyFont="1" applyFill="1" applyBorder="1" applyAlignment="1">
      <alignment vertical="center" wrapText="1"/>
      <protection/>
    </xf>
    <xf numFmtId="3" fontId="1" fillId="0" borderId="10" xfId="53" applyNumberFormat="1" applyFont="1" applyBorder="1" applyAlignment="1">
      <alignment horizontal="right" vertical="center"/>
      <protection/>
    </xf>
    <xf numFmtId="3" fontId="1" fillId="0" borderId="10" xfId="53" applyNumberFormat="1" applyFont="1" applyBorder="1" applyAlignment="1">
      <alignment vertical="center"/>
      <protection/>
    </xf>
    <xf numFmtId="3" fontId="1" fillId="0" borderId="10" xfId="53" applyNumberFormat="1" applyFont="1" applyBorder="1" applyAlignment="1">
      <alignment vertical="center"/>
      <protection/>
    </xf>
    <xf numFmtId="10" fontId="4" fillId="0" borderId="10" xfId="53" applyNumberFormat="1" applyFont="1" applyBorder="1" applyAlignment="1">
      <alignment vertical="center"/>
      <protection/>
    </xf>
    <xf numFmtId="0" fontId="1" fillId="33" borderId="10" xfId="53" applyFont="1" applyFill="1" applyBorder="1" applyAlignment="1">
      <alignment vertical="center" wrapText="1"/>
      <protection/>
    </xf>
    <xf numFmtId="49" fontId="1" fillId="0" borderId="10" xfId="53" applyNumberFormat="1" applyFont="1" applyBorder="1" applyAlignment="1">
      <alignment horizontal="center" vertical="center"/>
      <protection/>
    </xf>
    <xf numFmtId="3" fontId="1" fillId="0" borderId="10" xfId="53" applyNumberFormat="1" applyFont="1" applyBorder="1" applyAlignment="1">
      <alignment horizontal="right" vertical="center"/>
      <protection/>
    </xf>
    <xf numFmtId="49" fontId="1" fillId="0" borderId="10" xfId="52" applyNumberForma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/>
      <protection/>
    </xf>
    <xf numFmtId="49" fontId="1" fillId="0" borderId="10" xfId="52" applyNumberFormat="1" applyFont="1" applyBorder="1" applyAlignment="1">
      <alignment horizontal="center" vertical="center"/>
      <protection/>
    </xf>
    <xf numFmtId="0" fontId="1" fillId="33" borderId="10" xfId="52" applyFont="1" applyFill="1" applyBorder="1" applyAlignment="1">
      <alignment vertical="center" wrapText="1"/>
      <protection/>
    </xf>
    <xf numFmtId="3" fontId="1" fillId="0" borderId="10" xfId="52" applyNumberFormat="1" applyFont="1" applyBorder="1" applyAlignment="1">
      <alignment horizontal="right" vertical="center"/>
      <protection/>
    </xf>
    <xf numFmtId="3" fontId="1" fillId="0" borderId="10" xfId="52" applyNumberFormat="1" applyFont="1" applyBorder="1" applyAlignment="1">
      <alignment vertical="center"/>
      <protection/>
    </xf>
    <xf numFmtId="3" fontId="4" fillId="0" borderId="10" xfId="52" applyNumberFormat="1" applyFont="1" applyBorder="1" applyAlignment="1">
      <alignment vertical="center"/>
      <protection/>
    </xf>
    <xf numFmtId="3" fontId="4" fillId="0" borderId="10" xfId="52" applyNumberFormat="1" applyFont="1" applyBorder="1" applyAlignment="1">
      <alignment horizontal="right" vertical="center"/>
      <protection/>
    </xf>
    <xf numFmtId="10" fontId="1" fillId="0" borderId="10" xfId="52" applyNumberFormat="1" applyFont="1" applyBorder="1" applyAlignment="1">
      <alignment vertical="center"/>
      <protection/>
    </xf>
    <xf numFmtId="4" fontId="4" fillId="0" borderId="10" xfId="53" applyNumberFormat="1" applyFont="1" applyBorder="1" applyAlignment="1">
      <alignment vertical="center"/>
      <protection/>
    </xf>
    <xf numFmtId="4" fontId="1" fillId="0" borderId="10" xfId="53" applyNumberFormat="1" applyFont="1" applyBorder="1" applyAlignment="1">
      <alignment vertical="center"/>
      <protection/>
    </xf>
    <xf numFmtId="4" fontId="4" fillId="0" borderId="10" xfId="53" applyNumberFormat="1" applyFont="1" applyBorder="1" applyAlignment="1">
      <alignment horizontal="right" vertical="center"/>
      <protection/>
    </xf>
    <xf numFmtId="4" fontId="1" fillId="0" borderId="10" xfId="53" applyNumberFormat="1" applyFont="1" applyBorder="1" applyAlignment="1">
      <alignment horizontal="right" vertical="center"/>
      <protection/>
    </xf>
    <xf numFmtId="4" fontId="1" fillId="0" borderId="10" xfId="53" applyNumberFormat="1" applyFont="1" applyBorder="1" applyAlignment="1">
      <alignment horizontal="right" vertical="center"/>
      <protection/>
    </xf>
    <xf numFmtId="4" fontId="1" fillId="0" borderId="10" xfId="53" applyNumberFormat="1" applyFont="1" applyBorder="1" applyAlignment="1">
      <alignment vertical="center"/>
      <protection/>
    </xf>
    <xf numFmtId="4" fontId="1" fillId="0" borderId="10" xfId="53" applyNumberFormat="1" applyFont="1" applyBorder="1" applyAlignment="1">
      <alignment vertical="center"/>
      <protection/>
    </xf>
    <xf numFmtId="4" fontId="0" fillId="0" borderId="0" xfId="0" applyNumberFormat="1" applyFont="1" applyAlignment="1">
      <alignment/>
    </xf>
    <xf numFmtId="4" fontId="1" fillId="0" borderId="10" xfId="53" applyNumberFormat="1" applyBorder="1" applyAlignment="1">
      <alignment horizontal="right" vertical="center"/>
      <protection/>
    </xf>
    <xf numFmtId="0" fontId="4" fillId="33" borderId="10" xfId="53" applyFont="1" applyFill="1" applyBorder="1" applyAlignment="1">
      <alignment vertical="center"/>
      <protection/>
    </xf>
    <xf numFmtId="49" fontId="4" fillId="0" borderId="10" xfId="53" applyNumberFormat="1" applyFont="1" applyBorder="1" applyAlignment="1">
      <alignment horizontal="center" vertical="center"/>
      <protection/>
    </xf>
    <xf numFmtId="3" fontId="4" fillId="0" borderId="10" xfId="53" applyNumberFormat="1" applyFont="1" applyBorder="1" applyAlignment="1">
      <alignment horizontal="right" vertical="center"/>
      <protection/>
    </xf>
    <xf numFmtId="3" fontId="4" fillId="0" borderId="10" xfId="53" applyNumberFormat="1" applyFont="1" applyBorder="1" applyAlignment="1">
      <alignment vertical="center"/>
      <protection/>
    </xf>
    <xf numFmtId="4" fontId="4" fillId="0" borderId="10" xfId="53" applyNumberFormat="1" applyFont="1" applyBorder="1" applyAlignment="1">
      <alignment vertical="center"/>
      <protection/>
    </xf>
    <xf numFmtId="0" fontId="11" fillId="0" borderId="0" xfId="0" applyFont="1" applyAlignment="1">
      <alignment/>
    </xf>
    <xf numFmtId="3" fontId="1" fillId="33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3" fontId="10" fillId="33" borderId="10" xfId="53" applyNumberFormat="1" applyFont="1" applyFill="1" applyBorder="1" applyAlignment="1">
      <alignment horizontal="right" vertical="center"/>
      <protection/>
    </xf>
    <xf numFmtId="4" fontId="1" fillId="0" borderId="10" xfId="53" applyNumberFormat="1" applyBorder="1" applyAlignment="1">
      <alignment vertical="center"/>
      <protection/>
    </xf>
    <xf numFmtId="4" fontId="4" fillId="0" borderId="10" xfId="52" applyNumberFormat="1" applyFont="1" applyBorder="1" applyAlignment="1">
      <alignment vertical="center"/>
      <protection/>
    </xf>
    <xf numFmtId="4" fontId="1" fillId="0" borderId="10" xfId="52" applyNumberFormat="1" applyBorder="1" applyAlignment="1">
      <alignment vertical="center"/>
      <protection/>
    </xf>
    <xf numFmtId="4" fontId="4" fillId="0" borderId="10" xfId="52" applyNumberFormat="1" applyFont="1" applyBorder="1" applyAlignment="1">
      <alignment horizontal="right" vertical="center"/>
      <protection/>
    </xf>
    <xf numFmtId="4" fontId="1" fillId="0" borderId="10" xfId="52" applyNumberFormat="1" applyBorder="1" applyAlignment="1">
      <alignment horizontal="right" vertical="center"/>
      <protection/>
    </xf>
    <xf numFmtId="4" fontId="4" fillId="0" borderId="10" xfId="52" applyNumberFormat="1" applyFont="1" applyBorder="1" applyAlignment="1">
      <alignment vertical="center"/>
      <protection/>
    </xf>
    <xf numFmtId="4" fontId="1" fillId="0" borderId="10" xfId="52" applyNumberFormat="1" applyFont="1" applyBorder="1" applyAlignment="1">
      <alignment vertical="center"/>
      <protection/>
    </xf>
    <xf numFmtId="4" fontId="1" fillId="0" borderId="10" xfId="52" applyNumberFormat="1" applyFont="1" applyBorder="1" applyAlignment="1">
      <alignment vertical="center"/>
      <protection/>
    </xf>
    <xf numFmtId="4" fontId="1" fillId="0" borderId="10" xfId="52" applyNumberFormat="1" applyFont="1" applyBorder="1" applyAlignment="1">
      <alignment vertical="center"/>
      <protection/>
    </xf>
    <xf numFmtId="4" fontId="4" fillId="33" borderId="10" xfId="52" applyNumberFormat="1" applyFont="1" applyFill="1" applyBorder="1" applyAlignment="1">
      <alignment horizontal="right" vertical="center"/>
      <protection/>
    </xf>
    <xf numFmtId="4" fontId="0" fillId="0" borderId="0" xfId="0" applyNumberFormat="1" applyAlignment="1">
      <alignment/>
    </xf>
    <xf numFmtId="4" fontId="1" fillId="0" borderId="10" xfId="52" applyNumberFormat="1" applyBorder="1">
      <alignment/>
      <protection/>
    </xf>
    <xf numFmtId="4" fontId="4" fillId="0" borderId="10" xfId="52" applyNumberFormat="1" applyFont="1" applyBorder="1">
      <alignment/>
      <protection/>
    </xf>
    <xf numFmtId="4" fontId="4" fillId="0" borderId="10" xfId="52" applyNumberFormat="1" applyFont="1" applyBorder="1">
      <alignment/>
      <protection/>
    </xf>
    <xf numFmtId="4" fontId="1" fillId="0" borderId="10" xfId="52" applyNumberFormat="1" applyFont="1" applyBorder="1">
      <alignment/>
      <protection/>
    </xf>
    <xf numFmtId="49" fontId="12" fillId="0" borderId="10" xfId="52" applyNumberFormat="1" applyFont="1" applyBorder="1" applyAlignment="1">
      <alignment horizontal="center" vertical="center"/>
      <protection/>
    </xf>
    <xf numFmtId="0" fontId="4" fillId="33" borderId="10" xfId="53" applyFont="1" applyFill="1" applyBorder="1" applyAlignment="1">
      <alignment vertical="center" wrapText="1"/>
      <protection/>
    </xf>
    <xf numFmtId="0" fontId="1" fillId="33" borderId="10" xfId="0" applyFont="1" applyFill="1" applyBorder="1" applyAlignment="1">
      <alignment horizontal="left" vertical="center" wrapText="1"/>
    </xf>
    <xf numFmtId="0" fontId="4" fillId="33" borderId="10" xfId="52" applyFont="1" applyFill="1" applyBorder="1" applyAlignment="1">
      <alignment vertical="center" wrapText="1"/>
      <protection/>
    </xf>
    <xf numFmtId="49" fontId="4" fillId="0" borderId="10" xfId="52" applyNumberFormat="1" applyFont="1" applyBorder="1" applyAlignment="1">
      <alignment horizontal="center" vertical="center"/>
      <protection/>
    </xf>
    <xf numFmtId="3" fontId="4" fillId="0" borderId="10" xfId="52" applyNumberFormat="1" applyFont="1" applyBorder="1" applyAlignment="1">
      <alignment horizontal="right" vertical="center"/>
      <protection/>
    </xf>
    <xf numFmtId="4" fontId="1" fillId="0" borderId="10" xfId="52" applyNumberFormat="1" applyFont="1" applyBorder="1" applyAlignment="1">
      <alignment horizontal="right" vertical="center"/>
      <protection/>
    </xf>
    <xf numFmtId="4" fontId="1" fillId="0" borderId="10" xfId="52" applyNumberFormat="1" applyFont="1" applyBorder="1">
      <alignment/>
      <protection/>
    </xf>
    <xf numFmtId="4" fontId="4" fillId="0" borderId="10" xfId="53" applyNumberFormat="1" applyFont="1" applyBorder="1" applyAlignment="1">
      <alignment horizontal="right" vertical="center"/>
      <protection/>
    </xf>
    <xf numFmtId="4" fontId="4" fillId="0" borderId="10" xfId="52" applyNumberFormat="1" applyFont="1" applyBorder="1" applyAlignment="1">
      <alignment horizontal="right" vertical="center"/>
      <protection/>
    </xf>
    <xf numFmtId="3" fontId="1" fillId="0" borderId="10" xfId="0" applyNumberFormat="1" applyFont="1" applyFill="1" applyBorder="1" applyAlignment="1">
      <alignment vertical="center" wrapText="1"/>
    </xf>
    <xf numFmtId="4" fontId="1" fillId="0" borderId="10" xfId="52" applyNumberFormat="1" applyBorder="1" applyAlignment="1">
      <alignment horizontal="right"/>
      <protection/>
    </xf>
    <xf numFmtId="10" fontId="0" fillId="0" borderId="0" xfId="0" applyNumberFormat="1" applyFont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62" fillId="33" borderId="10" xfId="52" applyFont="1" applyFill="1" applyBorder="1" applyAlignment="1">
      <alignment vertical="center" wrapText="1"/>
      <protection/>
    </xf>
    <xf numFmtId="0" fontId="1" fillId="33" borderId="10" xfId="53" applyFont="1" applyFill="1" applyBorder="1" applyAlignment="1">
      <alignment vertical="center"/>
      <protection/>
    </xf>
    <xf numFmtId="0" fontId="4" fillId="33" borderId="10" xfId="53" applyFont="1" applyFill="1" applyBorder="1" applyAlignment="1">
      <alignment vertical="center" wrapText="1"/>
      <protection/>
    </xf>
    <xf numFmtId="49" fontId="4" fillId="0" borderId="10" xfId="53" applyNumberFormat="1" applyFont="1" applyBorder="1" applyAlignment="1">
      <alignment horizontal="center" vertical="center"/>
      <protection/>
    </xf>
    <xf numFmtId="3" fontId="4" fillId="0" borderId="10" xfId="53" applyNumberFormat="1" applyFont="1" applyBorder="1" applyAlignment="1">
      <alignment horizontal="right" vertical="center"/>
      <protection/>
    </xf>
    <xf numFmtId="3" fontId="4" fillId="0" borderId="10" xfId="53" applyNumberFormat="1" applyFont="1" applyBorder="1" applyAlignment="1">
      <alignment vertical="center"/>
      <protection/>
    </xf>
    <xf numFmtId="4" fontId="1" fillId="0" borderId="0" xfId="53" applyNumberFormat="1" applyFont="1" applyBorder="1" applyAlignment="1">
      <alignment vertical="center"/>
      <protection/>
    </xf>
    <xf numFmtId="4" fontId="0" fillId="0" borderId="0" xfId="0" applyNumberFormat="1" applyBorder="1" applyAlignment="1">
      <alignment/>
    </xf>
    <xf numFmtId="4" fontId="4" fillId="0" borderId="10" xfId="53" applyNumberFormat="1" applyFont="1" applyBorder="1" applyAlignment="1">
      <alignment vertical="center"/>
      <protection/>
    </xf>
    <xf numFmtId="4" fontId="63" fillId="0" borderId="10" xfId="53" applyNumberFormat="1" applyFont="1" applyBorder="1" applyAlignment="1">
      <alignment vertical="center"/>
      <protection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0" fontId="15" fillId="33" borderId="10" xfId="53" applyFont="1" applyFill="1" applyBorder="1" applyAlignment="1">
      <alignment vertical="center" wrapText="1"/>
      <protection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10" fontId="15" fillId="0" borderId="10" xfId="53" applyNumberFormat="1" applyFont="1" applyBorder="1" applyAlignment="1">
      <alignment vertical="center"/>
      <protection/>
    </xf>
    <xf numFmtId="3" fontId="0" fillId="0" borderId="10" xfId="0" applyNumberForma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10" fontId="0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4" fontId="16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4" fontId="1" fillId="0" borderId="10" xfId="52" applyNumberFormat="1" applyFont="1" applyBorder="1" applyAlignment="1">
      <alignment horizontal="right" vertical="center"/>
      <protection/>
    </xf>
    <xf numFmtId="4" fontId="4" fillId="0" borderId="10" xfId="52" applyNumberFormat="1" applyFont="1" applyBorder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1" fillId="0" borderId="10" xfId="53" applyNumberFormat="1" applyFont="1" applyBorder="1" applyAlignment="1">
      <alignment horizontal="right" vertical="center"/>
      <protection/>
    </xf>
    <xf numFmtId="4" fontId="10" fillId="33" borderId="10" xfId="53" applyNumberFormat="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0" fontId="18" fillId="33" borderId="10" xfId="52" applyFont="1" applyFill="1" applyBorder="1" applyAlignment="1">
      <alignment vertical="center"/>
      <protection/>
    </xf>
    <xf numFmtId="49" fontId="18" fillId="0" borderId="10" xfId="52" applyNumberFormat="1" applyFont="1" applyBorder="1" applyAlignment="1">
      <alignment horizontal="center" vertical="center"/>
      <protection/>
    </xf>
    <xf numFmtId="3" fontId="18" fillId="0" borderId="10" xfId="52" applyNumberFormat="1" applyFont="1" applyBorder="1" applyAlignment="1">
      <alignment horizontal="right" vertical="center"/>
      <protection/>
    </xf>
    <xf numFmtId="3" fontId="18" fillId="0" borderId="10" xfId="52" applyNumberFormat="1" applyFont="1" applyBorder="1" applyAlignment="1">
      <alignment vertical="center"/>
      <protection/>
    </xf>
    <xf numFmtId="4" fontId="18" fillId="0" borderId="10" xfId="52" applyNumberFormat="1" applyFont="1" applyBorder="1" applyAlignment="1">
      <alignment vertical="center"/>
      <protection/>
    </xf>
    <xf numFmtId="4" fontId="18" fillId="0" borderId="10" xfId="52" applyNumberFormat="1" applyFont="1" applyBorder="1" applyAlignment="1">
      <alignment horizontal="right"/>
      <protection/>
    </xf>
    <xf numFmtId="0" fontId="19" fillId="0" borderId="0" xfId="0" applyFont="1" applyAlignment="1">
      <alignment/>
    </xf>
    <xf numFmtId="0" fontId="18" fillId="33" borderId="10" xfId="52" applyFont="1" applyFill="1" applyBorder="1" applyAlignment="1">
      <alignment vertical="center" wrapText="1"/>
      <protection/>
    </xf>
    <xf numFmtId="4" fontId="18" fillId="0" borderId="10" xfId="52" applyNumberFormat="1" applyFont="1" applyBorder="1" applyAlignment="1">
      <alignment horizontal="right" vertical="center"/>
      <protection/>
    </xf>
    <xf numFmtId="4" fontId="18" fillId="0" borderId="10" xfId="52" applyNumberFormat="1" applyFont="1" applyBorder="1">
      <alignment/>
      <protection/>
    </xf>
    <xf numFmtId="0" fontId="18" fillId="33" borderId="10" xfId="52" applyFont="1" applyFill="1" applyBorder="1" applyAlignment="1">
      <alignment vertical="center" wrapText="1"/>
      <protection/>
    </xf>
    <xf numFmtId="49" fontId="15" fillId="0" borderId="10" xfId="52" applyNumberFormat="1" applyFont="1" applyBorder="1" applyAlignment="1">
      <alignment horizontal="center" vertical="center"/>
      <protection/>
    </xf>
    <xf numFmtId="49" fontId="18" fillId="0" borderId="10" xfId="52" applyNumberFormat="1" applyFont="1" applyBorder="1" applyAlignment="1">
      <alignment horizontal="center" vertical="center"/>
      <protection/>
    </xf>
    <xf numFmtId="3" fontId="18" fillId="0" borderId="10" xfId="52" applyNumberFormat="1" applyFont="1" applyBorder="1" applyAlignment="1">
      <alignment horizontal="right" vertical="center"/>
      <protection/>
    </xf>
    <xf numFmtId="3" fontId="18" fillId="0" borderId="10" xfId="52" applyNumberFormat="1" applyFont="1" applyBorder="1" applyAlignment="1">
      <alignment vertical="center"/>
      <protection/>
    </xf>
    <xf numFmtId="4" fontId="18" fillId="0" borderId="10" xfId="52" applyNumberFormat="1" applyFont="1" applyBorder="1" applyAlignment="1">
      <alignment vertical="center"/>
      <protection/>
    </xf>
    <xf numFmtId="0" fontId="18" fillId="33" borderId="10" xfId="53" applyFont="1" applyFill="1" applyBorder="1" applyAlignment="1">
      <alignment vertical="center" wrapText="1"/>
      <protection/>
    </xf>
    <xf numFmtId="0" fontId="18" fillId="33" borderId="10" xfId="0" applyFont="1" applyFill="1" applyBorder="1" applyAlignment="1">
      <alignment horizontal="left" vertical="center" wrapText="1"/>
    </xf>
    <xf numFmtId="49" fontId="20" fillId="0" borderId="10" xfId="52" applyNumberFormat="1" applyFont="1" applyBorder="1" applyAlignment="1">
      <alignment horizontal="center" vertical="center"/>
      <protection/>
    </xf>
    <xf numFmtId="3" fontId="18" fillId="33" borderId="10" xfId="0" applyNumberFormat="1" applyFont="1" applyFill="1" applyBorder="1" applyAlignment="1">
      <alignment vertical="center" wrapText="1"/>
    </xf>
    <xf numFmtId="49" fontId="15" fillId="0" borderId="10" xfId="52" applyNumberFormat="1" applyFont="1" applyBorder="1" applyAlignment="1">
      <alignment horizontal="center" vertical="center"/>
      <protection/>
    </xf>
    <xf numFmtId="4" fontId="18" fillId="0" borderId="10" xfId="52" applyNumberFormat="1" applyFont="1" applyBorder="1" applyAlignment="1">
      <alignment horizontal="right" vertical="center"/>
      <protection/>
    </xf>
    <xf numFmtId="4" fontId="18" fillId="0" borderId="10" xfId="52" applyNumberFormat="1" applyFont="1" applyBorder="1">
      <alignment/>
      <protection/>
    </xf>
    <xf numFmtId="0" fontId="18" fillId="33" borderId="10" xfId="0" applyFont="1" applyFill="1" applyBorder="1" applyAlignment="1">
      <alignment horizontal="left" vertical="center" wrapText="1"/>
    </xf>
    <xf numFmtId="3" fontId="18" fillId="0" borderId="10" xfId="0" applyNumberFormat="1" applyFont="1" applyFill="1" applyBorder="1" applyAlignment="1">
      <alignment vertical="center" wrapText="1"/>
    </xf>
    <xf numFmtId="3" fontId="18" fillId="0" borderId="10" xfId="0" applyNumberFormat="1" applyFont="1" applyFill="1" applyBorder="1" applyAlignment="1">
      <alignment vertical="center" wrapText="1"/>
    </xf>
    <xf numFmtId="0" fontId="19" fillId="0" borderId="0" xfId="0" applyFont="1" applyFill="1" applyAlignment="1">
      <alignment/>
    </xf>
    <xf numFmtId="3" fontId="4" fillId="33" borderId="10" xfId="52" applyNumberFormat="1" applyFont="1" applyFill="1" applyBorder="1" applyAlignment="1">
      <alignment horizontal="center" vertical="center"/>
      <protection/>
    </xf>
    <xf numFmtId="4" fontId="4" fillId="33" borderId="10" xfId="52" applyNumberFormat="1" applyFont="1" applyFill="1" applyBorder="1" applyAlignment="1">
      <alignment horizontal="center" vertical="center"/>
      <protection/>
    </xf>
    <xf numFmtId="3" fontId="4" fillId="33" borderId="10" xfId="52" applyNumberFormat="1" applyFont="1" applyFill="1" applyBorder="1" applyAlignment="1">
      <alignment horizontal="center" vertical="center" wrapText="1"/>
      <protection/>
    </xf>
    <xf numFmtId="4" fontId="4" fillId="33" borderId="10" xfId="52" applyNumberFormat="1" applyFont="1" applyFill="1" applyBorder="1" applyAlignment="1">
      <alignment horizontal="center" vertical="center" wrapText="1"/>
      <protection/>
    </xf>
    <xf numFmtId="10" fontId="4" fillId="0" borderId="10" xfId="52" applyNumberFormat="1" applyFont="1" applyBorder="1" applyAlignment="1">
      <alignment vertical="center"/>
      <protection/>
    </xf>
    <xf numFmtId="10" fontId="4" fillId="0" borderId="10" xfId="52" applyNumberFormat="1" applyFont="1" applyBorder="1" applyAlignment="1">
      <alignment vertical="center"/>
      <protection/>
    </xf>
    <xf numFmtId="10" fontId="18" fillId="0" borderId="10" xfId="52" applyNumberFormat="1" applyFont="1" applyBorder="1" applyAlignment="1">
      <alignment vertical="center"/>
      <protection/>
    </xf>
    <xf numFmtId="10" fontId="18" fillId="0" borderId="10" xfId="52" applyNumberFormat="1" applyFont="1" applyBorder="1" applyAlignment="1">
      <alignment vertical="center"/>
      <protection/>
    </xf>
    <xf numFmtId="49" fontId="0" fillId="0" borderId="10" xfId="52" applyNumberFormat="1" applyFont="1" applyFill="1" applyBorder="1" applyAlignment="1">
      <alignment horizontal="center" vertical="center"/>
      <protection/>
    </xf>
    <xf numFmtId="0" fontId="0" fillId="0" borderId="10" xfId="52" applyFont="1" applyFill="1" applyBorder="1" applyAlignment="1">
      <alignment horizontal="left" vertical="center" wrapText="1"/>
      <protection/>
    </xf>
    <xf numFmtId="0" fontId="0" fillId="0" borderId="10" xfId="52" applyFont="1" applyFill="1" applyBorder="1" applyAlignment="1">
      <alignment horizontal="center" vertical="center"/>
      <protection/>
    </xf>
    <xf numFmtId="10" fontId="1" fillId="0" borderId="10" xfId="52" applyNumberFormat="1" applyFont="1" applyBorder="1" applyAlignment="1">
      <alignment vertical="center"/>
      <protection/>
    </xf>
    <xf numFmtId="10" fontId="1" fillId="0" borderId="10" xfId="53" applyNumberFormat="1" applyFont="1" applyBorder="1" applyAlignment="1">
      <alignment vertical="center"/>
      <protection/>
    </xf>
    <xf numFmtId="0" fontId="15" fillId="33" borderId="10" xfId="53" applyFont="1" applyFill="1" applyBorder="1" applyAlignment="1">
      <alignment vertical="center"/>
      <protection/>
    </xf>
    <xf numFmtId="49" fontId="15" fillId="0" borderId="10" xfId="53" applyNumberFormat="1" applyFont="1" applyBorder="1" applyAlignment="1">
      <alignment horizontal="center" vertical="center"/>
      <protection/>
    </xf>
    <xf numFmtId="3" fontId="15" fillId="0" borderId="10" xfId="53" applyNumberFormat="1" applyFont="1" applyBorder="1" applyAlignment="1">
      <alignment horizontal="right" vertical="center"/>
      <protection/>
    </xf>
    <xf numFmtId="3" fontId="15" fillId="0" borderId="10" xfId="53" applyNumberFormat="1" applyFont="1" applyBorder="1" applyAlignment="1">
      <alignment vertical="center"/>
      <protection/>
    </xf>
    <xf numFmtId="4" fontId="15" fillId="0" borderId="10" xfId="53" applyNumberFormat="1" applyFont="1" applyBorder="1" applyAlignment="1">
      <alignment vertical="center"/>
      <protection/>
    </xf>
    <xf numFmtId="4" fontId="15" fillId="0" borderId="10" xfId="53" applyNumberFormat="1" applyFont="1" applyBorder="1" applyAlignment="1">
      <alignment vertical="center"/>
      <protection/>
    </xf>
    <xf numFmtId="4" fontId="15" fillId="0" borderId="10" xfId="53" applyNumberFormat="1" applyFont="1" applyBorder="1" applyAlignment="1">
      <alignment horizontal="right" vertical="center"/>
      <protection/>
    </xf>
    <xf numFmtId="0" fontId="15" fillId="33" borderId="10" xfId="52" applyFont="1" applyFill="1" applyBorder="1" applyAlignment="1">
      <alignment vertical="center" wrapText="1"/>
      <protection/>
    </xf>
    <xf numFmtId="49" fontId="15" fillId="0" borderId="10" xfId="53" applyNumberFormat="1" applyFont="1" applyBorder="1" applyAlignment="1">
      <alignment horizontal="center" vertical="center"/>
      <protection/>
    </xf>
    <xf numFmtId="3" fontId="15" fillId="0" borderId="10" xfId="53" applyNumberFormat="1" applyFont="1" applyBorder="1" applyAlignment="1">
      <alignment horizontal="right" vertical="center"/>
      <protection/>
    </xf>
    <xf numFmtId="4" fontId="15" fillId="0" borderId="10" xfId="53" applyNumberFormat="1" applyFont="1" applyBorder="1" applyAlignment="1">
      <alignment horizontal="right" vertical="center"/>
      <protection/>
    </xf>
    <xf numFmtId="0" fontId="16" fillId="0" borderId="0" xfId="0" applyFont="1" applyFill="1" applyAlignment="1">
      <alignment/>
    </xf>
    <xf numFmtId="4" fontId="15" fillId="0" borderId="0" xfId="53" applyNumberFormat="1" applyFont="1" applyBorder="1" applyAlignment="1">
      <alignment vertical="center"/>
      <protection/>
    </xf>
    <xf numFmtId="0" fontId="16" fillId="0" borderId="0" xfId="0" applyFont="1" applyFill="1" applyBorder="1" applyAlignment="1">
      <alignment/>
    </xf>
    <xf numFmtId="0" fontId="15" fillId="33" borderId="10" xfId="53" applyFont="1" applyFill="1" applyBorder="1" applyAlignment="1">
      <alignment vertical="center" wrapText="1"/>
      <protection/>
    </xf>
    <xf numFmtId="3" fontId="15" fillId="33" borderId="10" xfId="0" applyNumberFormat="1" applyFont="1" applyFill="1" applyBorder="1" applyAlignment="1">
      <alignment vertical="center" wrapText="1"/>
    </xf>
    <xf numFmtId="0" fontId="21" fillId="33" borderId="10" xfId="53" applyFont="1" applyFill="1" applyBorder="1" applyAlignment="1">
      <alignment vertical="center" wrapText="1"/>
      <protection/>
    </xf>
    <xf numFmtId="0" fontId="5" fillId="33" borderId="10" xfId="53" applyFont="1" applyFill="1" applyBorder="1" applyAlignment="1">
      <alignment vertical="center" wrapText="1"/>
      <protection/>
    </xf>
    <xf numFmtId="0" fontId="22" fillId="0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3" fillId="0" borderId="10" xfId="52" applyFont="1" applyFill="1" applyBorder="1" applyAlignment="1">
      <alignment horizontal="left" vertical="center" wrapText="1"/>
      <protection/>
    </xf>
    <xf numFmtId="0" fontId="5" fillId="33" borderId="10" xfId="52" applyFont="1" applyFill="1" applyBorder="1" applyAlignment="1">
      <alignment vertical="center" wrapText="1"/>
      <protection/>
    </xf>
    <xf numFmtId="4" fontId="1" fillId="0" borderId="10" xfId="52" applyNumberFormat="1" applyFont="1" applyBorder="1">
      <alignment/>
      <protection/>
    </xf>
    <xf numFmtId="3" fontId="64" fillId="0" borderId="10" xfId="53" applyNumberFormat="1" applyFont="1" applyBorder="1" applyAlignment="1">
      <alignment horizontal="right" vertical="center"/>
      <protection/>
    </xf>
    <xf numFmtId="0" fontId="24" fillId="33" borderId="10" xfId="53" applyFont="1" applyFill="1" applyBorder="1" applyAlignment="1">
      <alignment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3" fontId="62" fillId="0" borderId="10" xfId="53" applyNumberFormat="1" applyFont="1" applyBorder="1" applyAlignment="1">
      <alignment vertical="center"/>
      <protection/>
    </xf>
    <xf numFmtId="3" fontId="1" fillId="0" borderId="10" xfId="0" applyNumberFormat="1" applyFont="1" applyFill="1" applyBorder="1" applyAlignment="1">
      <alignment vertical="center" wrapText="1"/>
    </xf>
    <xf numFmtId="3" fontId="15" fillId="0" borderId="10" xfId="0" applyNumberFormat="1" applyFont="1" applyFill="1" applyBorder="1" applyAlignment="1">
      <alignment vertical="center" wrapText="1"/>
    </xf>
    <xf numFmtId="0" fontId="65" fillId="0" borderId="0" xfId="0" applyFont="1" applyAlignment="1">
      <alignment/>
    </xf>
    <xf numFmtId="0" fontId="18" fillId="33" borderId="10" xfId="53" applyFont="1" applyFill="1" applyBorder="1" applyAlignment="1">
      <alignment vertical="center"/>
      <protection/>
    </xf>
    <xf numFmtId="3" fontId="0" fillId="0" borderId="10" xfId="0" applyNumberFormat="1" applyFont="1" applyBorder="1" applyAlignment="1">
      <alignment/>
    </xf>
    <xf numFmtId="49" fontId="18" fillId="0" borderId="10" xfId="53" applyNumberFormat="1" applyFont="1" applyBorder="1" applyAlignment="1">
      <alignment horizontal="center" vertical="center"/>
      <protection/>
    </xf>
    <xf numFmtId="0" fontId="13" fillId="33" borderId="10" xfId="52" applyFont="1" applyFill="1" applyBorder="1" applyAlignment="1">
      <alignment horizontal="center" vertical="center"/>
      <protection/>
    </xf>
    <xf numFmtId="0" fontId="13" fillId="33" borderId="10" xfId="52" applyFont="1" applyFill="1" applyBorder="1" applyAlignment="1">
      <alignment horizontal="center" vertical="center" wrapText="1"/>
      <protection/>
    </xf>
    <xf numFmtId="49" fontId="4" fillId="33" borderId="10" xfId="52" applyNumberFormat="1" applyFont="1" applyFill="1" applyBorder="1" applyAlignment="1">
      <alignment horizontal="center" vertical="center" wrapText="1"/>
      <protection/>
    </xf>
    <xf numFmtId="0" fontId="15" fillId="33" borderId="10" xfId="53" applyFont="1" applyFill="1" applyBorder="1" applyAlignment="1">
      <alignment vertical="center"/>
      <protection/>
    </xf>
    <xf numFmtId="0" fontId="1" fillId="33" borderId="10" xfId="53" applyFont="1" applyFill="1" applyBorder="1" applyAlignment="1">
      <alignment vertical="center"/>
      <protection/>
    </xf>
    <xf numFmtId="3" fontId="62" fillId="0" borderId="10" xfId="53" applyNumberFormat="1" applyFont="1" applyBorder="1" applyAlignment="1">
      <alignment horizontal="right" vertical="center"/>
      <protection/>
    </xf>
    <xf numFmtId="4" fontId="23" fillId="0" borderId="10" xfId="0" applyNumberFormat="1" applyFont="1" applyBorder="1" applyAlignment="1">
      <alignment/>
    </xf>
    <xf numFmtId="4" fontId="4" fillId="0" borderId="10" xfId="53" applyNumberFormat="1" applyFont="1" applyBorder="1" applyAlignment="1">
      <alignment horizontal="right" vertical="center"/>
      <protection/>
    </xf>
    <xf numFmtId="4" fontId="0" fillId="0" borderId="10" xfId="0" applyNumberFormat="1" applyFont="1" applyBorder="1" applyAlignment="1">
      <alignment vertical="center"/>
    </xf>
    <xf numFmtId="49" fontId="4" fillId="33" borderId="10" xfId="52" applyNumberFormat="1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3" fontId="14" fillId="33" borderId="10" xfId="52" applyNumberFormat="1" applyFont="1" applyFill="1" applyBorder="1" applyAlignment="1">
      <alignment horizontal="center" vertical="center" wrapText="1"/>
      <protection/>
    </xf>
    <xf numFmtId="3" fontId="14" fillId="33" borderId="10" xfId="52" applyNumberFormat="1" applyFont="1" applyFill="1" applyBorder="1" applyAlignment="1">
      <alignment vertical="center" wrapText="1"/>
      <protection/>
    </xf>
    <xf numFmtId="4" fontId="13" fillId="0" borderId="10" xfId="52" applyNumberFormat="1" applyFont="1" applyBorder="1" applyAlignment="1">
      <alignment horizontal="center" wrapText="1"/>
      <protection/>
    </xf>
    <xf numFmtId="4" fontId="11" fillId="0" borderId="10" xfId="0" applyNumberFormat="1" applyFont="1" applyBorder="1" applyAlignment="1">
      <alignment horizontal="center" wrapText="1"/>
    </xf>
    <xf numFmtId="0" fontId="13" fillId="33" borderId="10" xfId="52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10" fontId="17" fillId="33" borderId="11" xfId="53" applyNumberFormat="1" applyFont="1" applyFill="1" applyBorder="1" applyAlignment="1">
      <alignment horizontal="center" vertical="top" wrapText="1"/>
      <protection/>
    </xf>
    <xf numFmtId="10" fontId="15" fillId="33" borderId="12" xfId="53" applyNumberFormat="1" applyFont="1" applyFill="1" applyBorder="1" applyAlignment="1">
      <alignment vertical="top" wrapText="1"/>
      <protection/>
    </xf>
    <xf numFmtId="10" fontId="17" fillId="33" borderId="11" xfId="53" applyNumberFormat="1" applyFont="1" applyFill="1" applyBorder="1" applyAlignment="1">
      <alignment horizontal="center" vertical="center" wrapText="1"/>
      <protection/>
    </xf>
    <xf numFmtId="10" fontId="17" fillId="33" borderId="12" xfId="53" applyNumberFormat="1" applyFont="1" applyFill="1" applyBorder="1" applyAlignment="1">
      <alignment vertical="center" wrapText="1"/>
      <protection/>
    </xf>
    <xf numFmtId="4" fontId="13" fillId="33" borderId="11" xfId="53" applyNumberFormat="1" applyFont="1" applyFill="1" applyBorder="1" applyAlignment="1">
      <alignment horizontal="center" vertical="center" wrapText="1"/>
      <protection/>
    </xf>
    <xf numFmtId="4" fontId="4" fillId="33" borderId="12" xfId="53" applyNumberFormat="1" applyFont="1" applyFill="1" applyBorder="1" applyAlignment="1">
      <alignment vertical="center" wrapText="1"/>
      <protection/>
    </xf>
    <xf numFmtId="0" fontId="14" fillId="33" borderId="11" xfId="53" applyFont="1" applyFill="1" applyBorder="1" applyAlignment="1">
      <alignment horizontal="center" vertical="center" wrapText="1"/>
      <protection/>
    </xf>
    <xf numFmtId="0" fontId="14" fillId="33" borderId="12" xfId="53" applyFont="1" applyFill="1" applyBorder="1" applyAlignment="1">
      <alignment vertical="center"/>
      <protection/>
    </xf>
    <xf numFmtId="4" fontId="4" fillId="33" borderId="11" xfId="53" applyNumberFormat="1" applyFont="1" applyFill="1" applyBorder="1" applyAlignment="1">
      <alignment horizontal="center" vertical="center" wrapText="1"/>
      <protection/>
    </xf>
    <xf numFmtId="4" fontId="4" fillId="33" borderId="12" xfId="53" applyNumberFormat="1" applyFont="1" applyFill="1" applyBorder="1" applyAlignment="1">
      <alignment vertical="center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0" fontId="6" fillId="33" borderId="12" xfId="53" applyFont="1" applyFill="1" applyBorder="1" applyAlignment="1">
      <alignment horizontal="center" vertical="center"/>
      <protection/>
    </xf>
    <xf numFmtId="49" fontId="4" fillId="33" borderId="13" xfId="53" applyNumberFormat="1" applyFont="1" applyFill="1" applyBorder="1" applyAlignment="1">
      <alignment horizontal="center" vertical="center"/>
      <protection/>
    </xf>
    <xf numFmtId="0" fontId="1" fillId="33" borderId="14" xfId="53" applyFill="1" applyBorder="1" applyAlignment="1">
      <alignment horizontal="center" vertical="center"/>
      <protection/>
    </xf>
    <xf numFmtId="0" fontId="1" fillId="33" borderId="15" xfId="53" applyFill="1" applyBorder="1" applyAlignment="1">
      <alignment horizontal="center" vertical="center"/>
      <protection/>
    </xf>
    <xf numFmtId="3" fontId="4" fillId="33" borderId="11" xfId="53" applyNumberFormat="1" applyFont="1" applyFill="1" applyBorder="1" applyAlignment="1">
      <alignment horizontal="center" vertical="center" wrapText="1"/>
      <protection/>
    </xf>
    <xf numFmtId="3" fontId="4" fillId="33" borderId="12" xfId="53" applyNumberFormat="1" applyFont="1" applyFill="1" applyBorder="1" applyAlignment="1">
      <alignment vertical="center"/>
      <protection/>
    </xf>
    <xf numFmtId="10" fontId="13" fillId="33" borderId="11" xfId="53" applyNumberFormat="1" applyFont="1" applyFill="1" applyBorder="1" applyAlignment="1">
      <alignment horizontal="center" vertical="center" wrapText="1"/>
      <protection/>
    </xf>
    <xf numFmtId="10" fontId="4" fillId="33" borderId="12" xfId="53" applyNumberFormat="1" applyFont="1" applyFill="1" applyBorder="1" applyAlignment="1">
      <alignment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Wydatki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9"/>
  <sheetViews>
    <sheetView zoomScalePageLayoutView="0" workbookViewId="0" topLeftCell="B171">
      <selection activeCell="H194" sqref="H194"/>
    </sheetView>
  </sheetViews>
  <sheetFormatPr defaultColWidth="9.00390625" defaultRowHeight="12.75"/>
  <cols>
    <col min="1" max="1" width="44.75390625" style="0" customWidth="1"/>
    <col min="4" max="4" width="7.00390625" style="0" customWidth="1"/>
    <col min="5" max="5" width="12.75390625" style="0" customWidth="1"/>
    <col min="6" max="6" width="12.75390625" style="0" bestFit="1" customWidth="1"/>
    <col min="7" max="7" width="12.375" style="88" customWidth="1"/>
    <col min="8" max="8" width="10.75390625" style="135" customWidth="1"/>
    <col min="9" max="9" width="10.75390625" style="39" customWidth="1"/>
    <col min="10" max="10" width="11.625" style="88" customWidth="1"/>
  </cols>
  <sheetData>
    <row r="1" spans="1:10" ht="21.75" customHeight="1">
      <c r="A1" s="227" t="s">
        <v>0</v>
      </c>
      <c r="B1" s="225" t="s">
        <v>74</v>
      </c>
      <c r="C1" s="226"/>
      <c r="D1" s="226"/>
      <c r="E1" s="228" t="s">
        <v>447</v>
      </c>
      <c r="F1" s="170" t="s">
        <v>75</v>
      </c>
      <c r="G1" s="171" t="s">
        <v>71</v>
      </c>
      <c r="H1" s="216" t="s">
        <v>77</v>
      </c>
      <c r="I1" s="232" t="s">
        <v>249</v>
      </c>
      <c r="J1" s="230" t="s">
        <v>448</v>
      </c>
    </row>
    <row r="2" spans="1:10" ht="46.5" customHeight="1">
      <c r="A2" s="226"/>
      <c r="B2" s="218" t="s">
        <v>1</v>
      </c>
      <c r="C2" s="218" t="s">
        <v>2</v>
      </c>
      <c r="D2" s="218" t="s">
        <v>3</v>
      </c>
      <c r="E2" s="229"/>
      <c r="F2" s="172" t="s">
        <v>76</v>
      </c>
      <c r="G2" s="173" t="s">
        <v>99</v>
      </c>
      <c r="H2" s="217" t="s">
        <v>78</v>
      </c>
      <c r="I2" s="233"/>
      <c r="J2" s="231"/>
    </row>
    <row r="3" spans="1:10" ht="16.5" customHeight="1">
      <c r="A3" s="22" t="s">
        <v>4</v>
      </c>
      <c r="B3" s="2" t="s">
        <v>73</v>
      </c>
      <c r="C3" s="2"/>
      <c r="D3" s="2"/>
      <c r="E3" s="3">
        <f>SUM(E4)</f>
        <v>0</v>
      </c>
      <c r="F3" s="81">
        <f>SUM(F4)</f>
        <v>9959.08</v>
      </c>
      <c r="G3" s="81">
        <f>SUM(G4)</f>
        <v>9959.08</v>
      </c>
      <c r="H3" s="174">
        <f>G3/F3</f>
        <v>1</v>
      </c>
      <c r="I3" s="175">
        <f>G3/9970223.04</f>
        <v>0.0009988823680317587</v>
      </c>
      <c r="J3" s="91">
        <v>0</v>
      </c>
    </row>
    <row r="4" spans="1:10" s="149" customFormat="1" ht="16.5" customHeight="1">
      <c r="A4" s="143" t="s">
        <v>15</v>
      </c>
      <c r="B4" s="144"/>
      <c r="C4" s="144" t="s">
        <v>213</v>
      </c>
      <c r="D4" s="144"/>
      <c r="E4" s="145">
        <f>SUM(E5)</f>
        <v>0</v>
      </c>
      <c r="F4" s="147">
        <f>SUM(F5)</f>
        <v>9959.08</v>
      </c>
      <c r="G4" s="147">
        <f>G5</f>
        <v>9959.08</v>
      </c>
      <c r="H4" s="176">
        <f aca="true" t="shared" si="0" ref="H4:H76">G4/F4</f>
        <v>1</v>
      </c>
      <c r="I4" s="177">
        <f aca="true" t="shared" si="1" ref="I4:I67">G4/9970223.04</f>
        <v>0.0009988823680317587</v>
      </c>
      <c r="J4" s="148">
        <v>0</v>
      </c>
    </row>
    <row r="5" spans="1:10" ht="38.25">
      <c r="A5" s="54" t="s">
        <v>228</v>
      </c>
      <c r="B5" s="4"/>
      <c r="C5" s="4"/>
      <c r="D5" s="53" t="s">
        <v>103</v>
      </c>
      <c r="E5" s="5">
        <v>0</v>
      </c>
      <c r="F5" s="80">
        <v>9959.08</v>
      </c>
      <c r="G5" s="80">
        <v>9959.08</v>
      </c>
      <c r="H5" s="59">
        <f t="shared" si="0"/>
        <v>1</v>
      </c>
      <c r="I5" s="181">
        <f t="shared" si="1"/>
        <v>0.0009988823680317587</v>
      </c>
      <c r="J5" s="104">
        <v>0</v>
      </c>
    </row>
    <row r="6" spans="1:10" s="74" customFormat="1" ht="16.5" customHeight="1">
      <c r="A6" s="13" t="s">
        <v>6</v>
      </c>
      <c r="B6" s="97" t="s">
        <v>269</v>
      </c>
      <c r="C6" s="97"/>
      <c r="D6" s="52"/>
      <c r="E6" s="98">
        <f>SUM(E7)</f>
        <v>330316</v>
      </c>
      <c r="F6" s="98">
        <f>SUM(F7)</f>
        <v>330502</v>
      </c>
      <c r="G6" s="102">
        <f>SUM(G7)</f>
        <v>32490.44</v>
      </c>
      <c r="H6" s="174">
        <f t="shared" si="0"/>
        <v>0.09830633400100453</v>
      </c>
      <c r="I6" s="175">
        <f t="shared" si="1"/>
        <v>0.003258747559573151</v>
      </c>
      <c r="J6" s="102">
        <f>SUM(J7)</f>
        <v>0</v>
      </c>
    </row>
    <row r="7" spans="1:10" s="149" customFormat="1" ht="16.5" customHeight="1">
      <c r="A7" s="150" t="s">
        <v>7</v>
      </c>
      <c r="B7" s="144"/>
      <c r="C7" s="144" t="s">
        <v>270</v>
      </c>
      <c r="D7" s="144"/>
      <c r="E7" s="145">
        <f>SUM(E8:E10)</f>
        <v>330316</v>
      </c>
      <c r="F7" s="145">
        <f>SUM(F8:F10)</f>
        <v>330502</v>
      </c>
      <c r="G7" s="151">
        <f>SUM(G8:G10)</f>
        <v>32490.44</v>
      </c>
      <c r="H7" s="176">
        <f t="shared" si="0"/>
        <v>0.09830633400100453</v>
      </c>
      <c r="I7" s="177">
        <f t="shared" si="1"/>
        <v>0.003258747559573151</v>
      </c>
      <c r="J7" s="151">
        <f>SUM(J8:J10)</f>
        <v>0</v>
      </c>
    </row>
    <row r="8" spans="1:10" ht="26.25" customHeight="1">
      <c r="A8" s="9" t="s">
        <v>305</v>
      </c>
      <c r="B8" s="4"/>
      <c r="C8" s="4"/>
      <c r="D8" s="178" t="s">
        <v>306</v>
      </c>
      <c r="E8" s="5">
        <v>0</v>
      </c>
      <c r="F8" s="6">
        <v>141</v>
      </c>
      <c r="G8" s="80">
        <v>141.03</v>
      </c>
      <c r="H8" s="181">
        <f t="shared" si="0"/>
        <v>1.000212765957447</v>
      </c>
      <c r="I8" s="181">
        <f t="shared" si="1"/>
        <v>1.4145119866847033E-05</v>
      </c>
      <c r="J8" s="104">
        <v>0</v>
      </c>
    </row>
    <row r="9" spans="1:10" ht="16.5" customHeight="1">
      <c r="A9" s="179" t="s">
        <v>16</v>
      </c>
      <c r="B9" s="4"/>
      <c r="C9" s="4"/>
      <c r="D9" s="178" t="s">
        <v>102</v>
      </c>
      <c r="E9" s="5">
        <v>0</v>
      </c>
      <c r="F9" s="6">
        <v>45</v>
      </c>
      <c r="G9" s="80">
        <v>45.81</v>
      </c>
      <c r="H9" s="181">
        <f t="shared" si="0"/>
        <v>1.018</v>
      </c>
      <c r="I9" s="181">
        <f t="shared" si="1"/>
        <v>4.594681564917128E-06</v>
      </c>
      <c r="J9" s="104">
        <v>0</v>
      </c>
    </row>
    <row r="10" spans="1:10" ht="51" customHeight="1">
      <c r="A10" s="203" t="s">
        <v>296</v>
      </c>
      <c r="B10" s="4"/>
      <c r="C10" s="4"/>
      <c r="D10" s="180">
        <v>6207</v>
      </c>
      <c r="E10" s="5">
        <v>330316</v>
      </c>
      <c r="F10" s="6">
        <v>330316</v>
      </c>
      <c r="G10" s="80">
        <v>32303.6</v>
      </c>
      <c r="H10" s="59">
        <f t="shared" si="0"/>
        <v>0.09779604984318047</v>
      </c>
      <c r="I10" s="181">
        <f t="shared" si="1"/>
        <v>0.0032400077581413865</v>
      </c>
      <c r="J10" s="104">
        <v>0</v>
      </c>
    </row>
    <row r="11" spans="1:10" ht="16.5" customHeight="1">
      <c r="A11" s="1" t="s">
        <v>13</v>
      </c>
      <c r="B11" s="2">
        <v>700</v>
      </c>
      <c r="C11" s="2"/>
      <c r="D11" s="2"/>
      <c r="E11" s="3">
        <f>SUM(E12)</f>
        <v>274500</v>
      </c>
      <c r="F11" s="3">
        <f>SUM(F12)</f>
        <v>325397</v>
      </c>
      <c r="G11" s="81">
        <f>SUM(G12)</f>
        <v>234747.88</v>
      </c>
      <c r="H11" s="174">
        <f t="shared" si="0"/>
        <v>0.721419927042966</v>
      </c>
      <c r="I11" s="175">
        <f t="shared" si="1"/>
        <v>0.02354489754724685</v>
      </c>
      <c r="J11" s="90">
        <f>SUM(J13:J19)</f>
        <v>95401.78</v>
      </c>
    </row>
    <row r="12" spans="1:10" s="149" customFormat="1" ht="16.5" customHeight="1">
      <c r="A12" s="143" t="s">
        <v>14</v>
      </c>
      <c r="B12" s="144"/>
      <c r="C12" s="144">
        <v>70005</v>
      </c>
      <c r="D12" s="144"/>
      <c r="E12" s="145">
        <f>SUM(E13:E20)</f>
        <v>274500</v>
      </c>
      <c r="F12" s="145">
        <f>SUM(F13:F20)</f>
        <v>325397</v>
      </c>
      <c r="G12" s="151">
        <f>SUM(G13:G20)</f>
        <v>234747.88</v>
      </c>
      <c r="H12" s="177">
        <f t="shared" si="0"/>
        <v>0.721419927042966</v>
      </c>
      <c r="I12" s="177">
        <f t="shared" si="1"/>
        <v>0.02354489754724685</v>
      </c>
      <c r="J12" s="152">
        <f>SUM(J13:J19)</f>
        <v>95401.78</v>
      </c>
    </row>
    <row r="13" spans="1:10" ht="26.25" customHeight="1">
      <c r="A13" s="19" t="s">
        <v>348</v>
      </c>
      <c r="B13" s="4"/>
      <c r="C13" s="4"/>
      <c r="D13" s="17" t="s">
        <v>100</v>
      </c>
      <c r="E13" s="16">
        <v>80000</v>
      </c>
      <c r="F13" s="6">
        <v>80000</v>
      </c>
      <c r="G13" s="80">
        <v>76890.68</v>
      </c>
      <c r="H13" s="181">
        <f t="shared" si="0"/>
        <v>0.9611334999999999</v>
      </c>
      <c r="I13" s="181">
        <f t="shared" si="1"/>
        <v>0.007712032087097622</v>
      </c>
      <c r="J13" s="80">
        <v>11360.6</v>
      </c>
    </row>
    <row r="14" spans="1:10" ht="36">
      <c r="A14" s="204" t="s">
        <v>416</v>
      </c>
      <c r="B14" s="4"/>
      <c r="C14" s="4"/>
      <c r="D14" s="17" t="s">
        <v>101</v>
      </c>
      <c r="E14" s="16">
        <v>140000</v>
      </c>
      <c r="F14" s="6">
        <v>140000</v>
      </c>
      <c r="G14" s="80">
        <v>90762.19</v>
      </c>
      <c r="H14" s="59">
        <f t="shared" si="0"/>
        <v>0.6483013571428572</v>
      </c>
      <c r="I14" s="181">
        <f t="shared" si="1"/>
        <v>0.009103325937229987</v>
      </c>
      <c r="J14" s="80">
        <v>57431.64</v>
      </c>
    </row>
    <row r="15" spans="1:10" ht="26.25" customHeight="1" hidden="1">
      <c r="A15" s="76" t="s">
        <v>349</v>
      </c>
      <c r="B15" s="4"/>
      <c r="C15" s="4"/>
      <c r="D15" s="17" t="s">
        <v>236</v>
      </c>
      <c r="E15" s="16">
        <v>0</v>
      </c>
      <c r="F15" s="6">
        <v>0</v>
      </c>
      <c r="G15" s="80">
        <v>0</v>
      </c>
      <c r="H15" s="59" t="e">
        <f t="shared" si="0"/>
        <v>#DIV/0!</v>
      </c>
      <c r="I15" s="181">
        <f t="shared" si="1"/>
        <v>0</v>
      </c>
      <c r="J15" s="80">
        <v>0</v>
      </c>
    </row>
    <row r="16" spans="1:10" ht="26.25" customHeight="1">
      <c r="A16" s="76" t="s">
        <v>229</v>
      </c>
      <c r="B16" s="4"/>
      <c r="C16" s="4"/>
      <c r="D16" s="53" t="s">
        <v>230</v>
      </c>
      <c r="E16" s="16">
        <v>50000</v>
      </c>
      <c r="F16" s="6">
        <v>50000</v>
      </c>
      <c r="G16" s="80">
        <v>14028.35</v>
      </c>
      <c r="H16" s="59">
        <f t="shared" si="0"/>
        <v>0.280567</v>
      </c>
      <c r="I16" s="181">
        <f t="shared" si="1"/>
        <v>0.0014070246917966642</v>
      </c>
      <c r="J16" s="80">
        <v>0</v>
      </c>
    </row>
    <row r="17" spans="1:10" ht="16.5" customHeight="1">
      <c r="A17" s="18" t="s">
        <v>59</v>
      </c>
      <c r="B17" s="4"/>
      <c r="C17" s="4"/>
      <c r="D17" s="17" t="s">
        <v>125</v>
      </c>
      <c r="E17" s="16">
        <v>2000</v>
      </c>
      <c r="F17" s="6">
        <v>2000</v>
      </c>
      <c r="G17" s="80">
        <v>0</v>
      </c>
      <c r="H17" s="59">
        <f t="shared" si="0"/>
        <v>0</v>
      </c>
      <c r="I17" s="181">
        <f t="shared" si="1"/>
        <v>0</v>
      </c>
      <c r="J17" s="89">
        <v>0</v>
      </c>
    </row>
    <row r="18" spans="1:10" ht="16.5" customHeight="1">
      <c r="A18" s="18" t="s">
        <v>16</v>
      </c>
      <c r="B18" s="4"/>
      <c r="C18" s="4"/>
      <c r="D18" s="17" t="s">
        <v>102</v>
      </c>
      <c r="E18" s="5">
        <v>2000</v>
      </c>
      <c r="F18" s="6">
        <v>2000</v>
      </c>
      <c r="G18" s="80">
        <v>874.69</v>
      </c>
      <c r="H18" s="59">
        <f t="shared" si="0"/>
        <v>0.43734500000000004</v>
      </c>
      <c r="I18" s="181">
        <f t="shared" si="1"/>
        <v>8.77302339667619E-05</v>
      </c>
      <c r="J18" s="89">
        <v>22193.78</v>
      </c>
    </row>
    <row r="19" spans="1:10" ht="16.5" customHeight="1">
      <c r="A19" s="54" t="s">
        <v>8</v>
      </c>
      <c r="B19" s="4"/>
      <c r="C19" s="4"/>
      <c r="D19" s="53" t="s">
        <v>199</v>
      </c>
      <c r="E19" s="5">
        <v>500</v>
      </c>
      <c r="F19" s="6">
        <v>5000</v>
      </c>
      <c r="G19" s="80">
        <v>5795.32</v>
      </c>
      <c r="H19" s="59">
        <f t="shared" si="0"/>
        <v>1.1590639999999999</v>
      </c>
      <c r="I19" s="181">
        <f t="shared" si="1"/>
        <v>0.0005812628239859316</v>
      </c>
      <c r="J19" s="89">
        <v>4415.76</v>
      </c>
    </row>
    <row r="20" spans="1:10" ht="51" customHeight="1">
      <c r="A20" s="204" t="s">
        <v>296</v>
      </c>
      <c r="B20" s="4"/>
      <c r="C20" s="4"/>
      <c r="D20" s="53" t="s">
        <v>297</v>
      </c>
      <c r="E20" s="5">
        <v>0</v>
      </c>
      <c r="F20" s="6">
        <v>46397</v>
      </c>
      <c r="G20" s="80">
        <v>46396.65</v>
      </c>
      <c r="H20" s="59">
        <f t="shared" si="0"/>
        <v>0.9999924564088196</v>
      </c>
      <c r="I20" s="181">
        <f t="shared" si="1"/>
        <v>0.004653521773169881</v>
      </c>
      <c r="J20" s="80">
        <v>0</v>
      </c>
    </row>
    <row r="21" spans="1:10" ht="16.5" customHeight="1">
      <c r="A21" s="1" t="s">
        <v>17</v>
      </c>
      <c r="B21" s="2">
        <v>750</v>
      </c>
      <c r="C21" s="2"/>
      <c r="D21" s="2"/>
      <c r="E21" s="3">
        <f>SUM(E22,E26,E36)</f>
        <v>1586213</v>
      </c>
      <c r="F21" s="3">
        <f>SUM(F22,F26,F36)</f>
        <v>402329</v>
      </c>
      <c r="G21" s="81">
        <f>SUM(G22,G26,G36)</f>
        <v>229357.02000000002</v>
      </c>
      <c r="H21" s="174">
        <f t="shared" si="0"/>
        <v>0.5700732982211076</v>
      </c>
      <c r="I21" s="175">
        <f t="shared" si="1"/>
        <v>0.023004201518845864</v>
      </c>
      <c r="J21" s="90">
        <f>J22+J26+J36</f>
        <v>3050.8500000000004</v>
      </c>
    </row>
    <row r="22" spans="1:10" s="149" customFormat="1" ht="16.5" customHeight="1">
      <c r="A22" s="143" t="s">
        <v>18</v>
      </c>
      <c r="B22" s="144"/>
      <c r="C22" s="144">
        <v>75011</v>
      </c>
      <c r="D22" s="144"/>
      <c r="E22" s="145">
        <f>SUM(E24:E25)</f>
        <v>80710</v>
      </c>
      <c r="F22" s="146">
        <f>SUM(F23:F25)</f>
        <v>80710</v>
      </c>
      <c r="G22" s="147">
        <f>SUM(G23:G25)</f>
        <v>41663.89</v>
      </c>
      <c r="H22" s="176">
        <f t="shared" si="0"/>
        <v>0.5162171973733118</v>
      </c>
      <c r="I22" s="177">
        <f t="shared" si="1"/>
        <v>0.004178832292201159</v>
      </c>
      <c r="J22" s="152">
        <v>0</v>
      </c>
    </row>
    <row r="23" spans="1:10" s="149" customFormat="1" ht="16.5" customHeight="1">
      <c r="A23" s="54" t="s">
        <v>8</v>
      </c>
      <c r="B23" s="144"/>
      <c r="C23" s="144"/>
      <c r="D23" s="144" t="s">
        <v>199</v>
      </c>
      <c r="E23" s="145">
        <v>0</v>
      </c>
      <c r="F23" s="146">
        <v>0</v>
      </c>
      <c r="G23" s="147">
        <v>72.24</v>
      </c>
      <c r="H23" s="176"/>
      <c r="I23" s="181">
        <f t="shared" si="1"/>
        <v>7.2455751200526805E-06</v>
      </c>
      <c r="J23" s="152">
        <v>0</v>
      </c>
    </row>
    <row r="24" spans="1:10" ht="38.25" customHeight="1">
      <c r="A24" s="19" t="s">
        <v>415</v>
      </c>
      <c r="B24" s="4"/>
      <c r="C24" s="4"/>
      <c r="D24" s="17" t="s">
        <v>103</v>
      </c>
      <c r="E24" s="5">
        <v>80700</v>
      </c>
      <c r="F24" s="6">
        <v>80700</v>
      </c>
      <c r="G24" s="80">
        <v>41587</v>
      </c>
      <c r="H24" s="59">
        <f t="shared" si="0"/>
        <v>0.5153283767038414</v>
      </c>
      <c r="I24" s="181">
        <f t="shared" si="1"/>
        <v>0.004171120328317149</v>
      </c>
      <c r="J24" s="80">
        <v>0</v>
      </c>
    </row>
    <row r="25" spans="1:10" ht="36" customHeight="1">
      <c r="A25" s="20" t="s">
        <v>350</v>
      </c>
      <c r="B25" s="4"/>
      <c r="C25" s="4"/>
      <c r="D25" s="17" t="s">
        <v>104</v>
      </c>
      <c r="E25" s="5">
        <v>10</v>
      </c>
      <c r="F25" s="6">
        <v>10</v>
      </c>
      <c r="G25" s="80">
        <v>4.65</v>
      </c>
      <c r="H25" s="59">
        <f t="shared" si="0"/>
        <v>0.465</v>
      </c>
      <c r="I25" s="181">
        <f t="shared" si="1"/>
        <v>4.663887639568794E-07</v>
      </c>
      <c r="J25" s="80">
        <v>0</v>
      </c>
    </row>
    <row r="26" spans="1:10" s="149" customFormat="1" ht="16.5" customHeight="1">
      <c r="A26" s="143" t="s">
        <v>351</v>
      </c>
      <c r="B26" s="144"/>
      <c r="C26" s="144">
        <v>75023</v>
      </c>
      <c r="D26" s="144"/>
      <c r="E26" s="145">
        <f>SUM(E27:E35)</f>
        <v>1504503</v>
      </c>
      <c r="F26" s="145">
        <f>SUM(F27:F35)</f>
        <v>318619</v>
      </c>
      <c r="G26" s="145">
        <f>SUM(G27:G35)</f>
        <v>185193.13</v>
      </c>
      <c r="H26" s="176">
        <f t="shared" si="0"/>
        <v>0.5812369318841626</v>
      </c>
      <c r="I26" s="177">
        <f t="shared" si="1"/>
        <v>0.01857462257935606</v>
      </c>
      <c r="J26" s="152">
        <f>SUM(J27:J32)</f>
        <v>1082.26</v>
      </c>
    </row>
    <row r="27" spans="1:10" ht="52.5" customHeight="1">
      <c r="A27" s="204" t="s">
        <v>416</v>
      </c>
      <c r="B27" s="4"/>
      <c r="C27" s="4"/>
      <c r="D27" s="17" t="s">
        <v>101</v>
      </c>
      <c r="E27" s="5">
        <v>43520</v>
      </c>
      <c r="F27" s="6">
        <v>43520</v>
      </c>
      <c r="G27" s="80">
        <v>28258.23</v>
      </c>
      <c r="H27" s="59">
        <f t="shared" si="0"/>
        <v>0.6493159466911764</v>
      </c>
      <c r="I27" s="181">
        <f t="shared" si="1"/>
        <v>0.0028342625723245607</v>
      </c>
      <c r="J27" s="80">
        <v>1071.95</v>
      </c>
    </row>
    <row r="28" spans="1:10" ht="16.5" customHeight="1">
      <c r="A28" s="18" t="s">
        <v>59</v>
      </c>
      <c r="B28" s="4"/>
      <c r="C28" s="4"/>
      <c r="D28" s="17" t="s">
        <v>125</v>
      </c>
      <c r="E28" s="5">
        <v>270000</v>
      </c>
      <c r="F28" s="6">
        <v>273474</v>
      </c>
      <c r="G28" s="80">
        <v>155286.1</v>
      </c>
      <c r="H28" s="59">
        <f t="shared" si="0"/>
        <v>0.5678276545485128</v>
      </c>
      <c r="I28" s="181">
        <f t="shared" si="1"/>
        <v>0.015574987578211692</v>
      </c>
      <c r="J28" s="89">
        <v>0</v>
      </c>
    </row>
    <row r="29" spans="1:10" ht="16.5" customHeight="1">
      <c r="A29" s="18" t="s">
        <v>400</v>
      </c>
      <c r="B29" s="4"/>
      <c r="C29" s="4"/>
      <c r="D29" s="17" t="s">
        <v>401</v>
      </c>
      <c r="E29" s="5">
        <v>0</v>
      </c>
      <c r="F29" s="6">
        <v>1050</v>
      </c>
      <c r="G29" s="80">
        <v>1050</v>
      </c>
      <c r="H29" s="59">
        <f t="shared" si="0"/>
        <v>1</v>
      </c>
      <c r="I29" s="181">
        <f t="shared" si="1"/>
        <v>0.00010531359186123083</v>
      </c>
      <c r="J29" s="89">
        <v>0</v>
      </c>
    </row>
    <row r="30" spans="1:10" ht="16.5" customHeight="1">
      <c r="A30" s="18" t="s">
        <v>16</v>
      </c>
      <c r="B30" s="4"/>
      <c r="C30" s="4"/>
      <c r="D30" s="17" t="s">
        <v>102</v>
      </c>
      <c r="E30" s="5">
        <v>10</v>
      </c>
      <c r="F30" s="6">
        <v>10</v>
      </c>
      <c r="G30" s="80">
        <v>0</v>
      </c>
      <c r="H30" s="59">
        <f t="shared" si="0"/>
        <v>0</v>
      </c>
      <c r="I30" s="181">
        <f t="shared" si="1"/>
        <v>0</v>
      </c>
      <c r="J30" s="89">
        <v>10.31</v>
      </c>
    </row>
    <row r="31" spans="1:10" ht="24.75" customHeight="1">
      <c r="A31" s="19" t="s">
        <v>298</v>
      </c>
      <c r="B31" s="4"/>
      <c r="C31" s="4"/>
      <c r="D31" s="53" t="s">
        <v>299</v>
      </c>
      <c r="E31" s="5">
        <v>0</v>
      </c>
      <c r="F31" s="6">
        <v>0</v>
      </c>
      <c r="G31" s="80">
        <v>34.5</v>
      </c>
      <c r="H31" s="59"/>
      <c r="I31" s="181">
        <f t="shared" si="1"/>
        <v>3.4603037325832988E-06</v>
      </c>
      <c r="J31" s="89">
        <v>0</v>
      </c>
    </row>
    <row r="32" spans="1:10" ht="16.5" customHeight="1">
      <c r="A32" s="18" t="s">
        <v>8</v>
      </c>
      <c r="B32" s="4"/>
      <c r="C32" s="4"/>
      <c r="D32" s="17" t="s">
        <v>199</v>
      </c>
      <c r="E32" s="5">
        <v>0</v>
      </c>
      <c r="F32" s="6">
        <v>565</v>
      </c>
      <c r="G32" s="80">
        <v>564.3</v>
      </c>
      <c r="H32" s="59">
        <f t="shared" si="0"/>
        <v>0.9987610619469026</v>
      </c>
      <c r="I32" s="181">
        <f t="shared" si="1"/>
        <v>5.6598533225992904E-05</v>
      </c>
      <c r="J32" s="89">
        <v>0</v>
      </c>
    </row>
    <row r="33" spans="1:10" ht="51" customHeight="1">
      <c r="A33" s="204" t="s">
        <v>296</v>
      </c>
      <c r="B33" s="4"/>
      <c r="C33" s="4"/>
      <c r="D33" s="17" t="s">
        <v>297</v>
      </c>
      <c r="E33" s="5">
        <v>852825</v>
      </c>
      <c r="F33" s="6">
        <v>0</v>
      </c>
      <c r="G33" s="80">
        <v>0</v>
      </c>
      <c r="H33" s="59"/>
      <c r="I33" s="181">
        <f t="shared" si="1"/>
        <v>0</v>
      </c>
      <c r="J33" s="80">
        <v>0</v>
      </c>
    </row>
    <row r="34" spans="1:10" ht="51" customHeight="1">
      <c r="A34" s="204" t="s">
        <v>449</v>
      </c>
      <c r="B34" s="4"/>
      <c r="C34" s="4"/>
      <c r="D34" s="17" t="s">
        <v>450</v>
      </c>
      <c r="E34" s="5">
        <v>104145</v>
      </c>
      <c r="F34" s="6">
        <v>0</v>
      </c>
      <c r="G34" s="80">
        <v>0</v>
      </c>
      <c r="H34" s="59"/>
      <c r="I34" s="181">
        <f t="shared" si="1"/>
        <v>0</v>
      </c>
      <c r="J34" s="80">
        <v>0</v>
      </c>
    </row>
    <row r="35" spans="1:10" ht="51" customHeight="1">
      <c r="A35" s="204" t="s">
        <v>449</v>
      </c>
      <c r="B35" s="4"/>
      <c r="C35" s="4"/>
      <c r="D35" s="17" t="s">
        <v>451</v>
      </c>
      <c r="E35" s="5">
        <v>234003</v>
      </c>
      <c r="F35" s="6">
        <v>0</v>
      </c>
      <c r="G35" s="80">
        <v>0</v>
      </c>
      <c r="H35" s="59"/>
      <c r="I35" s="181">
        <f t="shared" si="1"/>
        <v>0</v>
      </c>
      <c r="J35" s="80">
        <v>0</v>
      </c>
    </row>
    <row r="36" spans="1:10" s="149" customFormat="1" ht="16.5" customHeight="1">
      <c r="A36" s="213" t="s">
        <v>201</v>
      </c>
      <c r="B36" s="144"/>
      <c r="C36" s="144" t="s">
        <v>197</v>
      </c>
      <c r="D36" s="144"/>
      <c r="E36" s="145">
        <f>E37+E38</f>
        <v>1000</v>
      </c>
      <c r="F36" s="145">
        <f>F37+F38+F39</f>
        <v>3000</v>
      </c>
      <c r="G36" s="151">
        <f>G37+G38+G39</f>
        <v>2500</v>
      </c>
      <c r="H36" s="59">
        <f t="shared" si="0"/>
        <v>0.8333333333333334</v>
      </c>
      <c r="I36" s="177">
        <f t="shared" si="1"/>
        <v>0.0002507466472886448</v>
      </c>
      <c r="J36" s="151">
        <f>J37+J38+J39</f>
        <v>1968.5900000000001</v>
      </c>
    </row>
    <row r="37" spans="1:10" ht="26.25" customHeight="1">
      <c r="A37" s="9" t="s">
        <v>305</v>
      </c>
      <c r="B37" s="4"/>
      <c r="C37" s="4"/>
      <c r="D37" s="17" t="s">
        <v>306</v>
      </c>
      <c r="E37" s="5">
        <v>1000</v>
      </c>
      <c r="F37" s="6">
        <v>1000</v>
      </c>
      <c r="G37" s="80">
        <v>500</v>
      </c>
      <c r="H37" s="59">
        <f t="shared" si="0"/>
        <v>0.5</v>
      </c>
      <c r="I37" s="181">
        <f t="shared" si="1"/>
        <v>5.0149329457728965E-05</v>
      </c>
      <c r="J37" s="89">
        <v>1501.94</v>
      </c>
    </row>
    <row r="38" spans="1:10" ht="16.5" customHeight="1">
      <c r="A38" s="18" t="s">
        <v>16</v>
      </c>
      <c r="B38" s="4"/>
      <c r="C38" s="4"/>
      <c r="D38" s="17" t="s">
        <v>102</v>
      </c>
      <c r="E38" s="5">
        <v>0</v>
      </c>
      <c r="F38" s="6">
        <v>0</v>
      </c>
      <c r="G38" s="80">
        <v>0</v>
      </c>
      <c r="H38" s="59"/>
      <c r="I38" s="181">
        <f t="shared" si="1"/>
        <v>0</v>
      </c>
      <c r="J38" s="89">
        <v>466.65</v>
      </c>
    </row>
    <row r="39" spans="1:10" ht="16.5" customHeight="1">
      <c r="A39" s="18" t="s">
        <v>8</v>
      </c>
      <c r="B39" s="4"/>
      <c r="C39" s="4"/>
      <c r="D39" s="17" t="s">
        <v>199</v>
      </c>
      <c r="E39" s="5">
        <v>0</v>
      </c>
      <c r="F39" s="6">
        <v>2000</v>
      </c>
      <c r="G39" s="80">
        <v>2000</v>
      </c>
      <c r="H39" s="59">
        <f t="shared" si="0"/>
        <v>1</v>
      </c>
      <c r="I39" s="181">
        <f t="shared" si="1"/>
        <v>0.00020059731783091586</v>
      </c>
      <c r="J39" s="89">
        <v>0</v>
      </c>
    </row>
    <row r="40" spans="1:10" ht="38.25">
      <c r="A40" s="8" t="s">
        <v>182</v>
      </c>
      <c r="B40" s="2">
        <v>751</v>
      </c>
      <c r="C40" s="2"/>
      <c r="D40" s="2"/>
      <c r="E40" s="3">
        <f>SUM(E41)</f>
        <v>1150</v>
      </c>
      <c r="F40" s="3">
        <f>SUM(F41,F43,F45)</f>
        <v>1150</v>
      </c>
      <c r="G40" s="81">
        <f>SUM(G41,G43,G45)</f>
        <v>574</v>
      </c>
      <c r="H40" s="174">
        <f t="shared" si="0"/>
        <v>0.4991304347826087</v>
      </c>
      <c r="I40" s="175">
        <f t="shared" si="1"/>
        <v>5.7571430217472854E-05</v>
      </c>
      <c r="J40" s="79">
        <v>0</v>
      </c>
    </row>
    <row r="41" spans="1:10" s="149" customFormat="1" ht="25.5">
      <c r="A41" s="153" t="s">
        <v>183</v>
      </c>
      <c r="B41" s="144"/>
      <c r="C41" s="144">
        <v>75101</v>
      </c>
      <c r="D41" s="144"/>
      <c r="E41" s="145">
        <v>1150</v>
      </c>
      <c r="F41" s="146">
        <v>1150</v>
      </c>
      <c r="G41" s="147">
        <v>574</v>
      </c>
      <c r="H41" s="176">
        <f t="shared" si="0"/>
        <v>0.4991304347826087</v>
      </c>
      <c r="I41" s="177">
        <f t="shared" si="1"/>
        <v>5.7571430217472854E-05</v>
      </c>
      <c r="J41" s="147">
        <v>0</v>
      </c>
    </row>
    <row r="42" spans="1:10" ht="38.25">
      <c r="A42" s="19" t="s">
        <v>415</v>
      </c>
      <c r="B42" s="4"/>
      <c r="C42" s="4"/>
      <c r="D42" s="53" t="s">
        <v>103</v>
      </c>
      <c r="E42" s="5">
        <v>1150</v>
      </c>
      <c r="F42" s="6">
        <v>1150</v>
      </c>
      <c r="G42" s="80">
        <v>574</v>
      </c>
      <c r="H42" s="59">
        <f t="shared" si="0"/>
        <v>0.4991304347826087</v>
      </c>
      <c r="I42" s="181">
        <f t="shared" si="1"/>
        <v>5.7571430217472854E-05</v>
      </c>
      <c r="J42" s="80">
        <v>0</v>
      </c>
    </row>
    <row r="43" spans="1:10" ht="12.75" hidden="1">
      <c r="A43" s="19" t="s">
        <v>271</v>
      </c>
      <c r="B43" s="4"/>
      <c r="C43" s="17" t="s">
        <v>272</v>
      </c>
      <c r="D43" s="53"/>
      <c r="E43" s="5">
        <v>0</v>
      </c>
      <c r="F43" s="6">
        <v>0</v>
      </c>
      <c r="G43" s="80">
        <v>0</v>
      </c>
      <c r="H43" s="59" t="e">
        <f t="shared" si="0"/>
        <v>#DIV/0!</v>
      </c>
      <c r="I43" s="175">
        <f t="shared" si="1"/>
        <v>0</v>
      </c>
      <c r="J43" s="80"/>
    </row>
    <row r="44" spans="1:10" ht="38.25" hidden="1">
      <c r="A44" s="19" t="s">
        <v>181</v>
      </c>
      <c r="B44" s="4"/>
      <c r="C44" s="4"/>
      <c r="D44" s="53" t="s">
        <v>103</v>
      </c>
      <c r="E44" s="5">
        <v>0</v>
      </c>
      <c r="F44" s="6">
        <v>0</v>
      </c>
      <c r="G44" s="80">
        <v>0</v>
      </c>
      <c r="H44" s="59" t="e">
        <f t="shared" si="0"/>
        <v>#DIV/0!</v>
      </c>
      <c r="I44" s="175">
        <f t="shared" si="1"/>
        <v>0</v>
      </c>
      <c r="J44" s="80">
        <v>0</v>
      </c>
    </row>
    <row r="45" spans="1:10" ht="15" customHeight="1" hidden="1">
      <c r="A45" s="54" t="s">
        <v>320</v>
      </c>
      <c r="B45" s="4"/>
      <c r="C45" s="53" t="s">
        <v>300</v>
      </c>
      <c r="D45" s="53"/>
      <c r="E45" s="5">
        <v>0</v>
      </c>
      <c r="F45" s="6">
        <v>0</v>
      </c>
      <c r="G45" s="80">
        <v>0</v>
      </c>
      <c r="H45" s="59" t="e">
        <f t="shared" si="0"/>
        <v>#DIV/0!</v>
      </c>
      <c r="I45" s="175">
        <f t="shared" si="1"/>
        <v>0</v>
      </c>
      <c r="J45" s="80">
        <v>0</v>
      </c>
    </row>
    <row r="46" spans="1:10" ht="38.25" hidden="1">
      <c r="A46" s="54" t="s">
        <v>301</v>
      </c>
      <c r="B46" s="4"/>
      <c r="C46" s="53"/>
      <c r="D46" s="53" t="s">
        <v>103</v>
      </c>
      <c r="E46" s="5">
        <v>0</v>
      </c>
      <c r="F46" s="6">
        <v>0</v>
      </c>
      <c r="G46" s="80">
        <v>0</v>
      </c>
      <c r="H46" s="59" t="e">
        <f t="shared" si="0"/>
        <v>#DIV/0!</v>
      </c>
      <c r="I46" s="175">
        <f t="shared" si="1"/>
        <v>0</v>
      </c>
      <c r="J46" s="80">
        <v>0</v>
      </c>
    </row>
    <row r="47" spans="1:10" ht="25.5">
      <c r="A47" s="13" t="s">
        <v>28</v>
      </c>
      <c r="B47" s="52" t="s">
        <v>454</v>
      </c>
      <c r="C47" s="52"/>
      <c r="D47" s="52"/>
      <c r="E47" s="58">
        <f aca="true" t="shared" si="2" ref="E47:G48">E48</f>
        <v>2000</v>
      </c>
      <c r="F47" s="58">
        <f t="shared" si="2"/>
        <v>2000</v>
      </c>
      <c r="G47" s="137">
        <f t="shared" si="2"/>
        <v>750</v>
      </c>
      <c r="H47" s="174">
        <f t="shared" si="0"/>
        <v>0.375</v>
      </c>
      <c r="I47" s="175">
        <f t="shared" si="1"/>
        <v>7.522399418659345E-05</v>
      </c>
      <c r="J47" s="83">
        <v>1400</v>
      </c>
    </row>
    <row r="48" spans="1:10" s="149" customFormat="1" ht="16.5" customHeight="1">
      <c r="A48" s="150" t="s">
        <v>443</v>
      </c>
      <c r="B48" s="144"/>
      <c r="C48" s="144" t="s">
        <v>444</v>
      </c>
      <c r="D48" s="144"/>
      <c r="E48" s="145">
        <f t="shared" si="2"/>
        <v>2000</v>
      </c>
      <c r="F48" s="145">
        <f t="shared" si="2"/>
        <v>2000</v>
      </c>
      <c r="G48" s="151">
        <f t="shared" si="2"/>
        <v>750</v>
      </c>
      <c r="H48" s="176">
        <f t="shared" si="0"/>
        <v>0.375</v>
      </c>
      <c r="I48" s="177">
        <f t="shared" si="1"/>
        <v>7.522399418659345E-05</v>
      </c>
      <c r="J48" s="147">
        <v>1400</v>
      </c>
    </row>
    <row r="49" spans="1:10" ht="25.5">
      <c r="A49" s="19" t="s">
        <v>305</v>
      </c>
      <c r="B49" s="4"/>
      <c r="C49" s="53"/>
      <c r="D49" s="17" t="s">
        <v>306</v>
      </c>
      <c r="E49" s="5">
        <v>2000</v>
      </c>
      <c r="F49" s="6">
        <v>2000</v>
      </c>
      <c r="G49" s="80">
        <v>750</v>
      </c>
      <c r="H49" s="59">
        <f t="shared" si="0"/>
        <v>0.375</v>
      </c>
      <c r="I49" s="181">
        <f t="shared" si="1"/>
        <v>7.522399418659345E-05</v>
      </c>
      <c r="J49" s="80">
        <v>1400</v>
      </c>
    </row>
    <row r="50" spans="1:10" ht="41.25" customHeight="1">
      <c r="A50" s="8" t="s">
        <v>352</v>
      </c>
      <c r="B50" s="2">
        <v>756</v>
      </c>
      <c r="C50" s="2"/>
      <c r="D50" s="2"/>
      <c r="E50" s="3">
        <f>SUM(E51,E54,E62,E73,E80)</f>
        <v>7436660</v>
      </c>
      <c r="F50" s="3">
        <f>SUM(F51,F54,F62,F73,F80)</f>
        <v>7471998</v>
      </c>
      <c r="G50" s="81">
        <f>SUM(G51,G54,G62,G73,G80)</f>
        <v>3702198.4699999997</v>
      </c>
      <c r="H50" s="174">
        <f t="shared" si="0"/>
        <v>0.4954763732538472</v>
      </c>
      <c r="I50" s="175">
        <f t="shared" si="1"/>
        <v>0.3713255415798602</v>
      </c>
      <c r="J50" s="81">
        <f>SUM(J51,J54,J62,J73)</f>
        <v>224049.43000000002</v>
      </c>
    </row>
    <row r="51" spans="1:10" s="149" customFormat="1" ht="16.5" customHeight="1">
      <c r="A51" s="143" t="s">
        <v>353</v>
      </c>
      <c r="B51" s="144"/>
      <c r="C51" s="144">
        <v>75601</v>
      </c>
      <c r="D51" s="144"/>
      <c r="E51" s="145">
        <f>SUM(E52:E53)</f>
        <v>4000</v>
      </c>
      <c r="F51" s="146">
        <f>SUM(F52:F53)</f>
        <v>16095</v>
      </c>
      <c r="G51" s="147">
        <f>SUM(G52:G53)</f>
        <v>19684.600000000002</v>
      </c>
      <c r="H51" s="176">
        <f t="shared" si="0"/>
        <v>1.223025784405095</v>
      </c>
      <c r="I51" s="177">
        <f t="shared" si="1"/>
        <v>0.0019743389812872233</v>
      </c>
      <c r="J51" s="152">
        <f>J52+J53</f>
        <v>28139</v>
      </c>
    </row>
    <row r="52" spans="1:10" ht="25.5" customHeight="1">
      <c r="A52" s="54" t="s">
        <v>354</v>
      </c>
      <c r="B52" s="4"/>
      <c r="C52" s="4"/>
      <c r="D52" s="17" t="s">
        <v>105</v>
      </c>
      <c r="E52" s="5">
        <v>4000</v>
      </c>
      <c r="F52" s="6">
        <v>16000</v>
      </c>
      <c r="G52" s="80">
        <v>19651.9</v>
      </c>
      <c r="H52" s="59">
        <f t="shared" si="0"/>
        <v>1.22824375</v>
      </c>
      <c r="I52" s="181">
        <f t="shared" si="1"/>
        <v>0.001971059215140688</v>
      </c>
      <c r="J52" s="80">
        <v>28139</v>
      </c>
    </row>
    <row r="53" spans="1:10" ht="25.5">
      <c r="A53" s="19" t="s">
        <v>184</v>
      </c>
      <c r="B53" s="51"/>
      <c r="C53" s="4"/>
      <c r="D53" s="17" t="s">
        <v>106</v>
      </c>
      <c r="E53" s="5">
        <v>0</v>
      </c>
      <c r="F53" s="6">
        <v>95</v>
      </c>
      <c r="G53" s="80">
        <v>32.7</v>
      </c>
      <c r="H53" s="59">
        <f t="shared" si="0"/>
        <v>0.3442105263157895</v>
      </c>
      <c r="I53" s="181">
        <f t="shared" si="1"/>
        <v>3.2797661465354745E-06</v>
      </c>
      <c r="J53" s="80">
        <v>0</v>
      </c>
    </row>
    <row r="54" spans="1:10" s="149" customFormat="1" ht="50.25" customHeight="1">
      <c r="A54" s="150" t="s">
        <v>355</v>
      </c>
      <c r="B54" s="144"/>
      <c r="C54" s="144">
        <v>75615</v>
      </c>
      <c r="D54" s="144"/>
      <c r="E54" s="145">
        <f>SUM(E55:E61)</f>
        <v>1146264</v>
      </c>
      <c r="F54" s="145">
        <f>SUM(F55:F61)</f>
        <v>1149507</v>
      </c>
      <c r="G54" s="151">
        <f>SUM(G55:G61)</f>
        <v>654871.87</v>
      </c>
      <c r="H54" s="176">
        <f t="shared" si="0"/>
        <v>0.5696980270672558</v>
      </c>
      <c r="I54" s="177">
        <f t="shared" si="1"/>
        <v>0.0656827703224581</v>
      </c>
      <c r="J54" s="147">
        <f>SUM(J55:J60)</f>
        <v>39654.76</v>
      </c>
    </row>
    <row r="55" spans="1:10" ht="16.5" customHeight="1">
      <c r="A55" s="7" t="s">
        <v>31</v>
      </c>
      <c r="B55" s="4"/>
      <c r="C55" s="4"/>
      <c r="D55" s="17" t="s">
        <v>107</v>
      </c>
      <c r="E55" s="5">
        <v>1119700</v>
      </c>
      <c r="F55" s="6">
        <v>1119700</v>
      </c>
      <c r="G55" s="80">
        <v>624908.84</v>
      </c>
      <c r="H55" s="59">
        <f t="shared" si="0"/>
        <v>0.558103813521479</v>
      </c>
      <c r="I55" s="181">
        <f t="shared" si="1"/>
        <v>0.06267751859641447</v>
      </c>
      <c r="J55" s="89">
        <v>39524.76</v>
      </c>
    </row>
    <row r="56" spans="1:10" ht="16.5" customHeight="1">
      <c r="A56" s="7" t="s">
        <v>32</v>
      </c>
      <c r="B56" s="4"/>
      <c r="C56" s="4"/>
      <c r="D56" s="17" t="s">
        <v>108</v>
      </c>
      <c r="E56" s="5">
        <v>7118</v>
      </c>
      <c r="F56" s="6">
        <v>7118</v>
      </c>
      <c r="G56" s="80">
        <v>5086</v>
      </c>
      <c r="H56" s="59">
        <f t="shared" si="0"/>
        <v>0.7145265524023602</v>
      </c>
      <c r="I56" s="181">
        <f t="shared" si="1"/>
        <v>0.000510118979244019</v>
      </c>
      <c r="J56" s="89">
        <v>0</v>
      </c>
    </row>
    <row r="57" spans="1:10" ht="16.5" customHeight="1">
      <c r="A57" s="7" t="s">
        <v>33</v>
      </c>
      <c r="B57" s="4"/>
      <c r="C57" s="4"/>
      <c r="D57" s="17" t="s">
        <v>109</v>
      </c>
      <c r="E57" s="5">
        <v>1600</v>
      </c>
      <c r="F57" s="6">
        <v>1586</v>
      </c>
      <c r="G57" s="80">
        <v>793</v>
      </c>
      <c r="H57" s="59">
        <f t="shared" si="0"/>
        <v>0.5</v>
      </c>
      <c r="I57" s="181">
        <f t="shared" si="1"/>
        <v>7.953683651995814E-05</v>
      </c>
      <c r="J57" s="89">
        <v>0</v>
      </c>
    </row>
    <row r="58" spans="1:10" ht="16.5" customHeight="1">
      <c r="A58" s="7" t="s">
        <v>34</v>
      </c>
      <c r="B58" s="4"/>
      <c r="C58" s="4"/>
      <c r="D58" s="17" t="s">
        <v>110</v>
      </c>
      <c r="E58" s="5">
        <v>8500</v>
      </c>
      <c r="F58" s="6">
        <v>8500</v>
      </c>
      <c r="G58" s="80">
        <v>6036</v>
      </c>
      <c r="H58" s="59">
        <f t="shared" si="0"/>
        <v>0.7101176470588235</v>
      </c>
      <c r="I58" s="181">
        <f t="shared" si="1"/>
        <v>0.0006054027052137041</v>
      </c>
      <c r="J58" s="89">
        <v>130</v>
      </c>
    </row>
    <row r="59" spans="1:10" ht="16.5" customHeight="1">
      <c r="A59" s="54" t="s">
        <v>356</v>
      </c>
      <c r="B59" s="4"/>
      <c r="C59" s="4"/>
      <c r="D59" s="17" t="s">
        <v>114</v>
      </c>
      <c r="E59" s="5">
        <v>100</v>
      </c>
      <c r="F59" s="6">
        <v>857</v>
      </c>
      <c r="G59" s="80">
        <v>11015</v>
      </c>
      <c r="H59" s="59">
        <f t="shared" si="0"/>
        <v>12.852975495915986</v>
      </c>
      <c r="I59" s="181">
        <f t="shared" si="1"/>
        <v>0.0011047897279537692</v>
      </c>
      <c r="J59" s="89">
        <v>0</v>
      </c>
    </row>
    <row r="60" spans="1:10" ht="27.75" customHeight="1">
      <c r="A60" s="54" t="s">
        <v>357</v>
      </c>
      <c r="B60" s="4"/>
      <c r="C60" s="4"/>
      <c r="D60" s="17" t="s">
        <v>106</v>
      </c>
      <c r="E60" s="5">
        <v>200</v>
      </c>
      <c r="F60" s="6">
        <v>2700</v>
      </c>
      <c r="G60" s="80">
        <v>2649.03</v>
      </c>
      <c r="H60" s="59">
        <f t="shared" si="0"/>
        <v>0.9811222222222223</v>
      </c>
      <c r="I60" s="181">
        <f t="shared" si="1"/>
        <v>0.00026569415642681553</v>
      </c>
      <c r="J60" s="80">
        <v>0</v>
      </c>
    </row>
    <row r="61" spans="1:10" ht="27.75" customHeight="1">
      <c r="A61" s="19" t="s">
        <v>452</v>
      </c>
      <c r="B61" s="4"/>
      <c r="C61" s="4"/>
      <c r="D61" s="17" t="s">
        <v>453</v>
      </c>
      <c r="E61" s="5">
        <v>9046</v>
      </c>
      <c r="F61" s="6">
        <v>9046</v>
      </c>
      <c r="G61" s="80">
        <v>4384</v>
      </c>
      <c r="H61" s="59">
        <f t="shared" si="0"/>
        <v>0.4846340924165377</v>
      </c>
      <c r="I61" s="181">
        <f t="shared" si="1"/>
        <v>0.00043970932068536757</v>
      </c>
      <c r="J61" s="80">
        <v>0</v>
      </c>
    </row>
    <row r="62" spans="1:10" s="149" customFormat="1" ht="40.5" customHeight="1">
      <c r="A62" s="150" t="s">
        <v>358</v>
      </c>
      <c r="B62" s="144"/>
      <c r="C62" s="144" t="s">
        <v>156</v>
      </c>
      <c r="D62" s="144"/>
      <c r="E62" s="145">
        <f>SUM(E63:E72)</f>
        <v>1775990</v>
      </c>
      <c r="F62" s="145">
        <f>SUM(F63:F72)</f>
        <v>1775990</v>
      </c>
      <c r="G62" s="151">
        <f>SUM(G63:G72)</f>
        <v>986205.5</v>
      </c>
      <c r="H62" s="176">
        <f t="shared" si="0"/>
        <v>0.5552990163232902</v>
      </c>
      <c r="I62" s="177">
        <f t="shared" si="1"/>
        <v>0.09891508906504864</v>
      </c>
      <c r="J62" s="147">
        <f>SUM(J63:J72)</f>
        <v>149285.67</v>
      </c>
    </row>
    <row r="63" spans="1:10" ht="16.5" customHeight="1">
      <c r="A63" s="7" t="s">
        <v>31</v>
      </c>
      <c r="B63" s="4"/>
      <c r="C63" s="4"/>
      <c r="D63" s="17" t="s">
        <v>107</v>
      </c>
      <c r="E63" s="5">
        <v>1314440</v>
      </c>
      <c r="F63" s="6">
        <v>1314440</v>
      </c>
      <c r="G63" s="80">
        <v>743889.25</v>
      </c>
      <c r="H63" s="59">
        <f t="shared" si="0"/>
        <v>0.5659362542223304</v>
      </c>
      <c r="I63" s="181">
        <f t="shared" si="1"/>
        <v>0.07461109415662581</v>
      </c>
      <c r="J63" s="89">
        <v>139453.17</v>
      </c>
    </row>
    <row r="64" spans="1:10" ht="16.5" customHeight="1">
      <c r="A64" s="7" t="s">
        <v>32</v>
      </c>
      <c r="B64" s="4"/>
      <c r="C64" s="4"/>
      <c r="D64" s="17" t="s">
        <v>108</v>
      </c>
      <c r="E64" s="5">
        <v>32920</v>
      </c>
      <c r="F64" s="6">
        <v>32920</v>
      </c>
      <c r="G64" s="80">
        <v>20627.6</v>
      </c>
      <c r="H64" s="59">
        <f t="shared" si="0"/>
        <v>0.6265978128797084</v>
      </c>
      <c r="I64" s="181">
        <f t="shared" si="1"/>
        <v>0.0020689206166445</v>
      </c>
      <c r="J64" s="89">
        <v>550</v>
      </c>
    </row>
    <row r="65" spans="1:10" ht="16.5" customHeight="1">
      <c r="A65" s="7" t="s">
        <v>33</v>
      </c>
      <c r="B65" s="4"/>
      <c r="C65" s="4"/>
      <c r="D65" s="17" t="s">
        <v>109</v>
      </c>
      <c r="E65" s="5">
        <v>20</v>
      </c>
      <c r="F65" s="6">
        <v>20</v>
      </c>
      <c r="G65" s="80">
        <v>11</v>
      </c>
      <c r="H65" s="59">
        <f t="shared" si="0"/>
        <v>0.55</v>
      </c>
      <c r="I65" s="181">
        <f t="shared" si="1"/>
        <v>1.1032852480700373E-06</v>
      </c>
      <c r="J65" s="89">
        <v>0</v>
      </c>
    </row>
    <row r="66" spans="1:10" ht="16.5" customHeight="1">
      <c r="A66" s="7" t="s">
        <v>34</v>
      </c>
      <c r="B66" s="4"/>
      <c r="C66" s="4"/>
      <c r="D66" s="17" t="s">
        <v>110</v>
      </c>
      <c r="E66" s="5">
        <v>165110</v>
      </c>
      <c r="F66" s="6">
        <v>165110</v>
      </c>
      <c r="G66" s="80">
        <v>94176</v>
      </c>
      <c r="H66" s="59">
        <f t="shared" si="0"/>
        <v>0.570383380776452</v>
      </c>
      <c r="I66" s="181">
        <f t="shared" si="1"/>
        <v>0.009445726502022167</v>
      </c>
      <c r="J66" s="89">
        <v>7034.1</v>
      </c>
    </row>
    <row r="67" spans="1:10" ht="16.5" customHeight="1">
      <c r="A67" s="19" t="s">
        <v>155</v>
      </c>
      <c r="B67" s="4"/>
      <c r="C67" s="4"/>
      <c r="D67" s="17" t="s">
        <v>111</v>
      </c>
      <c r="E67" s="5">
        <v>5000</v>
      </c>
      <c r="F67" s="6">
        <v>5000</v>
      </c>
      <c r="G67" s="80">
        <v>6285</v>
      </c>
      <c r="H67" s="59">
        <f t="shared" si="0"/>
        <v>1.257</v>
      </c>
      <c r="I67" s="181">
        <f t="shared" si="1"/>
        <v>0.0006303770712836531</v>
      </c>
      <c r="J67" s="89">
        <v>1734.4</v>
      </c>
    </row>
    <row r="68" spans="1:10" ht="16.5" customHeight="1">
      <c r="A68" s="19" t="s">
        <v>250</v>
      </c>
      <c r="B68" s="4"/>
      <c r="C68" s="4"/>
      <c r="D68" s="17" t="s">
        <v>112</v>
      </c>
      <c r="E68" s="5">
        <v>18500</v>
      </c>
      <c r="F68" s="6">
        <v>18500</v>
      </c>
      <c r="G68" s="80">
        <v>11955</v>
      </c>
      <c r="H68" s="59">
        <f t="shared" si="0"/>
        <v>0.6462162162162162</v>
      </c>
      <c r="I68" s="181">
        <f aca="true" t="shared" si="3" ref="I68:I131">G68/9970223.04</f>
        <v>0.0011990704673342995</v>
      </c>
      <c r="J68" s="89">
        <v>350</v>
      </c>
    </row>
    <row r="69" spans="1:10" ht="16.5" customHeight="1">
      <c r="A69" s="19" t="s">
        <v>35</v>
      </c>
      <c r="B69" s="4"/>
      <c r="C69" s="4"/>
      <c r="D69" s="17" t="s">
        <v>113</v>
      </c>
      <c r="E69" s="5">
        <v>110000</v>
      </c>
      <c r="F69" s="6">
        <v>110000</v>
      </c>
      <c r="G69" s="80">
        <v>49157</v>
      </c>
      <c r="H69" s="59">
        <f t="shared" si="0"/>
        <v>0.44688181818181816</v>
      </c>
      <c r="I69" s="181">
        <f t="shared" si="3"/>
        <v>0.004930381176307165</v>
      </c>
      <c r="J69" s="89">
        <v>0</v>
      </c>
    </row>
    <row r="70" spans="1:10" ht="16.5" customHeight="1">
      <c r="A70" s="54" t="s">
        <v>356</v>
      </c>
      <c r="B70" s="4"/>
      <c r="C70" s="4"/>
      <c r="D70" s="17" t="s">
        <v>114</v>
      </c>
      <c r="E70" s="5">
        <v>125000</v>
      </c>
      <c r="F70" s="6">
        <v>125000</v>
      </c>
      <c r="G70" s="80">
        <v>54683</v>
      </c>
      <c r="H70" s="59">
        <f t="shared" si="0"/>
        <v>0.437464</v>
      </c>
      <c r="I70" s="181">
        <f t="shared" si="3"/>
        <v>0.0054846315654739864</v>
      </c>
      <c r="J70" s="89">
        <v>164</v>
      </c>
    </row>
    <row r="71" spans="1:10" ht="16.5" customHeight="1">
      <c r="A71" s="54" t="s">
        <v>359</v>
      </c>
      <c r="B71" s="4"/>
      <c r="C71" s="4"/>
      <c r="D71" s="17" t="s">
        <v>251</v>
      </c>
      <c r="E71" s="5">
        <v>0</v>
      </c>
      <c r="F71" s="6">
        <v>0</v>
      </c>
      <c r="G71" s="80">
        <v>0</v>
      </c>
      <c r="H71" s="59"/>
      <c r="I71" s="181">
        <f t="shared" si="3"/>
        <v>0</v>
      </c>
      <c r="J71" s="89">
        <v>0</v>
      </c>
    </row>
    <row r="72" spans="1:10" ht="26.25" customHeight="1">
      <c r="A72" s="54" t="s">
        <v>357</v>
      </c>
      <c r="B72" s="4"/>
      <c r="C72" s="4"/>
      <c r="D72" s="17" t="s">
        <v>106</v>
      </c>
      <c r="E72" s="5">
        <v>5000</v>
      </c>
      <c r="F72" s="6">
        <v>5000</v>
      </c>
      <c r="G72" s="80">
        <v>5421.65</v>
      </c>
      <c r="H72" s="59">
        <f t="shared" si="0"/>
        <v>1.08433</v>
      </c>
      <c r="I72" s="181">
        <f t="shared" si="3"/>
        <v>0.0005437842241089925</v>
      </c>
      <c r="J72" s="89">
        <v>0</v>
      </c>
    </row>
    <row r="73" spans="1:10" s="149" customFormat="1" ht="39" customHeight="1">
      <c r="A73" s="150" t="s">
        <v>360</v>
      </c>
      <c r="B73" s="144"/>
      <c r="C73" s="144" t="s">
        <v>157</v>
      </c>
      <c r="D73" s="144"/>
      <c r="E73" s="145">
        <f>SUM(E74:E78)</f>
        <v>731100</v>
      </c>
      <c r="F73" s="145">
        <f>SUM(F74:F79)</f>
        <v>731100</v>
      </c>
      <c r="G73" s="151">
        <f>SUM(G74:G79)</f>
        <v>255588.02999999997</v>
      </c>
      <c r="H73" s="176">
        <f t="shared" si="0"/>
        <v>0.34959380385720146</v>
      </c>
      <c r="I73" s="177">
        <f t="shared" si="3"/>
        <v>0.025635136643843825</v>
      </c>
      <c r="J73" s="151">
        <f>SUM(J74:J78)</f>
        <v>6970</v>
      </c>
    </row>
    <row r="74" spans="1:10" ht="16.5" customHeight="1">
      <c r="A74" s="19" t="s">
        <v>36</v>
      </c>
      <c r="B74" s="4"/>
      <c r="C74" s="4"/>
      <c r="D74" s="17" t="s">
        <v>115</v>
      </c>
      <c r="E74" s="5">
        <v>282000</v>
      </c>
      <c r="F74" s="6">
        <v>282000</v>
      </c>
      <c r="G74" s="80">
        <v>126258.15</v>
      </c>
      <c r="H74" s="59">
        <f t="shared" si="0"/>
        <v>0.4477239361702127</v>
      </c>
      <c r="I74" s="181">
        <f t="shared" si="3"/>
        <v>0.012663523122146724</v>
      </c>
      <c r="J74" s="82">
        <v>0</v>
      </c>
    </row>
    <row r="75" spans="1:10" ht="24.75" customHeight="1">
      <c r="A75" s="19" t="s">
        <v>417</v>
      </c>
      <c r="B75" s="4"/>
      <c r="C75" s="4"/>
      <c r="D75" s="17" t="s">
        <v>116</v>
      </c>
      <c r="E75" s="5">
        <v>135000</v>
      </c>
      <c r="F75" s="6">
        <v>135000</v>
      </c>
      <c r="G75" s="80">
        <v>102539.94</v>
      </c>
      <c r="H75" s="59">
        <f t="shared" si="0"/>
        <v>0.7595551111111112</v>
      </c>
      <c r="I75" s="181">
        <f t="shared" si="3"/>
        <v>0.010284618467271522</v>
      </c>
      <c r="J75" s="82">
        <v>0</v>
      </c>
    </row>
    <row r="76" spans="1:10" ht="24.75" customHeight="1">
      <c r="A76" s="19" t="s">
        <v>418</v>
      </c>
      <c r="B76" s="4"/>
      <c r="C76" s="4"/>
      <c r="D76" s="17" t="s">
        <v>117</v>
      </c>
      <c r="E76" s="5">
        <v>310000</v>
      </c>
      <c r="F76" s="6">
        <v>310000</v>
      </c>
      <c r="G76" s="80">
        <v>24169.14</v>
      </c>
      <c r="H76" s="59">
        <f t="shared" si="0"/>
        <v>0.07796496774193548</v>
      </c>
      <c r="I76" s="181">
        <f t="shared" si="3"/>
        <v>0.002424132329139951</v>
      </c>
      <c r="J76" s="82">
        <v>6970</v>
      </c>
    </row>
    <row r="77" spans="1:10" ht="16.5" customHeight="1">
      <c r="A77" s="19" t="s">
        <v>37</v>
      </c>
      <c r="B77" s="4"/>
      <c r="C77" s="4"/>
      <c r="D77" s="17" t="s">
        <v>119</v>
      </c>
      <c r="E77" s="5">
        <v>100</v>
      </c>
      <c r="F77" s="6">
        <v>100</v>
      </c>
      <c r="G77" s="80">
        <v>28</v>
      </c>
      <c r="H77" s="59">
        <f aca="true" t="shared" si="4" ref="H77:H153">G77/F77</f>
        <v>0.28</v>
      </c>
      <c r="I77" s="181">
        <f t="shared" si="3"/>
        <v>2.8083624496328223E-06</v>
      </c>
      <c r="J77" s="82">
        <f>SUM(J78:J83)</f>
        <v>0</v>
      </c>
    </row>
    <row r="78" spans="1:10" ht="16.5" customHeight="1">
      <c r="A78" s="19" t="s">
        <v>158</v>
      </c>
      <c r="B78" s="4"/>
      <c r="C78" s="4"/>
      <c r="D78" s="17" t="s">
        <v>134</v>
      </c>
      <c r="E78" s="5">
        <v>4000</v>
      </c>
      <c r="F78" s="6">
        <v>4000</v>
      </c>
      <c r="G78" s="80">
        <v>2592.8</v>
      </c>
      <c r="H78" s="59">
        <f t="shared" si="4"/>
        <v>0.6482</v>
      </c>
      <c r="I78" s="181">
        <f t="shared" si="3"/>
        <v>0.0002600543628359993</v>
      </c>
      <c r="J78" s="82">
        <f>SUM(J80:J84)</f>
        <v>0</v>
      </c>
    </row>
    <row r="79" spans="1:10" ht="16.5" customHeight="1" hidden="1">
      <c r="A79" s="54" t="s">
        <v>16</v>
      </c>
      <c r="B79" s="4"/>
      <c r="C79" s="4"/>
      <c r="D79" s="53" t="s">
        <v>102</v>
      </c>
      <c r="E79" s="5">
        <v>0</v>
      </c>
      <c r="F79" s="6">
        <v>0</v>
      </c>
      <c r="G79" s="80">
        <v>0</v>
      </c>
      <c r="H79" s="59" t="e">
        <f t="shared" si="4"/>
        <v>#DIV/0!</v>
      </c>
      <c r="I79" s="181">
        <f t="shared" si="3"/>
        <v>0</v>
      </c>
      <c r="J79" s="82">
        <v>0</v>
      </c>
    </row>
    <row r="80" spans="1:10" s="149" customFormat="1" ht="26.25" customHeight="1">
      <c r="A80" s="150" t="s">
        <v>38</v>
      </c>
      <c r="B80" s="144"/>
      <c r="C80" s="144" t="s">
        <v>159</v>
      </c>
      <c r="D80" s="144"/>
      <c r="E80" s="145">
        <f>SUM(E81:E82)</f>
        <v>3779306</v>
      </c>
      <c r="F80" s="145">
        <f>SUM(F81:F82)</f>
        <v>3799306</v>
      </c>
      <c r="G80" s="151">
        <f>SUM(G81:G82)</f>
        <v>1785848.47</v>
      </c>
      <c r="H80" s="176">
        <f t="shared" si="4"/>
        <v>0.47004596892169254</v>
      </c>
      <c r="I80" s="177">
        <f t="shared" si="3"/>
        <v>0.1791182065672224</v>
      </c>
      <c r="J80" s="151">
        <f>SUM(J81:J85)</f>
        <v>0</v>
      </c>
    </row>
    <row r="81" spans="1:10" ht="17.25" customHeight="1">
      <c r="A81" s="19" t="s">
        <v>39</v>
      </c>
      <c r="B81" s="4"/>
      <c r="C81" s="4"/>
      <c r="D81" s="17" t="s">
        <v>118</v>
      </c>
      <c r="E81" s="5">
        <v>3659306</v>
      </c>
      <c r="F81" s="6">
        <v>3659306</v>
      </c>
      <c r="G81" s="80">
        <v>1624172</v>
      </c>
      <c r="H81" s="59">
        <f t="shared" si="4"/>
        <v>0.4438470026830224</v>
      </c>
      <c r="I81" s="181">
        <f t="shared" si="3"/>
        <v>0.16290227344803715</v>
      </c>
      <c r="J81" s="82">
        <f>SUM(J82:J88)</f>
        <v>0</v>
      </c>
    </row>
    <row r="82" spans="1:10" ht="16.5" customHeight="1">
      <c r="A82" s="19" t="s">
        <v>40</v>
      </c>
      <c r="B82" s="4"/>
      <c r="C82" s="4"/>
      <c r="D82" s="17" t="s">
        <v>120</v>
      </c>
      <c r="E82" s="5">
        <v>120000</v>
      </c>
      <c r="F82" s="6">
        <v>140000</v>
      </c>
      <c r="G82" s="80">
        <v>161676.47</v>
      </c>
      <c r="H82" s="59">
        <f t="shared" si="4"/>
        <v>1.1548319285714286</v>
      </c>
      <c r="I82" s="181">
        <f t="shared" si="3"/>
        <v>0.016215933119185268</v>
      </c>
      <c r="J82" s="82">
        <f>SUM(J83:J89)</f>
        <v>0</v>
      </c>
    </row>
    <row r="83" spans="1:10" ht="18.75" customHeight="1">
      <c r="A83" s="8" t="s">
        <v>42</v>
      </c>
      <c r="B83" s="2">
        <v>758</v>
      </c>
      <c r="C83" s="2"/>
      <c r="D83" s="2"/>
      <c r="E83" s="3">
        <f>SUM(E84,E88,E90,E86)</f>
        <v>3921375</v>
      </c>
      <c r="F83" s="3">
        <f>SUM(F84,F88,F90,F86)</f>
        <v>4289851</v>
      </c>
      <c r="G83" s="81">
        <f>SUM(G84,G88,G90,G86)</f>
        <v>2637121.02</v>
      </c>
      <c r="H83" s="174">
        <f t="shared" si="4"/>
        <v>0.6147348754070946</v>
      </c>
      <c r="I83" s="175">
        <f t="shared" si="3"/>
        <v>0.2644997017037645</v>
      </c>
      <c r="J83" s="90">
        <v>0</v>
      </c>
    </row>
    <row r="84" spans="1:10" s="149" customFormat="1" ht="16.5" customHeight="1">
      <c r="A84" s="150" t="s">
        <v>419</v>
      </c>
      <c r="B84" s="144"/>
      <c r="C84" s="144">
        <v>75801</v>
      </c>
      <c r="D84" s="144"/>
      <c r="E84" s="145">
        <f>SUM(E85)</f>
        <v>3817943</v>
      </c>
      <c r="F84" s="146">
        <f>SUM(F85)</f>
        <v>4171419</v>
      </c>
      <c r="G84" s="147">
        <f>SUM(G85)</f>
        <v>2567024</v>
      </c>
      <c r="H84" s="176">
        <f t="shared" si="4"/>
        <v>0.6153838777643771</v>
      </c>
      <c r="I84" s="177">
        <f t="shared" si="3"/>
        <v>0.2574690646037945</v>
      </c>
      <c r="J84" s="152">
        <v>0</v>
      </c>
    </row>
    <row r="85" spans="1:10" ht="16.5" customHeight="1">
      <c r="A85" s="7" t="s">
        <v>43</v>
      </c>
      <c r="B85" s="4"/>
      <c r="C85" s="4"/>
      <c r="D85" s="17" t="s">
        <v>121</v>
      </c>
      <c r="E85" s="5">
        <v>3817943</v>
      </c>
      <c r="F85" s="6">
        <v>4171419</v>
      </c>
      <c r="G85" s="80">
        <v>2567024</v>
      </c>
      <c r="H85" s="59">
        <f t="shared" si="4"/>
        <v>0.6153838777643771</v>
      </c>
      <c r="I85" s="181">
        <f t="shared" si="3"/>
        <v>0.2574690646037945</v>
      </c>
      <c r="J85" s="92">
        <v>0</v>
      </c>
    </row>
    <row r="86" spans="1:10" s="149" customFormat="1" ht="16.5" customHeight="1" hidden="1">
      <c r="A86" s="150" t="s">
        <v>361</v>
      </c>
      <c r="B86" s="144"/>
      <c r="C86" s="144" t="s">
        <v>362</v>
      </c>
      <c r="D86" s="144"/>
      <c r="E86" s="145">
        <f>SUM(E87)</f>
        <v>0</v>
      </c>
      <c r="F86" s="146">
        <f>F87</f>
        <v>0</v>
      </c>
      <c r="G86" s="147">
        <f>G87</f>
        <v>0</v>
      </c>
      <c r="H86" s="176" t="e">
        <f t="shared" si="4"/>
        <v>#DIV/0!</v>
      </c>
      <c r="I86" s="181">
        <f t="shared" si="3"/>
        <v>0</v>
      </c>
      <c r="J86" s="152">
        <v>0</v>
      </c>
    </row>
    <row r="87" spans="1:10" ht="16.5" customHeight="1" hidden="1">
      <c r="A87" s="54" t="s">
        <v>43</v>
      </c>
      <c r="B87" s="4"/>
      <c r="C87" s="4"/>
      <c r="D87" s="53" t="s">
        <v>121</v>
      </c>
      <c r="E87" s="5">
        <v>0</v>
      </c>
      <c r="F87" s="6">
        <v>0</v>
      </c>
      <c r="G87" s="80">
        <v>0</v>
      </c>
      <c r="H87" s="59" t="e">
        <f t="shared" si="4"/>
        <v>#DIV/0!</v>
      </c>
      <c r="I87" s="181">
        <f t="shared" si="3"/>
        <v>0</v>
      </c>
      <c r="J87" s="92">
        <v>0</v>
      </c>
    </row>
    <row r="88" spans="1:10" s="149" customFormat="1" ht="16.5" customHeight="1">
      <c r="A88" s="150" t="s">
        <v>161</v>
      </c>
      <c r="B88" s="144"/>
      <c r="C88" s="144" t="s">
        <v>162</v>
      </c>
      <c r="D88" s="144"/>
      <c r="E88" s="145">
        <f>SUM(E89)</f>
        <v>11500</v>
      </c>
      <c r="F88" s="146">
        <f>SUM(F89)</f>
        <v>26500</v>
      </c>
      <c r="G88" s="147">
        <f>SUM(G89)</f>
        <v>24131.02</v>
      </c>
      <c r="H88" s="176">
        <f t="shared" si="4"/>
        <v>0.9106045283018868</v>
      </c>
      <c r="I88" s="177">
        <f t="shared" si="3"/>
        <v>0.002420308944262094</v>
      </c>
      <c r="J88" s="152">
        <v>0</v>
      </c>
    </row>
    <row r="89" spans="1:10" ht="16.5" customHeight="1">
      <c r="A89" s="19" t="s">
        <v>16</v>
      </c>
      <c r="B89" s="4"/>
      <c r="C89" s="4"/>
      <c r="D89" s="17" t="s">
        <v>102</v>
      </c>
      <c r="E89" s="5">
        <v>11500</v>
      </c>
      <c r="F89" s="6">
        <v>26500</v>
      </c>
      <c r="G89" s="80">
        <v>24131.02</v>
      </c>
      <c r="H89" s="59">
        <f t="shared" si="4"/>
        <v>0.9106045283018868</v>
      </c>
      <c r="I89" s="181">
        <f t="shared" si="3"/>
        <v>0.002420308944262094</v>
      </c>
      <c r="J89" s="92">
        <v>0</v>
      </c>
    </row>
    <row r="90" spans="1:10" s="149" customFormat="1" ht="16.5" customHeight="1">
      <c r="A90" s="150" t="s">
        <v>363</v>
      </c>
      <c r="B90" s="144"/>
      <c r="C90" s="144" t="s">
        <v>122</v>
      </c>
      <c r="D90" s="144"/>
      <c r="E90" s="145">
        <f>SUM(E91)</f>
        <v>91932</v>
      </c>
      <c r="F90" s="146">
        <f>SUM(F91)</f>
        <v>91932</v>
      </c>
      <c r="G90" s="147">
        <f>G91</f>
        <v>45966</v>
      </c>
      <c r="H90" s="176">
        <f t="shared" si="4"/>
        <v>0.5</v>
      </c>
      <c r="I90" s="181">
        <f t="shared" si="3"/>
        <v>0.004610328155707939</v>
      </c>
      <c r="J90" s="152">
        <v>0</v>
      </c>
    </row>
    <row r="91" spans="1:10" ht="16.5" customHeight="1">
      <c r="A91" s="7" t="s">
        <v>43</v>
      </c>
      <c r="B91" s="4"/>
      <c r="C91" s="4"/>
      <c r="D91" s="17" t="s">
        <v>121</v>
      </c>
      <c r="E91" s="5">
        <v>91932</v>
      </c>
      <c r="F91" s="6">
        <v>91932</v>
      </c>
      <c r="G91" s="80">
        <v>45966</v>
      </c>
      <c r="H91" s="59">
        <f t="shared" si="4"/>
        <v>0.5</v>
      </c>
      <c r="I91" s="181">
        <f t="shared" si="3"/>
        <v>0.004610328155707939</v>
      </c>
      <c r="J91" s="92">
        <v>0</v>
      </c>
    </row>
    <row r="92" spans="1:10" ht="18.75" customHeight="1">
      <c r="A92" s="8" t="s">
        <v>46</v>
      </c>
      <c r="B92" s="2">
        <v>801</v>
      </c>
      <c r="C92" s="2"/>
      <c r="D92" s="2"/>
      <c r="E92" s="3">
        <f>SUM(E93,E104,E111,E102,E115)</f>
        <v>565412</v>
      </c>
      <c r="F92" s="3">
        <f>SUM(F93,F104,F111,F118,F102,F115)</f>
        <v>582014</v>
      </c>
      <c r="G92" s="81">
        <f>SUM(G93,G104,G111,G118,G102,G115,)</f>
        <v>318146.47</v>
      </c>
      <c r="H92" s="174">
        <f t="shared" si="4"/>
        <v>0.5466302700622321</v>
      </c>
      <c r="I92" s="175">
        <f t="shared" si="3"/>
        <v>0.031909664279686965</v>
      </c>
      <c r="J92" s="81">
        <f>SUM(J93,J104,J111,J118,J102,J115,)</f>
        <v>2046.4999999999998</v>
      </c>
    </row>
    <row r="93" spans="1:10" s="149" customFormat="1" ht="17.25" customHeight="1">
      <c r="A93" s="150" t="s">
        <v>47</v>
      </c>
      <c r="B93" s="144"/>
      <c r="C93" s="144">
        <v>80101</v>
      </c>
      <c r="D93" s="144"/>
      <c r="E93" s="145">
        <f>SUM(E94:E101)</f>
        <v>36532</v>
      </c>
      <c r="F93" s="145">
        <f>SUM(F94:F101)</f>
        <v>52132</v>
      </c>
      <c r="G93" s="151">
        <f>SUM(G94:G101)</f>
        <v>33292.42</v>
      </c>
      <c r="H93" s="176">
        <f t="shared" si="4"/>
        <v>0.6386177395841326</v>
      </c>
      <c r="I93" s="177">
        <f t="shared" si="3"/>
        <v>0.0033391850780501698</v>
      </c>
      <c r="J93" s="151">
        <f>SUM(J94:J100)</f>
        <v>164.8</v>
      </c>
    </row>
    <row r="94" spans="1:12" ht="17.25" customHeight="1">
      <c r="A94" s="7" t="s">
        <v>158</v>
      </c>
      <c r="B94" s="4"/>
      <c r="C94" s="4"/>
      <c r="D94" s="4" t="s">
        <v>134</v>
      </c>
      <c r="E94" s="5">
        <v>27</v>
      </c>
      <c r="F94" s="5">
        <v>27</v>
      </c>
      <c r="G94" s="82">
        <v>125</v>
      </c>
      <c r="H94" s="181">
        <f t="shared" si="4"/>
        <v>4.62962962962963</v>
      </c>
      <c r="I94" s="181">
        <f t="shared" si="3"/>
        <v>1.2537332364432241E-05</v>
      </c>
      <c r="J94" s="89">
        <v>0</v>
      </c>
      <c r="L94" s="134"/>
    </row>
    <row r="95" spans="1:12" ht="51.75" customHeight="1">
      <c r="A95" s="204" t="s">
        <v>416</v>
      </c>
      <c r="B95" s="4"/>
      <c r="C95" s="4"/>
      <c r="D95" s="53" t="s">
        <v>101</v>
      </c>
      <c r="E95" s="5">
        <v>14000</v>
      </c>
      <c r="F95" s="5">
        <v>14000</v>
      </c>
      <c r="G95" s="82">
        <v>13835</v>
      </c>
      <c r="H95" s="59">
        <f t="shared" si="4"/>
        <v>0.9882142857142857</v>
      </c>
      <c r="I95" s="181">
        <f t="shared" si="3"/>
        <v>0.0013876319460953605</v>
      </c>
      <c r="J95" s="80">
        <v>108.61</v>
      </c>
      <c r="L95" s="134"/>
    </row>
    <row r="96" spans="1:10" ht="16.5" customHeight="1">
      <c r="A96" s="7" t="s">
        <v>59</v>
      </c>
      <c r="B96" s="4"/>
      <c r="C96" s="4"/>
      <c r="D96" s="17" t="s">
        <v>125</v>
      </c>
      <c r="E96" s="5">
        <v>5345</v>
      </c>
      <c r="F96" s="6">
        <v>5345</v>
      </c>
      <c r="G96" s="80">
        <v>896.51</v>
      </c>
      <c r="H96" s="59">
        <f t="shared" si="4"/>
        <v>0.16772871842843778</v>
      </c>
      <c r="I96" s="181">
        <f t="shared" si="3"/>
        <v>8.991875070429719E-05</v>
      </c>
      <c r="J96" s="89">
        <v>0</v>
      </c>
    </row>
    <row r="97" spans="1:10" ht="16.5" customHeight="1">
      <c r="A97" s="19" t="s">
        <v>16</v>
      </c>
      <c r="B97" s="4"/>
      <c r="C97" s="4"/>
      <c r="D97" s="17" t="s">
        <v>102</v>
      </c>
      <c r="E97" s="5">
        <v>100</v>
      </c>
      <c r="F97" s="6">
        <v>100</v>
      </c>
      <c r="G97" s="80">
        <v>64.21</v>
      </c>
      <c r="H97" s="59">
        <f t="shared" si="4"/>
        <v>0.6420999999999999</v>
      </c>
      <c r="I97" s="181">
        <f t="shared" si="3"/>
        <v>6.440176888961553E-06</v>
      </c>
      <c r="J97" s="89">
        <v>56.19</v>
      </c>
    </row>
    <row r="98" spans="1:10" ht="16.5" customHeight="1">
      <c r="A98" s="19" t="s">
        <v>16</v>
      </c>
      <c r="B98" s="4"/>
      <c r="C98" s="4"/>
      <c r="D98" s="17" t="s">
        <v>402</v>
      </c>
      <c r="E98" s="5">
        <v>60</v>
      </c>
      <c r="F98" s="6">
        <v>60</v>
      </c>
      <c r="G98" s="80">
        <v>187.51</v>
      </c>
      <c r="H98" s="59">
        <f t="shared" si="4"/>
        <v>3.1251666666666664</v>
      </c>
      <c r="I98" s="181">
        <f t="shared" si="3"/>
        <v>1.8807001533237517E-05</v>
      </c>
      <c r="J98" s="89">
        <v>0</v>
      </c>
    </row>
    <row r="99" spans="1:10" ht="25.5" customHeight="1">
      <c r="A99" s="54" t="s">
        <v>298</v>
      </c>
      <c r="B99" s="4"/>
      <c r="C99" s="4"/>
      <c r="D99" s="53" t="s">
        <v>299</v>
      </c>
      <c r="E99" s="5">
        <v>5000</v>
      </c>
      <c r="F99" s="6">
        <v>5000</v>
      </c>
      <c r="G99" s="80">
        <v>2557</v>
      </c>
      <c r="H99" s="59">
        <f t="shared" si="4"/>
        <v>0.5114</v>
      </c>
      <c r="I99" s="181">
        <f t="shared" si="3"/>
        <v>0.0002564636708468259</v>
      </c>
      <c r="J99" s="89">
        <v>0</v>
      </c>
    </row>
    <row r="100" spans="1:10" s="135" customFormat="1" ht="16.5" customHeight="1">
      <c r="A100" s="54" t="s">
        <v>8</v>
      </c>
      <c r="B100" s="53"/>
      <c r="C100" s="53"/>
      <c r="D100" s="53" t="s">
        <v>199</v>
      </c>
      <c r="E100" s="55">
        <v>0</v>
      </c>
      <c r="F100" s="56">
        <v>15600</v>
      </c>
      <c r="G100" s="85">
        <v>15627.19</v>
      </c>
      <c r="H100" s="59">
        <f t="shared" si="4"/>
        <v>1.0017429487179488</v>
      </c>
      <c r="I100" s="181">
        <f t="shared" si="3"/>
        <v>0.0015673861996170551</v>
      </c>
      <c r="J100" s="92">
        <v>0</v>
      </c>
    </row>
    <row r="101" spans="1:10" s="135" customFormat="1" ht="51" customHeight="1">
      <c r="A101" s="54" t="s">
        <v>364</v>
      </c>
      <c r="B101" s="53"/>
      <c r="C101" s="53"/>
      <c r="D101" s="17" t="s">
        <v>410</v>
      </c>
      <c r="E101" s="55">
        <v>12000</v>
      </c>
      <c r="F101" s="56">
        <v>12000</v>
      </c>
      <c r="G101" s="85">
        <v>0</v>
      </c>
      <c r="H101" s="59">
        <f t="shared" si="4"/>
        <v>0</v>
      </c>
      <c r="I101" s="181">
        <f t="shared" si="3"/>
        <v>0</v>
      </c>
      <c r="J101" s="85">
        <v>0</v>
      </c>
    </row>
    <row r="102" spans="1:10" s="149" customFormat="1" ht="17.25" customHeight="1">
      <c r="A102" s="150" t="s">
        <v>283</v>
      </c>
      <c r="B102" s="144"/>
      <c r="C102" s="144" t="s">
        <v>188</v>
      </c>
      <c r="D102" s="144"/>
      <c r="E102" s="145">
        <f>E103</f>
        <v>85255</v>
      </c>
      <c r="F102" s="145">
        <f>F103</f>
        <v>89345</v>
      </c>
      <c r="G102" s="151">
        <f>G103</f>
        <v>69595.01</v>
      </c>
      <c r="H102" s="176">
        <f t="shared" si="4"/>
        <v>0.7789468912642005</v>
      </c>
      <c r="I102" s="177">
        <f t="shared" si="3"/>
        <v>0.006980286170207884</v>
      </c>
      <c r="J102" s="152">
        <v>0</v>
      </c>
    </row>
    <row r="103" spans="1:10" ht="38.25" customHeight="1">
      <c r="A103" s="202" t="s">
        <v>421</v>
      </c>
      <c r="B103" s="4"/>
      <c r="C103" s="4"/>
      <c r="D103" s="53" t="s">
        <v>97</v>
      </c>
      <c r="E103" s="5">
        <v>85255</v>
      </c>
      <c r="F103" s="6">
        <v>89345</v>
      </c>
      <c r="G103" s="80">
        <v>69595.01</v>
      </c>
      <c r="H103" s="59">
        <f t="shared" si="4"/>
        <v>0.7789468912642005</v>
      </c>
      <c r="I103" s="181">
        <f t="shared" si="3"/>
        <v>0.006980286170207884</v>
      </c>
      <c r="J103" s="80">
        <v>0</v>
      </c>
    </row>
    <row r="104" spans="1:10" s="149" customFormat="1" ht="16.5" customHeight="1">
      <c r="A104" s="150" t="s">
        <v>123</v>
      </c>
      <c r="B104" s="144"/>
      <c r="C104" s="144" t="s">
        <v>124</v>
      </c>
      <c r="D104" s="144"/>
      <c r="E104" s="145">
        <f>SUM(E105:E110)</f>
        <v>324517</v>
      </c>
      <c r="F104" s="145">
        <f>SUM(F105:F110)</f>
        <v>321429</v>
      </c>
      <c r="G104" s="151">
        <f>SUM(G105:G110)</f>
        <v>152589.76</v>
      </c>
      <c r="H104" s="176">
        <f t="shared" si="4"/>
        <v>0.47472306481369136</v>
      </c>
      <c r="I104" s="177">
        <f t="shared" si="3"/>
        <v>0.015304548292231587</v>
      </c>
      <c r="J104" s="147">
        <f>SUM(J105:J109)</f>
        <v>1881.6999999999998</v>
      </c>
    </row>
    <row r="105" spans="1:10" ht="16.5" customHeight="1">
      <c r="A105" s="19" t="s">
        <v>59</v>
      </c>
      <c r="B105" s="4"/>
      <c r="C105" s="17"/>
      <c r="D105" s="17" t="s">
        <v>125</v>
      </c>
      <c r="E105" s="5">
        <v>206000</v>
      </c>
      <c r="F105" s="6">
        <v>206000</v>
      </c>
      <c r="G105" s="80">
        <v>100548.94</v>
      </c>
      <c r="H105" s="59">
        <f t="shared" si="4"/>
        <v>0.4881016504854369</v>
      </c>
      <c r="I105" s="181">
        <f t="shared" si="3"/>
        <v>0.010084923837370845</v>
      </c>
      <c r="J105" s="89">
        <v>1858.6</v>
      </c>
    </row>
    <row r="106" spans="1:10" ht="16.5" customHeight="1">
      <c r="A106" s="19" t="s">
        <v>16</v>
      </c>
      <c r="B106" s="4"/>
      <c r="C106" s="17"/>
      <c r="D106" s="17" t="s">
        <v>102</v>
      </c>
      <c r="E106" s="5">
        <v>300</v>
      </c>
      <c r="F106" s="6">
        <v>300</v>
      </c>
      <c r="G106" s="80">
        <v>153.8</v>
      </c>
      <c r="H106" s="59">
        <f t="shared" si="4"/>
        <v>0.5126666666666667</v>
      </c>
      <c r="I106" s="181">
        <f t="shared" si="3"/>
        <v>1.5425933741197432E-05</v>
      </c>
      <c r="J106" s="89">
        <v>23.1</v>
      </c>
    </row>
    <row r="107" spans="1:10" ht="26.25" customHeight="1">
      <c r="A107" s="54" t="s">
        <v>298</v>
      </c>
      <c r="B107" s="4"/>
      <c r="C107" s="17"/>
      <c r="D107" s="53" t="s">
        <v>299</v>
      </c>
      <c r="E107" s="5">
        <v>480</v>
      </c>
      <c r="F107" s="6">
        <v>480</v>
      </c>
      <c r="G107" s="80">
        <v>0</v>
      </c>
      <c r="H107" s="59">
        <f t="shared" si="4"/>
        <v>0</v>
      </c>
      <c r="I107" s="181">
        <f t="shared" si="3"/>
        <v>0</v>
      </c>
      <c r="J107" s="80">
        <v>0</v>
      </c>
    </row>
    <row r="108" spans="1:10" ht="15" customHeight="1">
      <c r="A108" s="54" t="s">
        <v>8</v>
      </c>
      <c r="B108" s="4"/>
      <c r="C108" s="17"/>
      <c r="D108" s="53" t="s">
        <v>199</v>
      </c>
      <c r="E108" s="5">
        <v>0</v>
      </c>
      <c r="F108" s="6">
        <v>0</v>
      </c>
      <c r="G108" s="80">
        <v>0</v>
      </c>
      <c r="H108" s="59"/>
      <c r="I108" s="181">
        <f t="shared" si="3"/>
        <v>0</v>
      </c>
      <c r="J108" s="89">
        <v>0</v>
      </c>
    </row>
    <row r="109" spans="1:10" ht="39" customHeight="1">
      <c r="A109" s="202" t="s">
        <v>421</v>
      </c>
      <c r="B109" s="4"/>
      <c r="C109" s="17"/>
      <c r="D109" s="53" t="s">
        <v>97</v>
      </c>
      <c r="E109" s="5">
        <v>109125</v>
      </c>
      <c r="F109" s="6">
        <v>114649</v>
      </c>
      <c r="G109" s="80">
        <v>51887.02</v>
      </c>
      <c r="H109" s="59">
        <f t="shared" si="4"/>
        <v>0.4525728091828101</v>
      </c>
      <c r="I109" s="181">
        <f t="shared" si="3"/>
        <v>0.0052041985211195435</v>
      </c>
      <c r="J109" s="80">
        <v>0</v>
      </c>
    </row>
    <row r="110" spans="1:10" ht="50.25" customHeight="1">
      <c r="A110" s="204" t="s">
        <v>296</v>
      </c>
      <c r="B110" s="4"/>
      <c r="C110" s="17"/>
      <c r="D110" s="17" t="s">
        <v>297</v>
      </c>
      <c r="E110" s="5">
        <v>8612</v>
      </c>
      <c r="F110" s="6">
        <v>0</v>
      </c>
      <c r="G110" s="80">
        <v>0</v>
      </c>
      <c r="H110" s="59"/>
      <c r="I110" s="181">
        <f t="shared" si="3"/>
        <v>0</v>
      </c>
      <c r="J110" s="80">
        <v>0</v>
      </c>
    </row>
    <row r="111" spans="1:10" s="149" customFormat="1" ht="16.5" customHeight="1">
      <c r="A111" s="150" t="s">
        <v>49</v>
      </c>
      <c r="B111" s="144"/>
      <c r="C111" s="144">
        <v>80110</v>
      </c>
      <c r="D111" s="144"/>
      <c r="E111" s="145">
        <f>SUM(E112:E114)</f>
        <v>16088</v>
      </c>
      <c r="F111" s="146">
        <f>SUM(F112:F114)</f>
        <v>16088</v>
      </c>
      <c r="G111" s="147">
        <f>SUM(G112:G113)</f>
        <v>150.49</v>
      </c>
      <c r="H111" s="177">
        <f t="shared" si="4"/>
        <v>0.009354177026355048</v>
      </c>
      <c r="I111" s="177">
        <f t="shared" si="3"/>
        <v>1.5093945180187265E-05</v>
      </c>
      <c r="J111" s="152">
        <v>0</v>
      </c>
    </row>
    <row r="112" spans="1:10" ht="51" hidden="1">
      <c r="A112" s="19" t="s">
        <v>416</v>
      </c>
      <c r="B112" s="4"/>
      <c r="C112" s="4"/>
      <c r="D112" s="53" t="s">
        <v>101</v>
      </c>
      <c r="E112" s="5">
        <v>0</v>
      </c>
      <c r="F112" s="6">
        <v>0</v>
      </c>
      <c r="G112" s="80">
        <v>0</v>
      </c>
      <c r="H112" s="59"/>
      <c r="I112" s="181">
        <f t="shared" si="3"/>
        <v>0</v>
      </c>
      <c r="J112" s="80">
        <v>0</v>
      </c>
    </row>
    <row r="113" spans="1:10" ht="16.5" customHeight="1">
      <c r="A113" s="54" t="s">
        <v>16</v>
      </c>
      <c r="B113" s="4"/>
      <c r="C113" s="4"/>
      <c r="D113" s="53" t="s">
        <v>402</v>
      </c>
      <c r="E113" s="5">
        <v>88</v>
      </c>
      <c r="F113" s="6">
        <v>88</v>
      </c>
      <c r="G113" s="80">
        <v>150.49</v>
      </c>
      <c r="H113" s="59">
        <f t="shared" si="4"/>
        <v>1.7101136363636364</v>
      </c>
      <c r="I113" s="181">
        <f t="shared" si="3"/>
        <v>1.5093945180187265E-05</v>
      </c>
      <c r="J113" s="89">
        <v>0</v>
      </c>
    </row>
    <row r="114" spans="1:10" ht="50.25" customHeight="1">
      <c r="A114" s="54" t="s">
        <v>364</v>
      </c>
      <c r="B114" s="4"/>
      <c r="C114" s="4"/>
      <c r="D114" s="53" t="s">
        <v>410</v>
      </c>
      <c r="E114" s="5">
        <v>16000</v>
      </c>
      <c r="F114" s="6">
        <v>16000</v>
      </c>
      <c r="G114" s="80">
        <v>0</v>
      </c>
      <c r="H114" s="59">
        <f t="shared" si="4"/>
        <v>0</v>
      </c>
      <c r="I114" s="181">
        <f t="shared" si="3"/>
        <v>0</v>
      </c>
      <c r="J114" s="80">
        <v>0</v>
      </c>
    </row>
    <row r="115" spans="1:10" s="149" customFormat="1" ht="16.5" customHeight="1">
      <c r="A115" s="150" t="s">
        <v>365</v>
      </c>
      <c r="B115" s="144"/>
      <c r="C115" s="144" t="s">
        <v>239</v>
      </c>
      <c r="D115" s="144"/>
      <c r="E115" s="145">
        <f>SUM(E116,E117)</f>
        <v>103020</v>
      </c>
      <c r="F115" s="145">
        <f>SUM(F116,F117)</f>
        <v>103020</v>
      </c>
      <c r="G115" s="151">
        <f>SUM(G116,G117)</f>
        <v>62518.79</v>
      </c>
      <c r="H115" s="176">
        <f t="shared" si="4"/>
        <v>0.6068607066589012</v>
      </c>
      <c r="I115" s="177">
        <f t="shared" si="3"/>
        <v>0.006270550794017143</v>
      </c>
      <c r="J115" s="147">
        <f>J116+J117</f>
        <v>0</v>
      </c>
    </row>
    <row r="116" spans="1:10" ht="16.5" customHeight="1">
      <c r="A116" s="54" t="s">
        <v>59</v>
      </c>
      <c r="B116" s="4"/>
      <c r="C116" s="4"/>
      <c r="D116" s="53" t="s">
        <v>125</v>
      </c>
      <c r="E116" s="5">
        <v>103000</v>
      </c>
      <c r="F116" s="6">
        <v>103000</v>
      </c>
      <c r="G116" s="80">
        <v>62513.72</v>
      </c>
      <c r="H116" s="59">
        <f t="shared" si="4"/>
        <v>0.6069293203883496</v>
      </c>
      <c r="I116" s="181">
        <f t="shared" si="3"/>
        <v>0.006270042279816441</v>
      </c>
      <c r="J116" s="89">
        <v>0</v>
      </c>
    </row>
    <row r="117" spans="1:12" ht="16.5" customHeight="1">
      <c r="A117" s="54" t="s">
        <v>16</v>
      </c>
      <c r="B117" s="4"/>
      <c r="C117" s="4"/>
      <c r="D117" s="53" t="s">
        <v>102</v>
      </c>
      <c r="E117" s="5">
        <v>20</v>
      </c>
      <c r="F117" s="6">
        <v>20</v>
      </c>
      <c r="G117" s="80">
        <v>5.07</v>
      </c>
      <c r="H117" s="59">
        <f t="shared" si="4"/>
        <v>0.2535</v>
      </c>
      <c r="I117" s="181">
        <f t="shared" si="3"/>
        <v>5.085142007013718E-07</v>
      </c>
      <c r="J117" s="89">
        <v>0</v>
      </c>
      <c r="L117" s="134"/>
    </row>
    <row r="118" spans="1:10" ht="16.5" customHeight="1" hidden="1">
      <c r="A118" s="54" t="s">
        <v>15</v>
      </c>
      <c r="B118" s="4"/>
      <c r="C118" s="53" t="s">
        <v>142</v>
      </c>
      <c r="D118" s="53"/>
      <c r="E118" s="5">
        <v>0</v>
      </c>
      <c r="F118" s="6">
        <f>SUM(F119)</f>
        <v>0</v>
      </c>
      <c r="G118" s="80">
        <f>SUM(G119)</f>
        <v>0</v>
      </c>
      <c r="H118" s="59" t="e">
        <f t="shared" si="4"/>
        <v>#DIV/0!</v>
      </c>
      <c r="I118" s="181">
        <f t="shared" si="3"/>
        <v>0</v>
      </c>
      <c r="J118" s="89">
        <v>0</v>
      </c>
    </row>
    <row r="119" spans="1:10" ht="26.25" customHeight="1" hidden="1">
      <c r="A119" s="19" t="s">
        <v>185</v>
      </c>
      <c r="B119" s="4"/>
      <c r="C119" s="4"/>
      <c r="D119" s="53" t="s">
        <v>160</v>
      </c>
      <c r="E119" s="5">
        <v>0</v>
      </c>
      <c r="F119" s="6">
        <v>0</v>
      </c>
      <c r="G119" s="80">
        <v>0</v>
      </c>
      <c r="H119" s="59" t="e">
        <f t="shared" si="4"/>
        <v>#DIV/0!</v>
      </c>
      <c r="I119" s="181">
        <f t="shared" si="3"/>
        <v>0</v>
      </c>
      <c r="J119" s="89">
        <v>0</v>
      </c>
    </row>
    <row r="120" spans="1:10" ht="16.5" customHeight="1">
      <c r="A120" s="13" t="s">
        <v>51</v>
      </c>
      <c r="B120" s="52" t="s">
        <v>302</v>
      </c>
      <c r="C120" s="52"/>
      <c r="D120" s="52"/>
      <c r="E120" s="58">
        <f>SUM(E121)</f>
        <v>1500</v>
      </c>
      <c r="F120" s="57">
        <f>F121</f>
        <v>3950</v>
      </c>
      <c r="G120" s="83">
        <f>G121</f>
        <v>3950</v>
      </c>
      <c r="H120" s="174">
        <f t="shared" si="4"/>
        <v>1</v>
      </c>
      <c r="I120" s="175">
        <f t="shared" si="3"/>
        <v>0.0003961797027160588</v>
      </c>
      <c r="J120" s="91">
        <v>0</v>
      </c>
    </row>
    <row r="121" spans="1:10" s="149" customFormat="1" ht="16.5" customHeight="1">
      <c r="A121" s="150" t="s">
        <v>52</v>
      </c>
      <c r="B121" s="144"/>
      <c r="C121" s="144" t="s">
        <v>303</v>
      </c>
      <c r="D121" s="144"/>
      <c r="E121" s="145">
        <f>SUM(E122:E123)</f>
        <v>1500</v>
      </c>
      <c r="F121" s="146">
        <f>SUM(F122:F123)</f>
        <v>3950</v>
      </c>
      <c r="G121" s="147">
        <f>G122+G123</f>
        <v>3950</v>
      </c>
      <c r="H121" s="176">
        <f t="shared" si="4"/>
        <v>1</v>
      </c>
      <c r="I121" s="177">
        <f t="shared" si="3"/>
        <v>0.0003961797027160588</v>
      </c>
      <c r="J121" s="152">
        <v>0</v>
      </c>
    </row>
    <row r="122" spans="1:10" ht="16.5" customHeight="1" hidden="1">
      <c r="A122" s="54" t="s">
        <v>158</v>
      </c>
      <c r="B122" s="53"/>
      <c r="C122" s="4"/>
      <c r="D122" s="53" t="s">
        <v>134</v>
      </c>
      <c r="E122" s="5">
        <v>0</v>
      </c>
      <c r="F122" s="6">
        <v>0</v>
      </c>
      <c r="G122" s="80">
        <v>0</v>
      </c>
      <c r="H122" s="176"/>
      <c r="I122" s="181">
        <f t="shared" si="3"/>
        <v>0</v>
      </c>
      <c r="J122" s="89">
        <v>0</v>
      </c>
    </row>
    <row r="123" spans="1:10" ht="16.5" customHeight="1">
      <c r="A123" s="54" t="s">
        <v>8</v>
      </c>
      <c r="B123" s="53"/>
      <c r="C123" s="4"/>
      <c r="D123" s="53" t="s">
        <v>199</v>
      </c>
      <c r="E123" s="5">
        <v>1500</v>
      </c>
      <c r="F123" s="6">
        <v>3950</v>
      </c>
      <c r="G123" s="80">
        <v>3950</v>
      </c>
      <c r="H123" s="59">
        <f t="shared" si="4"/>
        <v>1</v>
      </c>
      <c r="I123" s="181">
        <f t="shared" si="3"/>
        <v>0.0003961797027160588</v>
      </c>
      <c r="J123" s="89">
        <v>0</v>
      </c>
    </row>
    <row r="124" spans="1:10" ht="16.5" customHeight="1">
      <c r="A124" s="8" t="s">
        <v>126</v>
      </c>
      <c r="B124" s="2" t="s">
        <v>127</v>
      </c>
      <c r="C124" s="53"/>
      <c r="D124" s="2"/>
      <c r="E124" s="3">
        <f>SUM(E127,E132,E135,E141,E144,E146,E149,E138,E125)</f>
        <v>3387880</v>
      </c>
      <c r="F124" s="3">
        <f>SUM(F127,F132,F135,F141,F144,F146,F149,F138,F125)</f>
        <v>3595517</v>
      </c>
      <c r="G124" s="81">
        <f>SUM(G127,G132,G135,G141,G144,G146,G149,G138,G125)</f>
        <v>1917736.43</v>
      </c>
      <c r="H124" s="174">
        <f t="shared" si="4"/>
        <v>0.5333687561482813</v>
      </c>
      <c r="I124" s="175">
        <f t="shared" si="3"/>
        <v>0.19234639208231796</v>
      </c>
      <c r="J124" s="81">
        <f>SUM(J127,J132,J135,J141,J144,J146,J149,J138,J125)</f>
        <v>604827.12</v>
      </c>
    </row>
    <row r="125" spans="1:10" ht="16.5" customHeight="1">
      <c r="A125" s="150" t="s">
        <v>460</v>
      </c>
      <c r="B125" s="2"/>
      <c r="C125" s="144" t="s">
        <v>461</v>
      </c>
      <c r="D125" s="163"/>
      <c r="E125" s="145">
        <v>0</v>
      </c>
      <c r="F125" s="145">
        <v>7201</v>
      </c>
      <c r="G125" s="151">
        <v>1033</v>
      </c>
      <c r="H125" s="177">
        <f t="shared" si="4"/>
        <v>0.1434522982919039</v>
      </c>
      <c r="I125" s="177">
        <f t="shared" si="3"/>
        <v>0.00010360851465966805</v>
      </c>
      <c r="J125" s="152">
        <v>0</v>
      </c>
    </row>
    <row r="126" spans="1:10" ht="28.5" customHeight="1">
      <c r="A126" s="19" t="s">
        <v>311</v>
      </c>
      <c r="B126" s="2"/>
      <c r="C126" s="53"/>
      <c r="D126" s="17" t="s">
        <v>160</v>
      </c>
      <c r="E126" s="16">
        <v>0</v>
      </c>
      <c r="F126" s="16">
        <v>7201</v>
      </c>
      <c r="G126" s="136">
        <v>1033</v>
      </c>
      <c r="H126" s="59">
        <f t="shared" si="4"/>
        <v>0.1434522982919039</v>
      </c>
      <c r="I126" s="181">
        <f t="shared" si="3"/>
        <v>0.00010360851465966805</v>
      </c>
      <c r="J126" s="86">
        <v>0</v>
      </c>
    </row>
    <row r="127" spans="1:10" s="149" customFormat="1" ht="41.25" customHeight="1">
      <c r="A127" s="153" t="s">
        <v>280</v>
      </c>
      <c r="B127" s="154"/>
      <c r="C127" s="155" t="s">
        <v>135</v>
      </c>
      <c r="D127" s="154"/>
      <c r="E127" s="156">
        <f>SUM(E128:E131)</f>
        <v>3006100</v>
      </c>
      <c r="F127" s="157">
        <f>SUM(F128:F131)</f>
        <v>3006100</v>
      </c>
      <c r="G127" s="158">
        <f>SUM(G128:G131)</f>
        <v>1533791.17</v>
      </c>
      <c r="H127" s="176">
        <f t="shared" si="4"/>
        <v>0.5102262632646951</v>
      </c>
      <c r="I127" s="177">
        <f t="shared" si="3"/>
        <v>0.15383719740737115</v>
      </c>
      <c r="J127" s="147">
        <f>SUM(J128:J131)</f>
        <v>604827.12</v>
      </c>
    </row>
    <row r="128" spans="1:10" ht="16.5" customHeight="1">
      <c r="A128" s="9" t="s">
        <v>16</v>
      </c>
      <c r="B128" s="2"/>
      <c r="C128" s="10"/>
      <c r="D128" s="53" t="s">
        <v>102</v>
      </c>
      <c r="E128" s="55">
        <v>500</v>
      </c>
      <c r="F128" s="56">
        <v>500</v>
      </c>
      <c r="G128" s="85">
        <v>31.7</v>
      </c>
      <c r="H128" s="59">
        <f t="shared" si="4"/>
        <v>0.0634</v>
      </c>
      <c r="I128" s="181">
        <f t="shared" si="3"/>
        <v>3.1794674876200164E-06</v>
      </c>
      <c r="J128" s="92">
        <v>0</v>
      </c>
    </row>
    <row r="129" spans="1:10" ht="16.5" customHeight="1">
      <c r="A129" s="9" t="s">
        <v>8</v>
      </c>
      <c r="B129" s="2"/>
      <c r="C129" s="10"/>
      <c r="D129" s="53" t="s">
        <v>199</v>
      </c>
      <c r="E129" s="55">
        <v>3000</v>
      </c>
      <c r="F129" s="56">
        <v>3000</v>
      </c>
      <c r="G129" s="85">
        <v>1693</v>
      </c>
      <c r="H129" s="59">
        <f t="shared" si="4"/>
        <v>0.5643333333333334</v>
      </c>
      <c r="I129" s="181">
        <f t="shared" si="3"/>
        <v>0.00016980562954387027</v>
      </c>
      <c r="J129" s="92">
        <v>306</v>
      </c>
    </row>
    <row r="130" spans="1:10" ht="39" customHeight="1">
      <c r="A130" s="19" t="s">
        <v>415</v>
      </c>
      <c r="B130" s="2"/>
      <c r="C130" s="10"/>
      <c r="D130" s="10" t="s">
        <v>103</v>
      </c>
      <c r="E130" s="11">
        <v>2990600</v>
      </c>
      <c r="F130" s="12">
        <v>2990600</v>
      </c>
      <c r="G130" s="84">
        <v>1523800</v>
      </c>
      <c r="H130" s="59">
        <f t="shared" si="4"/>
        <v>0.5095298602287166</v>
      </c>
      <c r="I130" s="181">
        <f t="shared" si="3"/>
        <v>0.1528350964553748</v>
      </c>
      <c r="J130" s="85">
        <v>0</v>
      </c>
    </row>
    <row r="131" spans="1:10" ht="40.5" customHeight="1">
      <c r="A131" s="20" t="s">
        <v>350</v>
      </c>
      <c r="B131" s="2"/>
      <c r="C131" s="10"/>
      <c r="D131" s="10" t="s">
        <v>104</v>
      </c>
      <c r="E131" s="11">
        <v>12000</v>
      </c>
      <c r="F131" s="12">
        <v>12000</v>
      </c>
      <c r="G131" s="84">
        <v>8266.47</v>
      </c>
      <c r="H131" s="59">
        <f t="shared" si="4"/>
        <v>0.6888725</v>
      </c>
      <c r="I131" s="181">
        <f t="shared" si="3"/>
        <v>0.0008291158549648655</v>
      </c>
      <c r="J131" s="85">
        <v>604521.12</v>
      </c>
    </row>
    <row r="132" spans="1:10" s="149" customFormat="1" ht="66" customHeight="1">
      <c r="A132" s="159" t="s">
        <v>344</v>
      </c>
      <c r="B132" s="144"/>
      <c r="C132" s="144" t="s">
        <v>128</v>
      </c>
      <c r="D132" s="144"/>
      <c r="E132" s="145">
        <f>SUM(E133,E134)</f>
        <v>45200</v>
      </c>
      <c r="F132" s="146">
        <f>SUM(F133,F134)</f>
        <v>45200</v>
      </c>
      <c r="G132" s="147">
        <f>SUM(G133,G134)</f>
        <v>26865</v>
      </c>
      <c r="H132" s="176">
        <f t="shared" si="4"/>
        <v>0.594358407079646</v>
      </c>
      <c r="I132" s="177">
        <f aca="true" t="shared" si="5" ref="I132:I189">G132/9970223.04</f>
        <v>0.0026945234717637772</v>
      </c>
      <c r="J132" s="147">
        <f>SUM(J133,J134)</f>
        <v>0</v>
      </c>
    </row>
    <row r="133" spans="1:10" ht="39.75" customHeight="1">
      <c r="A133" s="19" t="s">
        <v>415</v>
      </c>
      <c r="B133" s="4"/>
      <c r="C133" s="4"/>
      <c r="D133" s="17" t="s">
        <v>103</v>
      </c>
      <c r="E133" s="5">
        <v>32200</v>
      </c>
      <c r="F133" s="6">
        <v>32200</v>
      </c>
      <c r="G133" s="80">
        <v>17737</v>
      </c>
      <c r="H133" s="59">
        <f t="shared" si="4"/>
        <v>0.5508385093167701</v>
      </c>
      <c r="I133" s="181">
        <f t="shared" si="5"/>
        <v>0.0017789973131834772</v>
      </c>
      <c r="J133" s="80">
        <v>0</v>
      </c>
    </row>
    <row r="134" spans="1:10" ht="25.5">
      <c r="A134" s="19" t="s">
        <v>311</v>
      </c>
      <c r="B134" s="4"/>
      <c r="C134" s="4"/>
      <c r="D134" s="17" t="s">
        <v>160</v>
      </c>
      <c r="E134" s="5">
        <v>13000</v>
      </c>
      <c r="F134" s="6">
        <v>13000</v>
      </c>
      <c r="G134" s="80">
        <v>9128</v>
      </c>
      <c r="H134" s="59">
        <f t="shared" si="4"/>
        <v>0.7021538461538461</v>
      </c>
      <c r="I134" s="181">
        <f t="shared" si="5"/>
        <v>0.0009155261585803</v>
      </c>
      <c r="J134" s="80">
        <v>0</v>
      </c>
    </row>
    <row r="135" spans="1:10" s="149" customFormat="1" ht="29.25" customHeight="1">
      <c r="A135" s="160" t="s">
        <v>247</v>
      </c>
      <c r="B135" s="161"/>
      <c r="C135" s="144" t="s">
        <v>129</v>
      </c>
      <c r="D135" s="144"/>
      <c r="E135" s="145">
        <f>SUM(E137:E137)</f>
        <v>45200</v>
      </c>
      <c r="F135" s="146">
        <f>SUM(F136:F137)</f>
        <v>153575</v>
      </c>
      <c r="G135" s="147">
        <f>SUM(G136:G137)</f>
        <v>91725</v>
      </c>
      <c r="H135" s="176">
        <f t="shared" si="4"/>
        <v>0.5972651798795376</v>
      </c>
      <c r="I135" s="177">
        <f t="shared" si="5"/>
        <v>0.009199894489020378</v>
      </c>
      <c r="J135" s="152">
        <v>0</v>
      </c>
    </row>
    <row r="136" spans="1:10" ht="16.5" customHeight="1">
      <c r="A136" s="76" t="s">
        <v>8</v>
      </c>
      <c r="B136" s="93"/>
      <c r="C136" s="17"/>
      <c r="D136" s="17" t="s">
        <v>199</v>
      </c>
      <c r="E136" s="16">
        <v>0</v>
      </c>
      <c r="F136" s="40">
        <v>15</v>
      </c>
      <c r="G136" s="86">
        <v>15</v>
      </c>
      <c r="H136" s="181">
        <f t="shared" si="4"/>
        <v>1</v>
      </c>
      <c r="I136" s="181">
        <f t="shared" si="5"/>
        <v>1.504479883731869E-06</v>
      </c>
      <c r="J136" s="89">
        <v>0</v>
      </c>
    </row>
    <row r="137" spans="1:10" ht="26.25" customHeight="1">
      <c r="A137" s="54" t="s">
        <v>366</v>
      </c>
      <c r="B137" s="17"/>
      <c r="C137" s="17"/>
      <c r="D137" s="17" t="s">
        <v>160</v>
      </c>
      <c r="E137" s="16">
        <v>45200</v>
      </c>
      <c r="F137" s="40">
        <v>153560</v>
      </c>
      <c r="G137" s="86">
        <v>91710</v>
      </c>
      <c r="H137" s="59">
        <f t="shared" si="4"/>
        <v>0.5972258400625163</v>
      </c>
      <c r="I137" s="181">
        <f t="shared" si="5"/>
        <v>0.009198390009136647</v>
      </c>
      <c r="J137" s="89">
        <v>0</v>
      </c>
    </row>
    <row r="138" spans="1:10" s="149" customFormat="1" ht="17.25" customHeight="1">
      <c r="A138" s="150" t="s">
        <v>284</v>
      </c>
      <c r="B138" s="144"/>
      <c r="C138" s="144" t="s">
        <v>285</v>
      </c>
      <c r="D138" s="144"/>
      <c r="E138" s="145">
        <f>E140</f>
        <v>75900</v>
      </c>
      <c r="F138" s="145">
        <f>F140+F139</f>
        <v>91733</v>
      </c>
      <c r="G138" s="151">
        <f>G140+G139</f>
        <v>91733</v>
      </c>
      <c r="H138" s="176">
        <f t="shared" si="4"/>
        <v>1</v>
      </c>
      <c r="I138" s="177">
        <f t="shared" si="5"/>
        <v>0.009200696878291703</v>
      </c>
      <c r="J138" s="152">
        <v>0</v>
      </c>
    </row>
    <row r="139" spans="1:10" ht="17.25" customHeight="1" hidden="1">
      <c r="A139" s="54" t="s">
        <v>8</v>
      </c>
      <c r="B139" s="17"/>
      <c r="C139" s="53"/>
      <c r="D139" s="53" t="s">
        <v>199</v>
      </c>
      <c r="E139" s="16">
        <v>0</v>
      </c>
      <c r="F139" s="16">
        <v>0</v>
      </c>
      <c r="G139" s="136">
        <v>0</v>
      </c>
      <c r="H139" s="59" t="e">
        <f t="shared" si="4"/>
        <v>#DIV/0!</v>
      </c>
      <c r="I139" s="181">
        <f t="shared" si="5"/>
        <v>0</v>
      </c>
      <c r="J139" s="89">
        <v>0</v>
      </c>
    </row>
    <row r="140" spans="1:10" ht="26.25" customHeight="1">
      <c r="A140" s="19" t="s">
        <v>311</v>
      </c>
      <c r="B140" s="17"/>
      <c r="C140" s="17"/>
      <c r="D140" s="53" t="s">
        <v>160</v>
      </c>
      <c r="E140" s="16">
        <v>75900</v>
      </c>
      <c r="F140" s="40">
        <v>91733</v>
      </c>
      <c r="G140" s="86">
        <v>91733</v>
      </c>
      <c r="H140" s="59">
        <f t="shared" si="4"/>
        <v>1</v>
      </c>
      <c r="I140" s="181">
        <f t="shared" si="5"/>
        <v>0.009200696878291703</v>
      </c>
      <c r="J140" s="80">
        <v>0</v>
      </c>
    </row>
    <row r="141" spans="1:10" s="149" customFormat="1" ht="17.25" customHeight="1">
      <c r="A141" s="150" t="s">
        <v>56</v>
      </c>
      <c r="B141" s="144"/>
      <c r="C141" s="144" t="s">
        <v>130</v>
      </c>
      <c r="D141" s="144"/>
      <c r="E141" s="145">
        <f>SUM(E142:E143)</f>
        <v>119300</v>
      </c>
      <c r="F141" s="145">
        <f>SUM(F142:F143)</f>
        <v>123200</v>
      </c>
      <c r="G141" s="151">
        <f>SUM(G142:G143)</f>
        <v>66113.62</v>
      </c>
      <c r="H141" s="176">
        <f t="shared" si="4"/>
        <v>0.5366365259740259</v>
      </c>
      <c r="I141" s="177">
        <f t="shared" si="5"/>
        <v>0.006631107422046197</v>
      </c>
      <c r="J141" s="152">
        <v>0</v>
      </c>
    </row>
    <row r="142" spans="1:10" s="135" customFormat="1" ht="17.25" customHeight="1">
      <c r="A142" s="19" t="s">
        <v>59</v>
      </c>
      <c r="B142" s="17"/>
      <c r="C142" s="17"/>
      <c r="D142" s="17" t="s">
        <v>125</v>
      </c>
      <c r="E142" s="16">
        <v>2200</v>
      </c>
      <c r="F142" s="40">
        <v>2200</v>
      </c>
      <c r="G142" s="86">
        <v>1489.62</v>
      </c>
      <c r="H142" s="181">
        <f t="shared" si="4"/>
        <v>0.6770999999999999</v>
      </c>
      <c r="I142" s="181">
        <f t="shared" si="5"/>
        <v>0.00014940688829364444</v>
      </c>
      <c r="J142" s="205">
        <v>0</v>
      </c>
    </row>
    <row r="143" spans="1:10" ht="26.25" customHeight="1">
      <c r="A143" s="19" t="s">
        <v>311</v>
      </c>
      <c r="B143" s="4"/>
      <c r="C143" s="4"/>
      <c r="D143" s="17" t="s">
        <v>160</v>
      </c>
      <c r="E143" s="5">
        <v>117100</v>
      </c>
      <c r="F143" s="6">
        <v>121000</v>
      </c>
      <c r="G143" s="80">
        <v>64624</v>
      </c>
      <c r="H143" s="59">
        <f t="shared" si="4"/>
        <v>0.5340826446280992</v>
      </c>
      <c r="I143" s="181">
        <f t="shared" si="5"/>
        <v>0.006481700533752553</v>
      </c>
      <c r="J143" s="89">
        <v>0</v>
      </c>
    </row>
    <row r="144" spans="1:10" s="149" customFormat="1" ht="26.25" customHeight="1">
      <c r="A144" s="159" t="s">
        <v>463</v>
      </c>
      <c r="B144" s="144"/>
      <c r="C144" s="144" t="s">
        <v>198</v>
      </c>
      <c r="D144" s="144"/>
      <c r="E144" s="145">
        <f>SUM(E145)</f>
        <v>1680</v>
      </c>
      <c r="F144" s="146">
        <f>F145</f>
        <v>1680</v>
      </c>
      <c r="G144" s="147">
        <f>G145</f>
        <v>1080</v>
      </c>
      <c r="H144" s="176">
        <f t="shared" si="4"/>
        <v>0.6428571428571429</v>
      </c>
      <c r="I144" s="177">
        <f t="shared" si="5"/>
        <v>0.00010832255162869457</v>
      </c>
      <c r="J144" s="147">
        <v>0</v>
      </c>
    </row>
    <row r="145" spans="1:10" ht="16.5" customHeight="1">
      <c r="A145" s="54" t="s">
        <v>59</v>
      </c>
      <c r="B145" s="4"/>
      <c r="C145" s="4"/>
      <c r="D145" s="53" t="s">
        <v>125</v>
      </c>
      <c r="E145" s="5">
        <v>1680</v>
      </c>
      <c r="F145" s="6">
        <v>1680</v>
      </c>
      <c r="G145" s="80">
        <v>1080</v>
      </c>
      <c r="H145" s="59">
        <f t="shared" si="4"/>
        <v>0.6428571428571429</v>
      </c>
      <c r="I145" s="181">
        <f t="shared" si="5"/>
        <v>0.00010832255162869457</v>
      </c>
      <c r="J145" s="89">
        <v>0</v>
      </c>
    </row>
    <row r="146" spans="1:10" s="149" customFormat="1" ht="26.25" customHeight="1">
      <c r="A146" s="150" t="s">
        <v>131</v>
      </c>
      <c r="B146" s="144"/>
      <c r="C146" s="144" t="s">
        <v>132</v>
      </c>
      <c r="D146" s="144"/>
      <c r="E146" s="145">
        <f>SUM(E147:E148)</f>
        <v>41000</v>
      </c>
      <c r="F146" s="146">
        <f>SUM(F147,F148)</f>
        <v>41000</v>
      </c>
      <c r="G146" s="147">
        <f>SUM(G147,G148)</f>
        <v>26085.64</v>
      </c>
      <c r="H146" s="176">
        <f t="shared" si="4"/>
        <v>0.6362351219512195</v>
      </c>
      <c r="I146" s="177">
        <f t="shared" si="5"/>
        <v>0.002616354708951426</v>
      </c>
      <c r="J146" s="152">
        <v>0</v>
      </c>
    </row>
    <row r="147" spans="1:10" ht="16.5" customHeight="1">
      <c r="A147" s="19" t="s">
        <v>59</v>
      </c>
      <c r="B147" s="4"/>
      <c r="C147" s="4"/>
      <c r="D147" s="17" t="s">
        <v>125</v>
      </c>
      <c r="E147" s="5">
        <v>11000</v>
      </c>
      <c r="F147" s="6">
        <v>11000</v>
      </c>
      <c r="G147" s="80">
        <v>6848.64</v>
      </c>
      <c r="H147" s="59">
        <f t="shared" si="4"/>
        <v>0.6226036363636364</v>
      </c>
      <c r="I147" s="181">
        <f t="shared" si="5"/>
        <v>0.0006869094073947619</v>
      </c>
      <c r="J147" s="89">
        <v>0</v>
      </c>
    </row>
    <row r="148" spans="1:10" ht="39" customHeight="1">
      <c r="A148" s="19" t="s">
        <v>415</v>
      </c>
      <c r="B148" s="4"/>
      <c r="C148" s="4"/>
      <c r="D148" s="53" t="s">
        <v>103</v>
      </c>
      <c r="E148" s="5">
        <v>30000</v>
      </c>
      <c r="F148" s="6">
        <v>30000</v>
      </c>
      <c r="G148" s="80">
        <v>19237</v>
      </c>
      <c r="H148" s="59">
        <f t="shared" si="4"/>
        <v>0.6412333333333333</v>
      </c>
      <c r="I148" s="181">
        <f t="shared" si="5"/>
        <v>0.0019294453015566643</v>
      </c>
      <c r="J148" s="80">
        <v>0</v>
      </c>
    </row>
    <row r="149" spans="1:10" s="149" customFormat="1" ht="17.25" customHeight="1">
      <c r="A149" s="150" t="s">
        <v>15</v>
      </c>
      <c r="B149" s="144"/>
      <c r="C149" s="144" t="s">
        <v>153</v>
      </c>
      <c r="D149" s="144"/>
      <c r="E149" s="145">
        <f>+SUM(E151:E151)</f>
        <v>53500</v>
      </c>
      <c r="F149" s="146">
        <f>SUM(F150:F151)</f>
        <v>125828</v>
      </c>
      <c r="G149" s="147">
        <f>SUM(G150:G151)</f>
        <v>79310</v>
      </c>
      <c r="H149" s="176">
        <f t="shared" si="4"/>
        <v>0.6303048606033633</v>
      </c>
      <c r="I149" s="177">
        <f t="shared" si="5"/>
        <v>0.007954686638584969</v>
      </c>
      <c r="J149" s="152">
        <v>0</v>
      </c>
    </row>
    <row r="150" spans="1:10" s="149" customFormat="1" ht="39.75" customHeight="1">
      <c r="A150" s="19" t="s">
        <v>415</v>
      </c>
      <c r="B150" s="144"/>
      <c r="C150" s="144"/>
      <c r="D150" s="17" t="s">
        <v>103</v>
      </c>
      <c r="E150" s="16">
        <v>0</v>
      </c>
      <c r="F150" s="40">
        <v>72328</v>
      </c>
      <c r="G150" s="86">
        <v>31520</v>
      </c>
      <c r="H150" s="181">
        <f t="shared" si="4"/>
        <v>0.43579250082955423</v>
      </c>
      <c r="I150" s="181">
        <f t="shared" si="5"/>
        <v>0.003161413729015234</v>
      </c>
      <c r="J150" s="205">
        <v>0</v>
      </c>
    </row>
    <row r="151" spans="1:10" ht="26.25" customHeight="1">
      <c r="A151" s="111" t="s">
        <v>367</v>
      </c>
      <c r="B151" s="4"/>
      <c r="C151" s="4"/>
      <c r="D151" s="17" t="s">
        <v>160</v>
      </c>
      <c r="E151" s="5">
        <v>53500</v>
      </c>
      <c r="F151" s="6">
        <v>53500</v>
      </c>
      <c r="G151" s="80">
        <v>47790</v>
      </c>
      <c r="H151" s="59">
        <f t="shared" si="4"/>
        <v>0.8932710280373832</v>
      </c>
      <c r="I151" s="181">
        <f t="shared" si="5"/>
        <v>0.004793272909569735</v>
      </c>
      <c r="J151" s="89">
        <v>0</v>
      </c>
    </row>
    <row r="152" spans="1:10" s="74" customFormat="1" ht="26.25" customHeight="1">
      <c r="A152" s="96" t="s">
        <v>252</v>
      </c>
      <c r="B152" s="97" t="s">
        <v>253</v>
      </c>
      <c r="C152" s="97"/>
      <c r="D152" s="97"/>
      <c r="E152" s="98">
        <f>SUM(E153)</f>
        <v>173364</v>
      </c>
      <c r="F152" s="98">
        <f>SUM(F153)</f>
        <v>166654</v>
      </c>
      <c r="G152" s="102">
        <f>SUM(G153)</f>
        <v>60939.520000000004</v>
      </c>
      <c r="H152" s="174">
        <f t="shared" si="4"/>
        <v>0.36566491053320055</v>
      </c>
      <c r="I152" s="175">
        <f t="shared" si="5"/>
        <v>0.006112152130951728</v>
      </c>
      <c r="J152" s="102">
        <f>SUM(J153)</f>
        <v>0</v>
      </c>
    </row>
    <row r="153" spans="1:10" s="149" customFormat="1" ht="16.5" customHeight="1">
      <c r="A153" s="150" t="s">
        <v>15</v>
      </c>
      <c r="B153" s="144"/>
      <c r="C153" s="144" t="s">
        <v>254</v>
      </c>
      <c r="D153" s="144"/>
      <c r="E153" s="145">
        <f>SUM(E154:E155)</f>
        <v>173364</v>
      </c>
      <c r="F153" s="145">
        <f>SUM(F154:F155)</f>
        <v>166654</v>
      </c>
      <c r="G153" s="151">
        <f>SUM(G154:G155)</f>
        <v>60939.520000000004</v>
      </c>
      <c r="H153" s="176">
        <f t="shared" si="4"/>
        <v>0.36566491053320055</v>
      </c>
      <c r="I153" s="177">
        <f t="shared" si="5"/>
        <v>0.006112152130951728</v>
      </c>
      <c r="J153" s="152">
        <v>0</v>
      </c>
    </row>
    <row r="154" spans="1:10" ht="51" customHeight="1">
      <c r="A154" s="204" t="s">
        <v>296</v>
      </c>
      <c r="B154" s="4"/>
      <c r="C154" s="17"/>
      <c r="D154" s="17" t="s">
        <v>304</v>
      </c>
      <c r="E154" s="5">
        <v>161961</v>
      </c>
      <c r="F154" s="5">
        <v>155904</v>
      </c>
      <c r="G154" s="82">
        <v>54934.94</v>
      </c>
      <c r="H154" s="59">
        <f aca="true" t="shared" si="6" ref="H154:H189">G154/F154</f>
        <v>0.3523638905993432</v>
      </c>
      <c r="I154" s="181">
        <f t="shared" si="5"/>
        <v>0.005509900809601146</v>
      </c>
      <c r="J154" s="80">
        <v>0</v>
      </c>
    </row>
    <row r="155" spans="1:10" ht="51" customHeight="1">
      <c r="A155" s="204" t="s">
        <v>296</v>
      </c>
      <c r="B155" s="4"/>
      <c r="C155" s="17"/>
      <c r="D155" s="17" t="s">
        <v>255</v>
      </c>
      <c r="E155" s="5">
        <v>11403</v>
      </c>
      <c r="F155" s="5">
        <v>10750</v>
      </c>
      <c r="G155" s="82">
        <v>6004.58</v>
      </c>
      <c r="H155" s="59">
        <f t="shared" si="6"/>
        <v>0.5585655813953488</v>
      </c>
      <c r="I155" s="181">
        <f t="shared" si="5"/>
        <v>0.0006022513213505804</v>
      </c>
      <c r="J155" s="80">
        <v>0</v>
      </c>
    </row>
    <row r="156" spans="1:10" ht="16.5" customHeight="1">
      <c r="A156" s="13" t="s">
        <v>57</v>
      </c>
      <c r="B156" s="52" t="s">
        <v>200</v>
      </c>
      <c r="C156" s="4"/>
      <c r="D156" s="17"/>
      <c r="E156" s="58">
        <f>SUM(E159,E157)</f>
        <v>1920</v>
      </c>
      <c r="F156" s="57">
        <f>SUM(F159,F157)</f>
        <v>61049</v>
      </c>
      <c r="G156" s="83">
        <f>SUM(G159,G157)</f>
        <v>60089</v>
      </c>
      <c r="H156" s="174">
        <f t="shared" si="6"/>
        <v>0.984274926698226</v>
      </c>
      <c r="I156" s="175">
        <f t="shared" si="5"/>
        <v>0.006026846115570952</v>
      </c>
      <c r="J156" s="91">
        <v>0</v>
      </c>
    </row>
    <row r="157" spans="1:10" s="149" customFormat="1" ht="16.5" customHeight="1">
      <c r="A157" s="162" t="s">
        <v>225</v>
      </c>
      <c r="B157" s="163"/>
      <c r="C157" s="144" t="s">
        <v>226</v>
      </c>
      <c r="D157" s="144"/>
      <c r="E157" s="145">
        <f>SUM(E158)</f>
        <v>1920</v>
      </c>
      <c r="F157" s="146">
        <f>F158</f>
        <v>1920</v>
      </c>
      <c r="G157" s="147">
        <f>G158</f>
        <v>960</v>
      </c>
      <c r="H157" s="176">
        <f t="shared" si="6"/>
        <v>0.5</v>
      </c>
      <c r="I157" s="177">
        <f t="shared" si="5"/>
        <v>9.628671255883962E-05</v>
      </c>
      <c r="J157" s="152">
        <v>0</v>
      </c>
    </row>
    <row r="158" spans="1:10" ht="40.5" customHeight="1">
      <c r="A158" s="202" t="s">
        <v>420</v>
      </c>
      <c r="B158" s="52"/>
      <c r="C158" s="4"/>
      <c r="D158" s="53" t="s">
        <v>97</v>
      </c>
      <c r="E158" s="5">
        <v>1920</v>
      </c>
      <c r="F158" s="56">
        <v>1920</v>
      </c>
      <c r="G158" s="85">
        <v>960</v>
      </c>
      <c r="H158" s="59">
        <f t="shared" si="6"/>
        <v>0.5</v>
      </c>
      <c r="I158" s="181">
        <f t="shared" si="5"/>
        <v>9.628671255883962E-05</v>
      </c>
      <c r="J158" s="80">
        <v>0</v>
      </c>
    </row>
    <row r="159" spans="1:10" s="149" customFormat="1" ht="16.5" customHeight="1">
      <c r="A159" s="150" t="s">
        <v>163</v>
      </c>
      <c r="B159" s="163"/>
      <c r="C159" s="144" t="s">
        <v>164</v>
      </c>
      <c r="D159" s="144"/>
      <c r="E159" s="145">
        <f>SUM(E160)</f>
        <v>0</v>
      </c>
      <c r="F159" s="146">
        <f>F160</f>
        <v>59129</v>
      </c>
      <c r="G159" s="147">
        <f>G160</f>
        <v>59129</v>
      </c>
      <c r="H159" s="176">
        <f t="shared" si="6"/>
        <v>1</v>
      </c>
      <c r="I159" s="177">
        <f t="shared" si="5"/>
        <v>0.005930559403012112</v>
      </c>
      <c r="J159" s="152">
        <v>0</v>
      </c>
    </row>
    <row r="160" spans="1:10" ht="26.25" customHeight="1">
      <c r="A160" s="19" t="s">
        <v>311</v>
      </c>
      <c r="B160" s="52"/>
      <c r="C160" s="17"/>
      <c r="D160" s="17" t="s">
        <v>160</v>
      </c>
      <c r="E160" s="5">
        <v>0</v>
      </c>
      <c r="F160" s="6">
        <v>59129</v>
      </c>
      <c r="G160" s="80">
        <v>59129</v>
      </c>
      <c r="H160" s="59">
        <f t="shared" si="6"/>
        <v>1</v>
      </c>
      <c r="I160" s="181">
        <f t="shared" si="5"/>
        <v>0.005930559403012112</v>
      </c>
      <c r="J160" s="89">
        <v>0</v>
      </c>
    </row>
    <row r="161" spans="1:10" ht="20.25" customHeight="1">
      <c r="A161" s="8" t="s">
        <v>61</v>
      </c>
      <c r="B161" s="2">
        <v>900</v>
      </c>
      <c r="C161" s="2"/>
      <c r="D161" s="2"/>
      <c r="E161" s="3">
        <f>SUM(E166,E172,E174,E162,E170)</f>
        <v>1272700</v>
      </c>
      <c r="F161" s="3">
        <f>SUM(F166,F172,F174,F162,F164,F168,F170)</f>
        <v>1294823</v>
      </c>
      <c r="G161" s="81">
        <f>SUM(G166,G172,G174,G162,G164,G168,G170)</f>
        <v>728231.83</v>
      </c>
      <c r="H161" s="174">
        <f t="shared" si="6"/>
        <v>0.5624180525060182</v>
      </c>
      <c r="I161" s="175">
        <f t="shared" si="5"/>
        <v>0.07304067592854974</v>
      </c>
      <c r="J161" s="90">
        <v>0</v>
      </c>
    </row>
    <row r="162" spans="1:10" s="149" customFormat="1" ht="18" customHeight="1">
      <c r="A162" s="153" t="s">
        <v>87</v>
      </c>
      <c r="B162" s="155"/>
      <c r="C162" s="155" t="s">
        <v>88</v>
      </c>
      <c r="D162" s="155"/>
      <c r="E162" s="156">
        <f>SUM(E163:E163)</f>
        <v>1262200</v>
      </c>
      <c r="F162" s="156">
        <f>SUM(F163:F163)</f>
        <v>1262200</v>
      </c>
      <c r="G162" s="164">
        <f>G163</f>
        <v>717472.34</v>
      </c>
      <c r="H162" s="176">
        <f t="shared" si="6"/>
        <v>0.5684299952463951</v>
      </c>
      <c r="I162" s="181">
        <f t="shared" si="5"/>
        <v>0.07196151351093547</v>
      </c>
      <c r="J162" s="165">
        <v>0</v>
      </c>
    </row>
    <row r="163" spans="1:10" s="39" customFormat="1" ht="51" customHeight="1">
      <c r="A163" s="20" t="s">
        <v>296</v>
      </c>
      <c r="B163" s="10"/>
      <c r="C163" s="10"/>
      <c r="D163" s="10" t="s">
        <v>297</v>
      </c>
      <c r="E163" s="11">
        <v>1262200</v>
      </c>
      <c r="F163" s="11">
        <v>1262200</v>
      </c>
      <c r="G163" s="99">
        <v>717472.34</v>
      </c>
      <c r="H163" s="59">
        <f t="shared" si="6"/>
        <v>0.5684299952463951</v>
      </c>
      <c r="I163" s="181">
        <f t="shared" si="5"/>
        <v>0.07196151351093547</v>
      </c>
      <c r="J163" s="84">
        <v>0</v>
      </c>
    </row>
    <row r="164" spans="1:10" s="149" customFormat="1" ht="16.5" customHeight="1">
      <c r="A164" s="153" t="s">
        <v>62</v>
      </c>
      <c r="B164" s="155"/>
      <c r="C164" s="155" t="s">
        <v>462</v>
      </c>
      <c r="D164" s="155"/>
      <c r="E164" s="156">
        <v>0</v>
      </c>
      <c r="F164" s="156">
        <f>SUM(F165:F165)</f>
        <v>0</v>
      </c>
      <c r="G164" s="164">
        <f>SUM(G165:G165)</f>
        <v>350</v>
      </c>
      <c r="H164" s="176"/>
      <c r="I164" s="177">
        <f t="shared" si="5"/>
        <v>3.5104530620410276E-05</v>
      </c>
      <c r="J164" s="165">
        <v>0</v>
      </c>
    </row>
    <row r="165" spans="1:10" s="39" customFormat="1" ht="15.75" customHeight="1">
      <c r="A165" s="54" t="s">
        <v>8</v>
      </c>
      <c r="B165" s="10"/>
      <c r="C165" s="10"/>
      <c r="D165" s="10" t="s">
        <v>199</v>
      </c>
      <c r="E165" s="11">
        <v>0</v>
      </c>
      <c r="F165" s="11">
        <v>0</v>
      </c>
      <c r="G165" s="99">
        <v>350</v>
      </c>
      <c r="H165" s="59"/>
      <c r="I165" s="181">
        <f t="shared" si="5"/>
        <v>3.5104530620410276E-05</v>
      </c>
      <c r="J165" s="100">
        <v>0</v>
      </c>
    </row>
    <row r="166" spans="1:10" s="149" customFormat="1" ht="16.5" customHeight="1">
      <c r="A166" s="166" t="s">
        <v>248</v>
      </c>
      <c r="B166" s="144"/>
      <c r="C166" s="144" t="s">
        <v>237</v>
      </c>
      <c r="D166" s="144"/>
      <c r="E166" s="145">
        <v>0</v>
      </c>
      <c r="F166" s="146">
        <f>SUM(F167:F167)</f>
        <v>20000</v>
      </c>
      <c r="G166" s="147">
        <f>SUM(G167:G167)</f>
        <v>0</v>
      </c>
      <c r="H166" s="176">
        <f t="shared" si="6"/>
        <v>0</v>
      </c>
      <c r="I166" s="177">
        <f t="shared" si="5"/>
        <v>0</v>
      </c>
      <c r="J166" s="152">
        <v>0</v>
      </c>
    </row>
    <row r="167" spans="1:10" ht="38.25" customHeight="1">
      <c r="A167" s="95" t="s">
        <v>307</v>
      </c>
      <c r="B167" s="53"/>
      <c r="C167" s="53"/>
      <c r="D167" s="53" t="s">
        <v>308</v>
      </c>
      <c r="E167" s="55">
        <v>0</v>
      </c>
      <c r="F167" s="56">
        <v>20000</v>
      </c>
      <c r="G167" s="85">
        <v>0</v>
      </c>
      <c r="H167" s="59">
        <f t="shared" si="6"/>
        <v>0</v>
      </c>
      <c r="I167" s="181">
        <f t="shared" si="5"/>
        <v>0</v>
      </c>
      <c r="J167" s="85">
        <v>0</v>
      </c>
    </row>
    <row r="168" spans="1:10" s="149" customFormat="1" ht="16.5" customHeight="1">
      <c r="A168" s="167" t="s">
        <v>63</v>
      </c>
      <c r="B168" s="144"/>
      <c r="C168" s="144" t="s">
        <v>273</v>
      </c>
      <c r="D168" s="144"/>
      <c r="E168" s="145">
        <v>0</v>
      </c>
      <c r="F168" s="146">
        <f>F169</f>
        <v>0</v>
      </c>
      <c r="G168" s="147">
        <f>G169</f>
        <v>2417.3</v>
      </c>
      <c r="H168" s="176"/>
      <c r="I168" s="177">
        <f t="shared" si="5"/>
        <v>0.00024245194819633647</v>
      </c>
      <c r="J168" s="152">
        <v>0</v>
      </c>
    </row>
    <row r="169" spans="1:10" ht="16.5" customHeight="1">
      <c r="A169" s="95" t="s">
        <v>8</v>
      </c>
      <c r="B169" s="53"/>
      <c r="C169" s="53"/>
      <c r="D169" s="53" t="s">
        <v>199</v>
      </c>
      <c r="E169" s="55">
        <v>0</v>
      </c>
      <c r="F169" s="56">
        <v>0</v>
      </c>
      <c r="G169" s="85">
        <v>2417.3</v>
      </c>
      <c r="H169" s="59"/>
      <c r="I169" s="181">
        <f t="shared" si="5"/>
        <v>0.00024245194819633647</v>
      </c>
      <c r="J169" s="92">
        <v>0</v>
      </c>
    </row>
    <row r="170" spans="1:10" s="149" customFormat="1" ht="26.25" customHeight="1">
      <c r="A170" s="166" t="s">
        <v>309</v>
      </c>
      <c r="B170" s="144"/>
      <c r="C170" s="144" t="s">
        <v>310</v>
      </c>
      <c r="D170" s="144"/>
      <c r="E170" s="145">
        <f>SUM(E171)</f>
        <v>10000</v>
      </c>
      <c r="F170" s="146">
        <f>SUM(F171)</f>
        <v>10000</v>
      </c>
      <c r="G170" s="147">
        <f>G171</f>
        <v>5869.23</v>
      </c>
      <c r="H170" s="176">
        <f t="shared" si="6"/>
        <v>0.586923</v>
      </c>
      <c r="I170" s="177">
        <f t="shared" si="5"/>
        <v>0.0005886758978663731</v>
      </c>
      <c r="J170" s="152">
        <v>0</v>
      </c>
    </row>
    <row r="171" spans="1:10" ht="16.5" customHeight="1">
      <c r="A171" s="95" t="s">
        <v>158</v>
      </c>
      <c r="B171" s="53"/>
      <c r="C171" s="53"/>
      <c r="D171" s="53" t="s">
        <v>134</v>
      </c>
      <c r="E171" s="55">
        <v>10000</v>
      </c>
      <c r="F171" s="56">
        <v>10000</v>
      </c>
      <c r="G171" s="85">
        <v>5869.23</v>
      </c>
      <c r="H171" s="59">
        <f t="shared" si="6"/>
        <v>0.586923</v>
      </c>
      <c r="I171" s="181">
        <f t="shared" si="5"/>
        <v>0.0005886758978663731</v>
      </c>
      <c r="J171" s="92">
        <v>0</v>
      </c>
    </row>
    <row r="172" spans="1:10" s="149" customFormat="1" ht="24.75" customHeight="1">
      <c r="A172" s="150" t="s">
        <v>233</v>
      </c>
      <c r="B172" s="144"/>
      <c r="C172" s="144" t="s">
        <v>234</v>
      </c>
      <c r="D172" s="144"/>
      <c r="E172" s="145">
        <v>500</v>
      </c>
      <c r="F172" s="146">
        <f>SUM(F173)</f>
        <v>500</v>
      </c>
      <c r="G172" s="147">
        <f>G173</f>
        <v>0</v>
      </c>
      <c r="H172" s="176">
        <f t="shared" si="6"/>
        <v>0</v>
      </c>
      <c r="I172" s="177">
        <f t="shared" si="5"/>
        <v>0</v>
      </c>
      <c r="J172" s="147">
        <v>0</v>
      </c>
    </row>
    <row r="173" spans="1:10" ht="17.25" customHeight="1">
      <c r="A173" s="54" t="s">
        <v>235</v>
      </c>
      <c r="B173" s="53"/>
      <c r="C173" s="53"/>
      <c r="D173" s="53" t="s">
        <v>231</v>
      </c>
      <c r="E173" s="55">
        <v>500</v>
      </c>
      <c r="F173" s="56">
        <v>500</v>
      </c>
      <c r="G173" s="85">
        <v>0</v>
      </c>
      <c r="H173" s="59">
        <f t="shared" si="6"/>
        <v>0</v>
      </c>
      <c r="I173" s="181">
        <f t="shared" si="5"/>
        <v>0</v>
      </c>
      <c r="J173" s="92">
        <v>0</v>
      </c>
    </row>
    <row r="174" spans="1:10" ht="16.5" customHeight="1">
      <c r="A174" s="19" t="s">
        <v>15</v>
      </c>
      <c r="B174" s="4"/>
      <c r="C174" s="17" t="s">
        <v>91</v>
      </c>
      <c r="D174" s="4"/>
      <c r="E174" s="5">
        <f>SUM(E175:E176)</f>
        <v>0</v>
      </c>
      <c r="F174" s="6">
        <f>SUM(F175:F176)</f>
        <v>2123</v>
      </c>
      <c r="G174" s="80">
        <f>SUM(G175:G176)</f>
        <v>2122.96</v>
      </c>
      <c r="H174" s="177">
        <f t="shared" si="6"/>
        <v>0.9999811587376355</v>
      </c>
      <c r="I174" s="177">
        <f t="shared" si="5"/>
        <v>0.00021293004093116057</v>
      </c>
      <c r="J174" s="92">
        <v>0</v>
      </c>
    </row>
    <row r="175" spans="1:10" s="39" customFormat="1" ht="16.5" customHeight="1" hidden="1">
      <c r="A175" s="19" t="s">
        <v>16</v>
      </c>
      <c r="B175" s="17"/>
      <c r="C175" s="17"/>
      <c r="D175" s="17" t="s">
        <v>102</v>
      </c>
      <c r="E175" s="16">
        <v>0</v>
      </c>
      <c r="F175" s="40">
        <v>0</v>
      </c>
      <c r="G175" s="86">
        <v>0</v>
      </c>
      <c r="H175" s="59"/>
      <c r="I175" s="181">
        <f t="shared" si="5"/>
        <v>0</v>
      </c>
      <c r="J175" s="92">
        <v>0</v>
      </c>
    </row>
    <row r="176" spans="1:10" s="39" customFormat="1" ht="12.75">
      <c r="A176" s="19" t="s">
        <v>8</v>
      </c>
      <c r="B176" s="17"/>
      <c r="C176" s="17"/>
      <c r="D176" s="17" t="s">
        <v>199</v>
      </c>
      <c r="E176" s="16">
        <v>0</v>
      </c>
      <c r="F176" s="40">
        <v>2123</v>
      </c>
      <c r="G176" s="86">
        <v>2122.96</v>
      </c>
      <c r="H176" s="59">
        <f t="shared" si="6"/>
        <v>0.9999811587376355</v>
      </c>
      <c r="I176" s="181">
        <f t="shared" si="5"/>
        <v>0.00021293004093116057</v>
      </c>
      <c r="J176" s="92">
        <v>0</v>
      </c>
    </row>
    <row r="177" spans="1:10" ht="18" customHeight="1">
      <c r="A177" s="8" t="s">
        <v>64</v>
      </c>
      <c r="B177" s="2">
        <v>921</v>
      </c>
      <c r="C177" s="2"/>
      <c r="D177" s="2"/>
      <c r="E177" s="3">
        <f aca="true" t="shared" si="7" ref="E177:G178">SUM(E178)</f>
        <v>60000</v>
      </c>
      <c r="F177" s="3">
        <f t="shared" si="7"/>
        <v>60000</v>
      </c>
      <c r="G177" s="81">
        <f t="shared" si="7"/>
        <v>30000</v>
      </c>
      <c r="H177" s="174">
        <f t="shared" si="6"/>
        <v>0.5</v>
      </c>
      <c r="I177" s="174">
        <f t="shared" si="5"/>
        <v>0.003008959767463738</v>
      </c>
      <c r="J177" s="91">
        <v>0</v>
      </c>
    </row>
    <row r="178" spans="1:10" s="149" customFormat="1" ht="16.5" customHeight="1">
      <c r="A178" s="150" t="s">
        <v>67</v>
      </c>
      <c r="B178" s="144"/>
      <c r="C178" s="144">
        <v>92116</v>
      </c>
      <c r="D178" s="144"/>
      <c r="E178" s="145">
        <f t="shared" si="7"/>
        <v>60000</v>
      </c>
      <c r="F178" s="146">
        <f t="shared" si="7"/>
        <v>60000</v>
      </c>
      <c r="G178" s="147">
        <f t="shared" si="7"/>
        <v>30000</v>
      </c>
      <c r="H178" s="176">
        <f t="shared" si="6"/>
        <v>0.5</v>
      </c>
      <c r="I178" s="177">
        <f t="shared" si="5"/>
        <v>0.003008959767463738</v>
      </c>
      <c r="J178" s="152">
        <v>0</v>
      </c>
    </row>
    <row r="179" spans="1:10" ht="26.25" customHeight="1">
      <c r="A179" s="54" t="s">
        <v>368</v>
      </c>
      <c r="B179" s="4"/>
      <c r="C179" s="17"/>
      <c r="D179" s="17" t="s">
        <v>133</v>
      </c>
      <c r="E179" s="5">
        <v>60000</v>
      </c>
      <c r="F179" s="6">
        <v>60000</v>
      </c>
      <c r="G179" s="80">
        <v>30000</v>
      </c>
      <c r="H179" s="59">
        <f t="shared" si="6"/>
        <v>0.5</v>
      </c>
      <c r="I179" s="181">
        <f t="shared" si="5"/>
        <v>0.003008959767463738</v>
      </c>
      <c r="J179" s="85">
        <v>0</v>
      </c>
    </row>
    <row r="180" spans="1:12" ht="18" customHeight="1">
      <c r="A180" s="32" t="s">
        <v>411</v>
      </c>
      <c r="B180" s="52" t="s">
        <v>232</v>
      </c>
      <c r="C180" s="52"/>
      <c r="D180" s="52"/>
      <c r="E180" s="58">
        <f>SUM(E181)</f>
        <v>8010</v>
      </c>
      <c r="F180" s="58">
        <f>SUM(F181)</f>
        <v>7010</v>
      </c>
      <c r="G180" s="137">
        <f>SUM(G181)</f>
        <v>3931.8799999999997</v>
      </c>
      <c r="H180" s="174">
        <f t="shared" si="6"/>
        <v>0.5608958630527817</v>
      </c>
      <c r="I180" s="174">
        <f t="shared" si="5"/>
        <v>0.0003943622910165107</v>
      </c>
      <c r="J180" s="137">
        <f>SUM(J181)</f>
        <v>0</v>
      </c>
      <c r="L180" s="134"/>
    </row>
    <row r="181" spans="1:12" s="149" customFormat="1" ht="16.5" customHeight="1">
      <c r="A181" s="168" t="s">
        <v>267</v>
      </c>
      <c r="B181" s="144"/>
      <c r="C181" s="144" t="s">
        <v>268</v>
      </c>
      <c r="D181" s="144"/>
      <c r="E181" s="145">
        <f>SUM(E182:E185)</f>
        <v>8010</v>
      </c>
      <c r="F181" s="145">
        <f>SUM(F182:F185)</f>
        <v>7010</v>
      </c>
      <c r="G181" s="145">
        <f>SUM(G182:G185)</f>
        <v>3931.8799999999997</v>
      </c>
      <c r="H181" s="176">
        <f t="shared" si="6"/>
        <v>0.5608958630527817</v>
      </c>
      <c r="I181" s="177">
        <f t="shared" si="5"/>
        <v>0.0003943622910165107</v>
      </c>
      <c r="J181" s="151">
        <f>SUM(J182:J185)</f>
        <v>0</v>
      </c>
      <c r="L181" s="169"/>
    </row>
    <row r="182" spans="1:12" s="39" customFormat="1" ht="51" customHeight="1">
      <c r="A182" s="204" t="s">
        <v>416</v>
      </c>
      <c r="B182" s="53"/>
      <c r="C182" s="53"/>
      <c r="D182" s="53" t="s">
        <v>101</v>
      </c>
      <c r="E182" s="55">
        <v>7000</v>
      </c>
      <c r="F182" s="56">
        <v>7000</v>
      </c>
      <c r="G182" s="85">
        <v>3622.74</v>
      </c>
      <c r="H182" s="59">
        <f t="shared" si="6"/>
        <v>0.5175342857142857</v>
      </c>
      <c r="I182" s="181">
        <f t="shared" si="5"/>
        <v>0.00036335596359938604</v>
      </c>
      <c r="J182" s="85">
        <v>0</v>
      </c>
      <c r="L182" s="138"/>
    </row>
    <row r="183" spans="1:12" s="39" customFormat="1" ht="16.5" customHeight="1">
      <c r="A183" s="19" t="s">
        <v>59</v>
      </c>
      <c r="B183" s="53"/>
      <c r="C183" s="53"/>
      <c r="D183" s="17" t="s">
        <v>125</v>
      </c>
      <c r="E183" s="55">
        <v>1000</v>
      </c>
      <c r="F183" s="56">
        <v>0</v>
      </c>
      <c r="G183" s="85">
        <v>0</v>
      </c>
      <c r="H183" s="59"/>
      <c r="I183" s="181">
        <f t="shared" si="5"/>
        <v>0</v>
      </c>
      <c r="J183" s="85">
        <v>0</v>
      </c>
      <c r="L183" s="138"/>
    </row>
    <row r="184" spans="1:12" s="39" customFormat="1" ht="16.5" customHeight="1">
      <c r="A184" s="208" t="s">
        <v>16</v>
      </c>
      <c r="B184" s="53"/>
      <c r="C184" s="53"/>
      <c r="D184" s="17" t="s">
        <v>102</v>
      </c>
      <c r="E184" s="55">
        <v>10</v>
      </c>
      <c r="F184" s="56">
        <v>10</v>
      </c>
      <c r="G184" s="85">
        <v>9.14</v>
      </c>
      <c r="H184" s="59">
        <f t="shared" si="6"/>
        <v>0.914</v>
      </c>
      <c r="I184" s="181">
        <f t="shared" si="5"/>
        <v>9.167297424872856E-07</v>
      </c>
      <c r="J184" s="92">
        <v>0</v>
      </c>
      <c r="L184" s="138"/>
    </row>
    <row r="185" spans="1:12" s="39" customFormat="1" ht="16.5" customHeight="1">
      <c r="A185" s="19" t="s">
        <v>8</v>
      </c>
      <c r="B185" s="53"/>
      <c r="C185" s="53"/>
      <c r="D185" s="17" t="s">
        <v>199</v>
      </c>
      <c r="E185" s="55">
        <v>0</v>
      </c>
      <c r="F185" s="56">
        <v>0</v>
      </c>
      <c r="G185" s="85">
        <v>300</v>
      </c>
      <c r="H185" s="59"/>
      <c r="I185" s="181">
        <f t="shared" si="5"/>
        <v>3.008959767463738E-05</v>
      </c>
      <c r="J185" s="92">
        <v>0</v>
      </c>
      <c r="L185" s="138"/>
    </row>
    <row r="186" spans="1:10" ht="20.25" customHeight="1">
      <c r="A186" s="13" t="s">
        <v>68</v>
      </c>
      <c r="B186" s="14"/>
      <c r="C186" s="14"/>
      <c r="D186" s="14"/>
      <c r="E186" s="15">
        <f>SUM(E6,E180,E177,E161,E156,E124,E92,E83,E50,E40,E21,E11,E3,E152,E120,E47)</f>
        <v>19023000</v>
      </c>
      <c r="F186" s="87">
        <f>SUM(F6,F180,F177,F161,F156,F124,F92,F83,F50,F40,F21,F11,F3,F152,F120,F47)</f>
        <v>18604203.08</v>
      </c>
      <c r="G186" s="87">
        <f>SUM(G6,G180,G177,G161,G156,G124,G92,G83,G50,G40,G21,G11,G3,G152,G120,G47)</f>
        <v>9970223.04</v>
      </c>
      <c r="H186" s="174">
        <f t="shared" si="6"/>
        <v>0.5359123955552951</v>
      </c>
      <c r="I186" s="175">
        <f t="shared" si="5"/>
        <v>1</v>
      </c>
      <c r="J186" s="87">
        <f>SUM(J6,J180,J177,J161,J156,J124,J92,J83,J50,J40,J21,J11,J3,J152,J120,J47)</f>
        <v>930775.68</v>
      </c>
    </row>
    <row r="187" spans="1:10" ht="16.5" customHeight="1">
      <c r="A187" s="107" t="s">
        <v>334</v>
      </c>
      <c r="B187" s="107"/>
      <c r="C187" s="107"/>
      <c r="D187" s="107"/>
      <c r="E187" s="107"/>
      <c r="F187" s="107"/>
      <c r="G187" s="108"/>
      <c r="H187" s="59"/>
      <c r="I187" s="175"/>
      <c r="J187" s="108"/>
    </row>
    <row r="188" spans="1:10" ht="16.5" customHeight="1">
      <c r="A188" s="107" t="s">
        <v>281</v>
      </c>
      <c r="B188" s="107"/>
      <c r="C188" s="107"/>
      <c r="D188" s="107"/>
      <c r="E188" s="110">
        <v>16180899</v>
      </c>
      <c r="F188" s="222">
        <v>16914240.08</v>
      </c>
      <c r="G188" s="108">
        <v>9158972.1</v>
      </c>
      <c r="H188" s="59">
        <f t="shared" si="6"/>
        <v>0.5414947438773732</v>
      </c>
      <c r="I188" s="181">
        <f t="shared" si="5"/>
        <v>0.9186326186740954</v>
      </c>
      <c r="J188" s="108"/>
    </row>
    <row r="189" spans="1:10" ht="16.5" customHeight="1">
      <c r="A189" s="107" t="s">
        <v>282</v>
      </c>
      <c r="B189" s="107"/>
      <c r="C189" s="107"/>
      <c r="D189" s="107"/>
      <c r="E189" s="110">
        <v>2842101</v>
      </c>
      <c r="F189" s="214">
        <v>1689963</v>
      </c>
      <c r="G189" s="108">
        <v>811250.94</v>
      </c>
      <c r="H189" s="59">
        <f t="shared" si="6"/>
        <v>0.48004065177758326</v>
      </c>
      <c r="I189" s="181">
        <f t="shared" si="5"/>
        <v>0.08136738132590463</v>
      </c>
      <c r="J189" s="108"/>
    </row>
  </sheetData>
  <sheetProtection/>
  <autoFilter ref="D1:D189"/>
  <mergeCells count="5">
    <mergeCell ref="B1:D1"/>
    <mergeCell ref="A1:A2"/>
    <mergeCell ref="E1:E2"/>
    <mergeCell ref="J1:J2"/>
    <mergeCell ref="I1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3"/>
  <headerFooter alignWithMargins="0">
    <oddHeader>&amp;R&amp;"Arial CE,Pogrubiony"Załącznik Nr 1&amp;"Arial CE,Standardowy"
do informacji o przebiegu  wykonania budżetu Miasta Radziejów za I półrocze 2013 roku</oddHeader>
    <oddFooter>&amp;C&amp;P&amp;R&amp;"Arial CE,Pogrubiony"&amp;12DOCHODY</oddFooter>
  </headerFooter>
  <ignoredErrors>
    <ignoredError sqref="D24 C149 D143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8"/>
  <sheetViews>
    <sheetView tabSelected="1" zoomScalePageLayoutView="0" workbookViewId="0" topLeftCell="A1">
      <selection activeCell="F607" sqref="F607"/>
    </sheetView>
  </sheetViews>
  <sheetFormatPr defaultColWidth="9.00390625" defaultRowHeight="12.75"/>
  <cols>
    <col min="1" max="1" width="45.625" style="0" customWidth="1"/>
    <col min="2" max="2" width="8.375" style="0" customWidth="1"/>
    <col min="4" max="4" width="6.75390625" style="0" customWidth="1"/>
    <col min="5" max="5" width="12.75390625" style="0" customWidth="1"/>
    <col min="6" max="6" width="13.125" style="0" customWidth="1"/>
    <col min="7" max="7" width="12.125" style="67" customWidth="1"/>
    <col min="8" max="8" width="9.75390625" style="39" customWidth="1"/>
    <col min="9" max="9" width="9.375" style="105" customWidth="1"/>
    <col min="10" max="10" width="10.75390625" style="121" customWidth="1"/>
    <col min="11" max="11" width="9.125" style="0" customWidth="1"/>
    <col min="12" max="12" width="14.375" style="0" customWidth="1"/>
    <col min="14" max="14" width="10.625" style="0" customWidth="1"/>
  </cols>
  <sheetData>
    <row r="1" spans="1:10" ht="12.75" customHeight="1">
      <c r="A1" s="244" t="s">
        <v>0</v>
      </c>
      <c r="B1" s="246" t="s">
        <v>69</v>
      </c>
      <c r="C1" s="247"/>
      <c r="D1" s="248"/>
      <c r="E1" s="228" t="s">
        <v>447</v>
      </c>
      <c r="F1" s="249" t="s">
        <v>70</v>
      </c>
      <c r="G1" s="242" t="s">
        <v>71</v>
      </c>
      <c r="H1" s="240" t="s">
        <v>72</v>
      </c>
      <c r="I1" s="251" t="s">
        <v>246</v>
      </c>
      <c r="J1" s="238" t="s">
        <v>455</v>
      </c>
    </row>
    <row r="2" spans="1:10" ht="45.75" customHeight="1">
      <c r="A2" s="245"/>
      <c r="B2" s="21" t="s">
        <v>1</v>
      </c>
      <c r="C2" s="21" t="s">
        <v>2</v>
      </c>
      <c r="D2" s="21" t="s">
        <v>3</v>
      </c>
      <c r="E2" s="229"/>
      <c r="F2" s="250"/>
      <c r="G2" s="243"/>
      <c r="H2" s="241"/>
      <c r="I2" s="252"/>
      <c r="J2" s="239"/>
    </row>
    <row r="3" spans="1:10" ht="21" customHeight="1">
      <c r="A3" s="22" t="s">
        <v>4</v>
      </c>
      <c r="B3" s="23" t="s">
        <v>73</v>
      </c>
      <c r="C3" s="23"/>
      <c r="D3" s="23"/>
      <c r="E3" s="24">
        <f>SUM(E5)</f>
        <v>800</v>
      </c>
      <c r="F3" s="25">
        <f>SUM(F5,F6)</f>
        <v>10759.08</v>
      </c>
      <c r="G3" s="60">
        <f>SUM(G5,G6)</f>
        <v>10459.85</v>
      </c>
      <c r="H3" s="47">
        <f>G3/F3</f>
        <v>0.9721881424805838</v>
      </c>
      <c r="I3" s="47">
        <f>G3/9319713.14</f>
        <v>0.0011223360464933795</v>
      </c>
      <c r="J3" s="119">
        <v>0</v>
      </c>
    </row>
    <row r="4" spans="1:10" s="125" customFormat="1" ht="15" customHeight="1">
      <c r="A4" s="183" t="s">
        <v>5</v>
      </c>
      <c r="B4" s="184"/>
      <c r="C4" s="184" t="s">
        <v>186</v>
      </c>
      <c r="D4" s="184"/>
      <c r="E4" s="185">
        <f>SUM(E5)</f>
        <v>800</v>
      </c>
      <c r="F4" s="186">
        <f>SUM(F5)</f>
        <v>800</v>
      </c>
      <c r="G4" s="187">
        <f>SUM(G5)</f>
        <v>500.77</v>
      </c>
      <c r="H4" s="127">
        <f aca="true" t="shared" si="0" ref="H4:H68">G4/F4</f>
        <v>0.6259625</v>
      </c>
      <c r="I4" s="127">
        <f aca="true" t="shared" si="1" ref="I4:I67">G4/9319713.14</f>
        <v>5.37323405213736E-05</v>
      </c>
      <c r="J4" s="188"/>
    </row>
    <row r="5" spans="1:10" ht="26.25" customHeight="1">
      <c r="A5" s="30" t="s">
        <v>369</v>
      </c>
      <c r="B5" s="27"/>
      <c r="C5" s="27"/>
      <c r="D5" s="27">
        <v>2850</v>
      </c>
      <c r="E5" s="28">
        <v>800</v>
      </c>
      <c r="F5" s="29">
        <v>800</v>
      </c>
      <c r="G5" s="61">
        <v>500.77</v>
      </c>
      <c r="H5" s="182">
        <f t="shared" si="0"/>
        <v>0.6259625</v>
      </c>
      <c r="I5" s="182">
        <f t="shared" si="1"/>
        <v>5.37323405213736E-05</v>
      </c>
      <c r="J5" s="65"/>
    </row>
    <row r="6" spans="1:10" s="125" customFormat="1" ht="15" customHeight="1">
      <c r="A6" s="183" t="s">
        <v>15</v>
      </c>
      <c r="B6" s="184"/>
      <c r="C6" s="184" t="s">
        <v>213</v>
      </c>
      <c r="D6" s="184"/>
      <c r="E6" s="185">
        <f>SUM(E7:E9)</f>
        <v>0</v>
      </c>
      <c r="F6" s="189">
        <f>SUM(F7:F9)</f>
        <v>9959.08</v>
      </c>
      <c r="G6" s="189">
        <f>SUM(G7:G9)</f>
        <v>9959.08</v>
      </c>
      <c r="H6" s="127">
        <f t="shared" si="0"/>
        <v>1</v>
      </c>
      <c r="I6" s="127">
        <f t="shared" si="1"/>
        <v>0.001068603705972006</v>
      </c>
      <c r="J6" s="188"/>
    </row>
    <row r="7" spans="1:10" ht="15" customHeight="1">
      <c r="A7" s="41" t="s">
        <v>9</v>
      </c>
      <c r="B7" s="27"/>
      <c r="C7" s="27"/>
      <c r="D7" s="42" t="s">
        <v>83</v>
      </c>
      <c r="E7" s="28">
        <v>0</v>
      </c>
      <c r="F7" s="78">
        <v>109.78</v>
      </c>
      <c r="G7" s="61">
        <v>109.78</v>
      </c>
      <c r="H7" s="182">
        <f t="shared" si="0"/>
        <v>1</v>
      </c>
      <c r="I7" s="182">
        <f t="shared" si="1"/>
        <v>1.177933251280307E-05</v>
      </c>
      <c r="J7" s="65"/>
    </row>
    <row r="8" spans="1:10" ht="15" customHeight="1">
      <c r="A8" s="41" t="s">
        <v>12</v>
      </c>
      <c r="B8" s="27"/>
      <c r="C8" s="27"/>
      <c r="D8" s="42" t="s">
        <v>79</v>
      </c>
      <c r="E8" s="28">
        <v>0</v>
      </c>
      <c r="F8" s="78">
        <v>85.5</v>
      </c>
      <c r="G8" s="61">
        <v>85.5</v>
      </c>
      <c r="H8" s="182">
        <f t="shared" si="0"/>
        <v>1</v>
      </c>
      <c r="I8" s="182">
        <f t="shared" si="1"/>
        <v>9.174102111902556E-06</v>
      </c>
      <c r="J8" s="65"/>
    </row>
    <row r="9" spans="1:10" ht="15" customHeight="1">
      <c r="A9" s="41" t="s">
        <v>26</v>
      </c>
      <c r="B9" s="27"/>
      <c r="C9" s="27"/>
      <c r="D9" s="42" t="s">
        <v>92</v>
      </c>
      <c r="E9" s="28">
        <v>0</v>
      </c>
      <c r="F9" s="78">
        <v>9763.8</v>
      </c>
      <c r="G9" s="61">
        <v>9763.8</v>
      </c>
      <c r="H9" s="182">
        <f t="shared" si="0"/>
        <v>1</v>
      </c>
      <c r="I9" s="182">
        <f t="shared" si="1"/>
        <v>0.0010476502713473001</v>
      </c>
      <c r="J9" s="65"/>
    </row>
    <row r="10" spans="1:10" s="74" customFormat="1" ht="21" customHeight="1">
      <c r="A10" s="69" t="s">
        <v>214</v>
      </c>
      <c r="B10" s="70" t="s">
        <v>215</v>
      </c>
      <c r="C10" s="70"/>
      <c r="D10" s="70"/>
      <c r="E10" s="71">
        <f>SUM(E11)</f>
        <v>5000</v>
      </c>
      <c r="F10" s="72">
        <f>SUM(F11)</f>
        <v>5000</v>
      </c>
      <c r="G10" s="73">
        <f>SUM(G11)</f>
        <v>0</v>
      </c>
      <c r="H10" s="47">
        <f t="shared" si="0"/>
        <v>0</v>
      </c>
      <c r="I10" s="47">
        <f t="shared" si="1"/>
        <v>0</v>
      </c>
      <c r="J10" s="119">
        <f>G10/7232332.21</f>
        <v>0</v>
      </c>
    </row>
    <row r="11" spans="1:10" s="125" customFormat="1" ht="15" customHeight="1">
      <c r="A11" s="183" t="s">
        <v>216</v>
      </c>
      <c r="B11" s="184"/>
      <c r="C11" s="184" t="s">
        <v>217</v>
      </c>
      <c r="D11" s="184"/>
      <c r="E11" s="185">
        <f>SUM(E12:E14)</f>
        <v>5000</v>
      </c>
      <c r="F11" s="186">
        <f>SUM(F12:F14)</f>
        <v>5000</v>
      </c>
      <c r="G11" s="187">
        <f>SUM(G12:G14)</f>
        <v>0</v>
      </c>
      <c r="H11" s="127">
        <f t="shared" si="0"/>
        <v>0</v>
      </c>
      <c r="I11" s="127">
        <f t="shared" si="1"/>
        <v>0</v>
      </c>
      <c r="J11" s="188"/>
    </row>
    <row r="12" spans="1:10" ht="13.5" customHeight="1">
      <c r="A12" s="41" t="s">
        <v>165</v>
      </c>
      <c r="B12" s="27"/>
      <c r="C12" s="42"/>
      <c r="D12" s="42" t="s">
        <v>166</v>
      </c>
      <c r="E12" s="28">
        <v>0</v>
      </c>
      <c r="F12" s="29">
        <v>0</v>
      </c>
      <c r="G12" s="61">
        <v>0</v>
      </c>
      <c r="H12" s="182"/>
      <c r="I12" s="182">
        <f t="shared" si="1"/>
        <v>0</v>
      </c>
      <c r="J12" s="65"/>
    </row>
    <row r="13" spans="1:10" ht="13.5" customHeight="1">
      <c r="A13" s="41" t="s">
        <v>9</v>
      </c>
      <c r="B13" s="27"/>
      <c r="C13" s="42"/>
      <c r="D13" s="42" t="s">
        <v>83</v>
      </c>
      <c r="E13" s="28">
        <v>2000</v>
      </c>
      <c r="F13" s="29">
        <v>2000</v>
      </c>
      <c r="G13" s="61">
        <v>0</v>
      </c>
      <c r="H13" s="182">
        <f t="shared" si="0"/>
        <v>0</v>
      </c>
      <c r="I13" s="182">
        <f t="shared" si="1"/>
        <v>0</v>
      </c>
      <c r="J13" s="65"/>
    </row>
    <row r="14" spans="1:10" ht="13.5" customHeight="1">
      <c r="A14" s="41" t="s">
        <v>12</v>
      </c>
      <c r="B14" s="27"/>
      <c r="C14" s="27"/>
      <c r="D14" s="42" t="s">
        <v>79</v>
      </c>
      <c r="E14" s="28">
        <v>3000</v>
      </c>
      <c r="F14" s="29">
        <v>3000</v>
      </c>
      <c r="G14" s="61">
        <v>0</v>
      </c>
      <c r="H14" s="182">
        <f t="shared" si="0"/>
        <v>0</v>
      </c>
      <c r="I14" s="182">
        <f t="shared" si="1"/>
        <v>0</v>
      </c>
      <c r="J14" s="65"/>
    </row>
    <row r="15" spans="1:10" ht="21" customHeight="1">
      <c r="A15" s="22" t="s">
        <v>6</v>
      </c>
      <c r="B15" s="23">
        <v>600</v>
      </c>
      <c r="C15" s="23"/>
      <c r="D15" s="23"/>
      <c r="E15" s="24">
        <f>SUM(E16,E22,E20,E18)</f>
        <v>1127728</v>
      </c>
      <c r="F15" s="24">
        <f>SUM(F16,F22,F20,F18)</f>
        <v>1198630</v>
      </c>
      <c r="G15" s="62">
        <f>SUM(G16,G22,G20,G18)</f>
        <v>156930.16999999998</v>
      </c>
      <c r="H15" s="47">
        <f t="shared" si="0"/>
        <v>0.13092461393424157</v>
      </c>
      <c r="I15" s="47">
        <f t="shared" si="1"/>
        <v>0.01683851934524242</v>
      </c>
      <c r="J15" s="119">
        <v>0</v>
      </c>
    </row>
    <row r="16" spans="1:10" s="149" customFormat="1" ht="12.75" customHeight="1">
      <c r="A16" s="219" t="s">
        <v>456</v>
      </c>
      <c r="B16" s="191"/>
      <c r="C16" s="191" t="s">
        <v>457</v>
      </c>
      <c r="D16" s="191"/>
      <c r="E16" s="192">
        <f>E17</f>
        <v>820</v>
      </c>
      <c r="F16" s="192">
        <f>F17</f>
        <v>820</v>
      </c>
      <c r="G16" s="193">
        <f>G17</f>
        <v>68.62</v>
      </c>
      <c r="H16" s="47">
        <f t="shared" si="0"/>
        <v>0.0836829268292683</v>
      </c>
      <c r="I16" s="127">
        <f t="shared" si="1"/>
        <v>7.362887566301209E-06</v>
      </c>
      <c r="J16" s="187"/>
    </row>
    <row r="17" spans="1:10" s="135" customFormat="1" ht="12.75" customHeight="1">
      <c r="A17" s="220" t="s">
        <v>223</v>
      </c>
      <c r="B17" s="33"/>
      <c r="C17" s="33"/>
      <c r="D17" s="33" t="s">
        <v>224</v>
      </c>
      <c r="E17" s="34">
        <v>820</v>
      </c>
      <c r="F17" s="34">
        <v>820</v>
      </c>
      <c r="G17" s="63">
        <v>68.62</v>
      </c>
      <c r="H17" s="182">
        <f t="shared" si="0"/>
        <v>0.0836829268292683</v>
      </c>
      <c r="I17" s="182">
        <f t="shared" si="1"/>
        <v>7.362887566301209E-06</v>
      </c>
      <c r="J17" s="61"/>
    </row>
    <row r="18" spans="1:10" s="125" customFormat="1" ht="12.75">
      <c r="A18" s="190" t="s">
        <v>371</v>
      </c>
      <c r="B18" s="191"/>
      <c r="C18" s="191" t="s">
        <v>218</v>
      </c>
      <c r="D18" s="191"/>
      <c r="E18" s="192">
        <f>SUM(E19)</f>
        <v>61140</v>
      </c>
      <c r="F18" s="192">
        <f>F19</f>
        <v>61140</v>
      </c>
      <c r="G18" s="193">
        <f>SUM(G19:G19)</f>
        <v>35903.44</v>
      </c>
      <c r="H18" s="127">
        <f t="shared" si="0"/>
        <v>0.5872332351979065</v>
      </c>
      <c r="I18" s="127">
        <f t="shared" si="1"/>
        <v>0.003852419002673295</v>
      </c>
      <c r="J18" s="188"/>
    </row>
    <row r="19" spans="1:10" s="39" customFormat="1" ht="25.5">
      <c r="A19" s="54" t="s">
        <v>370</v>
      </c>
      <c r="B19" s="33"/>
      <c r="C19" s="33"/>
      <c r="D19" s="33" t="s">
        <v>373</v>
      </c>
      <c r="E19" s="34">
        <v>61140</v>
      </c>
      <c r="F19" s="34">
        <v>61140</v>
      </c>
      <c r="G19" s="63">
        <v>35903.44</v>
      </c>
      <c r="H19" s="182">
        <f t="shared" si="0"/>
        <v>0.5872332351979065</v>
      </c>
      <c r="I19" s="182">
        <f t="shared" si="1"/>
        <v>0.003852419002673295</v>
      </c>
      <c r="J19" s="65"/>
    </row>
    <row r="20" spans="1:10" s="125" customFormat="1" ht="12.75">
      <c r="A20" s="190" t="s">
        <v>372</v>
      </c>
      <c r="B20" s="191"/>
      <c r="C20" s="191" t="s">
        <v>219</v>
      </c>
      <c r="D20" s="191"/>
      <c r="E20" s="192">
        <f>SUM(E21)</f>
        <v>10000</v>
      </c>
      <c r="F20" s="192">
        <f>F21</f>
        <v>10000</v>
      </c>
      <c r="G20" s="193">
        <v>0</v>
      </c>
      <c r="H20" s="127">
        <f t="shared" si="0"/>
        <v>0</v>
      </c>
      <c r="I20" s="127">
        <f t="shared" si="1"/>
        <v>0</v>
      </c>
      <c r="J20" s="188"/>
    </row>
    <row r="21" spans="1:10" s="39" customFormat="1" ht="25.5">
      <c r="A21" s="54" t="s">
        <v>370</v>
      </c>
      <c r="B21" s="33"/>
      <c r="C21" s="33"/>
      <c r="D21" s="33" t="s">
        <v>373</v>
      </c>
      <c r="E21" s="34">
        <v>10000</v>
      </c>
      <c r="F21" s="34">
        <v>10000</v>
      </c>
      <c r="G21" s="63">
        <v>0</v>
      </c>
      <c r="H21" s="182">
        <f t="shared" si="0"/>
        <v>0</v>
      </c>
      <c r="I21" s="182">
        <f t="shared" si="1"/>
        <v>0</v>
      </c>
      <c r="J21" s="65"/>
    </row>
    <row r="22" spans="1:10" s="125" customFormat="1" ht="12.75">
      <c r="A22" s="183" t="s">
        <v>7</v>
      </c>
      <c r="B22" s="184"/>
      <c r="C22" s="184">
        <v>60016</v>
      </c>
      <c r="D22" s="184"/>
      <c r="E22" s="192">
        <f>SUM(E23:E33)</f>
        <v>1055768</v>
      </c>
      <c r="F22" s="192">
        <f>SUM(F23:F33)</f>
        <v>1126670</v>
      </c>
      <c r="G22" s="193">
        <f>SUM(G23:G33)</f>
        <v>120958.11</v>
      </c>
      <c r="H22" s="127">
        <f t="shared" si="0"/>
        <v>0.10735895160073491</v>
      </c>
      <c r="I22" s="127">
        <f t="shared" si="1"/>
        <v>0.012978737455002826</v>
      </c>
      <c r="J22" s="188"/>
    </row>
    <row r="23" spans="1:10" s="39" customFormat="1" ht="13.5" customHeight="1" hidden="1">
      <c r="A23" s="41" t="s">
        <v>21</v>
      </c>
      <c r="B23" s="27"/>
      <c r="C23" s="27"/>
      <c r="D23" s="42" t="s">
        <v>81</v>
      </c>
      <c r="E23" s="34">
        <v>0</v>
      </c>
      <c r="F23" s="34">
        <v>0</v>
      </c>
      <c r="G23" s="63">
        <v>0</v>
      </c>
      <c r="H23" s="182"/>
      <c r="I23" s="182">
        <f t="shared" si="1"/>
        <v>0</v>
      </c>
      <c r="J23" s="65"/>
    </row>
    <row r="24" spans="1:10" s="39" customFormat="1" ht="13.5" customHeight="1" hidden="1">
      <c r="A24" s="41" t="s">
        <v>22</v>
      </c>
      <c r="B24" s="27"/>
      <c r="C24" s="27"/>
      <c r="D24" s="42" t="s">
        <v>82</v>
      </c>
      <c r="E24" s="34">
        <v>0</v>
      </c>
      <c r="F24" s="34">
        <v>0</v>
      </c>
      <c r="G24" s="63">
        <v>0</v>
      </c>
      <c r="H24" s="182"/>
      <c r="I24" s="182">
        <f t="shared" si="1"/>
        <v>0</v>
      </c>
      <c r="J24" s="65"/>
    </row>
    <row r="25" spans="1:10" s="39" customFormat="1" ht="13.5" customHeight="1">
      <c r="A25" s="41" t="s">
        <v>165</v>
      </c>
      <c r="B25" s="27"/>
      <c r="C25" s="27"/>
      <c r="D25" s="42" t="s">
        <v>166</v>
      </c>
      <c r="E25" s="34">
        <v>5000</v>
      </c>
      <c r="F25" s="29">
        <v>5000</v>
      </c>
      <c r="G25" s="63">
        <v>0</v>
      </c>
      <c r="H25" s="182">
        <f t="shared" si="0"/>
        <v>0</v>
      </c>
      <c r="I25" s="182">
        <f t="shared" si="1"/>
        <v>0</v>
      </c>
      <c r="J25" s="65"/>
    </row>
    <row r="26" spans="1:10" s="39" customFormat="1" ht="13.5" customHeight="1">
      <c r="A26" s="26" t="s">
        <v>9</v>
      </c>
      <c r="B26" s="27"/>
      <c r="C26" s="27"/>
      <c r="D26" s="27">
        <v>4210</v>
      </c>
      <c r="E26" s="28">
        <v>50000</v>
      </c>
      <c r="F26" s="29">
        <v>41000</v>
      </c>
      <c r="G26" s="63">
        <v>12616.57</v>
      </c>
      <c r="H26" s="182">
        <f t="shared" si="0"/>
        <v>0.3077212195121951</v>
      </c>
      <c r="I26" s="182">
        <f t="shared" si="1"/>
        <v>0.001353750894525923</v>
      </c>
      <c r="J26" s="65"/>
    </row>
    <row r="27" spans="1:10" ht="13.5" customHeight="1">
      <c r="A27" s="26" t="s">
        <v>11</v>
      </c>
      <c r="B27" s="27"/>
      <c r="C27" s="27"/>
      <c r="D27" s="27">
        <v>4270</v>
      </c>
      <c r="E27" s="28">
        <v>50000</v>
      </c>
      <c r="F27" s="29">
        <v>59000</v>
      </c>
      <c r="G27" s="63">
        <v>43530</v>
      </c>
      <c r="H27" s="182">
        <f t="shared" si="0"/>
        <v>0.7377966101694915</v>
      </c>
      <c r="I27" s="182">
        <f t="shared" si="1"/>
        <v>0.004670744619077406</v>
      </c>
      <c r="J27" s="65"/>
    </row>
    <row r="28" spans="1:10" ht="13.5" customHeight="1">
      <c r="A28" s="26" t="s">
        <v>12</v>
      </c>
      <c r="B28" s="27"/>
      <c r="C28" s="27"/>
      <c r="D28" s="27">
        <v>4300</v>
      </c>
      <c r="E28" s="28">
        <v>80000</v>
      </c>
      <c r="F28" s="29">
        <v>80000</v>
      </c>
      <c r="G28" s="63">
        <v>57699</v>
      </c>
      <c r="H28" s="182">
        <f t="shared" si="0"/>
        <v>0.7212375</v>
      </c>
      <c r="I28" s="182">
        <f t="shared" si="1"/>
        <v>0.006191070383095503</v>
      </c>
      <c r="J28" s="65"/>
    </row>
    <row r="29" spans="1:10" ht="27" customHeight="1">
      <c r="A29" s="30" t="s">
        <v>423</v>
      </c>
      <c r="B29" s="27"/>
      <c r="C29" s="27"/>
      <c r="D29" s="27" t="s">
        <v>180</v>
      </c>
      <c r="E29" s="28">
        <v>500</v>
      </c>
      <c r="F29" s="29">
        <v>500</v>
      </c>
      <c r="G29" s="63">
        <v>348</v>
      </c>
      <c r="H29" s="182">
        <f t="shared" si="0"/>
        <v>0.696</v>
      </c>
      <c r="I29" s="182">
        <f t="shared" si="1"/>
        <v>3.734020508704198E-05</v>
      </c>
      <c r="J29" s="65"/>
    </row>
    <row r="30" spans="1:10" ht="13.5" customHeight="1">
      <c r="A30" s="41" t="s">
        <v>26</v>
      </c>
      <c r="B30" s="27"/>
      <c r="C30" s="27"/>
      <c r="D30" s="42" t="s">
        <v>92</v>
      </c>
      <c r="E30" s="28">
        <v>2160</v>
      </c>
      <c r="F30" s="29">
        <v>2160</v>
      </c>
      <c r="G30" s="63">
        <v>1080</v>
      </c>
      <c r="H30" s="182">
        <f t="shared" si="0"/>
        <v>0.5</v>
      </c>
      <c r="I30" s="182">
        <f t="shared" si="1"/>
        <v>0.00011588339509771648</v>
      </c>
      <c r="J30" s="65"/>
    </row>
    <row r="31" spans="1:10" ht="13.5" customHeight="1">
      <c r="A31" s="112" t="s">
        <v>90</v>
      </c>
      <c r="B31" s="27"/>
      <c r="C31" s="27"/>
      <c r="D31" s="42" t="s">
        <v>89</v>
      </c>
      <c r="E31" s="28">
        <v>310000</v>
      </c>
      <c r="F31" s="29">
        <v>485000</v>
      </c>
      <c r="G31" s="61">
        <v>2661.74</v>
      </c>
      <c r="H31" s="182">
        <f t="shared" si="0"/>
        <v>0.005488123711340206</v>
      </c>
      <c r="I31" s="182">
        <f t="shared" si="1"/>
        <v>0.0002856032111735147</v>
      </c>
      <c r="J31" s="65"/>
    </row>
    <row r="32" spans="1:10" ht="13.5" customHeight="1">
      <c r="A32" s="41" t="s">
        <v>90</v>
      </c>
      <c r="B32" s="27"/>
      <c r="C32" s="27"/>
      <c r="D32" s="42" t="s">
        <v>295</v>
      </c>
      <c r="E32" s="28">
        <v>263315</v>
      </c>
      <c r="F32" s="29">
        <v>263315</v>
      </c>
      <c r="G32" s="61">
        <v>1426.15</v>
      </c>
      <c r="H32" s="182">
        <f t="shared" si="0"/>
        <v>0.0054161365664698174</v>
      </c>
      <c r="I32" s="182">
        <f t="shared" si="1"/>
        <v>0.0001530250962209337</v>
      </c>
      <c r="J32" s="65"/>
    </row>
    <row r="33" spans="1:10" ht="13.5" customHeight="1">
      <c r="A33" s="41" t="s">
        <v>90</v>
      </c>
      <c r="B33" s="27"/>
      <c r="C33" s="27"/>
      <c r="D33" s="42" t="s">
        <v>266</v>
      </c>
      <c r="E33" s="28">
        <v>294793</v>
      </c>
      <c r="F33" s="29">
        <v>190695</v>
      </c>
      <c r="G33" s="61">
        <v>1596.65</v>
      </c>
      <c r="H33" s="182">
        <f t="shared" si="0"/>
        <v>0.008372794252602324</v>
      </c>
      <c r="I33" s="182">
        <f t="shared" si="1"/>
        <v>0.00017131965072478614</v>
      </c>
      <c r="J33" s="65"/>
    </row>
    <row r="34" spans="1:10" ht="21" customHeight="1">
      <c r="A34" s="22" t="s">
        <v>13</v>
      </c>
      <c r="B34" s="23">
        <v>700</v>
      </c>
      <c r="C34" s="23"/>
      <c r="D34" s="23"/>
      <c r="E34" s="24">
        <f>SUM(E35,E53)</f>
        <v>287440</v>
      </c>
      <c r="F34" s="24">
        <f>SUM(F35+F53)</f>
        <v>287440</v>
      </c>
      <c r="G34" s="62">
        <f>SUM(G35+G53)</f>
        <v>67125.03000000001</v>
      </c>
      <c r="H34" s="47">
        <f t="shared" si="0"/>
        <v>0.23352710130809912</v>
      </c>
      <c r="I34" s="47">
        <f t="shared" si="1"/>
        <v>0.007202478122625994</v>
      </c>
      <c r="J34" s="119">
        <v>0</v>
      </c>
    </row>
    <row r="35" spans="1:10" s="125" customFormat="1" ht="15" customHeight="1">
      <c r="A35" s="183" t="s">
        <v>14</v>
      </c>
      <c r="B35" s="184"/>
      <c r="C35" s="184">
        <v>70005</v>
      </c>
      <c r="D35" s="184"/>
      <c r="E35" s="185">
        <f>SUM(E36:E52)</f>
        <v>287440</v>
      </c>
      <c r="F35" s="185">
        <f>SUM(F36:F52)</f>
        <v>287440</v>
      </c>
      <c r="G35" s="189">
        <f>SUM(G36:G52)</f>
        <v>67125.03000000001</v>
      </c>
      <c r="H35" s="127">
        <f t="shared" si="0"/>
        <v>0.23352710130809912</v>
      </c>
      <c r="I35" s="127">
        <f t="shared" si="1"/>
        <v>0.007202478122625994</v>
      </c>
      <c r="J35" s="187"/>
    </row>
    <row r="36" spans="1:10" ht="13.5" customHeight="1">
      <c r="A36" s="41" t="s">
        <v>21</v>
      </c>
      <c r="B36" s="27"/>
      <c r="C36" s="27"/>
      <c r="D36" s="42" t="s">
        <v>81</v>
      </c>
      <c r="E36" s="28">
        <v>0</v>
      </c>
      <c r="F36" s="28">
        <v>200</v>
      </c>
      <c r="G36" s="64">
        <v>51.57</v>
      </c>
      <c r="H36" s="182">
        <f t="shared" si="0"/>
        <v>0.25785</v>
      </c>
      <c r="I36" s="182">
        <f t="shared" si="1"/>
        <v>5.533432115915962E-06</v>
      </c>
      <c r="J36" s="119"/>
    </row>
    <row r="37" spans="1:10" ht="13.5" customHeight="1" hidden="1">
      <c r="A37" s="41" t="s">
        <v>22</v>
      </c>
      <c r="B37" s="27"/>
      <c r="C37" s="27"/>
      <c r="D37" s="42" t="s">
        <v>82</v>
      </c>
      <c r="E37" s="28">
        <v>0</v>
      </c>
      <c r="F37" s="28">
        <v>0</v>
      </c>
      <c r="G37" s="64">
        <v>0</v>
      </c>
      <c r="H37" s="182" t="e">
        <f t="shared" si="0"/>
        <v>#DIV/0!</v>
      </c>
      <c r="I37" s="182">
        <f t="shared" si="1"/>
        <v>0</v>
      </c>
      <c r="J37" s="119"/>
    </row>
    <row r="38" spans="1:10" ht="13.5" customHeight="1">
      <c r="A38" s="41" t="s">
        <v>210</v>
      </c>
      <c r="B38" s="27"/>
      <c r="C38" s="27"/>
      <c r="D38" s="42" t="s">
        <v>166</v>
      </c>
      <c r="E38" s="28">
        <v>15000</v>
      </c>
      <c r="F38" s="28">
        <v>14800</v>
      </c>
      <c r="G38" s="64">
        <v>5649.34</v>
      </c>
      <c r="H38" s="182">
        <f t="shared" si="0"/>
        <v>0.3817121621621622</v>
      </c>
      <c r="I38" s="182">
        <f t="shared" si="1"/>
        <v>0.0006061710178345682</v>
      </c>
      <c r="J38" s="119"/>
    </row>
    <row r="39" spans="1:10" ht="13.5" customHeight="1">
      <c r="A39" s="26" t="s">
        <v>9</v>
      </c>
      <c r="B39" s="27"/>
      <c r="C39" s="27"/>
      <c r="D39" s="27">
        <v>4210</v>
      </c>
      <c r="E39" s="28">
        <v>20000</v>
      </c>
      <c r="F39" s="29">
        <v>20000</v>
      </c>
      <c r="G39" s="61">
        <v>6072.8</v>
      </c>
      <c r="H39" s="182">
        <f t="shared" si="0"/>
        <v>0.30364</v>
      </c>
      <c r="I39" s="182">
        <f t="shared" si="1"/>
        <v>0.0006516080386568637</v>
      </c>
      <c r="J39" s="119"/>
    </row>
    <row r="40" spans="1:10" ht="13.5" customHeight="1">
      <c r="A40" s="41" t="s">
        <v>10</v>
      </c>
      <c r="B40" s="27"/>
      <c r="C40" s="27"/>
      <c r="D40" s="42" t="s">
        <v>154</v>
      </c>
      <c r="E40" s="28">
        <v>2000</v>
      </c>
      <c r="F40" s="29">
        <v>3000</v>
      </c>
      <c r="G40" s="61">
        <v>1583.68</v>
      </c>
      <c r="H40" s="182">
        <f t="shared" si="0"/>
        <v>0.5278933333333333</v>
      </c>
      <c r="I40" s="182">
        <f t="shared" si="1"/>
        <v>0.0001699279769892145</v>
      </c>
      <c r="J40" s="119"/>
    </row>
    <row r="41" spans="1:10" ht="13.5" customHeight="1">
      <c r="A41" s="41" t="s">
        <v>11</v>
      </c>
      <c r="B41" s="27"/>
      <c r="C41" s="27"/>
      <c r="D41" s="42" t="s">
        <v>136</v>
      </c>
      <c r="E41" s="28">
        <v>30000</v>
      </c>
      <c r="F41" s="29">
        <v>30000</v>
      </c>
      <c r="G41" s="61">
        <v>9309.66</v>
      </c>
      <c r="H41" s="182">
        <f t="shared" si="0"/>
        <v>0.310322</v>
      </c>
      <c r="I41" s="182">
        <f t="shared" si="1"/>
        <v>0.0009989213037087104</v>
      </c>
      <c r="J41" s="119"/>
    </row>
    <row r="42" spans="1:10" ht="13.5" customHeight="1">
      <c r="A42" s="26" t="s">
        <v>12</v>
      </c>
      <c r="B42" s="27"/>
      <c r="C42" s="27"/>
      <c r="D42" s="27">
        <v>4300</v>
      </c>
      <c r="E42" s="28">
        <v>35000</v>
      </c>
      <c r="F42" s="29">
        <v>30000</v>
      </c>
      <c r="G42" s="61">
        <v>11147.75</v>
      </c>
      <c r="H42" s="182">
        <f t="shared" si="0"/>
        <v>0.37159166666666665</v>
      </c>
      <c r="I42" s="182">
        <f t="shared" si="1"/>
        <v>0.0011961473312042305</v>
      </c>
      <c r="J42" s="119"/>
    </row>
    <row r="43" spans="1:10" ht="27.75" customHeight="1">
      <c r="A43" s="30" t="s">
        <v>423</v>
      </c>
      <c r="B43" s="27"/>
      <c r="C43" s="27"/>
      <c r="D43" s="27" t="s">
        <v>180</v>
      </c>
      <c r="E43" s="28">
        <v>3000</v>
      </c>
      <c r="F43" s="29">
        <v>3000</v>
      </c>
      <c r="G43" s="61">
        <v>849.9</v>
      </c>
      <c r="H43" s="182">
        <f t="shared" si="0"/>
        <v>0.2833</v>
      </c>
      <c r="I43" s="182">
        <f t="shared" si="1"/>
        <v>9.119379397550856E-05</v>
      </c>
      <c r="J43" s="119"/>
    </row>
    <row r="44" spans="1:10" ht="25.5" customHeight="1">
      <c r="A44" s="43" t="s">
        <v>414</v>
      </c>
      <c r="B44" s="27"/>
      <c r="C44" s="27"/>
      <c r="D44" s="49" t="s">
        <v>207</v>
      </c>
      <c r="E44" s="28">
        <v>200</v>
      </c>
      <c r="F44" s="29">
        <v>200</v>
      </c>
      <c r="G44" s="61">
        <v>73.8</v>
      </c>
      <c r="H44" s="182">
        <f t="shared" si="0"/>
        <v>0.369</v>
      </c>
      <c r="I44" s="182">
        <f t="shared" si="1"/>
        <v>7.918698665010626E-06</v>
      </c>
      <c r="J44" s="119"/>
    </row>
    <row r="45" spans="1:10" ht="25.5" customHeight="1" hidden="1">
      <c r="A45" s="43" t="s">
        <v>422</v>
      </c>
      <c r="B45" s="27"/>
      <c r="C45" s="27"/>
      <c r="D45" s="42" t="s">
        <v>209</v>
      </c>
      <c r="E45" s="28">
        <v>0</v>
      </c>
      <c r="F45" s="29">
        <v>0</v>
      </c>
      <c r="G45" s="61">
        <v>0</v>
      </c>
      <c r="H45" s="182" t="e">
        <f t="shared" si="0"/>
        <v>#DIV/0!</v>
      </c>
      <c r="I45" s="182">
        <f t="shared" si="1"/>
        <v>0</v>
      </c>
      <c r="J45" s="119"/>
    </row>
    <row r="46" spans="1:10" ht="25.5" customHeight="1">
      <c r="A46" s="75" t="s">
        <v>220</v>
      </c>
      <c r="B46" s="27"/>
      <c r="C46" s="27"/>
      <c r="D46" s="42" t="s">
        <v>221</v>
      </c>
      <c r="E46" s="28">
        <v>3000</v>
      </c>
      <c r="F46" s="29">
        <v>3000</v>
      </c>
      <c r="G46" s="61">
        <v>0</v>
      </c>
      <c r="H46" s="182">
        <f t="shared" si="0"/>
        <v>0</v>
      </c>
      <c r="I46" s="182">
        <f t="shared" si="1"/>
        <v>0</v>
      </c>
      <c r="J46" s="119"/>
    </row>
    <row r="47" spans="1:10" ht="25.5" customHeight="1">
      <c r="A47" s="75" t="s">
        <v>241</v>
      </c>
      <c r="B47" s="27"/>
      <c r="C47" s="27"/>
      <c r="D47" s="42" t="s">
        <v>238</v>
      </c>
      <c r="E47" s="28">
        <v>72000</v>
      </c>
      <c r="F47" s="29">
        <v>71000</v>
      </c>
      <c r="G47" s="61">
        <v>25501.38</v>
      </c>
      <c r="H47" s="182">
        <f t="shared" si="0"/>
        <v>0.3591743661971831</v>
      </c>
      <c r="I47" s="182">
        <f t="shared" si="1"/>
        <v>0.002736283790812042</v>
      </c>
      <c r="J47" s="119"/>
    </row>
    <row r="48" spans="1:10" ht="15" customHeight="1">
      <c r="A48" s="26" t="s">
        <v>26</v>
      </c>
      <c r="B48" s="27"/>
      <c r="C48" s="27"/>
      <c r="D48" s="27" t="s">
        <v>92</v>
      </c>
      <c r="E48" s="28">
        <v>3000</v>
      </c>
      <c r="F48" s="29">
        <v>3000</v>
      </c>
      <c r="G48" s="61">
        <v>1015.16</v>
      </c>
      <c r="H48" s="182">
        <f t="shared" si="0"/>
        <v>0.33838666666666667</v>
      </c>
      <c r="I48" s="182">
        <f t="shared" si="1"/>
        <v>0.00010892609941425728</v>
      </c>
      <c r="J48" s="119"/>
    </row>
    <row r="49" spans="1:10" ht="12.75" customHeight="1" hidden="1">
      <c r="A49" s="112" t="s">
        <v>223</v>
      </c>
      <c r="B49" s="27"/>
      <c r="C49" s="27"/>
      <c r="D49" s="49" t="s">
        <v>224</v>
      </c>
      <c r="E49" s="28">
        <v>0</v>
      </c>
      <c r="F49" s="29">
        <v>0</v>
      </c>
      <c r="G49" s="61">
        <v>0</v>
      </c>
      <c r="H49" s="182" t="e">
        <f t="shared" si="0"/>
        <v>#DIV/0!</v>
      </c>
      <c r="I49" s="182">
        <f t="shared" si="1"/>
        <v>0</v>
      </c>
      <c r="J49" s="119"/>
    </row>
    <row r="50" spans="1:10" ht="25.5">
      <c r="A50" s="48" t="s">
        <v>370</v>
      </c>
      <c r="B50" s="27"/>
      <c r="C50" s="27"/>
      <c r="D50" s="49" t="s">
        <v>373</v>
      </c>
      <c r="E50" s="28">
        <v>1740</v>
      </c>
      <c r="F50" s="29">
        <v>1740</v>
      </c>
      <c r="G50" s="61">
        <v>1738.51</v>
      </c>
      <c r="H50" s="182">
        <f t="shared" si="0"/>
        <v>0.9991436781609195</v>
      </c>
      <c r="I50" s="182">
        <f t="shared" si="1"/>
        <v>0.00018654114926975102</v>
      </c>
      <c r="J50" s="119"/>
    </row>
    <row r="51" spans="1:10" ht="13.5" customHeight="1">
      <c r="A51" s="41" t="s">
        <v>93</v>
      </c>
      <c r="B51" s="27"/>
      <c r="C51" s="27"/>
      <c r="D51" s="42" t="s">
        <v>94</v>
      </c>
      <c r="E51" s="28">
        <v>2500</v>
      </c>
      <c r="F51" s="29">
        <v>7500</v>
      </c>
      <c r="G51" s="61">
        <v>3925.14</v>
      </c>
      <c r="H51" s="182">
        <f t="shared" si="0"/>
        <v>0.5233519999999999</v>
      </c>
      <c r="I51" s="182">
        <f t="shared" si="1"/>
        <v>0.0004211653235498619</v>
      </c>
      <c r="J51" s="119"/>
    </row>
    <row r="52" spans="1:10" ht="25.5" customHeight="1">
      <c r="A52" s="43" t="s">
        <v>458</v>
      </c>
      <c r="B52" s="27"/>
      <c r="C52" s="27"/>
      <c r="D52" s="42" t="s">
        <v>149</v>
      </c>
      <c r="E52" s="28">
        <v>100000</v>
      </c>
      <c r="F52" s="29">
        <v>100000</v>
      </c>
      <c r="G52" s="61">
        <v>206.34</v>
      </c>
      <c r="H52" s="182">
        <f t="shared" si="0"/>
        <v>0.0020634</v>
      </c>
      <c r="I52" s="182">
        <f t="shared" si="1"/>
        <v>2.2140166430058166E-05</v>
      </c>
      <c r="J52" s="119"/>
    </row>
    <row r="53" spans="1:10" ht="15" customHeight="1" hidden="1">
      <c r="A53" s="41" t="s">
        <v>286</v>
      </c>
      <c r="B53" s="27"/>
      <c r="C53" s="49" t="s">
        <v>288</v>
      </c>
      <c r="D53" s="42"/>
      <c r="E53" s="28">
        <v>0</v>
      </c>
      <c r="F53" s="29">
        <v>0</v>
      </c>
      <c r="G53" s="61">
        <f>G54</f>
        <v>0</v>
      </c>
      <c r="H53" s="182" t="e">
        <f t="shared" si="0"/>
        <v>#DIV/0!</v>
      </c>
      <c r="I53" s="47">
        <f t="shared" si="1"/>
        <v>0</v>
      </c>
      <c r="J53" s="119"/>
    </row>
    <row r="54" spans="1:10" ht="15" customHeight="1" hidden="1">
      <c r="A54" s="43" t="s">
        <v>287</v>
      </c>
      <c r="B54" s="27"/>
      <c r="C54" s="27"/>
      <c r="D54" s="49" t="s">
        <v>289</v>
      </c>
      <c r="E54" s="28">
        <v>0</v>
      </c>
      <c r="F54" s="29">
        <v>0</v>
      </c>
      <c r="G54" s="61">
        <v>0</v>
      </c>
      <c r="H54" s="182" t="e">
        <f t="shared" si="0"/>
        <v>#DIV/0!</v>
      </c>
      <c r="I54" s="47">
        <f t="shared" si="1"/>
        <v>0</v>
      </c>
      <c r="J54" s="119"/>
    </row>
    <row r="55" spans="1:10" ht="21" customHeight="1">
      <c r="A55" s="94" t="s">
        <v>242</v>
      </c>
      <c r="B55" s="70" t="s">
        <v>244</v>
      </c>
      <c r="C55" s="70"/>
      <c r="D55" s="70"/>
      <c r="E55" s="71">
        <f>SUM(E56)</f>
        <v>11200</v>
      </c>
      <c r="F55" s="72">
        <f>F56</f>
        <v>31200</v>
      </c>
      <c r="G55" s="73">
        <f>SUM(G56)</f>
        <v>1230</v>
      </c>
      <c r="H55" s="47">
        <f t="shared" si="0"/>
        <v>0.03942307692307692</v>
      </c>
      <c r="I55" s="47">
        <f t="shared" si="1"/>
        <v>0.00013197831108351045</v>
      </c>
      <c r="J55" s="119">
        <f>G55/7232332.21</f>
        <v>0.0001700696212902532</v>
      </c>
    </row>
    <row r="56" spans="1:10" s="125" customFormat="1" ht="15" customHeight="1">
      <c r="A56" s="123" t="s">
        <v>243</v>
      </c>
      <c r="B56" s="184"/>
      <c r="C56" s="184" t="s">
        <v>245</v>
      </c>
      <c r="D56" s="184"/>
      <c r="E56" s="185">
        <f>SUM(E57:E59)</f>
        <v>11200</v>
      </c>
      <c r="F56" s="186">
        <f>F59+F57+F58</f>
        <v>31200</v>
      </c>
      <c r="G56" s="187">
        <f>G59+G57+G58</f>
        <v>1230</v>
      </c>
      <c r="H56" s="127">
        <f t="shared" si="0"/>
        <v>0.03942307692307692</v>
      </c>
      <c r="I56" s="127">
        <f t="shared" si="1"/>
        <v>0.00013197831108351045</v>
      </c>
      <c r="J56" s="187"/>
    </row>
    <row r="57" spans="1:10" s="135" customFormat="1" ht="15" customHeight="1">
      <c r="A57" s="43" t="s">
        <v>165</v>
      </c>
      <c r="B57" s="42"/>
      <c r="C57" s="42"/>
      <c r="D57" s="42" t="s">
        <v>166</v>
      </c>
      <c r="E57" s="44">
        <v>9700</v>
      </c>
      <c r="F57" s="45">
        <v>28200</v>
      </c>
      <c r="G57" s="61">
        <v>0</v>
      </c>
      <c r="H57" s="182">
        <f t="shared" si="0"/>
        <v>0</v>
      </c>
      <c r="I57" s="182">
        <f t="shared" si="1"/>
        <v>0</v>
      </c>
      <c r="J57" s="61"/>
    </row>
    <row r="58" spans="1:10" s="125" customFormat="1" ht="15" customHeight="1">
      <c r="A58" s="43" t="s">
        <v>12</v>
      </c>
      <c r="B58" s="27"/>
      <c r="C58" s="27"/>
      <c r="D58" s="42" t="s">
        <v>79</v>
      </c>
      <c r="E58" s="28">
        <v>1500</v>
      </c>
      <c r="F58" s="45">
        <v>3000</v>
      </c>
      <c r="G58" s="61">
        <v>1230</v>
      </c>
      <c r="H58" s="182">
        <f t="shared" si="0"/>
        <v>0.41</v>
      </c>
      <c r="I58" s="182">
        <f t="shared" si="1"/>
        <v>0.00013197831108351045</v>
      </c>
      <c r="J58" s="61"/>
    </row>
    <row r="59" spans="1:10" ht="26.25" customHeight="1" hidden="1">
      <c r="A59" s="43" t="s">
        <v>438</v>
      </c>
      <c r="B59" s="27"/>
      <c r="C59" s="27"/>
      <c r="D59" s="42" t="s">
        <v>180</v>
      </c>
      <c r="E59" s="28">
        <v>0</v>
      </c>
      <c r="F59" s="209">
        <v>0</v>
      </c>
      <c r="G59" s="61">
        <v>0</v>
      </c>
      <c r="H59" s="182" t="e">
        <f t="shared" si="0"/>
        <v>#DIV/0!</v>
      </c>
      <c r="I59" s="47">
        <f t="shared" si="1"/>
        <v>0</v>
      </c>
      <c r="J59" s="119"/>
    </row>
    <row r="60" spans="1:10" ht="15.75" customHeight="1">
      <c r="A60" s="113" t="s">
        <v>313</v>
      </c>
      <c r="B60" s="114" t="s">
        <v>314</v>
      </c>
      <c r="C60" s="114"/>
      <c r="D60" s="114"/>
      <c r="E60" s="115">
        <f>E61+E62</f>
        <v>23699</v>
      </c>
      <c r="F60" s="115">
        <f>F61+F62</f>
        <v>28571</v>
      </c>
      <c r="G60" s="223">
        <f>G61+G62</f>
        <v>0</v>
      </c>
      <c r="H60" s="47">
        <f t="shared" si="0"/>
        <v>0</v>
      </c>
      <c r="I60" s="47">
        <f t="shared" si="1"/>
        <v>0</v>
      </c>
      <c r="J60" s="119"/>
    </row>
    <row r="61" spans="1:10" s="125" customFormat="1" ht="15" customHeight="1">
      <c r="A61" s="123" t="s">
        <v>15</v>
      </c>
      <c r="B61" s="184"/>
      <c r="C61" s="184" t="s">
        <v>315</v>
      </c>
      <c r="D61" s="184"/>
      <c r="E61" s="185">
        <f>E63</f>
        <v>23699</v>
      </c>
      <c r="F61" s="186">
        <f>SUM(F63)</f>
        <v>28090</v>
      </c>
      <c r="G61" s="187">
        <f>G63</f>
        <v>0</v>
      </c>
      <c r="H61" s="127">
        <f t="shared" si="0"/>
        <v>0</v>
      </c>
      <c r="I61" s="127">
        <f t="shared" si="1"/>
        <v>0</v>
      </c>
      <c r="J61" s="187"/>
    </row>
    <row r="62" spans="1:10" s="149" customFormat="1" ht="15" customHeight="1">
      <c r="A62" s="26" t="s">
        <v>12</v>
      </c>
      <c r="B62" s="215"/>
      <c r="C62" s="215"/>
      <c r="D62" s="42" t="s">
        <v>264</v>
      </c>
      <c r="E62" s="44">
        <v>0</v>
      </c>
      <c r="F62" s="45">
        <v>481</v>
      </c>
      <c r="G62" s="61">
        <v>0</v>
      </c>
      <c r="H62" s="182">
        <f t="shared" si="0"/>
        <v>0</v>
      </c>
      <c r="I62" s="182">
        <f t="shared" si="1"/>
        <v>0</v>
      </c>
      <c r="J62" s="187"/>
    </row>
    <row r="63" spans="1:10" s="74" customFormat="1" ht="13.5" customHeight="1">
      <c r="A63" s="43" t="s">
        <v>90</v>
      </c>
      <c r="B63" s="27"/>
      <c r="C63" s="27"/>
      <c r="D63" s="42" t="s">
        <v>266</v>
      </c>
      <c r="E63" s="28">
        <v>23699</v>
      </c>
      <c r="F63" s="29">
        <v>28090</v>
      </c>
      <c r="G63" s="61">
        <v>0</v>
      </c>
      <c r="H63" s="182">
        <f t="shared" si="0"/>
        <v>0</v>
      </c>
      <c r="I63" s="182">
        <f t="shared" si="1"/>
        <v>0</v>
      </c>
      <c r="J63" s="119"/>
    </row>
    <row r="64" spans="1:10" ht="21" customHeight="1">
      <c r="A64" s="22" t="s">
        <v>17</v>
      </c>
      <c r="B64" s="23">
        <v>750</v>
      </c>
      <c r="C64" s="23"/>
      <c r="D64" s="23"/>
      <c r="E64" s="24">
        <f>SUM(E65,E81,E86,E125,E120)</f>
        <v>3354116</v>
      </c>
      <c r="F64" s="24">
        <f>SUM(F65,F81,F86,F125,F120,F123)</f>
        <v>2008028</v>
      </c>
      <c r="G64" s="62">
        <f>SUM(G65,G81,G86,G125,G120,G123)</f>
        <v>1008601.6999999998</v>
      </c>
      <c r="H64" s="47">
        <f t="shared" si="0"/>
        <v>0.5022846792973006</v>
      </c>
      <c r="I64" s="47">
        <f t="shared" si="1"/>
        <v>0.10822239749752638</v>
      </c>
      <c r="J64" s="119">
        <v>0</v>
      </c>
    </row>
    <row r="65" spans="1:10" s="125" customFormat="1" ht="15" customHeight="1">
      <c r="A65" s="183" t="s">
        <v>18</v>
      </c>
      <c r="B65" s="184"/>
      <c r="C65" s="184">
        <v>75011</v>
      </c>
      <c r="D65" s="184"/>
      <c r="E65" s="185">
        <f>SUM(E66:E80)</f>
        <v>111627</v>
      </c>
      <c r="F65" s="185">
        <f>SUM(F66:F80)</f>
        <v>111627</v>
      </c>
      <c r="G65" s="189">
        <f>SUM(G66:G80)</f>
        <v>58884.780000000006</v>
      </c>
      <c r="H65" s="127">
        <f t="shared" si="0"/>
        <v>0.5275137735494101</v>
      </c>
      <c r="I65" s="127">
        <f t="shared" si="1"/>
        <v>0.0063183039129464024</v>
      </c>
      <c r="J65" s="188"/>
    </row>
    <row r="66" spans="1:10" ht="14.25" customHeight="1">
      <c r="A66" s="112" t="s">
        <v>312</v>
      </c>
      <c r="B66" s="27"/>
      <c r="C66" s="27"/>
      <c r="D66" s="42" t="s">
        <v>98</v>
      </c>
      <c r="E66" s="28">
        <v>600</v>
      </c>
      <c r="F66" s="28">
        <v>1200</v>
      </c>
      <c r="G66" s="64">
        <v>864.09</v>
      </c>
      <c r="H66" s="182">
        <f t="shared" si="0"/>
        <v>0.720075</v>
      </c>
      <c r="I66" s="182">
        <f t="shared" si="1"/>
        <v>9.271637302776467E-05</v>
      </c>
      <c r="J66" s="65"/>
    </row>
    <row r="67" spans="1:10" ht="13.5" customHeight="1">
      <c r="A67" s="26" t="s">
        <v>19</v>
      </c>
      <c r="B67" s="27"/>
      <c r="C67" s="27"/>
      <c r="D67" s="27">
        <v>4010</v>
      </c>
      <c r="E67" s="28">
        <v>66190</v>
      </c>
      <c r="F67" s="29">
        <v>66190</v>
      </c>
      <c r="G67" s="61">
        <v>31464.95</v>
      </c>
      <c r="H67" s="182">
        <f t="shared" si="0"/>
        <v>0.47537316815228886</v>
      </c>
      <c r="I67" s="182">
        <f t="shared" si="1"/>
        <v>0.0033761715116480506</v>
      </c>
      <c r="J67" s="65"/>
    </row>
    <row r="68" spans="1:10" ht="13.5" customHeight="1">
      <c r="A68" s="26" t="s">
        <v>20</v>
      </c>
      <c r="B68" s="27"/>
      <c r="C68" s="27"/>
      <c r="D68" s="27">
        <v>4040</v>
      </c>
      <c r="E68" s="28">
        <v>5478</v>
      </c>
      <c r="F68" s="29">
        <v>5478</v>
      </c>
      <c r="G68" s="61">
        <v>5477.4</v>
      </c>
      <c r="H68" s="182">
        <f t="shared" si="0"/>
        <v>0.9998904709748082</v>
      </c>
      <c r="I68" s="182">
        <f aca="true" t="shared" si="2" ref="I68:I131">G68/9319713.14</f>
        <v>0.0005877219521372521</v>
      </c>
      <c r="J68" s="65"/>
    </row>
    <row r="69" spans="1:10" ht="13.5" customHeight="1">
      <c r="A69" s="26" t="s">
        <v>21</v>
      </c>
      <c r="B69" s="27"/>
      <c r="C69" s="27"/>
      <c r="D69" s="27">
        <v>4110</v>
      </c>
      <c r="E69" s="28">
        <v>12400</v>
      </c>
      <c r="F69" s="29">
        <v>12430</v>
      </c>
      <c r="G69" s="61">
        <v>5518.05</v>
      </c>
      <c r="H69" s="182">
        <f aca="true" t="shared" si="3" ref="H69:H124">G69/F69</f>
        <v>0.4439300080450523</v>
      </c>
      <c r="I69" s="182">
        <f t="shared" si="2"/>
        <v>0.0005920836743694023</v>
      </c>
      <c r="J69" s="65"/>
    </row>
    <row r="70" spans="1:10" ht="13.5" customHeight="1">
      <c r="A70" s="26" t="s">
        <v>22</v>
      </c>
      <c r="B70" s="27"/>
      <c r="C70" s="27"/>
      <c r="D70" s="27">
        <v>4120</v>
      </c>
      <c r="E70" s="28">
        <v>1756</v>
      </c>
      <c r="F70" s="29">
        <v>1771</v>
      </c>
      <c r="G70" s="61">
        <v>786.46</v>
      </c>
      <c r="H70" s="182">
        <f t="shared" si="3"/>
        <v>0.44407679277244494</v>
      </c>
      <c r="I70" s="182">
        <f t="shared" si="2"/>
        <v>8.438671750791677E-05</v>
      </c>
      <c r="J70" s="65"/>
    </row>
    <row r="71" spans="1:10" ht="13.5" customHeight="1">
      <c r="A71" s="41" t="s">
        <v>165</v>
      </c>
      <c r="B71" s="27"/>
      <c r="C71" s="27"/>
      <c r="D71" s="42" t="s">
        <v>166</v>
      </c>
      <c r="E71" s="28">
        <v>300</v>
      </c>
      <c r="F71" s="29">
        <v>300</v>
      </c>
      <c r="G71" s="61">
        <v>0</v>
      </c>
      <c r="H71" s="182">
        <f t="shared" si="3"/>
        <v>0</v>
      </c>
      <c r="I71" s="182">
        <f t="shared" si="2"/>
        <v>0</v>
      </c>
      <c r="J71" s="65"/>
    </row>
    <row r="72" spans="1:10" ht="13.5" customHeight="1">
      <c r="A72" s="26" t="s">
        <v>9</v>
      </c>
      <c r="B72" s="27"/>
      <c r="C72" s="27"/>
      <c r="D72" s="27" t="s">
        <v>83</v>
      </c>
      <c r="E72" s="28">
        <v>8000</v>
      </c>
      <c r="F72" s="29">
        <v>7955</v>
      </c>
      <c r="G72" s="61">
        <v>5167.39</v>
      </c>
      <c r="H72" s="182">
        <f t="shared" si="3"/>
        <v>0.6495776241357637</v>
      </c>
      <c r="I72" s="182">
        <f t="shared" si="2"/>
        <v>0.0005544580527722122</v>
      </c>
      <c r="J72" s="65"/>
    </row>
    <row r="73" spans="1:10" ht="13.5" customHeight="1">
      <c r="A73" s="41" t="s">
        <v>48</v>
      </c>
      <c r="B73" s="27"/>
      <c r="C73" s="27"/>
      <c r="D73" s="42" t="s">
        <v>138</v>
      </c>
      <c r="E73" s="28">
        <v>100</v>
      </c>
      <c r="F73" s="29">
        <v>100</v>
      </c>
      <c r="G73" s="61">
        <v>93</v>
      </c>
      <c r="H73" s="182">
        <f t="shared" si="3"/>
        <v>0.93</v>
      </c>
      <c r="I73" s="182">
        <f t="shared" si="2"/>
        <v>9.978847911192253E-06</v>
      </c>
      <c r="J73" s="65"/>
    </row>
    <row r="74" spans="1:10" ht="13.5" customHeight="1">
      <c r="A74" s="41" t="s">
        <v>12</v>
      </c>
      <c r="B74" s="27"/>
      <c r="C74" s="27"/>
      <c r="D74" s="42" t="s">
        <v>79</v>
      </c>
      <c r="E74" s="28">
        <v>13000</v>
      </c>
      <c r="F74" s="29">
        <v>12400</v>
      </c>
      <c r="G74" s="61">
        <v>6960.94</v>
      </c>
      <c r="H74" s="182">
        <f t="shared" si="3"/>
        <v>0.561366129032258</v>
      </c>
      <c r="I74" s="182">
        <f t="shared" si="2"/>
        <v>0.0007469049632143506</v>
      </c>
      <c r="J74" s="65"/>
    </row>
    <row r="75" spans="1:10" ht="13.5" customHeight="1">
      <c r="A75" s="41" t="s">
        <v>439</v>
      </c>
      <c r="B75" s="27"/>
      <c r="C75" s="27"/>
      <c r="D75" s="42" t="s">
        <v>440</v>
      </c>
      <c r="E75" s="28">
        <v>400</v>
      </c>
      <c r="F75" s="29">
        <v>400</v>
      </c>
      <c r="G75" s="61">
        <v>0</v>
      </c>
      <c r="H75" s="182">
        <f t="shared" si="3"/>
        <v>0</v>
      </c>
      <c r="I75" s="182">
        <f t="shared" si="2"/>
        <v>0</v>
      </c>
      <c r="J75" s="65"/>
    </row>
    <row r="76" spans="1:10" ht="13.5" customHeight="1">
      <c r="A76" s="41" t="s">
        <v>25</v>
      </c>
      <c r="B76" s="27"/>
      <c r="C76" s="27"/>
      <c r="D76" s="42" t="s">
        <v>84</v>
      </c>
      <c r="E76" s="28">
        <v>100</v>
      </c>
      <c r="F76" s="29">
        <v>100</v>
      </c>
      <c r="G76" s="61">
        <v>0</v>
      </c>
      <c r="H76" s="182">
        <f t="shared" si="3"/>
        <v>0</v>
      </c>
      <c r="I76" s="182">
        <f t="shared" si="2"/>
        <v>0</v>
      </c>
      <c r="J76" s="65"/>
    </row>
    <row r="77" spans="1:10" ht="14.25" customHeight="1">
      <c r="A77" s="43" t="s">
        <v>380</v>
      </c>
      <c r="B77" s="27"/>
      <c r="C77" s="27"/>
      <c r="D77" s="27">
        <v>4440</v>
      </c>
      <c r="E77" s="28">
        <v>2553</v>
      </c>
      <c r="F77" s="29">
        <v>2553</v>
      </c>
      <c r="G77" s="61">
        <v>2552.5</v>
      </c>
      <c r="H77" s="182">
        <f t="shared" si="3"/>
        <v>0.999804151978065</v>
      </c>
      <c r="I77" s="182">
        <f t="shared" si="2"/>
        <v>0.0002738818203582605</v>
      </c>
      <c r="J77" s="65"/>
    </row>
    <row r="78" spans="1:10" ht="15" customHeight="1" hidden="1">
      <c r="A78" s="75" t="s">
        <v>223</v>
      </c>
      <c r="B78" s="27"/>
      <c r="C78" s="27"/>
      <c r="D78" s="42" t="s">
        <v>224</v>
      </c>
      <c r="E78" s="28">
        <v>0</v>
      </c>
      <c r="F78" s="29">
        <v>0</v>
      </c>
      <c r="G78" s="61">
        <v>0</v>
      </c>
      <c r="H78" s="182" t="e">
        <f t="shared" si="3"/>
        <v>#DIV/0!</v>
      </c>
      <c r="I78" s="182">
        <f t="shared" si="2"/>
        <v>0</v>
      </c>
      <c r="J78" s="65"/>
    </row>
    <row r="79" spans="1:10" ht="15" customHeight="1">
      <c r="A79" s="41" t="s">
        <v>93</v>
      </c>
      <c r="B79" s="27"/>
      <c r="C79" s="27"/>
      <c r="D79" s="42" t="s">
        <v>94</v>
      </c>
      <c r="E79" s="28">
        <v>50</v>
      </c>
      <c r="F79" s="29">
        <v>50</v>
      </c>
      <c r="G79" s="61">
        <v>0</v>
      </c>
      <c r="H79" s="182">
        <f t="shared" si="3"/>
        <v>0</v>
      </c>
      <c r="I79" s="182">
        <f t="shared" si="2"/>
        <v>0</v>
      </c>
      <c r="J79" s="65"/>
    </row>
    <row r="80" spans="1:10" ht="27" customHeight="1">
      <c r="A80" s="43" t="s">
        <v>222</v>
      </c>
      <c r="B80" s="27"/>
      <c r="C80" s="27"/>
      <c r="D80" s="42" t="s">
        <v>203</v>
      </c>
      <c r="E80" s="28">
        <v>700</v>
      </c>
      <c r="F80" s="29">
        <v>700</v>
      </c>
      <c r="G80" s="61">
        <v>0</v>
      </c>
      <c r="H80" s="182">
        <f t="shared" si="3"/>
        <v>0</v>
      </c>
      <c r="I80" s="182">
        <f t="shared" si="2"/>
        <v>0</v>
      </c>
      <c r="J80" s="65"/>
    </row>
    <row r="81" spans="1:10" s="125" customFormat="1" ht="15" customHeight="1">
      <c r="A81" s="183" t="s">
        <v>375</v>
      </c>
      <c r="B81" s="184"/>
      <c r="C81" s="184">
        <v>75022</v>
      </c>
      <c r="D81" s="184"/>
      <c r="E81" s="185">
        <f>SUM(E82:E85)</f>
        <v>81840</v>
      </c>
      <c r="F81" s="185">
        <f>SUM(F82:F85)</f>
        <v>81840</v>
      </c>
      <c r="G81" s="189">
        <f>SUM(G82:G85)</f>
        <v>36038.12</v>
      </c>
      <c r="H81" s="127">
        <f t="shared" si="3"/>
        <v>0.4403484848484849</v>
      </c>
      <c r="I81" s="127">
        <f t="shared" si="2"/>
        <v>0.00386687009123974</v>
      </c>
      <c r="J81" s="188"/>
    </row>
    <row r="82" spans="1:10" ht="13.5" customHeight="1">
      <c r="A82" s="26" t="s">
        <v>23</v>
      </c>
      <c r="B82" s="27"/>
      <c r="C82" s="27"/>
      <c r="D82" s="27">
        <v>3030</v>
      </c>
      <c r="E82" s="28">
        <v>78000</v>
      </c>
      <c r="F82" s="29">
        <v>78000</v>
      </c>
      <c r="G82" s="61">
        <v>34464</v>
      </c>
      <c r="H82" s="182">
        <f t="shared" si="3"/>
        <v>0.44184615384615383</v>
      </c>
      <c r="I82" s="182">
        <f t="shared" si="2"/>
        <v>0.0036979678968960196</v>
      </c>
      <c r="J82" s="65"/>
    </row>
    <row r="83" spans="1:10" ht="13.5" customHeight="1">
      <c r="A83" s="26" t="s">
        <v>9</v>
      </c>
      <c r="B83" s="27"/>
      <c r="C83" s="27"/>
      <c r="D83" s="27">
        <v>4210</v>
      </c>
      <c r="E83" s="28">
        <v>2500</v>
      </c>
      <c r="F83" s="29">
        <v>2500</v>
      </c>
      <c r="G83" s="61">
        <v>682.98</v>
      </c>
      <c r="H83" s="182">
        <f t="shared" si="3"/>
        <v>0.273192</v>
      </c>
      <c r="I83" s="182">
        <f t="shared" si="2"/>
        <v>7.328337146651705E-05</v>
      </c>
      <c r="J83" s="65"/>
    </row>
    <row r="84" spans="1:10" ht="13.5" customHeight="1">
      <c r="A84" s="26" t="s">
        <v>12</v>
      </c>
      <c r="B84" s="27"/>
      <c r="C84" s="27"/>
      <c r="D84" s="27" t="s">
        <v>79</v>
      </c>
      <c r="E84" s="28">
        <v>500</v>
      </c>
      <c r="F84" s="29">
        <v>500</v>
      </c>
      <c r="G84" s="61">
        <v>500</v>
      </c>
      <c r="H84" s="182">
        <f t="shared" si="3"/>
        <v>1</v>
      </c>
      <c r="I84" s="182">
        <f t="shared" si="2"/>
        <v>5.3649719952646525E-05</v>
      </c>
      <c r="J84" s="65"/>
    </row>
    <row r="85" spans="1:10" ht="38.25">
      <c r="A85" s="48" t="s">
        <v>376</v>
      </c>
      <c r="B85" s="27"/>
      <c r="C85" s="27"/>
      <c r="D85" s="42" t="s">
        <v>207</v>
      </c>
      <c r="E85" s="28">
        <v>840</v>
      </c>
      <c r="F85" s="29">
        <v>840</v>
      </c>
      <c r="G85" s="61">
        <v>391.14</v>
      </c>
      <c r="H85" s="182">
        <f t="shared" si="3"/>
        <v>0.46564285714285714</v>
      </c>
      <c r="I85" s="182">
        <f t="shared" si="2"/>
        <v>4.196910292455632E-05</v>
      </c>
      <c r="J85" s="65"/>
    </row>
    <row r="86" spans="1:10" s="125" customFormat="1" ht="15" customHeight="1">
      <c r="A86" s="183" t="s">
        <v>413</v>
      </c>
      <c r="B86" s="184"/>
      <c r="C86" s="184">
        <v>75023</v>
      </c>
      <c r="D86" s="184"/>
      <c r="E86" s="185">
        <f>SUM(E87:E119)</f>
        <v>3119149</v>
      </c>
      <c r="F86" s="185">
        <f>SUM(F87:F119)</f>
        <v>1773061</v>
      </c>
      <c r="G86" s="189">
        <f>SUM(G87:G119)</f>
        <v>898412.3099999998</v>
      </c>
      <c r="H86" s="127">
        <f t="shared" si="3"/>
        <v>0.5067012979248879</v>
      </c>
      <c r="I86" s="127">
        <f t="shared" si="2"/>
        <v>0.09639913766702049</v>
      </c>
      <c r="J86" s="188"/>
    </row>
    <row r="87" spans="1:10" ht="13.5" customHeight="1">
      <c r="A87" s="112" t="s">
        <v>377</v>
      </c>
      <c r="B87" s="27"/>
      <c r="C87" s="27"/>
      <c r="D87" s="27">
        <v>3020</v>
      </c>
      <c r="E87" s="28">
        <v>4000</v>
      </c>
      <c r="F87" s="29">
        <v>5000</v>
      </c>
      <c r="G87" s="61">
        <v>2552.47</v>
      </c>
      <c r="H87" s="182">
        <f t="shared" si="3"/>
        <v>0.510494</v>
      </c>
      <c r="I87" s="182">
        <f t="shared" si="2"/>
        <v>0.0002738786013750633</v>
      </c>
      <c r="J87" s="65"/>
    </row>
    <row r="88" spans="1:10" ht="13.5" customHeight="1">
      <c r="A88" s="26" t="s">
        <v>19</v>
      </c>
      <c r="B88" s="27"/>
      <c r="C88" s="27"/>
      <c r="D88" s="27">
        <v>4010</v>
      </c>
      <c r="E88" s="28">
        <v>906120</v>
      </c>
      <c r="F88" s="29">
        <v>906794</v>
      </c>
      <c r="G88" s="61">
        <v>426800.14</v>
      </c>
      <c r="H88" s="182">
        <f t="shared" si="3"/>
        <v>0.4706693471725662</v>
      </c>
      <c r="I88" s="182">
        <f t="shared" si="2"/>
        <v>0.04579541597350066</v>
      </c>
      <c r="J88" s="65"/>
    </row>
    <row r="89" spans="1:10" ht="13.5" customHeight="1">
      <c r="A89" s="26" t="s">
        <v>24</v>
      </c>
      <c r="B89" s="27"/>
      <c r="C89" s="27"/>
      <c r="D89" s="27">
        <v>4040</v>
      </c>
      <c r="E89" s="28">
        <v>75228</v>
      </c>
      <c r="F89" s="29">
        <v>74554</v>
      </c>
      <c r="G89" s="61">
        <v>74554</v>
      </c>
      <c r="H89" s="182">
        <f t="shared" si="3"/>
        <v>1</v>
      </c>
      <c r="I89" s="182">
        <f t="shared" si="2"/>
        <v>0.007999602442699217</v>
      </c>
      <c r="J89" s="65"/>
    </row>
    <row r="90" spans="1:10" ht="13.5" customHeight="1">
      <c r="A90" s="26" t="s">
        <v>21</v>
      </c>
      <c r="B90" s="27"/>
      <c r="C90" s="27"/>
      <c r="D90" s="27">
        <v>4110</v>
      </c>
      <c r="E90" s="28">
        <v>168140</v>
      </c>
      <c r="F90" s="29">
        <v>168140</v>
      </c>
      <c r="G90" s="61">
        <v>76259.99</v>
      </c>
      <c r="H90" s="182">
        <f t="shared" si="3"/>
        <v>0.4535505531105032</v>
      </c>
      <c r="I90" s="182">
        <f t="shared" si="2"/>
        <v>0.008182654214183249</v>
      </c>
      <c r="J90" s="65"/>
    </row>
    <row r="91" spans="1:10" ht="13.5" customHeight="1">
      <c r="A91" s="26" t="s">
        <v>22</v>
      </c>
      <c r="B91" s="27"/>
      <c r="C91" s="27"/>
      <c r="D91" s="27">
        <v>4120</v>
      </c>
      <c r="E91" s="28">
        <v>23950</v>
      </c>
      <c r="F91" s="29">
        <v>23950</v>
      </c>
      <c r="G91" s="61">
        <v>9688.1</v>
      </c>
      <c r="H91" s="182">
        <f t="shared" si="3"/>
        <v>0.40451356993736953</v>
      </c>
      <c r="I91" s="182">
        <f t="shared" si="2"/>
        <v>0.0010395277037464697</v>
      </c>
      <c r="J91" s="65"/>
    </row>
    <row r="92" spans="1:10" ht="24.75" customHeight="1">
      <c r="A92" s="48" t="s">
        <v>378</v>
      </c>
      <c r="B92" s="27"/>
      <c r="C92" s="27"/>
      <c r="D92" s="42" t="s">
        <v>137</v>
      </c>
      <c r="E92" s="28">
        <v>500</v>
      </c>
      <c r="F92" s="29">
        <v>500</v>
      </c>
      <c r="G92" s="61">
        <v>0</v>
      </c>
      <c r="H92" s="182">
        <f t="shared" si="3"/>
        <v>0</v>
      </c>
      <c r="I92" s="182">
        <f t="shared" si="2"/>
        <v>0</v>
      </c>
      <c r="J92" s="65"/>
    </row>
    <row r="93" spans="1:10" ht="15" customHeight="1">
      <c r="A93" s="41" t="s">
        <v>165</v>
      </c>
      <c r="B93" s="27"/>
      <c r="C93" s="27"/>
      <c r="D93" s="42" t="s">
        <v>166</v>
      </c>
      <c r="E93" s="28">
        <v>5000</v>
      </c>
      <c r="F93" s="29">
        <v>5000</v>
      </c>
      <c r="G93" s="61">
        <v>0</v>
      </c>
      <c r="H93" s="182">
        <f t="shared" si="3"/>
        <v>0</v>
      </c>
      <c r="I93" s="182">
        <f t="shared" si="2"/>
        <v>0</v>
      </c>
      <c r="J93" s="65"/>
    </row>
    <row r="94" spans="1:10" ht="15" customHeight="1">
      <c r="A94" s="41" t="s">
        <v>9</v>
      </c>
      <c r="B94" s="27"/>
      <c r="C94" s="27"/>
      <c r="D94" s="27">
        <v>4210</v>
      </c>
      <c r="E94" s="28">
        <v>155350</v>
      </c>
      <c r="F94" s="29">
        <v>187350</v>
      </c>
      <c r="G94" s="61">
        <v>97254.6</v>
      </c>
      <c r="H94" s="182">
        <f t="shared" si="3"/>
        <v>0.5191064851881505</v>
      </c>
      <c r="I94" s="182">
        <f t="shared" si="2"/>
        <v>0.010435364108213314</v>
      </c>
      <c r="J94" s="65"/>
    </row>
    <row r="95" spans="1:10" ht="14.25" customHeight="1">
      <c r="A95" s="48" t="s">
        <v>146</v>
      </c>
      <c r="B95" s="27"/>
      <c r="C95" s="27"/>
      <c r="D95" s="42" t="s">
        <v>147</v>
      </c>
      <c r="E95" s="28">
        <v>1500</v>
      </c>
      <c r="F95" s="29">
        <v>1500</v>
      </c>
      <c r="G95" s="61">
        <v>277.1</v>
      </c>
      <c r="H95" s="182">
        <f t="shared" si="3"/>
        <v>0.18473333333333336</v>
      </c>
      <c r="I95" s="182">
        <f t="shared" si="2"/>
        <v>2.9732674797756704E-05</v>
      </c>
      <c r="J95" s="65"/>
    </row>
    <row r="96" spans="1:10" ht="13.5" customHeight="1">
      <c r="A96" s="26" t="s">
        <v>10</v>
      </c>
      <c r="B96" s="27"/>
      <c r="C96" s="27"/>
      <c r="D96" s="27">
        <v>4260</v>
      </c>
      <c r="E96" s="28">
        <v>96000</v>
      </c>
      <c r="F96" s="29">
        <v>96000</v>
      </c>
      <c r="G96" s="61">
        <v>32787.6</v>
      </c>
      <c r="H96" s="182">
        <f t="shared" si="3"/>
        <v>0.3415375</v>
      </c>
      <c r="I96" s="182">
        <f t="shared" si="2"/>
        <v>0.003518091115838786</v>
      </c>
      <c r="J96" s="65"/>
    </row>
    <row r="97" spans="1:10" ht="13.5" customHeight="1">
      <c r="A97" s="41" t="s">
        <v>11</v>
      </c>
      <c r="B97" s="27"/>
      <c r="C97" s="27"/>
      <c r="D97" s="42" t="s">
        <v>136</v>
      </c>
      <c r="E97" s="28">
        <v>14000</v>
      </c>
      <c r="F97" s="29">
        <v>14000</v>
      </c>
      <c r="G97" s="61">
        <v>1753.8</v>
      </c>
      <c r="H97" s="182">
        <f t="shared" si="3"/>
        <v>0.12527142857142856</v>
      </c>
      <c r="I97" s="182">
        <f t="shared" si="2"/>
        <v>0.00018818175770590292</v>
      </c>
      <c r="J97" s="65"/>
    </row>
    <row r="98" spans="1:10" ht="13.5" customHeight="1">
      <c r="A98" s="41" t="s">
        <v>48</v>
      </c>
      <c r="B98" s="27"/>
      <c r="C98" s="27"/>
      <c r="D98" s="42" t="s">
        <v>138</v>
      </c>
      <c r="E98" s="28">
        <v>1500</v>
      </c>
      <c r="F98" s="29">
        <v>1500</v>
      </c>
      <c r="G98" s="61">
        <v>1001</v>
      </c>
      <c r="H98" s="182">
        <f t="shared" si="3"/>
        <v>0.6673333333333333</v>
      </c>
      <c r="I98" s="182">
        <f t="shared" si="2"/>
        <v>0.00010740673934519834</v>
      </c>
      <c r="J98" s="65"/>
    </row>
    <row r="99" spans="1:10" ht="13.5" customHeight="1">
      <c r="A99" s="26" t="s">
        <v>12</v>
      </c>
      <c r="B99" s="27"/>
      <c r="C99" s="27"/>
      <c r="D99" s="27">
        <v>4300</v>
      </c>
      <c r="E99" s="28">
        <v>115000</v>
      </c>
      <c r="F99" s="29">
        <v>115000</v>
      </c>
      <c r="G99" s="61">
        <v>81303.62</v>
      </c>
      <c r="H99" s="182">
        <f t="shared" si="3"/>
        <v>0.706988</v>
      </c>
      <c r="I99" s="182">
        <f t="shared" si="2"/>
        <v>0.00872383288827278</v>
      </c>
      <c r="J99" s="65"/>
    </row>
    <row r="100" spans="1:10" ht="26.25" customHeight="1">
      <c r="A100" s="30" t="s">
        <v>423</v>
      </c>
      <c r="B100" s="27"/>
      <c r="C100" s="27"/>
      <c r="D100" s="27" t="s">
        <v>180</v>
      </c>
      <c r="E100" s="28">
        <v>1000</v>
      </c>
      <c r="F100" s="29">
        <v>1000</v>
      </c>
      <c r="G100" s="61">
        <v>0</v>
      </c>
      <c r="H100" s="182">
        <f t="shared" si="3"/>
        <v>0</v>
      </c>
      <c r="I100" s="182">
        <f t="shared" si="2"/>
        <v>0</v>
      </c>
      <c r="J100" s="65"/>
    </row>
    <row r="101" spans="1:10" ht="13.5" customHeight="1">
      <c r="A101" s="112" t="s">
        <v>387</v>
      </c>
      <c r="B101" s="27"/>
      <c r="C101" s="27"/>
      <c r="D101" s="42" t="s">
        <v>167</v>
      </c>
      <c r="E101" s="28">
        <v>4416</v>
      </c>
      <c r="F101" s="29">
        <v>4436</v>
      </c>
      <c r="G101" s="61">
        <v>2147.85</v>
      </c>
      <c r="H101" s="182">
        <f t="shared" si="3"/>
        <v>0.4841862037871956</v>
      </c>
      <c r="I101" s="182">
        <f t="shared" si="2"/>
        <v>0.00023046310200058366</v>
      </c>
      <c r="J101" s="65"/>
    </row>
    <row r="102" spans="1:10" ht="25.5" customHeight="1">
      <c r="A102" s="43" t="s">
        <v>414</v>
      </c>
      <c r="B102" s="27"/>
      <c r="C102" s="27"/>
      <c r="D102" s="42" t="s">
        <v>207</v>
      </c>
      <c r="E102" s="28">
        <v>6800</v>
      </c>
      <c r="F102" s="29">
        <v>6800</v>
      </c>
      <c r="G102" s="61">
        <v>3011.07</v>
      </c>
      <c r="H102" s="182">
        <f t="shared" si="3"/>
        <v>0.4428044117647059</v>
      </c>
      <c r="I102" s="182">
        <f t="shared" si="2"/>
        <v>0.00032308612451563076</v>
      </c>
      <c r="J102" s="65"/>
    </row>
    <row r="103" spans="1:10" ht="36.75" customHeight="1">
      <c r="A103" s="48" t="s">
        <v>379</v>
      </c>
      <c r="B103" s="27"/>
      <c r="C103" s="27"/>
      <c r="D103" s="42" t="s">
        <v>209</v>
      </c>
      <c r="E103" s="28">
        <v>6000</v>
      </c>
      <c r="F103" s="29">
        <v>6000</v>
      </c>
      <c r="G103" s="61">
        <v>3276.35</v>
      </c>
      <c r="H103" s="182">
        <f t="shared" si="3"/>
        <v>0.5460583333333333</v>
      </c>
      <c r="I103" s="182">
        <f t="shared" si="2"/>
        <v>0.0003515505199337069</v>
      </c>
      <c r="J103" s="65"/>
    </row>
    <row r="104" spans="1:10" ht="24.75" customHeight="1">
      <c r="A104" s="75" t="s">
        <v>220</v>
      </c>
      <c r="B104" s="27"/>
      <c r="C104" s="27"/>
      <c r="D104" s="42" t="s">
        <v>221</v>
      </c>
      <c r="E104" s="28">
        <v>500</v>
      </c>
      <c r="F104" s="29">
        <v>500</v>
      </c>
      <c r="G104" s="61">
        <v>0</v>
      </c>
      <c r="H104" s="182">
        <f t="shared" si="3"/>
        <v>0</v>
      </c>
      <c r="I104" s="182">
        <f t="shared" si="2"/>
        <v>0</v>
      </c>
      <c r="J104" s="65"/>
    </row>
    <row r="105" spans="1:10" ht="15" customHeight="1">
      <c r="A105" s="26" t="s">
        <v>25</v>
      </c>
      <c r="B105" s="27"/>
      <c r="C105" s="27"/>
      <c r="D105" s="27">
        <v>4410</v>
      </c>
      <c r="E105" s="28">
        <v>7300</v>
      </c>
      <c r="F105" s="29">
        <v>6240</v>
      </c>
      <c r="G105" s="61">
        <v>1601.13</v>
      </c>
      <c r="H105" s="182">
        <f t="shared" si="3"/>
        <v>0.25659134615384616</v>
      </c>
      <c r="I105" s="182">
        <f t="shared" si="2"/>
        <v>0.00017180035221556187</v>
      </c>
      <c r="J105" s="65"/>
    </row>
    <row r="106" spans="1:10" ht="15" customHeight="1">
      <c r="A106" s="26" t="s">
        <v>26</v>
      </c>
      <c r="B106" s="27"/>
      <c r="C106" s="27"/>
      <c r="D106" s="27">
        <v>4430</v>
      </c>
      <c r="E106" s="28">
        <v>16000</v>
      </c>
      <c r="F106" s="29">
        <v>16000</v>
      </c>
      <c r="G106" s="61">
        <v>6003.49</v>
      </c>
      <c r="H106" s="182">
        <f t="shared" si="3"/>
        <v>0.375218125</v>
      </c>
      <c r="I106" s="182">
        <f t="shared" si="2"/>
        <v>0.0006441711144770277</v>
      </c>
      <c r="J106" s="65"/>
    </row>
    <row r="107" spans="1:10" ht="14.25" customHeight="1">
      <c r="A107" s="48" t="s">
        <v>380</v>
      </c>
      <c r="B107" s="27"/>
      <c r="C107" s="27"/>
      <c r="D107" s="27">
        <v>4440</v>
      </c>
      <c r="E107" s="28">
        <v>35340</v>
      </c>
      <c r="F107" s="29">
        <v>35340</v>
      </c>
      <c r="G107" s="61">
        <v>25540</v>
      </c>
      <c r="H107" s="182">
        <f t="shared" si="3"/>
        <v>0.722693831352575</v>
      </c>
      <c r="I107" s="182">
        <f t="shared" si="2"/>
        <v>0.0027404276951811845</v>
      </c>
      <c r="J107" s="65"/>
    </row>
    <row r="108" spans="1:10" ht="14.25" customHeight="1">
      <c r="A108" s="41" t="s">
        <v>31</v>
      </c>
      <c r="B108" s="27"/>
      <c r="C108" s="27"/>
      <c r="D108" s="42" t="s">
        <v>168</v>
      </c>
      <c r="E108" s="28">
        <v>60731</v>
      </c>
      <c r="F108" s="29">
        <v>60731</v>
      </c>
      <c r="G108" s="61">
        <v>31424</v>
      </c>
      <c r="H108" s="182">
        <f t="shared" si="3"/>
        <v>0.5174293194579375</v>
      </c>
      <c r="I108" s="182">
        <f t="shared" si="2"/>
        <v>0.003371777599583929</v>
      </c>
      <c r="J108" s="65"/>
    </row>
    <row r="109" spans="1:10" ht="25.5">
      <c r="A109" s="48" t="s">
        <v>381</v>
      </c>
      <c r="B109" s="27"/>
      <c r="C109" s="27"/>
      <c r="D109" s="42" t="s">
        <v>169</v>
      </c>
      <c r="E109" s="28">
        <v>1716</v>
      </c>
      <c r="F109" s="29">
        <v>1716</v>
      </c>
      <c r="G109" s="61">
        <v>858</v>
      </c>
      <c r="H109" s="182">
        <f t="shared" si="3"/>
        <v>0.5</v>
      </c>
      <c r="I109" s="182">
        <f t="shared" si="2"/>
        <v>9.206291943874144E-05</v>
      </c>
      <c r="J109" s="65"/>
    </row>
    <row r="110" spans="1:12" ht="15" customHeight="1">
      <c r="A110" s="75" t="s">
        <v>223</v>
      </c>
      <c r="B110" s="27"/>
      <c r="C110" s="27"/>
      <c r="D110" s="42" t="s">
        <v>224</v>
      </c>
      <c r="E110" s="28">
        <v>500</v>
      </c>
      <c r="F110" s="29">
        <v>500</v>
      </c>
      <c r="G110" s="61">
        <v>0</v>
      </c>
      <c r="H110" s="182">
        <f t="shared" si="3"/>
        <v>0</v>
      </c>
      <c r="I110" s="182">
        <f t="shared" si="2"/>
        <v>0</v>
      </c>
      <c r="J110" s="65"/>
      <c r="L110" s="139"/>
    </row>
    <row r="111" spans="1:12" ht="15" customHeight="1">
      <c r="A111" s="26" t="s">
        <v>95</v>
      </c>
      <c r="B111" s="27"/>
      <c r="C111" s="27"/>
      <c r="D111" s="27" t="s">
        <v>96</v>
      </c>
      <c r="E111" s="28">
        <v>5000</v>
      </c>
      <c r="F111" s="29">
        <v>5000</v>
      </c>
      <c r="G111" s="61">
        <v>0</v>
      </c>
      <c r="H111" s="182">
        <f t="shared" si="3"/>
        <v>0</v>
      </c>
      <c r="I111" s="182">
        <f t="shared" si="2"/>
        <v>0</v>
      </c>
      <c r="J111" s="65"/>
      <c r="L111" s="139"/>
    </row>
    <row r="112" spans="1:12" ht="27" customHeight="1">
      <c r="A112" s="30" t="s">
        <v>470</v>
      </c>
      <c r="B112" s="27"/>
      <c r="C112" s="27"/>
      <c r="D112" s="27" t="s">
        <v>464</v>
      </c>
      <c r="E112" s="28">
        <v>0</v>
      </c>
      <c r="F112" s="29">
        <v>40</v>
      </c>
      <c r="G112" s="61">
        <v>40</v>
      </c>
      <c r="H112" s="182">
        <f t="shared" si="3"/>
        <v>1</v>
      </c>
      <c r="I112" s="182">
        <f t="shared" si="2"/>
        <v>4.291977596211722E-06</v>
      </c>
      <c r="J112" s="65"/>
      <c r="L112" s="139"/>
    </row>
    <row r="113" spans="1:12" ht="15" customHeight="1">
      <c r="A113" s="26" t="s">
        <v>16</v>
      </c>
      <c r="B113" s="27"/>
      <c r="C113" s="27"/>
      <c r="D113" s="27">
        <v>4580</v>
      </c>
      <c r="E113" s="28">
        <v>10</v>
      </c>
      <c r="F113" s="29">
        <v>10</v>
      </c>
      <c r="G113" s="61">
        <v>0</v>
      </c>
      <c r="H113" s="182">
        <f t="shared" si="3"/>
        <v>0</v>
      </c>
      <c r="I113" s="182">
        <f t="shared" si="2"/>
        <v>0</v>
      </c>
      <c r="J113" s="65"/>
      <c r="L113" s="139"/>
    </row>
    <row r="114" spans="1:12" ht="15" customHeight="1">
      <c r="A114" s="26" t="s">
        <v>93</v>
      </c>
      <c r="B114" s="27"/>
      <c r="C114" s="27"/>
      <c r="D114" s="27" t="s">
        <v>94</v>
      </c>
      <c r="E114" s="28">
        <v>5000</v>
      </c>
      <c r="F114" s="29">
        <v>5000</v>
      </c>
      <c r="G114" s="61">
        <v>3051.72</v>
      </c>
      <c r="H114" s="182">
        <f t="shared" si="3"/>
        <v>0.610344</v>
      </c>
      <c r="I114" s="182">
        <f t="shared" si="2"/>
        <v>0.00032744784674778086</v>
      </c>
      <c r="J114" s="65"/>
      <c r="L114" s="139"/>
    </row>
    <row r="115" spans="1:12" ht="27" customHeight="1">
      <c r="A115" s="43" t="s">
        <v>222</v>
      </c>
      <c r="B115" s="27"/>
      <c r="C115" s="27"/>
      <c r="D115" s="42" t="s">
        <v>203</v>
      </c>
      <c r="E115" s="28">
        <v>7000</v>
      </c>
      <c r="F115" s="29">
        <v>7000</v>
      </c>
      <c r="G115" s="61">
        <v>3438</v>
      </c>
      <c r="H115" s="182">
        <f t="shared" si="3"/>
        <v>0.49114285714285716</v>
      </c>
      <c r="I115" s="182">
        <f t="shared" si="2"/>
        <v>0.00036889547439439746</v>
      </c>
      <c r="J115" s="65"/>
      <c r="L115" s="139"/>
    </row>
    <row r="116" spans="1:14" ht="13.5" customHeight="1">
      <c r="A116" s="41" t="s">
        <v>256</v>
      </c>
      <c r="B116" s="27"/>
      <c r="C116" s="27"/>
      <c r="D116" s="42" t="s">
        <v>89</v>
      </c>
      <c r="E116" s="28">
        <v>188601</v>
      </c>
      <c r="F116" s="29">
        <v>2460</v>
      </c>
      <c r="G116" s="61">
        <v>2460</v>
      </c>
      <c r="H116" s="182">
        <f t="shared" si="3"/>
        <v>1</v>
      </c>
      <c r="I116" s="182">
        <f t="shared" si="2"/>
        <v>0.0002639566221670209</v>
      </c>
      <c r="J116" s="65"/>
      <c r="L116" s="139"/>
      <c r="N116" s="117"/>
    </row>
    <row r="117" spans="1:14" ht="13.5" customHeight="1">
      <c r="A117" s="41" t="s">
        <v>256</v>
      </c>
      <c r="B117" s="27"/>
      <c r="C117" s="27"/>
      <c r="D117" s="42" t="s">
        <v>295</v>
      </c>
      <c r="E117" s="28">
        <v>897710</v>
      </c>
      <c r="F117" s="29">
        <v>0</v>
      </c>
      <c r="G117" s="61">
        <v>0</v>
      </c>
      <c r="H117" s="182"/>
      <c r="I117" s="182">
        <f t="shared" si="2"/>
        <v>0</v>
      </c>
      <c r="J117" s="65"/>
      <c r="L117" s="139"/>
      <c r="N117" s="117"/>
    </row>
    <row r="118" spans="1:14" ht="13.5" customHeight="1">
      <c r="A118" s="41" t="s">
        <v>256</v>
      </c>
      <c r="B118" s="27"/>
      <c r="C118" s="27"/>
      <c r="D118" s="42" t="s">
        <v>266</v>
      </c>
      <c r="E118" s="28">
        <v>299237</v>
      </c>
      <c r="F118" s="29">
        <v>0</v>
      </c>
      <c r="G118" s="61">
        <v>0</v>
      </c>
      <c r="H118" s="182"/>
      <c r="I118" s="182">
        <f t="shared" si="2"/>
        <v>0</v>
      </c>
      <c r="J118" s="65"/>
      <c r="L118" s="139"/>
      <c r="N118" s="117"/>
    </row>
    <row r="119" spans="1:14" ht="13.5" customHeight="1">
      <c r="A119" s="41" t="s">
        <v>257</v>
      </c>
      <c r="B119" s="27"/>
      <c r="C119" s="27"/>
      <c r="D119" s="42" t="s">
        <v>149</v>
      </c>
      <c r="E119" s="28">
        <v>10000</v>
      </c>
      <c r="F119" s="29">
        <v>15000</v>
      </c>
      <c r="G119" s="61">
        <v>11328.28</v>
      </c>
      <c r="H119" s="182">
        <f t="shared" si="3"/>
        <v>0.7552186666666667</v>
      </c>
      <c r="I119" s="182">
        <f t="shared" si="2"/>
        <v>0.0012155180990903332</v>
      </c>
      <c r="J119" s="65"/>
      <c r="L119" s="139"/>
      <c r="N119" s="117"/>
    </row>
    <row r="120" spans="1:14" s="125" customFormat="1" ht="12.75">
      <c r="A120" s="183" t="s">
        <v>459</v>
      </c>
      <c r="B120" s="184"/>
      <c r="C120" s="184" t="s">
        <v>197</v>
      </c>
      <c r="D120" s="184"/>
      <c r="E120" s="185">
        <f>SUM(E121:E122)</f>
        <v>20000</v>
      </c>
      <c r="F120" s="186">
        <f>SUM(F121:F122)</f>
        <v>20000</v>
      </c>
      <c r="G120" s="187">
        <f>SUM(G121:G122)</f>
        <v>4886.7699999999995</v>
      </c>
      <c r="H120" s="127">
        <f t="shared" si="3"/>
        <v>0.2443385</v>
      </c>
      <c r="I120" s="127">
        <f t="shared" si="2"/>
        <v>0.0005243476839459888</v>
      </c>
      <c r="J120" s="188"/>
      <c r="L120" s="194"/>
      <c r="N120" s="195"/>
    </row>
    <row r="121" spans="1:14" ht="12.75">
      <c r="A121" s="26" t="s">
        <v>9</v>
      </c>
      <c r="B121" s="27"/>
      <c r="C121" s="42"/>
      <c r="D121" s="42" t="s">
        <v>83</v>
      </c>
      <c r="E121" s="28">
        <v>10000</v>
      </c>
      <c r="F121" s="29">
        <v>10000</v>
      </c>
      <c r="G121" s="61">
        <v>4269.99</v>
      </c>
      <c r="H121" s="182">
        <f t="shared" si="3"/>
        <v>0.42699899999999996</v>
      </c>
      <c r="I121" s="182">
        <f t="shared" si="2"/>
        <v>0.0004581675354012022</v>
      </c>
      <c r="J121" s="65"/>
      <c r="L121" s="139"/>
      <c r="N121" s="117"/>
    </row>
    <row r="122" spans="1:14" ht="15" customHeight="1">
      <c r="A122" s="41" t="s">
        <v>12</v>
      </c>
      <c r="B122" s="27"/>
      <c r="C122" s="42"/>
      <c r="D122" s="42" t="s">
        <v>79</v>
      </c>
      <c r="E122" s="28">
        <v>10000</v>
      </c>
      <c r="F122" s="29">
        <v>10000</v>
      </c>
      <c r="G122" s="61">
        <v>616.78</v>
      </c>
      <c r="H122" s="182">
        <f t="shared" si="3"/>
        <v>0.061678</v>
      </c>
      <c r="I122" s="182">
        <f t="shared" si="2"/>
        <v>6.618014854478664E-05</v>
      </c>
      <c r="J122" s="65"/>
      <c r="L122" s="139"/>
      <c r="N122" s="117"/>
    </row>
    <row r="123" spans="1:14" ht="15" customHeight="1" hidden="1">
      <c r="A123" s="112" t="s">
        <v>316</v>
      </c>
      <c r="B123" s="27"/>
      <c r="C123" s="49" t="s">
        <v>317</v>
      </c>
      <c r="D123" s="42"/>
      <c r="E123" s="28">
        <v>0</v>
      </c>
      <c r="F123" s="29">
        <f>F124</f>
        <v>0</v>
      </c>
      <c r="G123" s="61">
        <f>SUM(G124)</f>
        <v>0</v>
      </c>
      <c r="H123" s="47" t="e">
        <f t="shared" si="3"/>
        <v>#DIV/0!</v>
      </c>
      <c r="I123" s="47">
        <f t="shared" si="2"/>
        <v>0</v>
      </c>
      <c r="J123" s="65"/>
      <c r="L123" s="139"/>
      <c r="N123" s="117"/>
    </row>
    <row r="124" spans="1:14" ht="15" customHeight="1" hidden="1">
      <c r="A124" s="48" t="s">
        <v>319</v>
      </c>
      <c r="B124" s="27"/>
      <c r="C124" s="42"/>
      <c r="D124" s="49" t="s">
        <v>318</v>
      </c>
      <c r="E124" s="28">
        <v>0</v>
      </c>
      <c r="F124" s="29">
        <v>0</v>
      </c>
      <c r="G124" s="61">
        <v>0</v>
      </c>
      <c r="H124" s="47" t="e">
        <f t="shared" si="3"/>
        <v>#DIV/0!</v>
      </c>
      <c r="I124" s="47">
        <f t="shared" si="2"/>
        <v>0</v>
      </c>
      <c r="J124" s="65"/>
      <c r="L124" s="139"/>
      <c r="N124" s="117"/>
    </row>
    <row r="125" spans="1:14" s="125" customFormat="1" ht="15" customHeight="1">
      <c r="A125" s="183" t="s">
        <v>15</v>
      </c>
      <c r="B125" s="184"/>
      <c r="C125" s="184">
        <v>75095</v>
      </c>
      <c r="D125" s="184"/>
      <c r="E125" s="185">
        <f>SUM(E126:E128)</f>
        <v>21500</v>
      </c>
      <c r="F125" s="185">
        <f>SUM(F126:F128)</f>
        <v>21500</v>
      </c>
      <c r="G125" s="189">
        <f>SUM(G126:G128)</f>
        <v>10379.720000000001</v>
      </c>
      <c r="H125" s="127">
        <f aca="true" t="shared" si="4" ref="H125:H194">G125/F125</f>
        <v>0.4827776744186047</v>
      </c>
      <c r="I125" s="127">
        <f t="shared" si="2"/>
        <v>0.0011137381423737683</v>
      </c>
      <c r="J125" s="188"/>
      <c r="L125" s="194"/>
      <c r="N125" s="195"/>
    </row>
    <row r="126" spans="1:14" ht="36.75" customHeight="1">
      <c r="A126" s="200" t="s">
        <v>382</v>
      </c>
      <c r="B126" s="27"/>
      <c r="C126" s="27"/>
      <c r="D126" s="42" t="s">
        <v>170</v>
      </c>
      <c r="E126" s="28">
        <v>5500</v>
      </c>
      <c r="F126" s="28">
        <v>5500</v>
      </c>
      <c r="G126" s="64">
        <v>2719.5</v>
      </c>
      <c r="H126" s="182">
        <f t="shared" si="4"/>
        <v>0.4944545454545455</v>
      </c>
      <c r="I126" s="182">
        <f t="shared" si="2"/>
        <v>0.00029180082682244443</v>
      </c>
      <c r="J126" s="65"/>
      <c r="L126" s="139"/>
      <c r="N126" s="117"/>
    </row>
    <row r="127" spans="1:14" ht="15" customHeight="1">
      <c r="A127" s="26" t="s">
        <v>9</v>
      </c>
      <c r="B127" s="27"/>
      <c r="C127" s="27"/>
      <c r="D127" s="27">
        <v>4210</v>
      </c>
      <c r="E127" s="28">
        <v>10000</v>
      </c>
      <c r="F127" s="29">
        <v>10000</v>
      </c>
      <c r="G127" s="61">
        <v>5517.63</v>
      </c>
      <c r="H127" s="182">
        <f t="shared" si="4"/>
        <v>0.551763</v>
      </c>
      <c r="I127" s="182">
        <f t="shared" si="2"/>
        <v>0.0005920386086046421</v>
      </c>
      <c r="J127" s="65"/>
      <c r="L127" s="139"/>
      <c r="N127" s="117"/>
    </row>
    <row r="128" spans="1:14" ht="15" customHeight="1">
      <c r="A128" s="26" t="s">
        <v>12</v>
      </c>
      <c r="B128" s="27"/>
      <c r="C128" s="27"/>
      <c r="D128" s="27" t="s">
        <v>79</v>
      </c>
      <c r="E128" s="28">
        <v>6000</v>
      </c>
      <c r="F128" s="29">
        <v>6000</v>
      </c>
      <c r="G128" s="61">
        <v>2142.59</v>
      </c>
      <c r="H128" s="182">
        <f t="shared" si="4"/>
        <v>0.35709833333333335</v>
      </c>
      <c r="I128" s="182">
        <f t="shared" si="2"/>
        <v>0.00022989870694668183</v>
      </c>
      <c r="J128" s="65"/>
      <c r="L128" s="139"/>
      <c r="N128" s="117"/>
    </row>
    <row r="129" spans="1:14" ht="38.25">
      <c r="A129" s="32" t="s">
        <v>182</v>
      </c>
      <c r="B129" s="23">
        <v>751</v>
      </c>
      <c r="C129" s="23"/>
      <c r="D129" s="23"/>
      <c r="E129" s="24">
        <f>SUM(E130)</f>
        <v>1150</v>
      </c>
      <c r="F129" s="24">
        <f>SUM(F130,F146,F136)</f>
        <v>1150</v>
      </c>
      <c r="G129" s="62">
        <f>SUM(G130,G146,G136)</f>
        <v>535.3699999999999</v>
      </c>
      <c r="H129" s="47">
        <f t="shared" si="4"/>
        <v>0.4655391304347825</v>
      </c>
      <c r="I129" s="47">
        <f t="shared" si="2"/>
        <v>5.744490114209673E-05</v>
      </c>
      <c r="J129" s="119">
        <f>G129/7232332.21</f>
        <v>7.402453101639255E-05</v>
      </c>
      <c r="L129" s="139"/>
      <c r="N129" s="117"/>
    </row>
    <row r="130" spans="1:14" s="125" customFormat="1" ht="25.5">
      <c r="A130" s="123" t="s">
        <v>183</v>
      </c>
      <c r="B130" s="184"/>
      <c r="C130" s="184">
        <v>75101</v>
      </c>
      <c r="D130" s="184"/>
      <c r="E130" s="185">
        <f>SUM(E131:E135)</f>
        <v>1150</v>
      </c>
      <c r="F130" s="186">
        <f>SUM(F131:F135)</f>
        <v>1150</v>
      </c>
      <c r="G130" s="187">
        <f>SUM(G131:G135)</f>
        <v>535.3699999999999</v>
      </c>
      <c r="H130" s="127">
        <f t="shared" si="4"/>
        <v>0.4655391304347825</v>
      </c>
      <c r="I130" s="127">
        <f t="shared" si="2"/>
        <v>5.744490114209673E-05</v>
      </c>
      <c r="J130" s="188"/>
      <c r="L130" s="194"/>
      <c r="N130" s="195"/>
    </row>
    <row r="131" spans="1:14" ht="15" customHeight="1">
      <c r="A131" s="41" t="s">
        <v>19</v>
      </c>
      <c r="B131" s="27"/>
      <c r="C131" s="27"/>
      <c r="D131" s="42" t="s">
        <v>151</v>
      </c>
      <c r="E131" s="28">
        <v>960</v>
      </c>
      <c r="F131" s="29">
        <v>960</v>
      </c>
      <c r="G131" s="61">
        <v>456.82</v>
      </c>
      <c r="H131" s="182">
        <f t="shared" si="4"/>
        <v>0.47585416666666663</v>
      </c>
      <c r="I131" s="182">
        <f t="shared" si="2"/>
        <v>4.901653013753597E-05</v>
      </c>
      <c r="J131" s="65"/>
      <c r="L131" s="139"/>
      <c r="N131" s="117"/>
    </row>
    <row r="132" spans="1:14" ht="12.75">
      <c r="A132" s="26" t="s">
        <v>27</v>
      </c>
      <c r="B132" s="27"/>
      <c r="C132" s="27"/>
      <c r="D132" s="27">
        <v>4110</v>
      </c>
      <c r="E132" s="28">
        <v>166</v>
      </c>
      <c r="F132" s="29">
        <v>166</v>
      </c>
      <c r="G132" s="61">
        <v>68.75</v>
      </c>
      <c r="H132" s="182">
        <f t="shared" si="4"/>
        <v>0.4141566265060241</v>
      </c>
      <c r="I132" s="182">
        <f aca="true" t="shared" si="5" ref="I132:I195">G132/9319713.14</f>
        <v>7.376836493488897E-06</v>
      </c>
      <c r="J132" s="65"/>
      <c r="L132" s="139"/>
      <c r="N132" s="117"/>
    </row>
    <row r="133" spans="1:14" ht="12.75">
      <c r="A133" s="26" t="s">
        <v>22</v>
      </c>
      <c r="B133" s="27"/>
      <c r="C133" s="27"/>
      <c r="D133" s="27">
        <v>4120</v>
      </c>
      <c r="E133" s="28">
        <v>24</v>
      </c>
      <c r="F133" s="29">
        <v>24</v>
      </c>
      <c r="G133" s="61">
        <v>9.8</v>
      </c>
      <c r="H133" s="182">
        <f t="shared" si="4"/>
        <v>0.4083333333333334</v>
      </c>
      <c r="I133" s="182">
        <f t="shared" si="5"/>
        <v>1.051534511071872E-06</v>
      </c>
      <c r="J133" s="65"/>
      <c r="L133" s="139"/>
      <c r="N133" s="117"/>
    </row>
    <row r="134" spans="1:14" ht="12.75" hidden="1">
      <c r="A134" s="26" t="s">
        <v>9</v>
      </c>
      <c r="B134" s="27"/>
      <c r="C134" s="27"/>
      <c r="D134" s="27" t="s">
        <v>83</v>
      </c>
      <c r="E134" s="28">
        <v>0</v>
      </c>
      <c r="F134" s="29">
        <v>0</v>
      </c>
      <c r="G134" s="61">
        <v>0</v>
      </c>
      <c r="H134" s="182" t="e">
        <f t="shared" si="4"/>
        <v>#DIV/0!</v>
      </c>
      <c r="I134" s="47">
        <f t="shared" si="5"/>
        <v>0</v>
      </c>
      <c r="J134" s="65"/>
      <c r="L134" s="139"/>
      <c r="N134" s="117"/>
    </row>
    <row r="135" spans="1:14" ht="12.75" hidden="1">
      <c r="A135" s="41" t="s">
        <v>12</v>
      </c>
      <c r="B135" s="27"/>
      <c r="C135" s="27"/>
      <c r="D135" s="42" t="s">
        <v>79</v>
      </c>
      <c r="E135" s="28">
        <v>0</v>
      </c>
      <c r="F135" s="29">
        <v>0</v>
      </c>
      <c r="G135" s="61">
        <v>0</v>
      </c>
      <c r="H135" s="182" t="e">
        <f t="shared" si="4"/>
        <v>#DIV/0!</v>
      </c>
      <c r="I135" s="47">
        <f t="shared" si="5"/>
        <v>0</v>
      </c>
      <c r="J135" s="65"/>
      <c r="L135" s="139"/>
      <c r="N135" s="117"/>
    </row>
    <row r="136" spans="1:14" ht="12.75" hidden="1">
      <c r="A136" s="112" t="s">
        <v>320</v>
      </c>
      <c r="B136" s="27"/>
      <c r="C136" s="49" t="s">
        <v>300</v>
      </c>
      <c r="D136" s="42"/>
      <c r="E136" s="28">
        <v>0</v>
      </c>
      <c r="F136" s="29">
        <f>SUM(F137:F145)</f>
        <v>0</v>
      </c>
      <c r="G136" s="61">
        <f>SUM(G137:G145)</f>
        <v>0</v>
      </c>
      <c r="H136" s="182" t="e">
        <f t="shared" si="4"/>
        <v>#DIV/0!</v>
      </c>
      <c r="I136" s="47">
        <f t="shared" si="5"/>
        <v>0</v>
      </c>
      <c r="J136" s="65"/>
      <c r="L136" s="139"/>
      <c r="N136" s="117"/>
    </row>
    <row r="137" spans="1:14" ht="15" customHeight="1" hidden="1">
      <c r="A137" s="112" t="s">
        <v>23</v>
      </c>
      <c r="B137" s="27"/>
      <c r="C137" s="49"/>
      <c r="D137" s="49" t="s">
        <v>80</v>
      </c>
      <c r="E137" s="28">
        <v>0</v>
      </c>
      <c r="F137" s="29">
        <v>0</v>
      </c>
      <c r="G137" s="61">
        <v>0</v>
      </c>
      <c r="H137" s="182" t="e">
        <f t="shared" si="4"/>
        <v>#DIV/0!</v>
      </c>
      <c r="I137" s="47">
        <f t="shared" si="5"/>
        <v>0</v>
      </c>
      <c r="J137" s="65"/>
      <c r="L137" s="139"/>
      <c r="N137" s="117"/>
    </row>
    <row r="138" spans="1:14" ht="15" customHeight="1" hidden="1">
      <c r="A138" s="112" t="s">
        <v>21</v>
      </c>
      <c r="B138" s="27"/>
      <c r="C138" s="49"/>
      <c r="D138" s="49" t="s">
        <v>81</v>
      </c>
      <c r="E138" s="28">
        <v>0</v>
      </c>
      <c r="F138" s="29">
        <v>0</v>
      </c>
      <c r="G138" s="61">
        <v>0</v>
      </c>
      <c r="H138" s="47" t="e">
        <f t="shared" si="4"/>
        <v>#DIV/0!</v>
      </c>
      <c r="I138" s="47">
        <f t="shared" si="5"/>
        <v>0</v>
      </c>
      <c r="J138" s="65"/>
      <c r="L138" s="139"/>
      <c r="N138" s="117"/>
    </row>
    <row r="139" spans="1:14" ht="15" customHeight="1" hidden="1">
      <c r="A139" s="112" t="s">
        <v>22</v>
      </c>
      <c r="B139" s="27"/>
      <c r="C139" s="49"/>
      <c r="D139" s="49" t="s">
        <v>82</v>
      </c>
      <c r="E139" s="28">
        <v>0</v>
      </c>
      <c r="F139" s="29">
        <v>0</v>
      </c>
      <c r="G139" s="61">
        <v>0</v>
      </c>
      <c r="H139" s="47" t="e">
        <f t="shared" si="4"/>
        <v>#DIV/0!</v>
      </c>
      <c r="I139" s="47">
        <f t="shared" si="5"/>
        <v>0</v>
      </c>
      <c r="J139" s="65"/>
      <c r="L139" s="139"/>
      <c r="N139" s="117"/>
    </row>
    <row r="140" spans="1:14" ht="15" customHeight="1" hidden="1">
      <c r="A140" s="112" t="s">
        <v>165</v>
      </c>
      <c r="B140" s="27"/>
      <c r="C140" s="49"/>
      <c r="D140" s="49" t="s">
        <v>166</v>
      </c>
      <c r="E140" s="28">
        <v>0</v>
      </c>
      <c r="F140" s="29">
        <v>0</v>
      </c>
      <c r="G140" s="61">
        <v>0</v>
      </c>
      <c r="H140" s="47" t="e">
        <f t="shared" si="4"/>
        <v>#DIV/0!</v>
      </c>
      <c r="I140" s="47">
        <f t="shared" si="5"/>
        <v>0</v>
      </c>
      <c r="J140" s="65"/>
      <c r="L140" s="139"/>
      <c r="N140" s="117"/>
    </row>
    <row r="141" spans="1:14" ht="15" customHeight="1" hidden="1">
      <c r="A141" s="112" t="s">
        <v>9</v>
      </c>
      <c r="B141" s="27"/>
      <c r="C141" s="49"/>
      <c r="D141" s="49" t="s">
        <v>83</v>
      </c>
      <c r="E141" s="28">
        <v>0</v>
      </c>
      <c r="F141" s="29">
        <v>0</v>
      </c>
      <c r="G141" s="61">
        <v>0</v>
      </c>
      <c r="H141" s="47" t="e">
        <f t="shared" si="4"/>
        <v>#DIV/0!</v>
      </c>
      <c r="I141" s="47">
        <f t="shared" si="5"/>
        <v>0</v>
      </c>
      <c r="J141" s="65"/>
      <c r="L141" s="139"/>
      <c r="N141" s="117"/>
    </row>
    <row r="142" spans="1:14" ht="15" customHeight="1" hidden="1">
      <c r="A142" s="112" t="s">
        <v>12</v>
      </c>
      <c r="B142" s="27"/>
      <c r="C142" s="49"/>
      <c r="D142" s="49" t="s">
        <v>79</v>
      </c>
      <c r="E142" s="28">
        <v>0</v>
      </c>
      <c r="F142" s="29">
        <v>0</v>
      </c>
      <c r="G142" s="61">
        <v>0</v>
      </c>
      <c r="H142" s="47" t="e">
        <f t="shared" si="4"/>
        <v>#DIV/0!</v>
      </c>
      <c r="I142" s="47">
        <f t="shared" si="5"/>
        <v>0</v>
      </c>
      <c r="J142" s="65"/>
      <c r="L142" s="139"/>
      <c r="N142" s="117"/>
    </row>
    <row r="143" spans="1:14" ht="15" customHeight="1" hidden="1">
      <c r="A143" s="112" t="s">
        <v>25</v>
      </c>
      <c r="B143" s="27"/>
      <c r="C143" s="49"/>
      <c r="D143" s="49" t="s">
        <v>84</v>
      </c>
      <c r="E143" s="28">
        <v>0</v>
      </c>
      <c r="F143" s="29">
        <v>0</v>
      </c>
      <c r="G143" s="61">
        <v>0</v>
      </c>
      <c r="H143" s="47" t="e">
        <f t="shared" si="4"/>
        <v>#DIV/0!</v>
      </c>
      <c r="I143" s="47">
        <f t="shared" si="5"/>
        <v>0</v>
      </c>
      <c r="J143" s="65"/>
      <c r="L143" s="139"/>
      <c r="N143" s="117"/>
    </row>
    <row r="144" spans="1:14" ht="15" customHeight="1" hidden="1">
      <c r="A144" s="48" t="s">
        <v>208</v>
      </c>
      <c r="B144" s="27"/>
      <c r="C144" s="49"/>
      <c r="D144" s="49" t="s">
        <v>204</v>
      </c>
      <c r="E144" s="28">
        <v>0</v>
      </c>
      <c r="F144" s="29">
        <v>0</v>
      </c>
      <c r="G144" s="61">
        <v>0</v>
      </c>
      <c r="H144" s="47" t="e">
        <f t="shared" si="4"/>
        <v>#DIV/0!</v>
      </c>
      <c r="I144" s="47">
        <f t="shared" si="5"/>
        <v>0</v>
      </c>
      <c r="J144" s="65"/>
      <c r="L144" s="139"/>
      <c r="N144" s="117"/>
    </row>
    <row r="145" spans="1:14" ht="15" customHeight="1" hidden="1">
      <c r="A145" s="48" t="s">
        <v>205</v>
      </c>
      <c r="B145" s="27"/>
      <c r="C145" s="49"/>
      <c r="D145" s="49" t="s">
        <v>206</v>
      </c>
      <c r="E145" s="28">
        <v>0</v>
      </c>
      <c r="F145" s="29">
        <v>0</v>
      </c>
      <c r="G145" s="61">
        <v>0</v>
      </c>
      <c r="H145" s="47" t="e">
        <f t="shared" si="4"/>
        <v>#DIV/0!</v>
      </c>
      <c r="I145" s="47">
        <f t="shared" si="5"/>
        <v>0</v>
      </c>
      <c r="J145" s="65"/>
      <c r="L145" s="139"/>
      <c r="N145" s="117"/>
    </row>
    <row r="146" spans="1:14" ht="15" customHeight="1" hidden="1">
      <c r="A146" s="103" t="s">
        <v>271</v>
      </c>
      <c r="B146" s="27"/>
      <c r="C146" s="42" t="s">
        <v>272</v>
      </c>
      <c r="D146" s="27"/>
      <c r="E146" s="28">
        <f>SUM(E147:E155)</f>
        <v>0</v>
      </c>
      <c r="F146" s="28">
        <f>SUM(F147:F155)</f>
        <v>0</v>
      </c>
      <c r="G146" s="68">
        <f>SUM(G147:G155)</f>
        <v>0</v>
      </c>
      <c r="H146" s="47" t="e">
        <f t="shared" si="4"/>
        <v>#DIV/0!</v>
      </c>
      <c r="I146" s="47">
        <f t="shared" si="5"/>
        <v>0</v>
      </c>
      <c r="J146" s="65"/>
      <c r="L146" s="139"/>
      <c r="N146" s="117"/>
    </row>
    <row r="147" spans="1:14" ht="15" customHeight="1" hidden="1">
      <c r="A147" s="103" t="s">
        <v>23</v>
      </c>
      <c r="B147" s="27"/>
      <c r="C147" s="27"/>
      <c r="D147" s="42" t="s">
        <v>80</v>
      </c>
      <c r="E147" s="28">
        <v>0</v>
      </c>
      <c r="F147" s="29">
        <v>0</v>
      </c>
      <c r="G147" s="61">
        <v>0</v>
      </c>
      <c r="H147" s="47" t="e">
        <f t="shared" si="4"/>
        <v>#DIV/0!</v>
      </c>
      <c r="I147" s="47">
        <f t="shared" si="5"/>
        <v>0</v>
      </c>
      <c r="J147" s="65"/>
      <c r="L147" s="139"/>
      <c r="N147" s="117"/>
    </row>
    <row r="148" spans="1:14" ht="15" customHeight="1" hidden="1">
      <c r="A148" s="103" t="s">
        <v>27</v>
      </c>
      <c r="B148" s="27"/>
      <c r="C148" s="27"/>
      <c r="D148" s="42" t="s">
        <v>81</v>
      </c>
      <c r="E148" s="28">
        <v>0</v>
      </c>
      <c r="F148" s="29">
        <v>0</v>
      </c>
      <c r="G148" s="61">
        <v>0</v>
      </c>
      <c r="H148" s="47" t="e">
        <f t="shared" si="4"/>
        <v>#DIV/0!</v>
      </c>
      <c r="I148" s="47">
        <f t="shared" si="5"/>
        <v>0</v>
      </c>
      <c r="J148" s="65"/>
      <c r="L148" s="139"/>
      <c r="N148" s="117"/>
    </row>
    <row r="149" spans="1:14" ht="12.75" hidden="1">
      <c r="A149" s="103" t="s">
        <v>22</v>
      </c>
      <c r="B149" s="27"/>
      <c r="C149" s="27"/>
      <c r="D149" s="42" t="s">
        <v>82</v>
      </c>
      <c r="E149" s="28">
        <v>0</v>
      </c>
      <c r="F149" s="29">
        <v>0</v>
      </c>
      <c r="G149" s="61">
        <v>0</v>
      </c>
      <c r="H149" s="47" t="e">
        <f t="shared" si="4"/>
        <v>#DIV/0!</v>
      </c>
      <c r="I149" s="47">
        <f t="shared" si="5"/>
        <v>0</v>
      </c>
      <c r="J149" s="65"/>
      <c r="L149" s="139"/>
      <c r="N149" s="117"/>
    </row>
    <row r="150" spans="1:14" ht="12.75" hidden="1">
      <c r="A150" s="103" t="s">
        <v>165</v>
      </c>
      <c r="B150" s="27"/>
      <c r="C150" s="27"/>
      <c r="D150" s="42" t="s">
        <v>166</v>
      </c>
      <c r="E150" s="28">
        <v>0</v>
      </c>
      <c r="F150" s="29">
        <v>0</v>
      </c>
      <c r="G150" s="61">
        <v>0</v>
      </c>
      <c r="H150" s="47" t="e">
        <f t="shared" si="4"/>
        <v>#DIV/0!</v>
      </c>
      <c r="I150" s="47">
        <f t="shared" si="5"/>
        <v>0</v>
      </c>
      <c r="J150" s="65"/>
      <c r="L150" s="139"/>
      <c r="N150" s="118"/>
    </row>
    <row r="151" spans="1:12" ht="15" customHeight="1" hidden="1">
      <c r="A151" s="103" t="s">
        <v>9</v>
      </c>
      <c r="B151" s="27"/>
      <c r="C151" s="27"/>
      <c r="D151" s="42" t="s">
        <v>83</v>
      </c>
      <c r="E151" s="28">
        <v>0</v>
      </c>
      <c r="F151" s="29">
        <v>0</v>
      </c>
      <c r="G151" s="61">
        <v>0</v>
      </c>
      <c r="H151" s="47" t="e">
        <f t="shared" si="4"/>
        <v>#DIV/0!</v>
      </c>
      <c r="I151" s="47">
        <f t="shared" si="5"/>
        <v>0</v>
      </c>
      <c r="J151" s="65"/>
      <c r="L151" s="139"/>
    </row>
    <row r="152" spans="1:12" ht="15" customHeight="1" hidden="1">
      <c r="A152" s="103" t="s">
        <v>12</v>
      </c>
      <c r="B152" s="27"/>
      <c r="C152" s="27"/>
      <c r="D152" s="42" t="s">
        <v>79</v>
      </c>
      <c r="E152" s="28">
        <v>0</v>
      </c>
      <c r="F152" s="29">
        <v>0</v>
      </c>
      <c r="G152" s="61">
        <v>0</v>
      </c>
      <c r="H152" s="47" t="e">
        <f t="shared" si="4"/>
        <v>#DIV/0!</v>
      </c>
      <c r="I152" s="47">
        <f t="shared" si="5"/>
        <v>0</v>
      </c>
      <c r="J152" s="65"/>
      <c r="L152" s="139"/>
    </row>
    <row r="153" spans="1:12" ht="15" customHeight="1" hidden="1">
      <c r="A153" s="103" t="s">
        <v>25</v>
      </c>
      <c r="B153" s="27"/>
      <c r="C153" s="27"/>
      <c r="D153" s="42" t="s">
        <v>84</v>
      </c>
      <c r="E153" s="28">
        <v>0</v>
      </c>
      <c r="F153" s="29">
        <v>0</v>
      </c>
      <c r="G153" s="61">
        <v>0</v>
      </c>
      <c r="H153" s="47" t="e">
        <f t="shared" si="4"/>
        <v>#DIV/0!</v>
      </c>
      <c r="I153" s="47">
        <f t="shared" si="5"/>
        <v>0</v>
      </c>
      <c r="J153" s="65"/>
      <c r="L153" s="139"/>
    </row>
    <row r="154" spans="1:12" ht="15" customHeight="1" hidden="1">
      <c r="A154" s="103" t="s">
        <v>274</v>
      </c>
      <c r="B154" s="27"/>
      <c r="C154" s="27"/>
      <c r="D154" s="42" t="s">
        <v>204</v>
      </c>
      <c r="E154" s="28">
        <v>0</v>
      </c>
      <c r="F154" s="29">
        <v>0</v>
      </c>
      <c r="G154" s="61">
        <v>0</v>
      </c>
      <c r="H154" s="47" t="e">
        <f t="shared" si="4"/>
        <v>#DIV/0!</v>
      </c>
      <c r="I154" s="47">
        <f t="shared" si="5"/>
        <v>0</v>
      </c>
      <c r="J154" s="65"/>
      <c r="L154" s="139"/>
    </row>
    <row r="155" spans="1:12" ht="15" customHeight="1" hidden="1">
      <c r="A155" s="103" t="s">
        <v>205</v>
      </c>
      <c r="B155" s="27"/>
      <c r="C155" s="27"/>
      <c r="D155" s="42" t="s">
        <v>206</v>
      </c>
      <c r="E155" s="28">
        <v>0</v>
      </c>
      <c r="F155" s="29">
        <v>0</v>
      </c>
      <c r="G155" s="61">
        <v>0</v>
      </c>
      <c r="H155" s="47" t="e">
        <f t="shared" si="4"/>
        <v>#DIV/0!</v>
      </c>
      <c r="I155" s="47">
        <f t="shared" si="5"/>
        <v>0</v>
      </c>
      <c r="J155" s="65"/>
      <c r="L155" s="139"/>
    </row>
    <row r="156" spans="1:12" ht="25.5" customHeight="1">
      <c r="A156" s="32" t="s">
        <v>28</v>
      </c>
      <c r="B156" s="23">
        <v>754</v>
      </c>
      <c r="C156" s="23"/>
      <c r="D156" s="23"/>
      <c r="E156" s="24">
        <f>SUM(E159,E170,E192,E157,E179)</f>
        <v>105883</v>
      </c>
      <c r="F156" s="24">
        <f>SUM(F159,F170,F192,F157,F179)</f>
        <v>108483</v>
      </c>
      <c r="G156" s="62">
        <f>SUM(G159,G170,G192,G157,G179)</f>
        <v>39036.68</v>
      </c>
      <c r="H156" s="47">
        <f t="shared" si="4"/>
        <v>0.359841449812413</v>
      </c>
      <c r="I156" s="47">
        <f t="shared" si="5"/>
        <v>0.004188613899762155</v>
      </c>
      <c r="J156" s="119">
        <f>G156/7232332.21</f>
        <v>0.00539752307644618</v>
      </c>
      <c r="L156" s="139"/>
    </row>
    <row r="157" spans="1:12" s="125" customFormat="1" ht="15" customHeight="1">
      <c r="A157" s="211" t="s">
        <v>477</v>
      </c>
      <c r="B157" s="191"/>
      <c r="C157" s="184" t="s">
        <v>441</v>
      </c>
      <c r="D157" s="191"/>
      <c r="E157" s="185">
        <v>0</v>
      </c>
      <c r="F157" s="186">
        <f>SUM(F158:F158)</f>
        <v>2000</v>
      </c>
      <c r="G157" s="187">
        <v>0</v>
      </c>
      <c r="H157" s="127">
        <f t="shared" si="4"/>
        <v>0</v>
      </c>
      <c r="I157" s="127">
        <f t="shared" si="5"/>
        <v>0</v>
      </c>
      <c r="J157" s="188"/>
      <c r="L157" s="194"/>
    </row>
    <row r="158" spans="1:12" ht="12.75" customHeight="1">
      <c r="A158" s="210" t="s">
        <v>478</v>
      </c>
      <c r="B158" s="23"/>
      <c r="C158" s="23"/>
      <c r="D158" s="42" t="s">
        <v>479</v>
      </c>
      <c r="E158" s="50">
        <v>0</v>
      </c>
      <c r="F158" s="46">
        <v>2000</v>
      </c>
      <c r="G158" s="66">
        <v>0</v>
      </c>
      <c r="H158" s="182">
        <f t="shared" si="4"/>
        <v>0</v>
      </c>
      <c r="I158" s="182">
        <f t="shared" si="5"/>
        <v>0</v>
      </c>
      <c r="J158" s="65"/>
      <c r="L158" s="139"/>
    </row>
    <row r="159" spans="1:12" s="125" customFormat="1" ht="15" customHeight="1">
      <c r="A159" s="183" t="s">
        <v>29</v>
      </c>
      <c r="B159" s="184"/>
      <c r="C159" s="184">
        <v>75412</v>
      </c>
      <c r="D159" s="184"/>
      <c r="E159" s="185">
        <f>SUM(E161:E169)</f>
        <v>40395</v>
      </c>
      <c r="F159" s="185">
        <f>SUM(F160:F169)</f>
        <v>39995</v>
      </c>
      <c r="G159" s="189">
        <f>SUM(G160:G169)</f>
        <v>11881.459999999997</v>
      </c>
      <c r="H159" s="127">
        <f t="shared" si="4"/>
        <v>0.29707363420427546</v>
      </c>
      <c r="I159" s="127">
        <f t="shared" si="5"/>
        <v>0.0012748740032571429</v>
      </c>
      <c r="J159" s="188"/>
      <c r="L159" s="194"/>
    </row>
    <row r="160" spans="1:12" s="135" customFormat="1" ht="38.25" customHeight="1" hidden="1">
      <c r="A160" s="43" t="s">
        <v>193</v>
      </c>
      <c r="B160" s="42"/>
      <c r="C160" s="42"/>
      <c r="D160" s="42" t="s">
        <v>442</v>
      </c>
      <c r="E160" s="44">
        <v>0</v>
      </c>
      <c r="F160" s="44">
        <v>0</v>
      </c>
      <c r="G160" s="64">
        <v>0</v>
      </c>
      <c r="H160" s="182"/>
      <c r="I160" s="47">
        <f t="shared" si="5"/>
        <v>0</v>
      </c>
      <c r="J160" s="65"/>
      <c r="L160" s="139"/>
    </row>
    <row r="161" spans="1:12" ht="15" customHeight="1">
      <c r="A161" s="41" t="s">
        <v>23</v>
      </c>
      <c r="B161" s="27"/>
      <c r="C161" s="27"/>
      <c r="D161" s="42" t="s">
        <v>80</v>
      </c>
      <c r="E161" s="28">
        <v>10000</v>
      </c>
      <c r="F161" s="28">
        <v>8500</v>
      </c>
      <c r="G161" s="68">
        <v>0</v>
      </c>
      <c r="H161" s="182">
        <f t="shared" si="4"/>
        <v>0</v>
      </c>
      <c r="I161" s="182">
        <f t="shared" si="5"/>
        <v>0</v>
      </c>
      <c r="J161" s="65"/>
      <c r="L161" s="139"/>
    </row>
    <row r="162" spans="1:12" ht="15" customHeight="1">
      <c r="A162" s="36" t="s">
        <v>21</v>
      </c>
      <c r="B162" s="33"/>
      <c r="C162" s="33"/>
      <c r="D162" s="33" t="s">
        <v>81</v>
      </c>
      <c r="E162" s="34">
        <v>1300</v>
      </c>
      <c r="F162" s="31">
        <v>1000</v>
      </c>
      <c r="G162" s="65">
        <v>296.05</v>
      </c>
      <c r="H162" s="182">
        <f t="shared" si="4"/>
        <v>0.29605000000000004</v>
      </c>
      <c r="I162" s="182">
        <f t="shared" si="5"/>
        <v>3.176599918396201E-05</v>
      </c>
      <c r="J162" s="65"/>
      <c r="L162" s="139"/>
    </row>
    <row r="163" spans="1:12" ht="15" customHeight="1">
      <c r="A163" s="36" t="s">
        <v>165</v>
      </c>
      <c r="B163" s="33"/>
      <c r="C163" s="33"/>
      <c r="D163" s="33" t="s">
        <v>166</v>
      </c>
      <c r="E163" s="34">
        <v>9000</v>
      </c>
      <c r="F163" s="31">
        <v>9000</v>
      </c>
      <c r="G163" s="65">
        <v>3571.07</v>
      </c>
      <c r="H163" s="182">
        <f t="shared" si="4"/>
        <v>0.39678555555555556</v>
      </c>
      <c r="I163" s="182">
        <f t="shared" si="5"/>
        <v>0.00038317381086259484</v>
      </c>
      <c r="J163" s="65"/>
      <c r="L163" s="139"/>
    </row>
    <row r="164" spans="1:12" ht="15" customHeight="1">
      <c r="A164" s="26" t="s">
        <v>9</v>
      </c>
      <c r="B164" s="27"/>
      <c r="C164" s="27"/>
      <c r="D164" s="27">
        <v>4210</v>
      </c>
      <c r="E164" s="28">
        <v>10000</v>
      </c>
      <c r="F164" s="29">
        <v>10000</v>
      </c>
      <c r="G164" s="61">
        <v>4526.94</v>
      </c>
      <c r="H164" s="182">
        <f t="shared" si="4"/>
        <v>0.452694</v>
      </c>
      <c r="I164" s="182">
        <f t="shared" si="5"/>
        <v>0.0004857381264848673</v>
      </c>
      <c r="J164" s="65"/>
      <c r="L164" s="139"/>
    </row>
    <row r="165" spans="1:12" ht="15" customHeight="1">
      <c r="A165" s="26" t="s">
        <v>10</v>
      </c>
      <c r="B165" s="27"/>
      <c r="C165" s="27"/>
      <c r="D165" s="27">
        <v>4260</v>
      </c>
      <c r="E165" s="28">
        <v>400</v>
      </c>
      <c r="F165" s="29">
        <v>400</v>
      </c>
      <c r="G165" s="61">
        <v>107.96</v>
      </c>
      <c r="H165" s="182">
        <f t="shared" si="4"/>
        <v>0.2699</v>
      </c>
      <c r="I165" s="182">
        <f t="shared" si="5"/>
        <v>1.1584047532175437E-05</v>
      </c>
      <c r="J165" s="65"/>
      <c r="L165" s="139"/>
    </row>
    <row r="166" spans="1:12" ht="15" customHeight="1">
      <c r="A166" s="41" t="s">
        <v>11</v>
      </c>
      <c r="B166" s="27"/>
      <c r="C166" s="27"/>
      <c r="D166" s="42" t="s">
        <v>136</v>
      </c>
      <c r="E166" s="28">
        <v>1800</v>
      </c>
      <c r="F166" s="29">
        <v>1800</v>
      </c>
      <c r="G166" s="61">
        <v>550</v>
      </c>
      <c r="H166" s="182">
        <f t="shared" si="4"/>
        <v>0.3055555555555556</v>
      </c>
      <c r="I166" s="182">
        <f t="shared" si="5"/>
        <v>5.9014691947911174E-05</v>
      </c>
      <c r="J166" s="65"/>
      <c r="L166" s="139"/>
    </row>
    <row r="167" spans="1:12" ht="15" customHeight="1">
      <c r="A167" s="41" t="s">
        <v>48</v>
      </c>
      <c r="B167" s="27"/>
      <c r="C167" s="27"/>
      <c r="D167" s="42" t="s">
        <v>138</v>
      </c>
      <c r="E167" s="28">
        <v>1600</v>
      </c>
      <c r="F167" s="29">
        <v>1600</v>
      </c>
      <c r="G167" s="61">
        <v>0</v>
      </c>
      <c r="H167" s="182">
        <f t="shared" si="4"/>
        <v>0</v>
      </c>
      <c r="I167" s="182">
        <f t="shared" si="5"/>
        <v>0</v>
      </c>
      <c r="J167" s="65"/>
      <c r="L167" s="139"/>
    </row>
    <row r="168" spans="1:12" ht="15" customHeight="1">
      <c r="A168" s="26" t="s">
        <v>12</v>
      </c>
      <c r="B168" s="27"/>
      <c r="C168" s="27"/>
      <c r="D168" s="27">
        <v>4300</v>
      </c>
      <c r="E168" s="28">
        <v>2000</v>
      </c>
      <c r="F168" s="29">
        <v>3500</v>
      </c>
      <c r="G168" s="61">
        <v>1900.14</v>
      </c>
      <c r="H168" s="182">
        <f t="shared" si="4"/>
        <v>0.5428971428571429</v>
      </c>
      <c r="I168" s="182">
        <f t="shared" si="5"/>
        <v>0.00020388395774164353</v>
      </c>
      <c r="J168" s="65"/>
      <c r="L168" s="139"/>
    </row>
    <row r="169" spans="1:12" ht="15" customHeight="1">
      <c r="A169" s="26" t="s">
        <v>26</v>
      </c>
      <c r="B169" s="27"/>
      <c r="C169" s="27"/>
      <c r="D169" s="27">
        <v>4430</v>
      </c>
      <c r="E169" s="28">
        <v>4295</v>
      </c>
      <c r="F169" s="29">
        <v>4195</v>
      </c>
      <c r="G169" s="61">
        <v>929.3</v>
      </c>
      <c r="H169" s="182">
        <f t="shared" si="4"/>
        <v>0.22152562574493442</v>
      </c>
      <c r="I169" s="182">
        <f t="shared" si="5"/>
        <v>9.971336950398882E-05</v>
      </c>
      <c r="J169" s="65"/>
      <c r="L169" s="139"/>
    </row>
    <row r="170" spans="1:12" s="125" customFormat="1" ht="15" customHeight="1">
      <c r="A170" s="183" t="s">
        <v>30</v>
      </c>
      <c r="B170" s="184"/>
      <c r="C170" s="184">
        <v>75414</v>
      </c>
      <c r="D170" s="184"/>
      <c r="E170" s="185">
        <f>SUM(E171:E178)</f>
        <v>2350</v>
      </c>
      <c r="F170" s="185">
        <f>SUM(F171:F178)</f>
        <v>2050</v>
      </c>
      <c r="G170" s="189">
        <f>SUM(G171:G178)</f>
        <v>130.9</v>
      </c>
      <c r="H170" s="127">
        <f t="shared" si="4"/>
        <v>0.06385365853658537</v>
      </c>
      <c r="I170" s="127">
        <f t="shared" si="5"/>
        <v>1.404549668360286E-05</v>
      </c>
      <c r="J170" s="188"/>
      <c r="L170" s="194"/>
    </row>
    <row r="171" spans="1:12" ht="15" customHeight="1">
      <c r="A171" s="41" t="s">
        <v>23</v>
      </c>
      <c r="B171" s="27"/>
      <c r="C171" s="27"/>
      <c r="D171" s="42" t="s">
        <v>80</v>
      </c>
      <c r="E171" s="28">
        <v>300</v>
      </c>
      <c r="F171" s="28">
        <v>300</v>
      </c>
      <c r="G171" s="64">
        <v>0</v>
      </c>
      <c r="H171" s="182">
        <f t="shared" si="4"/>
        <v>0</v>
      </c>
      <c r="I171" s="182">
        <f t="shared" si="5"/>
        <v>0</v>
      </c>
      <c r="J171" s="65"/>
      <c r="L171" s="139"/>
    </row>
    <row r="172" spans="1:12" ht="15" customHeight="1">
      <c r="A172" s="41" t="s">
        <v>210</v>
      </c>
      <c r="B172" s="27"/>
      <c r="C172" s="27"/>
      <c r="D172" s="42" t="s">
        <v>166</v>
      </c>
      <c r="E172" s="28">
        <v>200</v>
      </c>
      <c r="F172" s="28">
        <v>200</v>
      </c>
      <c r="G172" s="64">
        <v>0</v>
      </c>
      <c r="H172" s="182">
        <f t="shared" si="4"/>
        <v>0</v>
      </c>
      <c r="I172" s="182">
        <f t="shared" si="5"/>
        <v>0</v>
      </c>
      <c r="J172" s="65"/>
      <c r="L172" s="139"/>
    </row>
    <row r="173" spans="1:12" ht="15" customHeight="1">
      <c r="A173" s="26" t="s">
        <v>9</v>
      </c>
      <c r="B173" s="27"/>
      <c r="C173" s="27"/>
      <c r="D173" s="27">
        <v>4210</v>
      </c>
      <c r="E173" s="28">
        <v>300</v>
      </c>
      <c r="F173" s="29">
        <v>200</v>
      </c>
      <c r="G173" s="61">
        <v>3</v>
      </c>
      <c r="H173" s="182">
        <f t="shared" si="4"/>
        <v>0.015</v>
      </c>
      <c r="I173" s="182">
        <f t="shared" si="5"/>
        <v>3.2189831971587914E-07</v>
      </c>
      <c r="J173" s="65"/>
      <c r="L173" s="139"/>
    </row>
    <row r="174" spans="1:12" ht="15" customHeight="1">
      <c r="A174" s="26" t="s">
        <v>10</v>
      </c>
      <c r="B174" s="27"/>
      <c r="C174" s="27"/>
      <c r="D174" s="27" t="s">
        <v>154</v>
      </c>
      <c r="E174" s="28">
        <v>400</v>
      </c>
      <c r="F174" s="29">
        <v>300</v>
      </c>
      <c r="G174" s="61">
        <v>0</v>
      </c>
      <c r="H174" s="182">
        <f t="shared" si="4"/>
        <v>0</v>
      </c>
      <c r="I174" s="182">
        <f t="shared" si="5"/>
        <v>0</v>
      </c>
      <c r="J174" s="65"/>
      <c r="L174" s="139"/>
    </row>
    <row r="175" spans="1:12" ht="15" customHeight="1">
      <c r="A175" s="41" t="s">
        <v>11</v>
      </c>
      <c r="B175" s="27"/>
      <c r="C175" s="27"/>
      <c r="D175" s="42" t="s">
        <v>136</v>
      </c>
      <c r="E175" s="28">
        <v>200</v>
      </c>
      <c r="F175" s="29">
        <v>200</v>
      </c>
      <c r="G175" s="61">
        <v>0</v>
      </c>
      <c r="H175" s="182">
        <f t="shared" si="4"/>
        <v>0</v>
      </c>
      <c r="I175" s="182">
        <f t="shared" si="5"/>
        <v>0</v>
      </c>
      <c r="J175" s="65"/>
      <c r="L175" s="139"/>
    </row>
    <row r="176" spans="1:12" ht="15" customHeight="1">
      <c r="A176" s="26" t="s">
        <v>12</v>
      </c>
      <c r="B176" s="27"/>
      <c r="C176" s="27"/>
      <c r="D176" s="27">
        <v>4300</v>
      </c>
      <c r="E176" s="28">
        <v>250</v>
      </c>
      <c r="F176" s="29">
        <v>250</v>
      </c>
      <c r="G176" s="61">
        <v>127.9</v>
      </c>
      <c r="H176" s="182">
        <f t="shared" si="4"/>
        <v>0.5116</v>
      </c>
      <c r="I176" s="182">
        <f t="shared" si="5"/>
        <v>1.372359836388698E-05</v>
      </c>
      <c r="J176" s="65"/>
      <c r="L176" s="139"/>
    </row>
    <row r="177" spans="1:12" ht="15" customHeight="1">
      <c r="A177" s="26" t="s">
        <v>25</v>
      </c>
      <c r="B177" s="27"/>
      <c r="C177" s="27"/>
      <c r="D177" s="27" t="s">
        <v>84</v>
      </c>
      <c r="E177" s="28">
        <v>300</v>
      </c>
      <c r="F177" s="29">
        <v>300</v>
      </c>
      <c r="G177" s="61">
        <v>0</v>
      </c>
      <c r="H177" s="182">
        <f t="shared" si="4"/>
        <v>0</v>
      </c>
      <c r="I177" s="182">
        <f t="shared" si="5"/>
        <v>0</v>
      </c>
      <c r="J177" s="65"/>
      <c r="L177" s="139"/>
    </row>
    <row r="178" spans="1:12" ht="15" customHeight="1">
      <c r="A178" s="43" t="s">
        <v>211</v>
      </c>
      <c r="B178" s="27"/>
      <c r="C178" s="27"/>
      <c r="D178" s="42" t="s">
        <v>203</v>
      </c>
      <c r="E178" s="28">
        <v>400</v>
      </c>
      <c r="F178" s="29">
        <v>300</v>
      </c>
      <c r="G178" s="61">
        <v>0</v>
      </c>
      <c r="H178" s="182">
        <f t="shared" si="4"/>
        <v>0</v>
      </c>
      <c r="I178" s="182">
        <f t="shared" si="5"/>
        <v>0</v>
      </c>
      <c r="J178" s="65"/>
      <c r="L178" s="139"/>
    </row>
    <row r="179" spans="1:12" s="125" customFormat="1" ht="15" customHeight="1">
      <c r="A179" s="123" t="s">
        <v>443</v>
      </c>
      <c r="B179" s="184"/>
      <c r="C179" s="184" t="s">
        <v>444</v>
      </c>
      <c r="D179" s="184"/>
      <c r="E179" s="185">
        <f>SUM(E180:E191)</f>
        <v>63138</v>
      </c>
      <c r="F179" s="185">
        <f>SUM(F180:F191)</f>
        <v>64138</v>
      </c>
      <c r="G179" s="189">
        <f>SUM(G180:G191)</f>
        <v>27024.320000000003</v>
      </c>
      <c r="H179" s="127">
        <f t="shared" si="4"/>
        <v>0.42134647167046063</v>
      </c>
      <c r="I179" s="127">
        <f t="shared" si="5"/>
        <v>0.0028996943998214095</v>
      </c>
      <c r="J179" s="188"/>
      <c r="L179" s="194"/>
    </row>
    <row r="180" spans="1:12" ht="15" customHeight="1">
      <c r="A180" s="112" t="s">
        <v>312</v>
      </c>
      <c r="B180" s="27"/>
      <c r="C180" s="27"/>
      <c r="D180" s="42" t="s">
        <v>98</v>
      </c>
      <c r="E180" s="28">
        <v>2500</v>
      </c>
      <c r="F180" s="29">
        <v>3900</v>
      </c>
      <c r="G180" s="61">
        <v>3159.98</v>
      </c>
      <c r="H180" s="182">
        <f t="shared" si="4"/>
        <v>0.810251282051282</v>
      </c>
      <c r="I180" s="182">
        <f t="shared" si="5"/>
        <v>0.0003390640841119279</v>
      </c>
      <c r="J180" s="65"/>
      <c r="L180" s="139"/>
    </row>
    <row r="181" spans="1:12" ht="15" customHeight="1">
      <c r="A181" s="26" t="s">
        <v>19</v>
      </c>
      <c r="B181" s="27"/>
      <c r="C181" s="27"/>
      <c r="D181" s="27">
        <v>4010</v>
      </c>
      <c r="E181" s="28">
        <v>41896</v>
      </c>
      <c r="F181" s="29">
        <v>41896</v>
      </c>
      <c r="G181" s="61">
        <v>14356.1</v>
      </c>
      <c r="H181" s="182">
        <f t="shared" si="4"/>
        <v>0.3426603971739546</v>
      </c>
      <c r="I181" s="182">
        <f t="shared" si="5"/>
        <v>0.0015404014892243774</v>
      </c>
      <c r="J181" s="65"/>
      <c r="L181" s="139"/>
    </row>
    <row r="182" spans="1:12" ht="15" customHeight="1">
      <c r="A182" s="26" t="s">
        <v>20</v>
      </c>
      <c r="B182" s="27"/>
      <c r="C182" s="27"/>
      <c r="D182" s="27" t="s">
        <v>172</v>
      </c>
      <c r="E182" s="28">
        <v>2801</v>
      </c>
      <c r="F182" s="29">
        <v>2801</v>
      </c>
      <c r="G182" s="61">
        <v>2800.61</v>
      </c>
      <c r="H182" s="182">
        <f t="shared" si="4"/>
        <v>0.9998607640128526</v>
      </c>
      <c r="I182" s="182">
        <f t="shared" si="5"/>
        <v>0.00030050388439316274</v>
      </c>
      <c r="J182" s="65"/>
      <c r="L182" s="139"/>
    </row>
    <row r="183" spans="1:12" ht="15" customHeight="1">
      <c r="A183" s="26" t="s">
        <v>21</v>
      </c>
      <c r="B183" s="27"/>
      <c r="C183" s="27"/>
      <c r="D183" s="27">
        <v>4110</v>
      </c>
      <c r="E183" s="28">
        <v>7683</v>
      </c>
      <c r="F183" s="29">
        <v>7683</v>
      </c>
      <c r="G183" s="61">
        <v>2455.82</v>
      </c>
      <c r="H183" s="182">
        <f t="shared" si="4"/>
        <v>0.3196433684758558</v>
      </c>
      <c r="I183" s="182">
        <f t="shared" si="5"/>
        <v>0.0002635081105082168</v>
      </c>
      <c r="J183" s="65"/>
      <c r="L183" s="139"/>
    </row>
    <row r="184" spans="1:12" ht="15" customHeight="1">
      <c r="A184" s="26" t="s">
        <v>22</v>
      </c>
      <c r="B184" s="27"/>
      <c r="C184" s="27"/>
      <c r="D184" s="27">
        <v>4120</v>
      </c>
      <c r="E184" s="28">
        <v>1070</v>
      </c>
      <c r="F184" s="29">
        <v>1070</v>
      </c>
      <c r="G184" s="61">
        <v>288.69</v>
      </c>
      <c r="H184" s="182">
        <f t="shared" si="4"/>
        <v>0.269803738317757</v>
      </c>
      <c r="I184" s="182">
        <f t="shared" si="5"/>
        <v>3.097627530625905E-05</v>
      </c>
      <c r="J184" s="65"/>
      <c r="L184" s="139"/>
    </row>
    <row r="185" spans="1:12" ht="15" customHeight="1">
      <c r="A185" s="26" t="s">
        <v>9</v>
      </c>
      <c r="B185" s="27"/>
      <c r="C185" s="27"/>
      <c r="D185" s="27" t="s">
        <v>83</v>
      </c>
      <c r="E185" s="28">
        <v>2000</v>
      </c>
      <c r="F185" s="29">
        <v>800</v>
      </c>
      <c r="G185" s="61">
        <v>236.15</v>
      </c>
      <c r="H185" s="182">
        <f t="shared" si="4"/>
        <v>0.2951875</v>
      </c>
      <c r="I185" s="182">
        <f t="shared" si="5"/>
        <v>2.5338762733634953E-05</v>
      </c>
      <c r="J185" s="65"/>
      <c r="L185" s="139"/>
    </row>
    <row r="186" spans="1:12" ht="15" customHeight="1">
      <c r="A186" s="41" t="s">
        <v>48</v>
      </c>
      <c r="B186" s="27"/>
      <c r="C186" s="27"/>
      <c r="D186" s="42" t="s">
        <v>138</v>
      </c>
      <c r="E186" s="28">
        <v>0</v>
      </c>
      <c r="F186" s="29">
        <v>500</v>
      </c>
      <c r="G186" s="61">
        <v>250</v>
      </c>
      <c r="H186" s="182">
        <f t="shared" si="4"/>
        <v>0.5</v>
      </c>
      <c r="I186" s="182">
        <f t="shared" si="5"/>
        <v>2.6824859976323263E-05</v>
      </c>
      <c r="J186" s="65"/>
      <c r="L186" s="139"/>
    </row>
    <row r="187" spans="1:12" ht="15" customHeight="1">
      <c r="A187" s="41" t="s">
        <v>12</v>
      </c>
      <c r="B187" s="27"/>
      <c r="C187" s="27"/>
      <c r="D187" s="42" t="s">
        <v>79</v>
      </c>
      <c r="E187" s="28">
        <v>600</v>
      </c>
      <c r="F187" s="29">
        <v>600</v>
      </c>
      <c r="G187" s="61">
        <v>234.2</v>
      </c>
      <c r="H187" s="182">
        <f t="shared" si="4"/>
        <v>0.3903333333333333</v>
      </c>
      <c r="I187" s="182">
        <f t="shared" si="5"/>
        <v>2.512952882581963E-05</v>
      </c>
      <c r="J187" s="65"/>
      <c r="L187" s="139"/>
    </row>
    <row r="188" spans="1:12" ht="27.75" customHeight="1">
      <c r="A188" s="43" t="s">
        <v>414</v>
      </c>
      <c r="B188" s="27"/>
      <c r="C188" s="27"/>
      <c r="D188" s="42" t="s">
        <v>207</v>
      </c>
      <c r="E188" s="28">
        <v>1500</v>
      </c>
      <c r="F188" s="29">
        <v>1500</v>
      </c>
      <c r="G188" s="61">
        <v>740.97</v>
      </c>
      <c r="H188" s="182">
        <f t="shared" si="4"/>
        <v>0.49398000000000003</v>
      </c>
      <c r="I188" s="182">
        <f t="shared" si="5"/>
        <v>7.950566598662498E-05</v>
      </c>
      <c r="J188" s="65"/>
      <c r="L188" s="139"/>
    </row>
    <row r="189" spans="1:12" ht="15" customHeight="1">
      <c r="A189" s="41" t="s">
        <v>25</v>
      </c>
      <c r="B189" s="27"/>
      <c r="C189" s="27"/>
      <c r="D189" s="42" t="s">
        <v>84</v>
      </c>
      <c r="E189" s="28">
        <v>400</v>
      </c>
      <c r="F189" s="29">
        <v>700</v>
      </c>
      <c r="G189" s="61">
        <v>501.8</v>
      </c>
      <c r="H189" s="182">
        <f t="shared" si="4"/>
        <v>0.7168571428571429</v>
      </c>
      <c r="I189" s="182">
        <f t="shared" si="5"/>
        <v>5.384285894447605E-05</v>
      </c>
      <c r="J189" s="65"/>
      <c r="L189" s="139"/>
    </row>
    <row r="190" spans="1:12" ht="15" customHeight="1">
      <c r="A190" s="43" t="s">
        <v>380</v>
      </c>
      <c r="B190" s="27"/>
      <c r="C190" s="27"/>
      <c r="D190" s="27">
        <v>4440</v>
      </c>
      <c r="E190" s="28">
        <v>2188</v>
      </c>
      <c r="F190" s="29">
        <v>2188</v>
      </c>
      <c r="G190" s="61">
        <v>1600</v>
      </c>
      <c r="H190" s="182">
        <f t="shared" si="4"/>
        <v>0.7312614259597806</v>
      </c>
      <c r="I190" s="182">
        <f t="shared" si="5"/>
        <v>0.00017167910384846888</v>
      </c>
      <c r="J190" s="65"/>
      <c r="L190" s="139"/>
    </row>
    <row r="191" spans="1:12" ht="26.25" customHeight="1">
      <c r="A191" s="43" t="s">
        <v>222</v>
      </c>
      <c r="B191" s="27"/>
      <c r="C191" s="27"/>
      <c r="D191" s="42" t="s">
        <v>203</v>
      </c>
      <c r="E191" s="28">
        <v>500</v>
      </c>
      <c r="F191" s="29">
        <v>500</v>
      </c>
      <c r="G191" s="61">
        <v>400</v>
      </c>
      <c r="H191" s="182">
        <f t="shared" si="4"/>
        <v>0.8</v>
      </c>
      <c r="I191" s="182">
        <f t="shared" si="5"/>
        <v>4.291977596211722E-05</v>
      </c>
      <c r="J191" s="65"/>
      <c r="L191" s="139"/>
    </row>
    <row r="192" spans="1:12" s="125" customFormat="1" ht="15" customHeight="1">
      <c r="A192" s="123" t="s">
        <v>15</v>
      </c>
      <c r="B192" s="184"/>
      <c r="C192" s="184" t="s">
        <v>290</v>
      </c>
      <c r="D192" s="184"/>
      <c r="E192" s="185">
        <v>0</v>
      </c>
      <c r="F192" s="186">
        <f>SUM(F193)</f>
        <v>300</v>
      </c>
      <c r="G192" s="187">
        <f>G193</f>
        <v>0</v>
      </c>
      <c r="H192" s="127">
        <f t="shared" si="4"/>
        <v>0</v>
      </c>
      <c r="I192" s="127">
        <f t="shared" si="5"/>
        <v>0</v>
      </c>
      <c r="J192" s="188"/>
      <c r="L192" s="194"/>
    </row>
    <row r="193" spans="1:12" ht="15" customHeight="1">
      <c r="A193" s="41" t="s">
        <v>11</v>
      </c>
      <c r="B193" s="27"/>
      <c r="C193" s="27"/>
      <c r="D193" s="42" t="s">
        <v>136</v>
      </c>
      <c r="E193" s="28">
        <v>0</v>
      </c>
      <c r="F193" s="29">
        <v>300</v>
      </c>
      <c r="G193" s="61">
        <v>0</v>
      </c>
      <c r="H193" s="182">
        <f t="shared" si="4"/>
        <v>0</v>
      </c>
      <c r="I193" s="182">
        <f t="shared" si="5"/>
        <v>0</v>
      </c>
      <c r="J193" s="65"/>
      <c r="L193" s="139"/>
    </row>
    <row r="194" spans="1:12" ht="21" customHeight="1">
      <c r="A194" s="32" t="s">
        <v>41</v>
      </c>
      <c r="B194" s="23">
        <v>757</v>
      </c>
      <c r="C194" s="23"/>
      <c r="D194" s="23"/>
      <c r="E194" s="24">
        <f>SUM(E195,E198)</f>
        <v>243018</v>
      </c>
      <c r="F194" s="24">
        <f>SUM(F195,F198)</f>
        <v>198858</v>
      </c>
      <c r="G194" s="62">
        <f>SUM(G195,G198)</f>
        <v>52407.72</v>
      </c>
      <c r="H194" s="47">
        <f t="shared" si="4"/>
        <v>0.263543433002444</v>
      </c>
      <c r="I194" s="47">
        <f t="shared" si="5"/>
        <v>0.005623319002713425</v>
      </c>
      <c r="J194" s="119">
        <f>G194/7232332.21</f>
        <v>0.007246309831776934</v>
      </c>
      <c r="L194" s="139"/>
    </row>
    <row r="195" spans="1:12" s="125" customFormat="1" ht="25.5">
      <c r="A195" s="123" t="s">
        <v>383</v>
      </c>
      <c r="B195" s="184"/>
      <c r="C195" s="184">
        <v>75702</v>
      </c>
      <c r="D195" s="184"/>
      <c r="E195" s="185">
        <f>SUM(E196:E197)</f>
        <v>147053</v>
      </c>
      <c r="F195" s="186">
        <f>SUM(F196:F197)</f>
        <v>126884</v>
      </c>
      <c r="G195" s="187">
        <f>SUM(G196:G197)</f>
        <v>52407.72</v>
      </c>
      <c r="H195" s="127">
        <f aca="true" t="shared" si="6" ref="H195:H258">G195/F195</f>
        <v>0.413036474259954</v>
      </c>
      <c r="I195" s="127">
        <f t="shared" si="5"/>
        <v>0.005623319002713425</v>
      </c>
      <c r="J195" s="188"/>
      <c r="L195" s="194"/>
    </row>
    <row r="196" spans="1:12" ht="15" customHeight="1" hidden="1">
      <c r="A196" s="43" t="s">
        <v>171</v>
      </c>
      <c r="B196" s="27"/>
      <c r="C196" s="27"/>
      <c r="D196" s="27">
        <v>8010</v>
      </c>
      <c r="E196" s="28">
        <v>0</v>
      </c>
      <c r="F196" s="29">
        <v>0</v>
      </c>
      <c r="G196" s="61">
        <v>0</v>
      </c>
      <c r="H196" s="127"/>
      <c r="I196" s="47">
        <f aca="true" t="shared" si="7" ref="I196:I259">G196/9319713.14</f>
        <v>0</v>
      </c>
      <c r="J196" s="65"/>
      <c r="L196" s="139"/>
    </row>
    <row r="197" spans="1:12" ht="37.5" customHeight="1">
      <c r="A197" s="43" t="s">
        <v>445</v>
      </c>
      <c r="B197" s="27"/>
      <c r="C197" s="27"/>
      <c r="D197" s="42" t="s">
        <v>446</v>
      </c>
      <c r="E197" s="28">
        <v>147053</v>
      </c>
      <c r="F197" s="29">
        <v>126884</v>
      </c>
      <c r="G197" s="61">
        <v>52407.72</v>
      </c>
      <c r="H197" s="182">
        <f t="shared" si="6"/>
        <v>0.413036474259954</v>
      </c>
      <c r="I197" s="182">
        <f t="shared" si="7"/>
        <v>0.005623319002713425</v>
      </c>
      <c r="J197" s="65"/>
      <c r="L197" s="139"/>
    </row>
    <row r="198" spans="1:12" s="125" customFormat="1" ht="38.25">
      <c r="A198" s="123" t="s">
        <v>384</v>
      </c>
      <c r="B198" s="184"/>
      <c r="C198" s="184">
        <v>75704</v>
      </c>
      <c r="D198" s="184"/>
      <c r="E198" s="185">
        <f>SUM(E199)</f>
        <v>95965</v>
      </c>
      <c r="F198" s="186">
        <f>SUM(F199)</f>
        <v>71974</v>
      </c>
      <c r="G198" s="186">
        <f>SUM(G199)</f>
        <v>0</v>
      </c>
      <c r="H198" s="127">
        <f t="shared" si="6"/>
        <v>0</v>
      </c>
      <c r="I198" s="127">
        <f t="shared" si="7"/>
        <v>0</v>
      </c>
      <c r="J198" s="188"/>
      <c r="L198" s="194"/>
    </row>
    <row r="199" spans="1:12" ht="14.25" customHeight="1">
      <c r="A199" s="43" t="s">
        <v>187</v>
      </c>
      <c r="B199" s="27"/>
      <c r="C199" s="27"/>
      <c r="D199" s="27">
        <v>8020</v>
      </c>
      <c r="E199" s="28">
        <v>95965</v>
      </c>
      <c r="F199" s="29">
        <v>71974</v>
      </c>
      <c r="G199" s="61">
        <v>0</v>
      </c>
      <c r="H199" s="182">
        <f t="shared" si="6"/>
        <v>0</v>
      </c>
      <c r="I199" s="182">
        <f t="shared" si="7"/>
        <v>0</v>
      </c>
      <c r="J199" s="65"/>
      <c r="L199" s="142"/>
    </row>
    <row r="200" spans="1:12" ht="21" customHeight="1">
      <c r="A200" s="32" t="s">
        <v>42</v>
      </c>
      <c r="B200" s="23">
        <v>758</v>
      </c>
      <c r="C200" s="23"/>
      <c r="D200" s="23"/>
      <c r="E200" s="24">
        <f>SUM(E202)</f>
        <v>110000</v>
      </c>
      <c r="F200" s="25">
        <f>SUM(F202)</f>
        <v>110000</v>
      </c>
      <c r="G200" s="60">
        <f>SUM(G202)</f>
        <v>0</v>
      </c>
      <c r="H200" s="47">
        <f t="shared" si="6"/>
        <v>0</v>
      </c>
      <c r="I200" s="47">
        <f t="shared" si="7"/>
        <v>0</v>
      </c>
      <c r="J200" s="65"/>
      <c r="L200" s="142"/>
    </row>
    <row r="201" spans="1:12" s="125" customFormat="1" ht="13.5" customHeight="1">
      <c r="A201" s="123" t="s">
        <v>44</v>
      </c>
      <c r="B201" s="184"/>
      <c r="C201" s="184" t="s">
        <v>85</v>
      </c>
      <c r="D201" s="184"/>
      <c r="E201" s="185">
        <f>E202</f>
        <v>110000</v>
      </c>
      <c r="F201" s="186">
        <f>SUM(F202)</f>
        <v>110000</v>
      </c>
      <c r="G201" s="187">
        <f>SUM(G202)</f>
        <v>0</v>
      </c>
      <c r="H201" s="127">
        <f t="shared" si="6"/>
        <v>0</v>
      </c>
      <c r="I201" s="127">
        <f t="shared" si="7"/>
        <v>0</v>
      </c>
      <c r="J201" s="188"/>
      <c r="L201" s="196"/>
    </row>
    <row r="202" spans="1:12" ht="13.5" customHeight="1">
      <c r="A202" s="30" t="s">
        <v>45</v>
      </c>
      <c r="B202" s="27"/>
      <c r="C202" s="27"/>
      <c r="D202" s="27" t="s">
        <v>86</v>
      </c>
      <c r="E202" s="28">
        <v>110000</v>
      </c>
      <c r="F202" s="29">
        <v>110000</v>
      </c>
      <c r="G202" s="61">
        <v>0</v>
      </c>
      <c r="H202" s="182">
        <f t="shared" si="6"/>
        <v>0</v>
      </c>
      <c r="I202" s="182">
        <f t="shared" si="7"/>
        <v>0</v>
      </c>
      <c r="J202" s="65"/>
      <c r="L202" s="142"/>
    </row>
    <row r="203" spans="1:12" ht="21" customHeight="1">
      <c r="A203" s="32" t="s">
        <v>46</v>
      </c>
      <c r="B203" s="23">
        <v>801</v>
      </c>
      <c r="C203" s="23"/>
      <c r="D203" s="23"/>
      <c r="E203" s="24">
        <f>SUM(E204,E232,E246,E270,E299,E301,E317,E303)</f>
        <v>5871518</v>
      </c>
      <c r="F203" s="24">
        <f>SUM(F204,F232,F246,F270,F299,F301,F317,F303)</f>
        <v>6124741</v>
      </c>
      <c r="G203" s="62">
        <f>SUM(G204,G232,G246,G270,G299,G301,G317,G303)</f>
        <v>3251939.9399999995</v>
      </c>
      <c r="H203" s="47">
        <f t="shared" si="6"/>
        <v>0.5309514214560256</v>
      </c>
      <c r="I203" s="47">
        <f t="shared" si="7"/>
        <v>0.3489313341676522</v>
      </c>
      <c r="J203" s="119">
        <v>0</v>
      </c>
      <c r="K203" s="212"/>
      <c r="L203" s="142"/>
    </row>
    <row r="204" spans="1:12" s="125" customFormat="1" ht="15" customHeight="1">
      <c r="A204" s="123" t="s">
        <v>47</v>
      </c>
      <c r="B204" s="184"/>
      <c r="C204" s="184">
        <v>80101</v>
      </c>
      <c r="D204" s="184"/>
      <c r="E204" s="185">
        <f>SUM(E205:E231)</f>
        <v>2682378</v>
      </c>
      <c r="F204" s="185">
        <f>SUM(F205:F231)</f>
        <v>2841997</v>
      </c>
      <c r="G204" s="189">
        <f>SUM(G205:G231)</f>
        <v>1476557.15</v>
      </c>
      <c r="H204" s="127">
        <f t="shared" si="6"/>
        <v>0.5195491585670217</v>
      </c>
      <c r="I204" s="127">
        <f t="shared" si="7"/>
        <v>0.15843375518315575</v>
      </c>
      <c r="J204" s="188"/>
      <c r="L204" s="196"/>
    </row>
    <row r="205" spans="1:12" ht="13.5" customHeight="1">
      <c r="A205" s="48" t="s">
        <v>377</v>
      </c>
      <c r="B205" s="27"/>
      <c r="C205" s="27"/>
      <c r="D205" s="27">
        <v>3020</v>
      </c>
      <c r="E205" s="28">
        <v>4195</v>
      </c>
      <c r="F205" s="29">
        <v>4195</v>
      </c>
      <c r="G205" s="61">
        <v>1901.88</v>
      </c>
      <c r="H205" s="182">
        <f t="shared" si="6"/>
        <v>0.4533682955899881</v>
      </c>
      <c r="I205" s="182">
        <f t="shared" si="7"/>
        <v>0.00020407065876707875</v>
      </c>
      <c r="J205" s="65"/>
      <c r="L205" s="142"/>
    </row>
    <row r="206" spans="1:12" ht="13.5" customHeight="1">
      <c r="A206" s="30" t="s">
        <v>19</v>
      </c>
      <c r="B206" s="27"/>
      <c r="C206" s="27"/>
      <c r="D206" s="27">
        <v>4010</v>
      </c>
      <c r="E206" s="28">
        <v>1779172</v>
      </c>
      <c r="F206" s="29">
        <v>1795550</v>
      </c>
      <c r="G206" s="61">
        <v>869219.61</v>
      </c>
      <c r="H206" s="182">
        <f t="shared" si="6"/>
        <v>0.4840965776503021</v>
      </c>
      <c r="I206" s="182">
        <f t="shared" si="7"/>
        <v>0.09326677730769725</v>
      </c>
      <c r="J206" s="65"/>
      <c r="L206" s="142"/>
    </row>
    <row r="207" spans="1:12" ht="13.5" customHeight="1">
      <c r="A207" s="30" t="s">
        <v>20</v>
      </c>
      <c r="B207" s="27"/>
      <c r="C207" s="27"/>
      <c r="D207" s="27">
        <v>4040</v>
      </c>
      <c r="E207" s="28">
        <v>149500</v>
      </c>
      <c r="F207" s="29">
        <v>145922</v>
      </c>
      <c r="G207" s="61">
        <v>145921.48</v>
      </c>
      <c r="H207" s="182">
        <f t="shared" si="6"/>
        <v>0.9999964364523514</v>
      </c>
      <c r="I207" s="182">
        <f t="shared" si="7"/>
        <v>0.01565729307415142</v>
      </c>
      <c r="J207" s="65"/>
      <c r="L207" s="142"/>
    </row>
    <row r="208" spans="1:12" ht="13.5" customHeight="1">
      <c r="A208" s="30" t="s">
        <v>21</v>
      </c>
      <c r="B208" s="27"/>
      <c r="C208" s="27"/>
      <c r="D208" s="27">
        <v>4110</v>
      </c>
      <c r="E208" s="28">
        <v>322764</v>
      </c>
      <c r="F208" s="29">
        <v>324968</v>
      </c>
      <c r="G208" s="61">
        <v>168022.71</v>
      </c>
      <c r="H208" s="182">
        <f t="shared" si="6"/>
        <v>0.5170438627803353</v>
      </c>
      <c r="I208" s="182">
        <f t="shared" si="7"/>
        <v>0.01802874267436948</v>
      </c>
      <c r="J208" s="65"/>
      <c r="L208" s="142"/>
    </row>
    <row r="209" spans="1:12" ht="13.5" customHeight="1">
      <c r="A209" s="30" t="s">
        <v>22</v>
      </c>
      <c r="B209" s="27"/>
      <c r="C209" s="27"/>
      <c r="D209" s="27">
        <v>4120</v>
      </c>
      <c r="E209" s="28">
        <v>46003</v>
      </c>
      <c r="F209" s="29">
        <v>46317</v>
      </c>
      <c r="G209" s="61">
        <v>19772.23</v>
      </c>
      <c r="H209" s="182">
        <f t="shared" si="6"/>
        <v>0.426889263121532</v>
      </c>
      <c r="I209" s="182">
        <f t="shared" si="7"/>
        <v>0.002121549204678632</v>
      </c>
      <c r="J209" s="65"/>
      <c r="L209" s="142"/>
    </row>
    <row r="210" spans="1:12" ht="13.5" customHeight="1">
      <c r="A210" s="43" t="s">
        <v>165</v>
      </c>
      <c r="B210" s="27"/>
      <c r="C210" s="27"/>
      <c r="D210" s="42" t="s">
        <v>166</v>
      </c>
      <c r="E210" s="28">
        <v>500</v>
      </c>
      <c r="F210" s="29">
        <v>500</v>
      </c>
      <c r="G210" s="61">
        <v>171</v>
      </c>
      <c r="H210" s="182">
        <f t="shared" si="6"/>
        <v>0.342</v>
      </c>
      <c r="I210" s="182">
        <f t="shared" si="7"/>
        <v>1.834820422380511E-05</v>
      </c>
      <c r="J210" s="65"/>
      <c r="L210" s="142"/>
    </row>
    <row r="211" spans="1:12" ht="13.5" customHeight="1">
      <c r="A211" s="30" t="s">
        <v>9</v>
      </c>
      <c r="B211" s="27"/>
      <c r="C211" s="27"/>
      <c r="D211" s="27">
        <v>4210</v>
      </c>
      <c r="E211" s="28">
        <v>85000</v>
      </c>
      <c r="F211" s="29">
        <v>92547</v>
      </c>
      <c r="G211" s="61">
        <v>51734.81</v>
      </c>
      <c r="H211" s="182">
        <f t="shared" si="6"/>
        <v>0.5590112051173998</v>
      </c>
      <c r="I211" s="182">
        <f t="shared" si="7"/>
        <v>0.005551116136606754</v>
      </c>
      <c r="J211" s="65"/>
      <c r="L211" s="142"/>
    </row>
    <row r="212" spans="1:12" ht="13.5" customHeight="1">
      <c r="A212" s="30" t="s">
        <v>9</v>
      </c>
      <c r="B212" s="27"/>
      <c r="C212" s="27"/>
      <c r="D212" s="27" t="s">
        <v>465</v>
      </c>
      <c r="E212" s="28">
        <v>0</v>
      </c>
      <c r="F212" s="29">
        <v>1000</v>
      </c>
      <c r="G212" s="61">
        <v>934.68</v>
      </c>
      <c r="H212" s="182">
        <f t="shared" si="6"/>
        <v>0.93468</v>
      </c>
      <c r="I212" s="182">
        <f t="shared" si="7"/>
        <v>0.0001002906404906793</v>
      </c>
      <c r="J212" s="65"/>
      <c r="L212" s="142"/>
    </row>
    <row r="213" spans="1:12" ht="14.25" customHeight="1">
      <c r="A213" s="43" t="s">
        <v>146</v>
      </c>
      <c r="B213" s="27"/>
      <c r="C213" s="27"/>
      <c r="D213" s="27">
        <v>4240</v>
      </c>
      <c r="E213" s="28">
        <v>5200</v>
      </c>
      <c r="F213" s="29">
        <v>5200</v>
      </c>
      <c r="G213" s="61">
        <v>1787.64</v>
      </c>
      <c r="H213" s="182">
        <f t="shared" si="6"/>
        <v>0.3437769230769231</v>
      </c>
      <c r="I213" s="182">
        <f t="shared" si="7"/>
        <v>0.00019181277075229806</v>
      </c>
      <c r="J213" s="65"/>
      <c r="L213" s="142"/>
    </row>
    <row r="214" spans="1:12" ht="14.25" customHeight="1">
      <c r="A214" s="43" t="s">
        <v>146</v>
      </c>
      <c r="B214" s="27"/>
      <c r="C214" s="27"/>
      <c r="D214" s="27" t="s">
        <v>466</v>
      </c>
      <c r="E214" s="28">
        <v>0</v>
      </c>
      <c r="F214" s="29">
        <v>3000</v>
      </c>
      <c r="G214" s="61">
        <v>2490.79</v>
      </c>
      <c r="H214" s="182">
        <f t="shared" si="6"/>
        <v>0.8302633333333334</v>
      </c>
      <c r="I214" s="182">
        <f t="shared" si="7"/>
        <v>0.00026726037192170487</v>
      </c>
      <c r="J214" s="65"/>
      <c r="L214" s="142"/>
    </row>
    <row r="215" spans="1:12" ht="13.5" customHeight="1">
      <c r="A215" s="30" t="s">
        <v>10</v>
      </c>
      <c r="B215" s="27"/>
      <c r="C215" s="27"/>
      <c r="D215" s="27">
        <v>4260</v>
      </c>
      <c r="E215" s="28">
        <v>31900</v>
      </c>
      <c r="F215" s="29">
        <v>29500</v>
      </c>
      <c r="G215" s="61">
        <v>15807.28</v>
      </c>
      <c r="H215" s="182">
        <f t="shared" si="6"/>
        <v>0.53584</v>
      </c>
      <c r="I215" s="182">
        <f t="shared" si="7"/>
        <v>0.0016961122904261407</v>
      </c>
      <c r="J215" s="65"/>
      <c r="L215" s="142"/>
    </row>
    <row r="216" spans="1:12" ht="13.5" customHeight="1">
      <c r="A216" s="30" t="s">
        <v>11</v>
      </c>
      <c r="B216" s="27"/>
      <c r="C216" s="27"/>
      <c r="D216" s="27">
        <v>4270</v>
      </c>
      <c r="E216" s="28">
        <v>5500</v>
      </c>
      <c r="F216" s="29">
        <v>115500</v>
      </c>
      <c r="G216" s="61">
        <v>2847.2</v>
      </c>
      <c r="H216" s="182">
        <f t="shared" si="6"/>
        <v>0.02465108225108225</v>
      </c>
      <c r="I216" s="182">
        <f t="shared" si="7"/>
        <v>0.00030550296529835034</v>
      </c>
      <c r="J216" s="65"/>
      <c r="L216" s="142"/>
    </row>
    <row r="217" spans="1:12" ht="13.5" customHeight="1">
      <c r="A217" s="30" t="s">
        <v>48</v>
      </c>
      <c r="B217" s="27"/>
      <c r="C217" s="27"/>
      <c r="D217" s="27">
        <v>4280</v>
      </c>
      <c r="E217" s="28">
        <v>650</v>
      </c>
      <c r="F217" s="29">
        <v>650</v>
      </c>
      <c r="G217" s="61">
        <v>190</v>
      </c>
      <c r="H217" s="182">
        <f t="shared" si="6"/>
        <v>0.2923076923076923</v>
      </c>
      <c r="I217" s="182">
        <f t="shared" si="7"/>
        <v>2.038689358200568E-05</v>
      </c>
      <c r="J217" s="65"/>
      <c r="L217" s="142"/>
    </row>
    <row r="218" spans="1:12" ht="13.5" customHeight="1">
      <c r="A218" s="30" t="s">
        <v>12</v>
      </c>
      <c r="B218" s="27"/>
      <c r="C218" s="27"/>
      <c r="D218" s="27">
        <v>4300</v>
      </c>
      <c r="E218" s="28">
        <v>13700</v>
      </c>
      <c r="F218" s="29">
        <v>16100</v>
      </c>
      <c r="G218" s="61">
        <v>7381.03</v>
      </c>
      <c r="H218" s="182">
        <f t="shared" si="6"/>
        <v>0.4584490683229813</v>
      </c>
      <c r="I218" s="182">
        <f t="shared" si="7"/>
        <v>0.0007919803849241651</v>
      </c>
      <c r="J218" s="65"/>
      <c r="L218" s="142"/>
    </row>
    <row r="219" spans="1:12" ht="13.5" customHeight="1">
      <c r="A219" s="30" t="s">
        <v>12</v>
      </c>
      <c r="B219" s="27"/>
      <c r="C219" s="27"/>
      <c r="D219" s="27" t="s">
        <v>390</v>
      </c>
      <c r="E219" s="28">
        <v>3900</v>
      </c>
      <c r="F219" s="29">
        <v>15043</v>
      </c>
      <c r="G219" s="61">
        <v>10988.52</v>
      </c>
      <c r="H219" s="182">
        <f t="shared" si="6"/>
        <v>0.7304739746061292</v>
      </c>
      <c r="I219" s="182">
        <f t="shared" si="7"/>
        <v>0.0011790620413881109</v>
      </c>
      <c r="J219" s="65"/>
      <c r="L219" s="142"/>
    </row>
    <row r="220" spans="1:12" ht="26.25" customHeight="1">
      <c r="A220" s="30" t="s">
        <v>423</v>
      </c>
      <c r="B220" s="27"/>
      <c r="C220" s="27"/>
      <c r="D220" s="27" t="s">
        <v>180</v>
      </c>
      <c r="E220" s="28">
        <v>25600</v>
      </c>
      <c r="F220" s="29">
        <v>25820</v>
      </c>
      <c r="G220" s="61">
        <v>12935.16</v>
      </c>
      <c r="H220" s="182">
        <f t="shared" si="6"/>
        <v>0.5009744384198296</v>
      </c>
      <c r="I220" s="182">
        <f t="shared" si="7"/>
        <v>0.0013879354230853503</v>
      </c>
      <c r="J220" s="65"/>
      <c r="L220" s="142"/>
    </row>
    <row r="221" spans="1:12" ht="13.5" customHeight="1">
      <c r="A221" s="43" t="s">
        <v>385</v>
      </c>
      <c r="B221" s="27"/>
      <c r="C221" s="27"/>
      <c r="D221" s="42" t="s">
        <v>167</v>
      </c>
      <c r="E221" s="28">
        <v>700</v>
      </c>
      <c r="F221" s="29">
        <v>700</v>
      </c>
      <c r="G221" s="61">
        <v>326.71</v>
      </c>
      <c r="H221" s="182">
        <f t="shared" si="6"/>
        <v>0.4667285714285714</v>
      </c>
      <c r="I221" s="182">
        <f t="shared" si="7"/>
        <v>3.5055800011458286E-05</v>
      </c>
      <c r="J221" s="65"/>
      <c r="L221" s="142"/>
    </row>
    <row r="222" spans="1:12" ht="25.5" customHeight="1">
      <c r="A222" s="43" t="s">
        <v>414</v>
      </c>
      <c r="B222" s="27"/>
      <c r="C222" s="27"/>
      <c r="D222" s="42" t="s">
        <v>207</v>
      </c>
      <c r="E222" s="28">
        <v>2000</v>
      </c>
      <c r="F222" s="29">
        <v>2000</v>
      </c>
      <c r="G222" s="61">
        <v>857.09</v>
      </c>
      <c r="H222" s="182">
        <f t="shared" si="6"/>
        <v>0.428545</v>
      </c>
      <c r="I222" s="182">
        <f t="shared" si="7"/>
        <v>9.196527694842762E-05</v>
      </c>
      <c r="J222" s="65"/>
      <c r="L222" s="142"/>
    </row>
    <row r="223" spans="1:12" ht="37.5" customHeight="1">
      <c r="A223" s="48" t="s">
        <v>379</v>
      </c>
      <c r="B223" s="27"/>
      <c r="C223" s="27"/>
      <c r="D223" s="42" t="s">
        <v>209</v>
      </c>
      <c r="E223" s="28">
        <v>3500</v>
      </c>
      <c r="F223" s="29">
        <v>3500</v>
      </c>
      <c r="G223" s="61">
        <v>1313.02</v>
      </c>
      <c r="H223" s="182">
        <f t="shared" si="6"/>
        <v>0.37514857142857144</v>
      </c>
      <c r="I223" s="182">
        <f t="shared" si="7"/>
        <v>0.00014088631058444787</v>
      </c>
      <c r="J223" s="65"/>
      <c r="L223" s="142"/>
    </row>
    <row r="224" spans="1:12" ht="13.5" customHeight="1">
      <c r="A224" s="30" t="s">
        <v>25</v>
      </c>
      <c r="B224" s="27"/>
      <c r="C224" s="27"/>
      <c r="D224" s="27">
        <v>4410</v>
      </c>
      <c r="E224" s="28">
        <v>6000</v>
      </c>
      <c r="F224" s="29">
        <v>6000</v>
      </c>
      <c r="G224" s="61">
        <v>3433.27</v>
      </c>
      <c r="H224" s="182">
        <f t="shared" si="6"/>
        <v>0.5722116666666667</v>
      </c>
      <c r="I224" s="182">
        <f t="shared" si="7"/>
        <v>0.00036838794804364545</v>
      </c>
      <c r="J224" s="65"/>
      <c r="L224" s="142"/>
    </row>
    <row r="225" spans="1:12" ht="13.5" customHeight="1">
      <c r="A225" s="30" t="s">
        <v>25</v>
      </c>
      <c r="B225" s="27"/>
      <c r="C225" s="27"/>
      <c r="D225" s="27" t="s">
        <v>467</v>
      </c>
      <c r="E225" s="28">
        <v>0</v>
      </c>
      <c r="F225" s="29">
        <v>457</v>
      </c>
      <c r="G225" s="61">
        <v>456.14</v>
      </c>
      <c r="H225" s="182">
        <f t="shared" si="6"/>
        <v>0.9981181619256018</v>
      </c>
      <c r="I225" s="182">
        <f t="shared" si="7"/>
        <v>4.894356651840037E-05</v>
      </c>
      <c r="J225" s="65"/>
      <c r="L225" s="142"/>
    </row>
    <row r="226" spans="1:12" ht="13.5" customHeight="1">
      <c r="A226" s="30" t="s">
        <v>294</v>
      </c>
      <c r="B226" s="27"/>
      <c r="C226" s="27"/>
      <c r="D226" s="27" t="s">
        <v>391</v>
      </c>
      <c r="E226" s="28">
        <v>8100</v>
      </c>
      <c r="F226" s="29">
        <v>9000</v>
      </c>
      <c r="G226" s="61">
        <v>7701.1</v>
      </c>
      <c r="H226" s="182">
        <f t="shared" si="6"/>
        <v>0.8556777777777779</v>
      </c>
      <c r="I226" s="182">
        <f t="shared" si="7"/>
        <v>0.0008263237166546523</v>
      </c>
      <c r="J226" s="65"/>
      <c r="L226" s="142"/>
    </row>
    <row r="227" spans="1:12" ht="13.5" customHeight="1">
      <c r="A227" s="30" t="s">
        <v>26</v>
      </c>
      <c r="B227" s="27"/>
      <c r="C227" s="27"/>
      <c r="D227" s="27">
        <v>4430</v>
      </c>
      <c r="E227" s="28">
        <v>7700</v>
      </c>
      <c r="F227" s="29">
        <v>12234</v>
      </c>
      <c r="G227" s="61">
        <v>9672</v>
      </c>
      <c r="H227" s="182">
        <f t="shared" si="6"/>
        <v>0.790583619421285</v>
      </c>
      <c r="I227" s="182">
        <f t="shared" si="7"/>
        <v>0.0010378001827639942</v>
      </c>
      <c r="J227" s="65"/>
      <c r="L227" s="142"/>
    </row>
    <row r="228" spans="1:12" ht="13.5" customHeight="1">
      <c r="A228" s="30" t="s">
        <v>380</v>
      </c>
      <c r="B228" s="27"/>
      <c r="C228" s="27"/>
      <c r="D228" s="27">
        <v>4440</v>
      </c>
      <c r="E228" s="28">
        <v>138194</v>
      </c>
      <c r="F228" s="29">
        <v>138194</v>
      </c>
      <c r="G228" s="61">
        <v>102681.3</v>
      </c>
      <c r="H228" s="182">
        <f t="shared" si="6"/>
        <v>0.7430228519327902</v>
      </c>
      <c r="I228" s="182">
        <f t="shared" si="7"/>
        <v>0.011017645978747367</v>
      </c>
      <c r="J228" s="65"/>
      <c r="L228" s="142"/>
    </row>
    <row r="229" spans="1:12" ht="25.5">
      <c r="A229" s="43" t="s">
        <v>222</v>
      </c>
      <c r="B229" s="27"/>
      <c r="C229" s="27"/>
      <c r="D229" s="42" t="s">
        <v>203</v>
      </c>
      <c r="E229" s="28">
        <v>2600</v>
      </c>
      <c r="F229" s="29">
        <v>2600</v>
      </c>
      <c r="G229" s="61">
        <v>680</v>
      </c>
      <c r="H229" s="182">
        <f t="shared" si="6"/>
        <v>0.26153846153846155</v>
      </c>
      <c r="I229" s="182">
        <f t="shared" si="7"/>
        <v>7.296361913559927E-05</v>
      </c>
      <c r="J229" s="65"/>
      <c r="L229" s="142"/>
    </row>
    <row r="230" spans="1:12" ht="15" customHeight="1">
      <c r="A230" s="43" t="s">
        <v>90</v>
      </c>
      <c r="B230" s="27"/>
      <c r="C230" s="27"/>
      <c r="D230" s="42" t="s">
        <v>89</v>
      </c>
      <c r="E230" s="28">
        <v>40000</v>
      </c>
      <c r="F230" s="29">
        <v>40000</v>
      </c>
      <c r="G230" s="61">
        <v>32595</v>
      </c>
      <c r="H230" s="182">
        <f>G230/F230</f>
        <v>0.814875</v>
      </c>
      <c r="I230" s="182">
        <f t="shared" si="7"/>
        <v>0.003497425243713027</v>
      </c>
      <c r="J230" s="65"/>
      <c r="L230" s="142"/>
    </row>
    <row r="231" spans="1:12" ht="24.75" customHeight="1">
      <c r="A231" s="43" t="s">
        <v>458</v>
      </c>
      <c r="B231" s="27"/>
      <c r="C231" s="27"/>
      <c r="D231" s="42" t="s">
        <v>149</v>
      </c>
      <c r="E231" s="28">
        <v>0</v>
      </c>
      <c r="F231" s="29">
        <v>5500</v>
      </c>
      <c r="G231" s="61">
        <v>4735.5</v>
      </c>
      <c r="H231" s="182">
        <f t="shared" si="6"/>
        <v>0.861</v>
      </c>
      <c r="I231" s="182">
        <f t="shared" si="7"/>
        <v>0.0005081164976715152</v>
      </c>
      <c r="J231" s="65"/>
      <c r="L231" s="142"/>
    </row>
    <row r="232" spans="1:12" s="125" customFormat="1" ht="25.5" customHeight="1">
      <c r="A232" s="123" t="s">
        <v>386</v>
      </c>
      <c r="B232" s="184"/>
      <c r="C232" s="184" t="s">
        <v>188</v>
      </c>
      <c r="D232" s="184"/>
      <c r="E232" s="185">
        <f>SUM(E233:E245)</f>
        <v>471049</v>
      </c>
      <c r="F232" s="185">
        <f>SUM(F233:F245)</f>
        <v>490895</v>
      </c>
      <c r="G232" s="189">
        <f>SUM(G233:G245)</f>
        <v>271069.08999999997</v>
      </c>
      <c r="H232" s="127">
        <f t="shared" si="6"/>
        <v>0.5521936259281516</v>
      </c>
      <c r="I232" s="127">
        <f t="shared" si="7"/>
        <v>0.029085561532637468</v>
      </c>
      <c r="J232" s="188">
        <v>0</v>
      </c>
      <c r="L232" s="196"/>
    </row>
    <row r="233" spans="1:12" ht="15" customHeight="1">
      <c r="A233" s="30" t="s">
        <v>377</v>
      </c>
      <c r="B233" s="27"/>
      <c r="C233" s="27"/>
      <c r="D233" s="27">
        <v>3020</v>
      </c>
      <c r="E233" s="28">
        <v>1500</v>
      </c>
      <c r="F233" s="29">
        <v>1500</v>
      </c>
      <c r="G233" s="61">
        <v>657.64</v>
      </c>
      <c r="H233" s="182">
        <f t="shared" si="6"/>
        <v>0.43842666666666663</v>
      </c>
      <c r="I233" s="182">
        <f t="shared" si="7"/>
        <v>7.056440365931692E-05</v>
      </c>
      <c r="J233" s="65"/>
      <c r="L233" s="142"/>
    </row>
    <row r="234" spans="1:12" ht="15" customHeight="1">
      <c r="A234" s="30" t="s">
        <v>19</v>
      </c>
      <c r="B234" s="27"/>
      <c r="C234" s="27"/>
      <c r="D234" s="27">
        <v>4010</v>
      </c>
      <c r="E234" s="28">
        <v>302095</v>
      </c>
      <c r="F234" s="29">
        <v>307922</v>
      </c>
      <c r="G234" s="61">
        <v>169780.74</v>
      </c>
      <c r="H234" s="182">
        <f t="shared" si="6"/>
        <v>0.5513758029630881</v>
      </c>
      <c r="I234" s="182">
        <f t="shared" si="7"/>
        <v>0.01821737830870618</v>
      </c>
      <c r="J234" s="65"/>
      <c r="L234" s="142"/>
    </row>
    <row r="235" spans="1:12" ht="15" customHeight="1">
      <c r="A235" s="30" t="s">
        <v>20</v>
      </c>
      <c r="B235" s="27"/>
      <c r="C235" s="27"/>
      <c r="D235" s="27">
        <v>4040</v>
      </c>
      <c r="E235" s="28">
        <v>21000</v>
      </c>
      <c r="F235" s="29">
        <v>19209</v>
      </c>
      <c r="G235" s="61">
        <v>19208.51</v>
      </c>
      <c r="H235" s="182">
        <f t="shared" si="6"/>
        <v>0.9999744911239522</v>
      </c>
      <c r="I235" s="182">
        <f t="shared" si="7"/>
        <v>0.0020610623644152204</v>
      </c>
      <c r="J235" s="65"/>
      <c r="L235" s="142"/>
    </row>
    <row r="236" spans="1:12" ht="15" customHeight="1">
      <c r="A236" s="30" t="s">
        <v>21</v>
      </c>
      <c r="B236" s="27"/>
      <c r="C236" s="27"/>
      <c r="D236" s="27">
        <v>4110</v>
      </c>
      <c r="E236" s="28">
        <v>54543</v>
      </c>
      <c r="F236" s="29">
        <v>55239</v>
      </c>
      <c r="G236" s="61">
        <v>28599.06</v>
      </c>
      <c r="H236" s="182">
        <f t="shared" si="6"/>
        <v>0.5177331233367729</v>
      </c>
      <c r="I236" s="182">
        <f t="shared" si="7"/>
        <v>0.00306866311981787</v>
      </c>
      <c r="J236" s="65"/>
      <c r="L236" s="142"/>
    </row>
    <row r="237" spans="1:12" ht="14.25" customHeight="1">
      <c r="A237" s="30" t="s">
        <v>22</v>
      </c>
      <c r="B237" s="27"/>
      <c r="C237" s="27"/>
      <c r="D237" s="27">
        <v>4120</v>
      </c>
      <c r="E237" s="28">
        <v>7774</v>
      </c>
      <c r="F237" s="29">
        <v>7874</v>
      </c>
      <c r="G237" s="61">
        <v>3968.52</v>
      </c>
      <c r="H237" s="182">
        <f t="shared" si="6"/>
        <v>0.504003048006096</v>
      </c>
      <c r="I237" s="182">
        <f t="shared" si="7"/>
        <v>0.00042581997325295357</v>
      </c>
      <c r="J237" s="65"/>
      <c r="L237" s="142"/>
    </row>
    <row r="238" spans="1:12" ht="15" customHeight="1">
      <c r="A238" s="30" t="s">
        <v>9</v>
      </c>
      <c r="B238" s="27"/>
      <c r="C238" s="27"/>
      <c r="D238" s="27">
        <v>4210</v>
      </c>
      <c r="E238" s="28">
        <v>35150</v>
      </c>
      <c r="F238" s="29">
        <v>50150</v>
      </c>
      <c r="G238" s="61">
        <v>16824.23</v>
      </c>
      <c r="H238" s="182">
        <f t="shared" si="6"/>
        <v>0.3354781655034895</v>
      </c>
      <c r="I238" s="182">
        <f t="shared" si="7"/>
        <v>0.0018052304558378283</v>
      </c>
      <c r="J238" s="65"/>
      <c r="L238" s="142"/>
    </row>
    <row r="239" spans="1:12" ht="15" customHeight="1">
      <c r="A239" s="43" t="s">
        <v>146</v>
      </c>
      <c r="B239" s="27"/>
      <c r="C239" s="27"/>
      <c r="D239" s="27">
        <v>4240</v>
      </c>
      <c r="E239" s="28">
        <v>1000</v>
      </c>
      <c r="F239" s="29">
        <v>1014</v>
      </c>
      <c r="G239" s="61">
        <v>1013.32</v>
      </c>
      <c r="H239" s="182">
        <f t="shared" si="6"/>
        <v>0.9993293885601578</v>
      </c>
      <c r="I239" s="182">
        <f t="shared" si="7"/>
        <v>0.00010872866844483156</v>
      </c>
      <c r="J239" s="65"/>
      <c r="L239" s="142"/>
    </row>
    <row r="240" spans="1:12" ht="15" customHeight="1">
      <c r="A240" s="30" t="s">
        <v>10</v>
      </c>
      <c r="B240" s="27"/>
      <c r="C240" s="27"/>
      <c r="D240" s="27">
        <v>4260</v>
      </c>
      <c r="E240" s="28">
        <v>18090</v>
      </c>
      <c r="F240" s="29">
        <v>15990</v>
      </c>
      <c r="G240" s="61">
        <v>9200.33</v>
      </c>
      <c r="H240" s="182">
        <f t="shared" si="6"/>
        <v>0.5753802376485303</v>
      </c>
      <c r="I240" s="182">
        <f t="shared" si="7"/>
        <v>0.0009871902559438648</v>
      </c>
      <c r="J240" s="65"/>
      <c r="L240" s="142"/>
    </row>
    <row r="241" spans="1:12" ht="15" customHeight="1">
      <c r="A241" s="43" t="s">
        <v>11</v>
      </c>
      <c r="B241" s="27"/>
      <c r="C241" s="27"/>
      <c r="D241" s="42" t="s">
        <v>136</v>
      </c>
      <c r="E241" s="28">
        <v>200</v>
      </c>
      <c r="F241" s="29">
        <v>200</v>
      </c>
      <c r="G241" s="61">
        <v>0</v>
      </c>
      <c r="H241" s="182">
        <f t="shared" si="6"/>
        <v>0</v>
      </c>
      <c r="I241" s="182">
        <f t="shared" si="7"/>
        <v>0</v>
      </c>
      <c r="J241" s="65"/>
      <c r="L241" s="142"/>
    </row>
    <row r="242" spans="1:12" ht="15" customHeight="1">
      <c r="A242" s="30" t="s">
        <v>48</v>
      </c>
      <c r="B242" s="27"/>
      <c r="C242" s="27"/>
      <c r="D242" s="27">
        <v>4280</v>
      </c>
      <c r="E242" s="28">
        <v>300</v>
      </c>
      <c r="F242" s="29">
        <v>300</v>
      </c>
      <c r="G242" s="61">
        <v>0</v>
      </c>
      <c r="H242" s="182">
        <f t="shared" si="6"/>
        <v>0</v>
      </c>
      <c r="I242" s="182">
        <f t="shared" si="7"/>
        <v>0</v>
      </c>
      <c r="J242" s="65"/>
      <c r="L242" s="142"/>
    </row>
    <row r="243" spans="1:12" ht="15" customHeight="1">
      <c r="A243" s="30" t="s">
        <v>12</v>
      </c>
      <c r="B243" s="27"/>
      <c r="C243" s="27"/>
      <c r="D243" s="27">
        <v>4300</v>
      </c>
      <c r="E243" s="28">
        <v>2750</v>
      </c>
      <c r="F243" s="29">
        <v>4850</v>
      </c>
      <c r="G243" s="61">
        <v>2642.33</v>
      </c>
      <c r="H243" s="182">
        <f t="shared" si="6"/>
        <v>0.5448103092783505</v>
      </c>
      <c r="I243" s="182">
        <f t="shared" si="7"/>
        <v>0.00028352052904495297</v>
      </c>
      <c r="J243" s="65"/>
      <c r="L243" s="142"/>
    </row>
    <row r="244" spans="1:12" ht="15" customHeight="1">
      <c r="A244" s="30" t="s">
        <v>380</v>
      </c>
      <c r="B244" s="27"/>
      <c r="C244" s="27"/>
      <c r="D244" s="27">
        <v>4440</v>
      </c>
      <c r="E244" s="28">
        <v>25767</v>
      </c>
      <c r="F244" s="29">
        <v>25767</v>
      </c>
      <c r="G244" s="61">
        <v>19014.41</v>
      </c>
      <c r="H244" s="182">
        <f t="shared" si="6"/>
        <v>0.7379365079365079</v>
      </c>
      <c r="I244" s="182">
        <f t="shared" si="7"/>
        <v>0.002040235543129603</v>
      </c>
      <c r="J244" s="65"/>
      <c r="L244" s="142"/>
    </row>
    <row r="245" spans="1:12" ht="27" customHeight="1">
      <c r="A245" s="43" t="s">
        <v>222</v>
      </c>
      <c r="B245" s="27"/>
      <c r="C245" s="27"/>
      <c r="D245" s="27" t="s">
        <v>203</v>
      </c>
      <c r="E245" s="28">
        <v>880</v>
      </c>
      <c r="F245" s="29">
        <v>880</v>
      </c>
      <c r="G245" s="61">
        <v>160</v>
      </c>
      <c r="H245" s="182">
        <f t="shared" si="6"/>
        <v>0.18181818181818182</v>
      </c>
      <c r="I245" s="182">
        <f t="shared" si="7"/>
        <v>1.7167910384846888E-05</v>
      </c>
      <c r="J245" s="65"/>
      <c r="L245" s="142"/>
    </row>
    <row r="246" spans="1:12" s="125" customFormat="1" ht="15" customHeight="1">
      <c r="A246" s="123" t="s">
        <v>189</v>
      </c>
      <c r="B246" s="184"/>
      <c r="C246" s="184" t="s">
        <v>124</v>
      </c>
      <c r="D246" s="184"/>
      <c r="E246" s="185">
        <f>SUM(E247:E269)</f>
        <v>973470</v>
      </c>
      <c r="F246" s="185">
        <f>SUM(F247:F269)</f>
        <v>1016548</v>
      </c>
      <c r="G246" s="189">
        <f>SUM(G247:G269)</f>
        <v>531394.2899999999</v>
      </c>
      <c r="H246" s="127">
        <f t="shared" si="6"/>
        <v>0.5227439235530441</v>
      </c>
      <c r="I246" s="127">
        <f t="shared" si="7"/>
        <v>0.057018309685870856</v>
      </c>
      <c r="J246" s="188">
        <v>0</v>
      </c>
      <c r="L246" s="196"/>
    </row>
    <row r="247" spans="1:12" s="135" customFormat="1" ht="38.25" customHeight="1" hidden="1">
      <c r="A247" s="43" t="s">
        <v>424</v>
      </c>
      <c r="B247" s="42"/>
      <c r="C247" s="42"/>
      <c r="D247" s="42" t="s">
        <v>97</v>
      </c>
      <c r="E247" s="44">
        <v>0</v>
      </c>
      <c r="F247" s="45">
        <v>0</v>
      </c>
      <c r="G247" s="61">
        <v>0</v>
      </c>
      <c r="H247" s="182" t="e">
        <f t="shared" si="6"/>
        <v>#DIV/0!</v>
      </c>
      <c r="I247" s="47">
        <f t="shared" si="7"/>
        <v>0</v>
      </c>
      <c r="J247" s="65"/>
      <c r="L247" s="142"/>
    </row>
    <row r="248" spans="1:12" ht="15" customHeight="1">
      <c r="A248" s="48" t="s">
        <v>377</v>
      </c>
      <c r="B248" s="27"/>
      <c r="C248" s="27"/>
      <c r="D248" s="42" t="s">
        <v>98</v>
      </c>
      <c r="E248" s="28">
        <v>2100</v>
      </c>
      <c r="F248" s="29">
        <v>2100</v>
      </c>
      <c r="G248" s="61">
        <v>568.36</v>
      </c>
      <c r="H248" s="182">
        <f t="shared" si="6"/>
        <v>0.2706476190476191</v>
      </c>
      <c r="I248" s="182">
        <f t="shared" si="7"/>
        <v>6.098470966457236E-05</v>
      </c>
      <c r="J248" s="65"/>
      <c r="L248" s="142"/>
    </row>
    <row r="249" spans="1:12" ht="15" customHeight="1">
      <c r="A249" s="30" t="s">
        <v>19</v>
      </c>
      <c r="B249" s="27"/>
      <c r="C249" s="27"/>
      <c r="D249" s="27">
        <v>4010</v>
      </c>
      <c r="E249" s="28">
        <v>537073</v>
      </c>
      <c r="F249" s="29">
        <v>546845</v>
      </c>
      <c r="G249" s="61">
        <v>270304.56</v>
      </c>
      <c r="H249" s="182">
        <f t="shared" si="6"/>
        <v>0.49429831122164414</v>
      </c>
      <c r="I249" s="182">
        <f t="shared" si="7"/>
        <v>0.029003527891846678</v>
      </c>
      <c r="J249" s="65"/>
      <c r="L249" s="142"/>
    </row>
    <row r="250" spans="1:12" ht="15" customHeight="1">
      <c r="A250" s="30" t="s">
        <v>20</v>
      </c>
      <c r="B250" s="27"/>
      <c r="C250" s="27"/>
      <c r="D250" s="27">
        <v>4040</v>
      </c>
      <c r="E250" s="28">
        <v>46500</v>
      </c>
      <c r="F250" s="29">
        <v>45728</v>
      </c>
      <c r="G250" s="61">
        <v>45727.24</v>
      </c>
      <c r="H250" s="182">
        <f t="shared" si="6"/>
        <v>0.9999833799860042</v>
      </c>
      <c r="I250" s="182">
        <f t="shared" si="7"/>
        <v>0.004906507240414912</v>
      </c>
      <c r="J250" s="65"/>
      <c r="L250" s="142"/>
    </row>
    <row r="251" spans="1:12" ht="15" customHeight="1">
      <c r="A251" s="30" t="s">
        <v>21</v>
      </c>
      <c r="B251" s="27"/>
      <c r="C251" s="27"/>
      <c r="D251" s="27">
        <v>4110</v>
      </c>
      <c r="E251" s="28">
        <v>98803</v>
      </c>
      <c r="F251" s="29">
        <v>100350</v>
      </c>
      <c r="G251" s="61">
        <v>49228.16</v>
      </c>
      <c r="H251" s="182">
        <f t="shared" si="6"/>
        <v>0.4905646238166418</v>
      </c>
      <c r="I251" s="182">
        <f t="shared" si="7"/>
        <v>0.005282153995568151</v>
      </c>
      <c r="J251" s="65"/>
      <c r="L251" s="142"/>
    </row>
    <row r="252" spans="1:12" ht="15" customHeight="1">
      <c r="A252" s="30" t="s">
        <v>22</v>
      </c>
      <c r="B252" s="27"/>
      <c r="C252" s="27"/>
      <c r="D252" s="27">
        <v>4120</v>
      </c>
      <c r="E252" s="28">
        <v>14082</v>
      </c>
      <c r="F252" s="29">
        <v>14303</v>
      </c>
      <c r="G252" s="61">
        <v>7357.04</v>
      </c>
      <c r="H252" s="182">
        <f t="shared" si="6"/>
        <v>0.5143704118017199</v>
      </c>
      <c r="I252" s="182">
        <f t="shared" si="7"/>
        <v>0.0007894062713608371</v>
      </c>
      <c r="J252" s="65"/>
      <c r="L252" s="142"/>
    </row>
    <row r="253" spans="1:12" ht="15" customHeight="1" hidden="1">
      <c r="A253" s="43" t="s">
        <v>165</v>
      </c>
      <c r="B253" s="27"/>
      <c r="C253" s="27"/>
      <c r="D253" s="42" t="s">
        <v>166</v>
      </c>
      <c r="E253" s="28">
        <v>0</v>
      </c>
      <c r="F253" s="29">
        <v>0</v>
      </c>
      <c r="G253" s="61">
        <v>0</v>
      </c>
      <c r="H253" s="182"/>
      <c r="I253" s="182">
        <f t="shared" si="7"/>
        <v>0</v>
      </c>
      <c r="J253" s="65"/>
      <c r="L253" s="142"/>
    </row>
    <row r="254" spans="1:12" ht="15" customHeight="1">
      <c r="A254" s="30" t="s">
        <v>9</v>
      </c>
      <c r="B254" s="27"/>
      <c r="C254" s="27"/>
      <c r="D254" s="27">
        <v>4210</v>
      </c>
      <c r="E254" s="28">
        <v>86334</v>
      </c>
      <c r="F254" s="29">
        <v>106334</v>
      </c>
      <c r="G254" s="61">
        <v>47528.79</v>
      </c>
      <c r="H254" s="182">
        <f t="shared" si="6"/>
        <v>0.4469764139409784</v>
      </c>
      <c r="I254" s="182">
        <f t="shared" si="7"/>
        <v>0.005099812546376293</v>
      </c>
      <c r="J254" s="65"/>
      <c r="L254" s="142"/>
    </row>
    <row r="255" spans="1:12" ht="15" customHeight="1">
      <c r="A255" s="43" t="s">
        <v>60</v>
      </c>
      <c r="B255" s="27"/>
      <c r="C255" s="27"/>
      <c r="D255" s="42" t="s">
        <v>139</v>
      </c>
      <c r="E255" s="28">
        <v>76000</v>
      </c>
      <c r="F255" s="29">
        <v>76000</v>
      </c>
      <c r="G255" s="61">
        <v>40063.52</v>
      </c>
      <c r="H255" s="182">
        <f t="shared" si="6"/>
        <v>0.5271515789473684</v>
      </c>
      <c r="I255" s="182">
        <f t="shared" si="7"/>
        <v>0.004298793256634506</v>
      </c>
      <c r="J255" s="65"/>
      <c r="L255" s="142"/>
    </row>
    <row r="256" spans="1:12" ht="14.25" customHeight="1">
      <c r="A256" s="43" t="s">
        <v>146</v>
      </c>
      <c r="B256" s="27"/>
      <c r="C256" s="27"/>
      <c r="D256" s="27">
        <v>4240</v>
      </c>
      <c r="E256" s="28">
        <v>5000</v>
      </c>
      <c r="F256" s="29">
        <v>5000</v>
      </c>
      <c r="G256" s="61">
        <v>1754.65</v>
      </c>
      <c r="H256" s="182">
        <f t="shared" si="6"/>
        <v>0.35093</v>
      </c>
      <c r="I256" s="182">
        <f t="shared" si="7"/>
        <v>0.00018827296222982245</v>
      </c>
      <c r="J256" s="65"/>
      <c r="L256" s="142"/>
    </row>
    <row r="257" spans="1:12" ht="15" customHeight="1">
      <c r="A257" s="43" t="s">
        <v>10</v>
      </c>
      <c r="B257" s="27"/>
      <c r="C257" s="27"/>
      <c r="D257" s="42" t="s">
        <v>154</v>
      </c>
      <c r="E257" s="28">
        <v>25300</v>
      </c>
      <c r="F257" s="29">
        <v>22200</v>
      </c>
      <c r="G257" s="61">
        <v>8698.86</v>
      </c>
      <c r="H257" s="182">
        <f t="shared" si="6"/>
        <v>0.39184054054054057</v>
      </c>
      <c r="I257" s="182">
        <f t="shared" si="7"/>
        <v>0.0009333828058145575</v>
      </c>
      <c r="J257" s="65"/>
      <c r="L257" s="142"/>
    </row>
    <row r="258" spans="1:12" ht="15" customHeight="1">
      <c r="A258" s="30" t="s">
        <v>11</v>
      </c>
      <c r="B258" s="27"/>
      <c r="C258" s="27"/>
      <c r="D258" s="27">
        <v>4270</v>
      </c>
      <c r="E258" s="28">
        <v>2700</v>
      </c>
      <c r="F258" s="29">
        <v>12700</v>
      </c>
      <c r="G258" s="61">
        <v>1595.2</v>
      </c>
      <c r="H258" s="182">
        <f t="shared" si="6"/>
        <v>0.12560629921259842</v>
      </c>
      <c r="I258" s="182">
        <f t="shared" si="7"/>
        <v>0.00017116406653692348</v>
      </c>
      <c r="J258" s="65"/>
      <c r="L258" s="142"/>
    </row>
    <row r="259" spans="1:12" ht="15" customHeight="1">
      <c r="A259" s="30" t="s">
        <v>48</v>
      </c>
      <c r="B259" s="27"/>
      <c r="C259" s="27"/>
      <c r="D259" s="27">
        <v>4280</v>
      </c>
      <c r="E259" s="28">
        <v>280</v>
      </c>
      <c r="F259" s="29">
        <v>280</v>
      </c>
      <c r="G259" s="61">
        <v>0</v>
      </c>
      <c r="H259" s="182">
        <f aca="true" t="shared" si="8" ref="H259:H300">G259/F259</f>
        <v>0</v>
      </c>
      <c r="I259" s="182">
        <f t="shared" si="7"/>
        <v>0</v>
      </c>
      <c r="J259" s="65"/>
      <c r="L259" s="142"/>
    </row>
    <row r="260" spans="1:12" ht="15" customHeight="1">
      <c r="A260" s="30" t="s">
        <v>12</v>
      </c>
      <c r="B260" s="27"/>
      <c r="C260" s="27"/>
      <c r="D260" s="27">
        <v>4300</v>
      </c>
      <c r="E260" s="28">
        <v>5570</v>
      </c>
      <c r="F260" s="29">
        <v>8670</v>
      </c>
      <c r="G260" s="61">
        <v>4763.25</v>
      </c>
      <c r="H260" s="182">
        <f t="shared" si="8"/>
        <v>0.5493944636678201</v>
      </c>
      <c r="I260" s="182">
        <f aca="true" t="shared" si="9" ref="I260:I323">G260/9319713.14</f>
        <v>0.000511094057128887</v>
      </c>
      <c r="J260" s="65"/>
      <c r="L260" s="142"/>
    </row>
    <row r="261" spans="1:12" ht="15" customHeight="1">
      <c r="A261" s="43" t="s">
        <v>387</v>
      </c>
      <c r="B261" s="27"/>
      <c r="C261" s="27"/>
      <c r="D261" s="42" t="s">
        <v>167</v>
      </c>
      <c r="E261" s="28">
        <v>654</v>
      </c>
      <c r="F261" s="29">
        <v>654</v>
      </c>
      <c r="G261" s="61">
        <v>237.92</v>
      </c>
      <c r="H261" s="182">
        <f t="shared" si="8"/>
        <v>0.3637920489296636</v>
      </c>
      <c r="I261" s="182">
        <f t="shared" si="9"/>
        <v>2.552868274226732E-05</v>
      </c>
      <c r="J261" s="65"/>
      <c r="L261" s="142"/>
    </row>
    <row r="262" spans="1:12" ht="25.5" customHeight="1">
      <c r="A262" s="43" t="s">
        <v>414</v>
      </c>
      <c r="B262" s="27"/>
      <c r="C262" s="27"/>
      <c r="D262" s="42" t="s">
        <v>207</v>
      </c>
      <c r="E262" s="28">
        <v>770</v>
      </c>
      <c r="F262" s="29">
        <v>770</v>
      </c>
      <c r="G262" s="61">
        <v>73.13</v>
      </c>
      <c r="H262" s="182">
        <f t="shared" si="8"/>
        <v>0.09497402597402597</v>
      </c>
      <c r="I262" s="182">
        <f t="shared" si="9"/>
        <v>7.84680804027408E-06</v>
      </c>
      <c r="J262" s="65"/>
      <c r="L262" s="142"/>
    </row>
    <row r="263" spans="1:12" ht="25.5" customHeight="1">
      <c r="A263" s="43" t="s">
        <v>422</v>
      </c>
      <c r="B263" s="27"/>
      <c r="C263" s="27"/>
      <c r="D263" s="42" t="s">
        <v>209</v>
      </c>
      <c r="E263" s="28">
        <v>1200</v>
      </c>
      <c r="F263" s="29">
        <v>1200</v>
      </c>
      <c r="G263" s="61">
        <v>668.18</v>
      </c>
      <c r="H263" s="182">
        <f t="shared" si="8"/>
        <v>0.5568166666666666</v>
      </c>
      <c r="I263" s="182">
        <f t="shared" si="9"/>
        <v>7.16953397559187E-05</v>
      </c>
      <c r="J263" s="65"/>
      <c r="L263" s="142"/>
    </row>
    <row r="264" spans="1:12" ht="15" customHeight="1" hidden="1">
      <c r="A264" s="43" t="s">
        <v>220</v>
      </c>
      <c r="B264" s="27"/>
      <c r="C264" s="27"/>
      <c r="D264" s="42" t="s">
        <v>221</v>
      </c>
      <c r="E264" s="28">
        <v>0</v>
      </c>
      <c r="F264" s="29">
        <v>0</v>
      </c>
      <c r="G264" s="61">
        <v>0</v>
      </c>
      <c r="H264" s="182" t="e">
        <f t="shared" si="8"/>
        <v>#DIV/0!</v>
      </c>
      <c r="I264" s="182">
        <f t="shared" si="9"/>
        <v>0</v>
      </c>
      <c r="J264" s="65"/>
      <c r="L264" s="142"/>
    </row>
    <row r="265" spans="1:12" ht="15" customHeight="1">
      <c r="A265" s="30" t="s">
        <v>25</v>
      </c>
      <c r="B265" s="27"/>
      <c r="C265" s="27"/>
      <c r="D265" s="27">
        <v>4410</v>
      </c>
      <c r="E265" s="28">
        <v>400</v>
      </c>
      <c r="F265" s="29">
        <v>400</v>
      </c>
      <c r="G265" s="61">
        <v>211.2</v>
      </c>
      <c r="H265" s="182">
        <f t="shared" si="8"/>
        <v>0.528</v>
      </c>
      <c r="I265" s="182">
        <f t="shared" si="9"/>
        <v>2.266164170799789E-05</v>
      </c>
      <c r="J265" s="65"/>
      <c r="L265" s="142"/>
    </row>
    <row r="266" spans="1:12" ht="12.75">
      <c r="A266" s="30" t="s">
        <v>26</v>
      </c>
      <c r="B266" s="27"/>
      <c r="C266" s="27"/>
      <c r="D266" s="27">
        <v>4430</v>
      </c>
      <c r="E266" s="28">
        <v>5910</v>
      </c>
      <c r="F266" s="29">
        <v>3220</v>
      </c>
      <c r="G266" s="61">
        <v>1939</v>
      </c>
      <c r="H266" s="182">
        <f t="shared" si="8"/>
        <v>0.6021739130434782</v>
      </c>
      <c r="I266" s="182">
        <f t="shared" si="9"/>
        <v>0.00020805361397636322</v>
      </c>
      <c r="J266" s="65"/>
      <c r="L266" s="142"/>
    </row>
    <row r="267" spans="1:12" ht="14.25" customHeight="1">
      <c r="A267" s="30" t="s">
        <v>380</v>
      </c>
      <c r="B267" s="27"/>
      <c r="C267" s="27"/>
      <c r="D267" s="27">
        <v>4440</v>
      </c>
      <c r="E267" s="28">
        <v>44314</v>
      </c>
      <c r="F267" s="29">
        <v>44314</v>
      </c>
      <c r="G267" s="61">
        <v>32065.64</v>
      </c>
      <c r="H267" s="182">
        <f t="shared" si="8"/>
        <v>0.723600667960464</v>
      </c>
      <c r="I267" s="182">
        <f t="shared" si="9"/>
        <v>0.003440625212204761</v>
      </c>
      <c r="J267" s="65"/>
      <c r="L267" s="142"/>
    </row>
    <row r="268" spans="1:12" ht="25.5">
      <c r="A268" s="43" t="s">
        <v>227</v>
      </c>
      <c r="B268" s="27"/>
      <c r="C268" s="27"/>
      <c r="D268" s="42" t="s">
        <v>203</v>
      </c>
      <c r="E268" s="28">
        <v>480</v>
      </c>
      <c r="F268" s="29">
        <v>480</v>
      </c>
      <c r="G268" s="61">
        <v>400</v>
      </c>
      <c r="H268" s="182">
        <f t="shared" si="8"/>
        <v>0.8333333333333334</v>
      </c>
      <c r="I268" s="182">
        <f t="shared" si="9"/>
        <v>4.291977596211722E-05</v>
      </c>
      <c r="J268" s="65"/>
      <c r="L268" s="142"/>
    </row>
    <row r="269" spans="1:12" ht="12.75">
      <c r="A269" s="43" t="s">
        <v>90</v>
      </c>
      <c r="B269" s="27"/>
      <c r="C269" s="27"/>
      <c r="D269" s="42" t="s">
        <v>89</v>
      </c>
      <c r="E269" s="28">
        <v>20000</v>
      </c>
      <c r="F269" s="29">
        <v>25000</v>
      </c>
      <c r="G269" s="61">
        <v>18209.59</v>
      </c>
      <c r="H269" s="182">
        <f t="shared" si="8"/>
        <v>0.7283836</v>
      </c>
      <c r="I269" s="182">
        <f t="shared" si="9"/>
        <v>0.001953878807905025</v>
      </c>
      <c r="J269" s="65"/>
      <c r="L269" s="142"/>
    </row>
    <row r="270" spans="1:12" s="125" customFormat="1" ht="15" customHeight="1">
      <c r="A270" s="123" t="s">
        <v>49</v>
      </c>
      <c r="B270" s="184"/>
      <c r="C270" s="184" t="s">
        <v>190</v>
      </c>
      <c r="D270" s="184"/>
      <c r="E270" s="185">
        <f>SUM(E271:E298)</f>
        <v>1378084</v>
      </c>
      <c r="F270" s="186">
        <f>SUM(F271:F298)</f>
        <v>1404456</v>
      </c>
      <c r="G270" s="187">
        <f>SUM(G271:G298)</f>
        <v>802819.8200000001</v>
      </c>
      <c r="H270" s="127">
        <f t="shared" si="8"/>
        <v>0.5716233331624487</v>
      </c>
      <c r="I270" s="127">
        <f t="shared" si="9"/>
        <v>0.08614211703086819</v>
      </c>
      <c r="J270" s="188">
        <v>0</v>
      </c>
      <c r="L270" s="196"/>
    </row>
    <row r="271" spans="1:12" ht="13.5" customHeight="1">
      <c r="A271" s="43" t="s">
        <v>377</v>
      </c>
      <c r="B271" s="27"/>
      <c r="C271" s="42"/>
      <c r="D271" s="42" t="s">
        <v>98</v>
      </c>
      <c r="E271" s="28">
        <v>2090</v>
      </c>
      <c r="F271" s="29">
        <v>2090</v>
      </c>
      <c r="G271" s="61">
        <v>594.77</v>
      </c>
      <c r="H271" s="182">
        <f t="shared" si="8"/>
        <v>0.28457894736842104</v>
      </c>
      <c r="I271" s="182">
        <f t="shared" si="9"/>
        <v>6.381848787247115E-05</v>
      </c>
      <c r="J271" s="61"/>
      <c r="L271" s="142"/>
    </row>
    <row r="272" spans="1:12" ht="13.5" customHeight="1">
      <c r="A272" s="30" t="s">
        <v>19</v>
      </c>
      <c r="B272" s="27"/>
      <c r="C272" s="27"/>
      <c r="D272" s="27">
        <v>4010</v>
      </c>
      <c r="E272" s="28">
        <v>941700</v>
      </c>
      <c r="F272" s="29">
        <v>947331</v>
      </c>
      <c r="G272" s="61">
        <v>492352.13</v>
      </c>
      <c r="H272" s="182">
        <f t="shared" si="8"/>
        <v>0.5197255552705443</v>
      </c>
      <c r="I272" s="182">
        <f t="shared" si="9"/>
        <v>0.05282910778517803</v>
      </c>
      <c r="J272" s="61"/>
      <c r="L272" s="142"/>
    </row>
    <row r="273" spans="1:12" ht="13.5" customHeight="1">
      <c r="A273" s="30" t="s">
        <v>19</v>
      </c>
      <c r="B273" s="27"/>
      <c r="C273" s="27"/>
      <c r="D273" s="27" t="s">
        <v>468</v>
      </c>
      <c r="E273" s="28">
        <v>0</v>
      </c>
      <c r="F273" s="29">
        <v>3000</v>
      </c>
      <c r="G273" s="61">
        <v>3000</v>
      </c>
      <c r="H273" s="182">
        <f t="shared" si="8"/>
        <v>1</v>
      </c>
      <c r="I273" s="182">
        <f t="shared" si="9"/>
        <v>0.00032189831971587914</v>
      </c>
      <c r="J273" s="61"/>
      <c r="L273" s="142"/>
    </row>
    <row r="274" spans="1:12" ht="13.5" customHeight="1">
      <c r="A274" s="43" t="s">
        <v>20</v>
      </c>
      <c r="B274" s="27"/>
      <c r="C274" s="27"/>
      <c r="D274" s="42" t="s">
        <v>172</v>
      </c>
      <c r="E274" s="28">
        <v>79500</v>
      </c>
      <c r="F274" s="29">
        <v>78262</v>
      </c>
      <c r="G274" s="61">
        <v>78261.75</v>
      </c>
      <c r="H274" s="182">
        <f t="shared" si="8"/>
        <v>0.9999968056016969</v>
      </c>
      <c r="I274" s="182">
        <f t="shared" si="9"/>
        <v>0.008397441941008069</v>
      </c>
      <c r="J274" s="61"/>
      <c r="L274" s="142"/>
    </row>
    <row r="275" spans="1:12" ht="13.5" customHeight="1">
      <c r="A275" s="30" t="s">
        <v>21</v>
      </c>
      <c r="B275" s="27"/>
      <c r="C275" s="27"/>
      <c r="D275" s="27">
        <v>4110</v>
      </c>
      <c r="E275" s="28">
        <v>172240</v>
      </c>
      <c r="F275" s="29">
        <v>172704</v>
      </c>
      <c r="G275" s="61">
        <v>99180.87</v>
      </c>
      <c r="H275" s="182">
        <f t="shared" si="8"/>
        <v>0.5742824138410227</v>
      </c>
      <c r="I275" s="182">
        <f t="shared" si="9"/>
        <v>0.010642051800319682</v>
      </c>
      <c r="J275" s="61"/>
      <c r="L275" s="142"/>
    </row>
    <row r="276" spans="1:12" ht="13.5" customHeight="1">
      <c r="A276" s="30" t="s">
        <v>21</v>
      </c>
      <c r="B276" s="27"/>
      <c r="C276" s="27"/>
      <c r="D276" s="27" t="s">
        <v>392</v>
      </c>
      <c r="E276" s="28">
        <v>0</v>
      </c>
      <c r="F276" s="29">
        <v>516</v>
      </c>
      <c r="G276" s="61">
        <v>515.7</v>
      </c>
      <c r="H276" s="182">
        <f t="shared" si="8"/>
        <v>0.9994186046511628</v>
      </c>
      <c r="I276" s="182">
        <f t="shared" si="9"/>
        <v>5.5334321159159626E-05</v>
      </c>
      <c r="J276" s="61"/>
      <c r="L276" s="142"/>
    </row>
    <row r="277" spans="1:12" ht="13.5" customHeight="1">
      <c r="A277" s="30" t="s">
        <v>22</v>
      </c>
      <c r="B277" s="27"/>
      <c r="C277" s="27"/>
      <c r="D277" s="27">
        <v>4120</v>
      </c>
      <c r="E277" s="28">
        <v>24550</v>
      </c>
      <c r="F277" s="29">
        <v>24616</v>
      </c>
      <c r="G277" s="61">
        <v>13383.18</v>
      </c>
      <c r="H277" s="182">
        <f t="shared" si="8"/>
        <v>0.5436780955476114</v>
      </c>
      <c r="I277" s="182">
        <f t="shared" si="9"/>
        <v>0.0014360077181517197</v>
      </c>
      <c r="J277" s="61"/>
      <c r="L277" s="142"/>
    </row>
    <row r="278" spans="1:12" ht="13.5" customHeight="1">
      <c r="A278" s="30" t="s">
        <v>22</v>
      </c>
      <c r="B278" s="27"/>
      <c r="C278" s="27"/>
      <c r="D278" s="27" t="s">
        <v>388</v>
      </c>
      <c r="E278" s="28">
        <v>0</v>
      </c>
      <c r="F278" s="29">
        <v>54</v>
      </c>
      <c r="G278" s="61">
        <v>53.9</v>
      </c>
      <c r="H278" s="182">
        <f t="shared" si="8"/>
        <v>0.9981481481481481</v>
      </c>
      <c r="I278" s="182">
        <f t="shared" si="9"/>
        <v>5.783439810895295E-06</v>
      </c>
      <c r="J278" s="61"/>
      <c r="L278" s="142"/>
    </row>
    <row r="279" spans="1:12" ht="13.5" customHeight="1" hidden="1">
      <c r="A279" s="43" t="s">
        <v>165</v>
      </c>
      <c r="B279" s="27"/>
      <c r="C279" s="27"/>
      <c r="D279" s="42" t="s">
        <v>166</v>
      </c>
      <c r="E279" s="28">
        <v>0</v>
      </c>
      <c r="F279" s="29">
        <v>0</v>
      </c>
      <c r="G279" s="61">
        <v>0</v>
      </c>
      <c r="H279" s="182" t="e">
        <f t="shared" si="8"/>
        <v>#DIV/0!</v>
      </c>
      <c r="I279" s="182">
        <f t="shared" si="9"/>
        <v>0</v>
      </c>
      <c r="J279" s="61"/>
      <c r="L279" s="142"/>
    </row>
    <row r="280" spans="1:12" ht="13.5" customHeight="1" hidden="1">
      <c r="A280" s="43" t="s">
        <v>165</v>
      </c>
      <c r="B280" s="27"/>
      <c r="C280" s="27"/>
      <c r="D280" s="42" t="s">
        <v>409</v>
      </c>
      <c r="E280" s="28">
        <v>0</v>
      </c>
      <c r="F280" s="29">
        <v>0</v>
      </c>
      <c r="G280" s="61">
        <v>0</v>
      </c>
      <c r="H280" s="182" t="e">
        <f t="shared" si="8"/>
        <v>#DIV/0!</v>
      </c>
      <c r="I280" s="182">
        <f t="shared" si="9"/>
        <v>0</v>
      </c>
      <c r="J280" s="61"/>
      <c r="L280" s="142"/>
    </row>
    <row r="281" spans="1:12" ht="13.5" customHeight="1">
      <c r="A281" s="30" t="s">
        <v>9</v>
      </c>
      <c r="B281" s="27"/>
      <c r="C281" s="27"/>
      <c r="D281" s="27">
        <v>4210</v>
      </c>
      <c r="E281" s="28">
        <v>36700</v>
      </c>
      <c r="F281" s="29">
        <v>36700</v>
      </c>
      <c r="G281" s="61">
        <v>19643.68</v>
      </c>
      <c r="H281" s="182">
        <f t="shared" si="8"/>
        <v>0.535250136239782</v>
      </c>
      <c r="I281" s="182">
        <f t="shared" si="9"/>
        <v>0.002107755861678807</v>
      </c>
      <c r="J281" s="61"/>
      <c r="L281" s="142"/>
    </row>
    <row r="282" spans="1:12" ht="13.5" customHeight="1">
      <c r="A282" s="30" t="s">
        <v>9</v>
      </c>
      <c r="B282" s="27"/>
      <c r="C282" s="27"/>
      <c r="D282" s="42" t="s">
        <v>425</v>
      </c>
      <c r="E282" s="28">
        <v>350</v>
      </c>
      <c r="F282" s="29">
        <v>385</v>
      </c>
      <c r="G282" s="61">
        <v>136.28</v>
      </c>
      <c r="H282" s="182">
        <f t="shared" si="8"/>
        <v>0.353974025974026</v>
      </c>
      <c r="I282" s="182">
        <f t="shared" si="9"/>
        <v>1.4622767670293336E-05</v>
      </c>
      <c r="J282" s="61"/>
      <c r="L282" s="142"/>
    </row>
    <row r="283" spans="1:12" ht="14.25" customHeight="1">
      <c r="A283" s="43" t="s">
        <v>389</v>
      </c>
      <c r="B283" s="27"/>
      <c r="C283" s="27"/>
      <c r="D283" s="27">
        <v>4240</v>
      </c>
      <c r="E283" s="28">
        <v>3000</v>
      </c>
      <c r="F283" s="29">
        <v>3000</v>
      </c>
      <c r="G283" s="61">
        <v>557.86</v>
      </c>
      <c r="H283" s="182">
        <f t="shared" si="8"/>
        <v>0.18595333333333333</v>
      </c>
      <c r="I283" s="182">
        <f t="shared" si="9"/>
        <v>5.985806554556678E-05</v>
      </c>
      <c r="J283" s="61"/>
      <c r="L283" s="142"/>
    </row>
    <row r="284" spans="1:12" ht="14.25" customHeight="1">
      <c r="A284" s="43" t="s">
        <v>389</v>
      </c>
      <c r="B284" s="27"/>
      <c r="C284" s="27"/>
      <c r="D284" s="27" t="s">
        <v>466</v>
      </c>
      <c r="E284" s="28">
        <v>0</v>
      </c>
      <c r="F284" s="29">
        <v>4797</v>
      </c>
      <c r="G284" s="61">
        <v>4575.98</v>
      </c>
      <c r="H284" s="182">
        <f t="shared" si="8"/>
        <v>0.9539253700229309</v>
      </c>
      <c r="I284" s="182">
        <f t="shared" si="9"/>
        <v>0.0004910000910178228</v>
      </c>
      <c r="J284" s="61"/>
      <c r="L284" s="142"/>
    </row>
    <row r="285" spans="1:12" ht="13.5" customHeight="1">
      <c r="A285" s="43" t="s">
        <v>10</v>
      </c>
      <c r="B285" s="27"/>
      <c r="C285" s="27"/>
      <c r="D285" s="42" t="s">
        <v>154</v>
      </c>
      <c r="E285" s="28">
        <v>18800</v>
      </c>
      <c r="F285" s="29">
        <v>17500</v>
      </c>
      <c r="G285" s="61">
        <v>9824.29</v>
      </c>
      <c r="H285" s="182">
        <f t="shared" si="8"/>
        <v>0.561388</v>
      </c>
      <c r="I285" s="182">
        <f t="shared" si="9"/>
        <v>0.0010541408144671715</v>
      </c>
      <c r="J285" s="61"/>
      <c r="L285" s="142"/>
    </row>
    <row r="286" spans="1:12" ht="13.5" customHeight="1">
      <c r="A286" s="30" t="s">
        <v>11</v>
      </c>
      <c r="B286" s="27"/>
      <c r="C286" s="27"/>
      <c r="D286" s="27">
        <v>4270</v>
      </c>
      <c r="E286" s="28">
        <v>2400</v>
      </c>
      <c r="F286" s="29">
        <v>2400</v>
      </c>
      <c r="G286" s="61">
        <v>0</v>
      </c>
      <c r="H286" s="182">
        <f t="shared" si="8"/>
        <v>0</v>
      </c>
      <c r="I286" s="182">
        <f t="shared" si="9"/>
        <v>0</v>
      </c>
      <c r="J286" s="61"/>
      <c r="L286" s="142"/>
    </row>
    <row r="287" spans="1:12" ht="13.5" customHeight="1">
      <c r="A287" s="30" t="s">
        <v>48</v>
      </c>
      <c r="B287" s="27"/>
      <c r="C287" s="27"/>
      <c r="D287" s="27">
        <v>4280</v>
      </c>
      <c r="E287" s="28">
        <v>500</v>
      </c>
      <c r="F287" s="29">
        <v>500</v>
      </c>
      <c r="G287" s="61">
        <v>40</v>
      </c>
      <c r="H287" s="182">
        <f t="shared" si="8"/>
        <v>0.08</v>
      </c>
      <c r="I287" s="182">
        <f t="shared" si="9"/>
        <v>4.291977596211722E-06</v>
      </c>
      <c r="J287" s="61"/>
      <c r="L287" s="142"/>
    </row>
    <row r="288" spans="1:12" ht="13.5" customHeight="1">
      <c r="A288" s="30" t="s">
        <v>12</v>
      </c>
      <c r="B288" s="27"/>
      <c r="C288" s="27"/>
      <c r="D288" s="27">
        <v>4300</v>
      </c>
      <c r="E288" s="28">
        <v>5950</v>
      </c>
      <c r="F288" s="29">
        <v>7250</v>
      </c>
      <c r="G288" s="61">
        <v>2188.9</v>
      </c>
      <c r="H288" s="182">
        <f t="shared" si="8"/>
        <v>0.30191724137931036</v>
      </c>
      <c r="I288" s="182">
        <f t="shared" si="9"/>
        <v>0.00023486774400869595</v>
      </c>
      <c r="J288" s="61"/>
      <c r="L288" s="142"/>
    </row>
    <row r="289" spans="1:12" ht="13.5" customHeight="1">
      <c r="A289" s="30" t="s">
        <v>12</v>
      </c>
      <c r="B289" s="27"/>
      <c r="C289" s="27"/>
      <c r="D289" s="27" t="s">
        <v>390</v>
      </c>
      <c r="E289" s="28">
        <v>5800</v>
      </c>
      <c r="F289" s="29">
        <v>15968</v>
      </c>
      <c r="G289" s="61">
        <v>15967.49</v>
      </c>
      <c r="H289" s="182">
        <f t="shared" si="8"/>
        <v>0.9999680611222445</v>
      </c>
      <c r="I289" s="182">
        <f t="shared" si="9"/>
        <v>0.0017133027336933677</v>
      </c>
      <c r="J289" s="61"/>
      <c r="L289" s="142"/>
    </row>
    <row r="290" spans="1:12" ht="25.5" customHeight="1">
      <c r="A290" s="30" t="s">
        <v>423</v>
      </c>
      <c r="B290" s="27"/>
      <c r="C290" s="27"/>
      <c r="D290" s="27" t="s">
        <v>180</v>
      </c>
      <c r="E290" s="28">
        <v>14000</v>
      </c>
      <c r="F290" s="29">
        <v>15020</v>
      </c>
      <c r="G290" s="61">
        <v>6467.57</v>
      </c>
      <c r="H290" s="182">
        <f t="shared" si="8"/>
        <v>0.4305972037283622</v>
      </c>
      <c r="I290" s="182">
        <f t="shared" si="9"/>
        <v>0.0006939666385482761</v>
      </c>
      <c r="J290" s="61"/>
      <c r="L290" s="142"/>
    </row>
    <row r="291" spans="1:12" ht="25.5" customHeight="1" hidden="1">
      <c r="A291" s="43" t="s">
        <v>414</v>
      </c>
      <c r="B291" s="27"/>
      <c r="C291" s="27"/>
      <c r="D291" s="42" t="s">
        <v>207</v>
      </c>
      <c r="E291" s="28">
        <v>0</v>
      </c>
      <c r="F291" s="29">
        <v>0</v>
      </c>
      <c r="G291" s="61">
        <v>0</v>
      </c>
      <c r="H291" s="182" t="e">
        <f t="shared" si="8"/>
        <v>#DIV/0!</v>
      </c>
      <c r="I291" s="182">
        <f t="shared" si="9"/>
        <v>0</v>
      </c>
      <c r="J291" s="61"/>
      <c r="L291" s="142"/>
    </row>
    <row r="292" spans="1:12" ht="36.75" customHeight="1" hidden="1">
      <c r="A292" s="43" t="s">
        <v>426</v>
      </c>
      <c r="B292" s="27"/>
      <c r="C292" s="27"/>
      <c r="D292" s="42" t="s">
        <v>209</v>
      </c>
      <c r="E292" s="28">
        <v>0</v>
      </c>
      <c r="F292" s="29">
        <v>0</v>
      </c>
      <c r="G292" s="61">
        <v>0</v>
      </c>
      <c r="H292" s="182" t="e">
        <f t="shared" si="8"/>
        <v>#DIV/0!</v>
      </c>
      <c r="I292" s="182">
        <f t="shared" si="9"/>
        <v>0</v>
      </c>
      <c r="J292" s="61"/>
      <c r="L292" s="142"/>
    </row>
    <row r="293" spans="1:12" ht="13.5" customHeight="1">
      <c r="A293" s="30" t="s">
        <v>25</v>
      </c>
      <c r="B293" s="27"/>
      <c r="C293" s="27"/>
      <c r="D293" s="27">
        <v>4410</v>
      </c>
      <c r="E293" s="28">
        <v>2000</v>
      </c>
      <c r="F293" s="29">
        <v>2000</v>
      </c>
      <c r="G293" s="61">
        <v>613.66</v>
      </c>
      <c r="H293" s="182">
        <f t="shared" si="8"/>
        <v>0.30683</v>
      </c>
      <c r="I293" s="182">
        <f t="shared" si="9"/>
        <v>6.584537429228212E-05</v>
      </c>
      <c r="J293" s="61"/>
      <c r="L293" s="142"/>
    </row>
    <row r="294" spans="1:12" ht="13.5" customHeight="1">
      <c r="A294" s="30" t="s">
        <v>25</v>
      </c>
      <c r="B294" s="27"/>
      <c r="C294" s="27"/>
      <c r="D294" s="27" t="s">
        <v>467</v>
      </c>
      <c r="E294" s="28">
        <v>0</v>
      </c>
      <c r="F294" s="29">
        <v>184</v>
      </c>
      <c r="G294" s="61">
        <v>183.4</v>
      </c>
      <c r="H294" s="182">
        <f t="shared" si="8"/>
        <v>0.9967391304347827</v>
      </c>
      <c r="I294" s="182">
        <f t="shared" si="9"/>
        <v>1.9678717278630744E-05</v>
      </c>
      <c r="J294" s="61"/>
      <c r="L294" s="142"/>
    </row>
    <row r="295" spans="1:12" ht="13.5" customHeight="1">
      <c r="A295" s="30" t="s">
        <v>294</v>
      </c>
      <c r="B295" s="27"/>
      <c r="C295" s="27"/>
      <c r="D295" s="27" t="s">
        <v>391</v>
      </c>
      <c r="E295" s="28">
        <v>9850</v>
      </c>
      <c r="F295" s="29">
        <v>11016</v>
      </c>
      <c r="G295" s="61">
        <v>11015.34</v>
      </c>
      <c r="H295" s="182">
        <f t="shared" si="8"/>
        <v>0.9999400871459695</v>
      </c>
      <c r="I295" s="182">
        <f t="shared" si="9"/>
        <v>0.0011819398123663707</v>
      </c>
      <c r="J295" s="61"/>
      <c r="L295" s="142"/>
    </row>
    <row r="296" spans="1:12" ht="13.5" customHeight="1">
      <c r="A296" s="30" t="s">
        <v>26</v>
      </c>
      <c r="B296" s="27"/>
      <c r="C296" s="27"/>
      <c r="D296" s="27">
        <v>4430</v>
      </c>
      <c r="E296" s="28">
        <v>3900</v>
      </c>
      <c r="F296" s="29">
        <v>4409</v>
      </c>
      <c r="G296" s="61">
        <v>3982</v>
      </c>
      <c r="H296" s="182">
        <f t="shared" si="8"/>
        <v>0.9031526423225221</v>
      </c>
      <c r="I296" s="182">
        <f t="shared" si="9"/>
        <v>0.0004272663697028769</v>
      </c>
      <c r="J296" s="61"/>
      <c r="L296" s="142"/>
    </row>
    <row r="297" spans="1:12" ht="14.25" customHeight="1">
      <c r="A297" s="30" t="s">
        <v>380</v>
      </c>
      <c r="B297" s="27"/>
      <c r="C297" s="27"/>
      <c r="D297" s="27">
        <v>4440</v>
      </c>
      <c r="E297" s="28">
        <v>54594</v>
      </c>
      <c r="F297" s="29">
        <v>54594</v>
      </c>
      <c r="G297" s="61">
        <v>40201.07</v>
      </c>
      <c r="H297" s="182">
        <f t="shared" si="8"/>
        <v>0.7363642524819577</v>
      </c>
      <c r="I297" s="182">
        <f t="shared" si="9"/>
        <v>0.004313552294593479</v>
      </c>
      <c r="J297" s="61"/>
      <c r="L297" s="142"/>
    </row>
    <row r="298" spans="1:12" ht="26.25" customHeight="1">
      <c r="A298" s="43" t="s">
        <v>222</v>
      </c>
      <c r="B298" s="27"/>
      <c r="C298" s="27"/>
      <c r="D298" s="42" t="s">
        <v>203</v>
      </c>
      <c r="E298" s="28">
        <v>160</v>
      </c>
      <c r="F298" s="29">
        <v>160</v>
      </c>
      <c r="G298" s="61">
        <v>80</v>
      </c>
      <c r="H298" s="182">
        <f t="shared" si="8"/>
        <v>0.5</v>
      </c>
      <c r="I298" s="182">
        <f t="shared" si="9"/>
        <v>8.583955192423444E-06</v>
      </c>
      <c r="J298" s="61"/>
      <c r="L298" s="142"/>
    </row>
    <row r="299" spans="1:12" s="125" customFormat="1" ht="15.75" customHeight="1">
      <c r="A299" s="123" t="s">
        <v>50</v>
      </c>
      <c r="B299" s="184"/>
      <c r="C299" s="184" t="s">
        <v>191</v>
      </c>
      <c r="D299" s="184"/>
      <c r="E299" s="185">
        <f>(E300)</f>
        <v>90000</v>
      </c>
      <c r="F299" s="186">
        <f>SUM(F300)</f>
        <v>90000</v>
      </c>
      <c r="G299" s="187">
        <f>SUM(G300)</f>
        <v>42744.66</v>
      </c>
      <c r="H299" s="127">
        <f t="shared" si="8"/>
        <v>0.47494066666666673</v>
      </c>
      <c r="I299" s="127">
        <f t="shared" si="9"/>
        <v>0.004586478076942184</v>
      </c>
      <c r="J299" s="188">
        <v>0</v>
      </c>
      <c r="L299" s="196"/>
    </row>
    <row r="300" spans="1:12" ht="12.75">
      <c r="A300" s="43" t="s">
        <v>12</v>
      </c>
      <c r="B300" s="27"/>
      <c r="C300" s="27"/>
      <c r="D300" s="42" t="s">
        <v>79</v>
      </c>
      <c r="E300" s="28">
        <v>90000</v>
      </c>
      <c r="F300" s="29">
        <v>90000</v>
      </c>
      <c r="G300" s="61">
        <v>42744.66</v>
      </c>
      <c r="H300" s="182">
        <f t="shared" si="8"/>
        <v>0.47494066666666673</v>
      </c>
      <c r="I300" s="182">
        <f t="shared" si="9"/>
        <v>0.004586478076942184</v>
      </c>
      <c r="J300" s="65"/>
      <c r="L300" s="142"/>
    </row>
    <row r="301" spans="1:12" s="125" customFormat="1" ht="18" customHeight="1">
      <c r="A301" s="123" t="s">
        <v>140</v>
      </c>
      <c r="B301" s="184"/>
      <c r="C301" s="184" t="s">
        <v>141</v>
      </c>
      <c r="D301" s="184"/>
      <c r="E301" s="185">
        <f>SUM(E302:E302)</f>
        <v>31157</v>
      </c>
      <c r="F301" s="186">
        <f>SUM(F302:F302)</f>
        <v>31157</v>
      </c>
      <c r="G301" s="187">
        <f>SUM(G302:G302)</f>
        <v>190</v>
      </c>
      <c r="H301" s="127">
        <f aca="true" t="shared" si="10" ref="H301:H366">G301/F301</f>
        <v>0.006098148088712007</v>
      </c>
      <c r="I301" s="127">
        <f t="shared" si="9"/>
        <v>2.038689358200568E-05</v>
      </c>
      <c r="J301" s="188">
        <f>G301/7232332.21</f>
        <v>2.627091710987651E-05</v>
      </c>
      <c r="L301" s="196"/>
    </row>
    <row r="302" spans="1:12" s="39" customFormat="1" ht="15" customHeight="1">
      <c r="A302" s="43" t="s">
        <v>12</v>
      </c>
      <c r="B302" s="42"/>
      <c r="C302" s="42"/>
      <c r="D302" s="42" t="s">
        <v>79</v>
      </c>
      <c r="E302" s="44">
        <v>31157</v>
      </c>
      <c r="F302" s="45">
        <v>31157</v>
      </c>
      <c r="G302" s="61">
        <v>190</v>
      </c>
      <c r="H302" s="182">
        <f t="shared" si="10"/>
        <v>0.006098148088712007</v>
      </c>
      <c r="I302" s="182">
        <f t="shared" si="9"/>
        <v>2.038689358200568E-05</v>
      </c>
      <c r="J302" s="65"/>
      <c r="L302" s="142"/>
    </row>
    <row r="303" spans="1:12" s="125" customFormat="1" ht="15.75" customHeight="1">
      <c r="A303" s="123" t="s">
        <v>394</v>
      </c>
      <c r="B303" s="184"/>
      <c r="C303" s="184" t="s">
        <v>239</v>
      </c>
      <c r="D303" s="184"/>
      <c r="E303" s="185">
        <f>SUM(E304:E316)</f>
        <v>233532</v>
      </c>
      <c r="F303" s="185">
        <f>SUM(F304:F316)</f>
        <v>237840</v>
      </c>
      <c r="G303" s="189">
        <f>SUM(G304:G316)</f>
        <v>121160.35999999999</v>
      </c>
      <c r="H303" s="127">
        <f t="shared" si="10"/>
        <v>0.5094196098217288</v>
      </c>
      <c r="I303" s="127">
        <f t="shared" si="9"/>
        <v>0.01300043876672367</v>
      </c>
      <c r="J303" s="188">
        <v>0</v>
      </c>
      <c r="L303" s="196"/>
    </row>
    <row r="304" spans="1:12" s="39" customFormat="1" ht="13.5" customHeight="1">
      <c r="A304" s="43" t="s">
        <v>377</v>
      </c>
      <c r="B304" s="42"/>
      <c r="C304" s="42"/>
      <c r="D304" s="42" t="s">
        <v>98</v>
      </c>
      <c r="E304" s="44">
        <v>1550</v>
      </c>
      <c r="F304" s="45">
        <v>1550</v>
      </c>
      <c r="G304" s="61">
        <v>177.45</v>
      </c>
      <c r="H304" s="182">
        <f t="shared" si="10"/>
        <v>0.11448387096774193</v>
      </c>
      <c r="I304" s="182">
        <f t="shared" si="9"/>
        <v>1.904028561119425E-05</v>
      </c>
      <c r="J304" s="65"/>
      <c r="L304" s="142"/>
    </row>
    <row r="305" spans="1:12" s="39" customFormat="1" ht="13.5" customHeight="1">
      <c r="A305" s="43" t="s">
        <v>19</v>
      </c>
      <c r="B305" s="42"/>
      <c r="C305" s="42"/>
      <c r="D305" s="42" t="s">
        <v>151</v>
      </c>
      <c r="E305" s="44">
        <v>80608</v>
      </c>
      <c r="F305" s="45">
        <v>84208</v>
      </c>
      <c r="G305" s="61">
        <v>35075.56</v>
      </c>
      <c r="H305" s="182">
        <f t="shared" si="10"/>
        <v>0.41653477104313125</v>
      </c>
      <c r="I305" s="182">
        <f t="shared" si="9"/>
        <v>0.0037635879423645003</v>
      </c>
      <c r="J305" s="65"/>
      <c r="L305" s="142"/>
    </row>
    <row r="306" spans="1:12" s="39" customFormat="1" ht="13.5" customHeight="1">
      <c r="A306" s="43" t="s">
        <v>20</v>
      </c>
      <c r="B306" s="42"/>
      <c r="C306" s="42"/>
      <c r="D306" s="42" t="s">
        <v>172</v>
      </c>
      <c r="E306" s="44">
        <v>6600</v>
      </c>
      <c r="F306" s="45">
        <v>6307</v>
      </c>
      <c r="G306" s="61">
        <v>6306.91</v>
      </c>
      <c r="H306" s="182">
        <f t="shared" si="10"/>
        <v>0.999985730141113</v>
      </c>
      <c r="I306" s="182">
        <f t="shared" si="9"/>
        <v>0.0006767279105330918</v>
      </c>
      <c r="J306" s="65"/>
      <c r="L306" s="142"/>
    </row>
    <row r="307" spans="1:12" s="39" customFormat="1" ht="13.5" customHeight="1">
      <c r="A307" s="43" t="s">
        <v>27</v>
      </c>
      <c r="B307" s="42"/>
      <c r="C307" s="42"/>
      <c r="D307" s="42" t="s">
        <v>81</v>
      </c>
      <c r="E307" s="44">
        <v>14700</v>
      </c>
      <c r="F307" s="45">
        <v>15320</v>
      </c>
      <c r="G307" s="61">
        <v>6185.23</v>
      </c>
      <c r="H307" s="182">
        <f t="shared" si="10"/>
        <v>0.403735639686684</v>
      </c>
      <c r="I307" s="182">
        <f t="shared" si="9"/>
        <v>0.0006636717146854157</v>
      </c>
      <c r="J307" s="65"/>
      <c r="L307" s="142"/>
    </row>
    <row r="308" spans="1:12" s="39" customFormat="1" ht="13.5" customHeight="1">
      <c r="A308" s="43" t="s">
        <v>22</v>
      </c>
      <c r="B308" s="42"/>
      <c r="C308" s="42"/>
      <c r="D308" s="42" t="s">
        <v>82</v>
      </c>
      <c r="E308" s="44">
        <v>2095</v>
      </c>
      <c r="F308" s="45">
        <v>2183</v>
      </c>
      <c r="G308" s="61">
        <v>862.99</v>
      </c>
      <c r="H308" s="182">
        <f t="shared" si="10"/>
        <v>0.39532295006871276</v>
      </c>
      <c r="I308" s="182">
        <f t="shared" si="9"/>
        <v>9.259834364386885E-05</v>
      </c>
      <c r="J308" s="65"/>
      <c r="L308" s="142"/>
    </row>
    <row r="309" spans="1:12" s="39" customFormat="1" ht="13.5" customHeight="1">
      <c r="A309" s="43" t="s">
        <v>9</v>
      </c>
      <c r="B309" s="42"/>
      <c r="C309" s="42"/>
      <c r="D309" s="42" t="s">
        <v>83</v>
      </c>
      <c r="E309" s="44">
        <v>11800</v>
      </c>
      <c r="F309" s="45">
        <v>11911</v>
      </c>
      <c r="G309" s="61">
        <v>4631.73</v>
      </c>
      <c r="H309" s="182">
        <f t="shared" si="10"/>
        <v>0.3888615565443707</v>
      </c>
      <c r="I309" s="182">
        <f t="shared" si="9"/>
        <v>0.0004969820347925428</v>
      </c>
      <c r="J309" s="65"/>
      <c r="L309" s="142"/>
    </row>
    <row r="310" spans="1:12" s="39" customFormat="1" ht="13.5" customHeight="1">
      <c r="A310" s="43" t="s">
        <v>60</v>
      </c>
      <c r="B310" s="42"/>
      <c r="C310" s="42"/>
      <c r="D310" s="42" t="s">
        <v>139</v>
      </c>
      <c r="E310" s="44">
        <v>103000</v>
      </c>
      <c r="F310" s="45">
        <v>103000</v>
      </c>
      <c r="G310" s="61">
        <v>60250.56</v>
      </c>
      <c r="H310" s="182">
        <f t="shared" si="10"/>
        <v>0.5849568932038834</v>
      </c>
      <c r="I310" s="182">
        <f t="shared" si="9"/>
        <v>0.006464851341980253</v>
      </c>
      <c r="J310" s="65"/>
      <c r="L310" s="142"/>
    </row>
    <row r="311" spans="1:12" s="39" customFormat="1" ht="13.5" customHeight="1">
      <c r="A311" s="43" t="s">
        <v>10</v>
      </c>
      <c r="B311" s="42"/>
      <c r="C311" s="42"/>
      <c r="D311" s="42" t="s">
        <v>154</v>
      </c>
      <c r="E311" s="44">
        <v>7600</v>
      </c>
      <c r="F311" s="45">
        <v>7600</v>
      </c>
      <c r="G311" s="61">
        <v>3971.9</v>
      </c>
      <c r="H311" s="182">
        <f t="shared" si="10"/>
        <v>0.5226184210526316</v>
      </c>
      <c r="I311" s="182">
        <f t="shared" si="9"/>
        <v>0.00042618264535983344</v>
      </c>
      <c r="J311" s="65"/>
      <c r="L311" s="142"/>
    </row>
    <row r="312" spans="1:12" s="39" customFormat="1" ht="13.5" customHeight="1">
      <c r="A312" s="43" t="s">
        <v>11</v>
      </c>
      <c r="B312" s="42"/>
      <c r="C312" s="42"/>
      <c r="D312" s="42" t="s">
        <v>136</v>
      </c>
      <c r="E312" s="44">
        <v>500</v>
      </c>
      <c r="F312" s="45">
        <v>500</v>
      </c>
      <c r="G312" s="61">
        <v>0</v>
      </c>
      <c r="H312" s="182">
        <f t="shared" si="10"/>
        <v>0</v>
      </c>
      <c r="I312" s="182">
        <f t="shared" si="9"/>
        <v>0</v>
      </c>
      <c r="J312" s="65"/>
      <c r="L312" s="142"/>
    </row>
    <row r="313" spans="1:12" s="39" customFormat="1" ht="13.5" customHeight="1" hidden="1">
      <c r="A313" s="43" t="s">
        <v>48</v>
      </c>
      <c r="B313" s="42"/>
      <c r="C313" s="42"/>
      <c r="D313" s="42" t="s">
        <v>138</v>
      </c>
      <c r="E313" s="44">
        <v>0</v>
      </c>
      <c r="F313" s="45">
        <v>0</v>
      </c>
      <c r="G313" s="61">
        <v>0</v>
      </c>
      <c r="H313" s="182" t="e">
        <f t="shared" si="10"/>
        <v>#DIV/0!</v>
      </c>
      <c r="I313" s="182">
        <f t="shared" si="9"/>
        <v>0</v>
      </c>
      <c r="J313" s="65"/>
      <c r="L313" s="142"/>
    </row>
    <row r="314" spans="1:12" s="39" customFormat="1" ht="13.5" customHeight="1">
      <c r="A314" s="43" t="s">
        <v>12</v>
      </c>
      <c r="B314" s="42"/>
      <c r="C314" s="42"/>
      <c r="D314" s="42" t="s">
        <v>79</v>
      </c>
      <c r="E314" s="44">
        <v>200</v>
      </c>
      <c r="F314" s="45">
        <v>200</v>
      </c>
      <c r="G314" s="61">
        <v>22.76</v>
      </c>
      <c r="H314" s="182">
        <f t="shared" si="10"/>
        <v>0.11380000000000001</v>
      </c>
      <c r="I314" s="182">
        <f t="shared" si="9"/>
        <v>2.4421352522444697E-06</v>
      </c>
      <c r="J314" s="65"/>
      <c r="L314" s="142"/>
    </row>
    <row r="315" spans="1:12" s="39" customFormat="1" ht="14.25" customHeight="1">
      <c r="A315" s="43" t="s">
        <v>380</v>
      </c>
      <c r="B315" s="42"/>
      <c r="C315" s="42"/>
      <c r="D315" s="42" t="s">
        <v>143</v>
      </c>
      <c r="E315" s="44">
        <v>4559</v>
      </c>
      <c r="F315" s="45">
        <v>4741</v>
      </c>
      <c r="G315" s="61">
        <v>3555.27</v>
      </c>
      <c r="H315" s="182">
        <f t="shared" si="10"/>
        <v>0.7498987555368066</v>
      </c>
      <c r="I315" s="182">
        <f t="shared" si="9"/>
        <v>0.0003814784797120912</v>
      </c>
      <c r="J315" s="65"/>
      <c r="L315" s="142"/>
    </row>
    <row r="316" spans="1:12" s="39" customFormat="1" ht="25.5" customHeight="1">
      <c r="A316" s="43" t="s">
        <v>222</v>
      </c>
      <c r="B316" s="42"/>
      <c r="C316" s="42"/>
      <c r="D316" s="42" t="s">
        <v>203</v>
      </c>
      <c r="E316" s="44">
        <v>320</v>
      </c>
      <c r="F316" s="45">
        <v>320</v>
      </c>
      <c r="G316" s="61">
        <v>120</v>
      </c>
      <c r="H316" s="182">
        <f t="shared" si="10"/>
        <v>0.375</v>
      </c>
      <c r="I316" s="182">
        <f t="shared" si="9"/>
        <v>1.2875932788635166E-05</v>
      </c>
      <c r="J316" s="65"/>
      <c r="L316" s="142"/>
    </row>
    <row r="317" spans="1:12" s="125" customFormat="1" ht="15" customHeight="1">
      <c r="A317" s="123" t="s">
        <v>15</v>
      </c>
      <c r="B317" s="184"/>
      <c r="C317" s="184" t="s">
        <v>142</v>
      </c>
      <c r="D317" s="184"/>
      <c r="E317" s="185">
        <f>SUM(E318:E321)</f>
        <v>11848</v>
      </c>
      <c r="F317" s="186">
        <f>SUM(F318:F321)</f>
        <v>11848</v>
      </c>
      <c r="G317" s="187">
        <f>SUM(G318:G321)</f>
        <v>6004.57</v>
      </c>
      <c r="H317" s="127">
        <f t="shared" si="10"/>
        <v>0.5068003038487509</v>
      </c>
      <c r="I317" s="127">
        <f t="shared" si="9"/>
        <v>0.0006442869978721254</v>
      </c>
      <c r="J317" s="188">
        <v>0</v>
      </c>
      <c r="L317" s="196"/>
    </row>
    <row r="318" spans="1:12" s="39" customFormat="1" ht="13.5" customHeight="1">
      <c r="A318" s="43" t="s">
        <v>377</v>
      </c>
      <c r="B318" s="42"/>
      <c r="C318" s="42"/>
      <c r="D318" s="42" t="s">
        <v>98</v>
      </c>
      <c r="E318" s="44">
        <v>9348</v>
      </c>
      <c r="F318" s="45">
        <v>9348</v>
      </c>
      <c r="G318" s="61">
        <v>5440</v>
      </c>
      <c r="H318" s="182">
        <f t="shared" si="10"/>
        <v>0.5819426615318785</v>
      </c>
      <c r="I318" s="182">
        <f t="shared" si="9"/>
        <v>0.0005837089530847942</v>
      </c>
      <c r="J318" s="65"/>
      <c r="L318" s="142"/>
    </row>
    <row r="319" spans="1:12" s="39" customFormat="1" ht="13.5" customHeight="1">
      <c r="A319" s="43" t="s">
        <v>210</v>
      </c>
      <c r="B319" s="42"/>
      <c r="C319" s="42"/>
      <c r="D319" s="42" t="s">
        <v>166</v>
      </c>
      <c r="E319" s="44">
        <v>500</v>
      </c>
      <c r="F319" s="45">
        <v>500</v>
      </c>
      <c r="G319" s="61">
        <v>0</v>
      </c>
      <c r="H319" s="182">
        <f t="shared" si="10"/>
        <v>0</v>
      </c>
      <c r="I319" s="182">
        <f t="shared" si="9"/>
        <v>0</v>
      </c>
      <c r="J319" s="65"/>
      <c r="L319" s="142"/>
    </row>
    <row r="320" spans="1:12" s="39" customFormat="1" ht="13.5" customHeight="1">
      <c r="A320" s="43" t="s">
        <v>9</v>
      </c>
      <c r="B320" s="42"/>
      <c r="C320" s="42"/>
      <c r="D320" s="42" t="s">
        <v>83</v>
      </c>
      <c r="E320" s="44">
        <v>1000</v>
      </c>
      <c r="F320" s="45">
        <v>1000</v>
      </c>
      <c r="G320" s="61">
        <v>564.57</v>
      </c>
      <c r="H320" s="182">
        <f t="shared" si="10"/>
        <v>0.56457</v>
      </c>
      <c r="I320" s="182">
        <f t="shared" si="9"/>
        <v>6.0578044787331296E-05</v>
      </c>
      <c r="J320" s="65"/>
      <c r="L320" s="142"/>
    </row>
    <row r="321" spans="1:12" s="39" customFormat="1" ht="13.5" customHeight="1">
      <c r="A321" s="43" t="s">
        <v>12</v>
      </c>
      <c r="B321" s="42"/>
      <c r="C321" s="42"/>
      <c r="D321" s="42" t="s">
        <v>79</v>
      </c>
      <c r="E321" s="44">
        <v>1000</v>
      </c>
      <c r="F321" s="44">
        <v>1000</v>
      </c>
      <c r="G321" s="64">
        <v>0</v>
      </c>
      <c r="H321" s="182">
        <f t="shared" si="10"/>
        <v>0</v>
      </c>
      <c r="I321" s="182">
        <f t="shared" si="9"/>
        <v>0</v>
      </c>
      <c r="J321" s="65"/>
      <c r="L321" s="142"/>
    </row>
    <row r="322" spans="1:12" s="39" customFormat="1" ht="21" customHeight="1">
      <c r="A322" s="32" t="s">
        <v>51</v>
      </c>
      <c r="B322" s="23">
        <v>851</v>
      </c>
      <c r="C322" s="23"/>
      <c r="D322" s="23"/>
      <c r="E322" s="24">
        <f>SUM(E323,E326,E348)</f>
        <v>135000</v>
      </c>
      <c r="F322" s="116">
        <f>SUM(F323,F326,F348)</f>
        <v>172570</v>
      </c>
      <c r="G322" s="119">
        <f>SUM(G326,G323,G348)</f>
        <v>101606.25</v>
      </c>
      <c r="H322" s="47">
        <f t="shared" si="10"/>
        <v>0.5887828127716289</v>
      </c>
      <c r="I322" s="47">
        <f t="shared" si="9"/>
        <v>0.01090229371587718</v>
      </c>
      <c r="J322" s="119">
        <v>0</v>
      </c>
      <c r="K322"/>
      <c r="L322" s="142"/>
    </row>
    <row r="323" spans="1:12" s="125" customFormat="1" ht="15" customHeight="1">
      <c r="A323" s="197" t="s">
        <v>144</v>
      </c>
      <c r="B323" s="191"/>
      <c r="C323" s="191" t="s">
        <v>145</v>
      </c>
      <c r="D323" s="191"/>
      <c r="E323" s="192">
        <f>SUM(E325:E325)</f>
        <v>4000</v>
      </c>
      <c r="F323" s="186">
        <f>SUM(F324:F325)</f>
        <v>4000</v>
      </c>
      <c r="G323" s="187">
        <f>SUM(G324:G325)</f>
        <v>2405.2</v>
      </c>
      <c r="H323" s="127">
        <f t="shared" si="10"/>
        <v>0.6013</v>
      </c>
      <c r="I323" s="127">
        <f t="shared" si="9"/>
        <v>0.0002580766128602108</v>
      </c>
      <c r="J323" s="188"/>
      <c r="L323" s="196"/>
    </row>
    <row r="324" spans="1:12" s="39" customFormat="1" ht="12.75">
      <c r="A324" s="36" t="s">
        <v>9</v>
      </c>
      <c r="B324" s="33"/>
      <c r="C324" s="33"/>
      <c r="D324" s="33" t="s">
        <v>83</v>
      </c>
      <c r="E324" s="34">
        <v>0</v>
      </c>
      <c r="F324" s="45">
        <v>1500</v>
      </c>
      <c r="G324" s="61">
        <v>1405.2</v>
      </c>
      <c r="H324" s="47"/>
      <c r="I324" s="182">
        <f aca="true" t="shared" si="11" ref="I324:I387">G324/9319713.14</f>
        <v>0.0001507771729549178</v>
      </c>
      <c r="J324" s="65"/>
      <c r="L324" s="142"/>
    </row>
    <row r="325" spans="1:12" s="39" customFormat="1" ht="12.75">
      <c r="A325" s="43" t="s">
        <v>12</v>
      </c>
      <c r="B325" s="33"/>
      <c r="C325" s="33"/>
      <c r="D325" s="33" t="s">
        <v>79</v>
      </c>
      <c r="E325" s="34">
        <v>4000</v>
      </c>
      <c r="F325" s="45">
        <v>2500</v>
      </c>
      <c r="G325" s="61">
        <v>1000</v>
      </c>
      <c r="H325" s="182">
        <f t="shared" si="10"/>
        <v>0.4</v>
      </c>
      <c r="I325" s="182">
        <f t="shared" si="11"/>
        <v>0.00010729943990529305</v>
      </c>
      <c r="J325" s="65"/>
      <c r="L325" s="142"/>
    </row>
    <row r="326" spans="1:12" s="125" customFormat="1" ht="15" customHeight="1">
      <c r="A326" s="123" t="s">
        <v>52</v>
      </c>
      <c r="B326" s="184"/>
      <c r="C326" s="184">
        <v>85154</v>
      </c>
      <c r="D326" s="184"/>
      <c r="E326" s="185">
        <f>SUM(E327:E347)</f>
        <v>131000</v>
      </c>
      <c r="F326" s="185">
        <f>SUM(F327:F347)</f>
        <v>168570</v>
      </c>
      <c r="G326" s="189">
        <f>SUM(G327:G347)</f>
        <v>99201.05</v>
      </c>
      <c r="H326" s="127">
        <f t="shared" si="10"/>
        <v>0.5884857922524768</v>
      </c>
      <c r="I326" s="127">
        <f t="shared" si="11"/>
        <v>0.010644217103016971</v>
      </c>
      <c r="J326" s="188"/>
      <c r="L326" s="196"/>
    </row>
    <row r="327" spans="1:12" s="125" customFormat="1" ht="38.25" customHeight="1">
      <c r="A327" s="35" t="s">
        <v>395</v>
      </c>
      <c r="B327" s="184"/>
      <c r="C327" s="184"/>
      <c r="D327" s="42" t="s">
        <v>97</v>
      </c>
      <c r="E327" s="44">
        <v>2000</v>
      </c>
      <c r="F327" s="44">
        <v>2000</v>
      </c>
      <c r="G327" s="61">
        <v>0</v>
      </c>
      <c r="H327" s="182">
        <f t="shared" si="10"/>
        <v>0</v>
      </c>
      <c r="I327" s="182">
        <f t="shared" si="11"/>
        <v>0</v>
      </c>
      <c r="J327" s="61"/>
      <c r="L327" s="196"/>
    </row>
    <row r="328" spans="1:12" s="39" customFormat="1" ht="13.5" customHeight="1">
      <c r="A328" s="30" t="s">
        <v>192</v>
      </c>
      <c r="B328" s="27"/>
      <c r="C328" s="27"/>
      <c r="D328" s="27" t="s">
        <v>151</v>
      </c>
      <c r="E328" s="28">
        <v>20000</v>
      </c>
      <c r="F328" s="31">
        <v>19700</v>
      </c>
      <c r="G328" s="65">
        <v>6919.4</v>
      </c>
      <c r="H328" s="182">
        <f t="shared" si="10"/>
        <v>0.35123857868020303</v>
      </c>
      <c r="I328" s="182">
        <f t="shared" si="11"/>
        <v>0.0007424477444806846</v>
      </c>
      <c r="J328" s="65"/>
      <c r="L328" s="139"/>
    </row>
    <row r="329" spans="1:12" s="39" customFormat="1" ht="13.5" customHeight="1">
      <c r="A329" s="30" t="s">
        <v>20</v>
      </c>
      <c r="B329" s="27"/>
      <c r="C329" s="27"/>
      <c r="D329" s="27" t="s">
        <v>172</v>
      </c>
      <c r="E329" s="28">
        <v>1515</v>
      </c>
      <c r="F329" s="31">
        <v>1519</v>
      </c>
      <c r="G329" s="65">
        <v>1518.41</v>
      </c>
      <c r="H329" s="182">
        <f t="shared" si="10"/>
        <v>0.999611586570112</v>
      </c>
      <c r="I329" s="182">
        <f t="shared" si="11"/>
        <v>0.00016292454254659603</v>
      </c>
      <c r="J329" s="65"/>
      <c r="L329" s="139"/>
    </row>
    <row r="330" spans="1:12" s="39" customFormat="1" ht="13.5" customHeight="1">
      <c r="A330" s="43" t="s">
        <v>21</v>
      </c>
      <c r="B330" s="27"/>
      <c r="C330" s="27"/>
      <c r="D330" s="42" t="s">
        <v>81</v>
      </c>
      <c r="E330" s="28">
        <v>4000</v>
      </c>
      <c r="F330" s="31">
        <v>3996</v>
      </c>
      <c r="G330" s="65">
        <v>1539.13</v>
      </c>
      <c r="H330" s="182">
        <f t="shared" si="10"/>
        <v>0.3851676676676677</v>
      </c>
      <c r="I330" s="182">
        <f t="shared" si="11"/>
        <v>0.00016514778694143368</v>
      </c>
      <c r="J330" s="65"/>
      <c r="L330" s="139"/>
    </row>
    <row r="331" spans="1:12" s="39" customFormat="1" ht="13.5" customHeight="1">
      <c r="A331" s="30" t="s">
        <v>240</v>
      </c>
      <c r="B331" s="27"/>
      <c r="C331" s="27"/>
      <c r="D331" s="42" t="s">
        <v>82</v>
      </c>
      <c r="E331" s="28">
        <v>900</v>
      </c>
      <c r="F331" s="31">
        <v>900</v>
      </c>
      <c r="G331" s="65">
        <v>182.61</v>
      </c>
      <c r="H331" s="182">
        <f t="shared" si="10"/>
        <v>0.20290000000000002</v>
      </c>
      <c r="I331" s="182">
        <f t="shared" si="11"/>
        <v>1.9593950721105564E-05</v>
      </c>
      <c r="J331" s="65"/>
      <c r="L331" s="139"/>
    </row>
    <row r="332" spans="1:12" ht="13.5" customHeight="1">
      <c r="A332" s="43" t="s">
        <v>165</v>
      </c>
      <c r="B332" s="27"/>
      <c r="C332" s="27"/>
      <c r="D332" s="42" t="s">
        <v>166</v>
      </c>
      <c r="E332" s="28">
        <v>25400</v>
      </c>
      <c r="F332" s="28">
        <v>25400</v>
      </c>
      <c r="G332" s="68">
        <v>13038.77</v>
      </c>
      <c r="H332" s="182">
        <f t="shared" si="10"/>
        <v>0.5133374015748031</v>
      </c>
      <c r="I332" s="182">
        <f t="shared" si="11"/>
        <v>0.0013990527180539377</v>
      </c>
      <c r="J332" s="65"/>
      <c r="L332" s="139"/>
    </row>
    <row r="333" spans="1:12" s="39" customFormat="1" ht="13.5" customHeight="1">
      <c r="A333" s="43" t="s">
        <v>9</v>
      </c>
      <c r="B333" s="27"/>
      <c r="C333" s="27"/>
      <c r="D333" s="27">
        <v>4210</v>
      </c>
      <c r="E333" s="28">
        <v>35506</v>
      </c>
      <c r="F333" s="28">
        <v>62036</v>
      </c>
      <c r="G333" s="68">
        <v>42489.04</v>
      </c>
      <c r="H333" s="182">
        <f t="shared" si="10"/>
        <v>0.6849094074408408</v>
      </c>
      <c r="I333" s="182">
        <f t="shared" si="11"/>
        <v>0.004559050194113593</v>
      </c>
      <c r="J333" s="65"/>
      <c r="L333" s="139"/>
    </row>
    <row r="334" spans="1:12" s="39" customFormat="1" ht="13.5" customHeight="1">
      <c r="A334" s="43" t="s">
        <v>60</v>
      </c>
      <c r="B334" s="27"/>
      <c r="C334" s="27"/>
      <c r="D334" s="42" t="s">
        <v>139</v>
      </c>
      <c r="E334" s="28">
        <v>5000</v>
      </c>
      <c r="F334" s="29">
        <v>5000</v>
      </c>
      <c r="G334" s="61">
        <v>1098.49</v>
      </c>
      <c r="H334" s="182">
        <f t="shared" si="10"/>
        <v>0.219698</v>
      </c>
      <c r="I334" s="182">
        <f t="shared" si="11"/>
        <v>0.00011786736174156536</v>
      </c>
      <c r="J334" s="65"/>
      <c r="L334" s="139"/>
    </row>
    <row r="335" spans="1:12" s="39" customFormat="1" ht="14.25" customHeight="1">
      <c r="A335" s="43" t="s">
        <v>146</v>
      </c>
      <c r="B335" s="27"/>
      <c r="C335" s="27"/>
      <c r="D335" s="42" t="s">
        <v>147</v>
      </c>
      <c r="E335" s="28">
        <v>1000</v>
      </c>
      <c r="F335" s="29">
        <v>4000</v>
      </c>
      <c r="G335" s="61">
        <v>0</v>
      </c>
      <c r="H335" s="182">
        <f t="shared" si="10"/>
        <v>0</v>
      </c>
      <c r="I335" s="182">
        <f t="shared" si="11"/>
        <v>0</v>
      </c>
      <c r="J335" s="65"/>
      <c r="L335" s="139"/>
    </row>
    <row r="336" spans="1:12" s="39" customFormat="1" ht="15" customHeight="1">
      <c r="A336" s="43" t="s">
        <v>10</v>
      </c>
      <c r="B336" s="27"/>
      <c r="C336" s="27"/>
      <c r="D336" s="42" t="s">
        <v>154</v>
      </c>
      <c r="E336" s="28">
        <v>300</v>
      </c>
      <c r="F336" s="29">
        <v>300</v>
      </c>
      <c r="G336" s="61">
        <v>0</v>
      </c>
      <c r="H336" s="182">
        <f t="shared" si="10"/>
        <v>0</v>
      </c>
      <c r="I336" s="182">
        <f t="shared" si="11"/>
        <v>0</v>
      </c>
      <c r="J336" s="65"/>
      <c r="L336" s="139"/>
    </row>
    <row r="337" spans="1:12" ht="15" customHeight="1">
      <c r="A337" s="43" t="s">
        <v>11</v>
      </c>
      <c r="B337" s="27"/>
      <c r="C337" s="27"/>
      <c r="D337" s="42" t="s">
        <v>136</v>
      </c>
      <c r="E337" s="28">
        <v>1000</v>
      </c>
      <c r="F337" s="29">
        <v>1000</v>
      </c>
      <c r="G337" s="61">
        <v>0</v>
      </c>
      <c r="H337" s="182">
        <f t="shared" si="10"/>
        <v>0</v>
      </c>
      <c r="I337" s="182">
        <f t="shared" si="11"/>
        <v>0</v>
      </c>
      <c r="J337" s="65"/>
      <c r="L337" s="139"/>
    </row>
    <row r="338" spans="1:12" ht="15" customHeight="1">
      <c r="A338" s="43" t="s">
        <v>48</v>
      </c>
      <c r="B338" s="27"/>
      <c r="C338" s="27"/>
      <c r="D338" s="42" t="s">
        <v>138</v>
      </c>
      <c r="E338" s="28">
        <v>0</v>
      </c>
      <c r="F338" s="29">
        <v>40</v>
      </c>
      <c r="G338" s="61">
        <v>40</v>
      </c>
      <c r="H338" s="182">
        <f t="shared" si="10"/>
        <v>1</v>
      </c>
      <c r="I338" s="182">
        <f t="shared" si="11"/>
        <v>4.291977596211722E-06</v>
      </c>
      <c r="J338" s="65"/>
      <c r="L338" s="139"/>
    </row>
    <row r="339" spans="1:12" ht="12.75">
      <c r="A339" s="30" t="s">
        <v>12</v>
      </c>
      <c r="B339" s="27"/>
      <c r="C339" s="27"/>
      <c r="D339" s="27">
        <v>4300</v>
      </c>
      <c r="E339" s="28">
        <v>27635</v>
      </c>
      <c r="F339" s="29">
        <v>35635</v>
      </c>
      <c r="G339" s="61">
        <v>30608.65</v>
      </c>
      <c r="H339" s="182">
        <f t="shared" si="10"/>
        <v>0.8589490669285815</v>
      </c>
      <c r="I339" s="182">
        <f t="shared" si="11"/>
        <v>0.003284291001257148</v>
      </c>
      <c r="J339" s="65"/>
      <c r="L339" s="139"/>
    </row>
    <row r="340" spans="1:12" ht="25.5">
      <c r="A340" s="43" t="s">
        <v>414</v>
      </c>
      <c r="B340" s="27"/>
      <c r="C340" s="27"/>
      <c r="D340" s="27" t="s">
        <v>207</v>
      </c>
      <c r="E340" s="28">
        <v>0</v>
      </c>
      <c r="F340" s="29">
        <v>300</v>
      </c>
      <c r="G340" s="61">
        <v>0</v>
      </c>
      <c r="H340" s="182">
        <f t="shared" si="10"/>
        <v>0</v>
      </c>
      <c r="I340" s="182">
        <f t="shared" si="11"/>
        <v>0</v>
      </c>
      <c r="J340" s="65"/>
      <c r="L340" s="139"/>
    </row>
    <row r="341" spans="1:12" ht="25.5" customHeight="1">
      <c r="A341" s="43" t="s">
        <v>469</v>
      </c>
      <c r="B341" s="27"/>
      <c r="C341" s="27"/>
      <c r="D341" s="42" t="s">
        <v>209</v>
      </c>
      <c r="E341" s="28">
        <v>1450</v>
      </c>
      <c r="F341" s="29">
        <v>1450</v>
      </c>
      <c r="G341" s="61">
        <v>586.57</v>
      </c>
      <c r="H341" s="182">
        <f t="shared" si="10"/>
        <v>0.4045310344827587</v>
      </c>
      <c r="I341" s="182">
        <f t="shared" si="11"/>
        <v>6.293863246524775E-05</v>
      </c>
      <c r="J341" s="65"/>
      <c r="L341" s="139"/>
    </row>
    <row r="342" spans="1:12" ht="25.5" customHeight="1">
      <c r="A342" s="75" t="s">
        <v>220</v>
      </c>
      <c r="B342" s="27"/>
      <c r="C342" s="27"/>
      <c r="D342" s="42" t="s">
        <v>221</v>
      </c>
      <c r="E342" s="28">
        <v>1000</v>
      </c>
      <c r="F342" s="29">
        <v>1000</v>
      </c>
      <c r="G342" s="61">
        <v>0</v>
      </c>
      <c r="H342" s="182">
        <f t="shared" si="10"/>
        <v>0</v>
      </c>
      <c r="I342" s="182">
        <f t="shared" si="11"/>
        <v>0</v>
      </c>
      <c r="J342" s="65"/>
      <c r="L342" s="139"/>
    </row>
    <row r="343" spans="1:12" ht="13.5" customHeight="1">
      <c r="A343" s="30" t="s">
        <v>25</v>
      </c>
      <c r="B343" s="27"/>
      <c r="C343" s="27"/>
      <c r="D343" s="27">
        <v>4410</v>
      </c>
      <c r="E343" s="28">
        <v>800</v>
      </c>
      <c r="F343" s="29">
        <v>800</v>
      </c>
      <c r="G343" s="61">
        <v>0</v>
      </c>
      <c r="H343" s="182">
        <f t="shared" si="10"/>
        <v>0</v>
      </c>
      <c r="I343" s="182">
        <f t="shared" si="11"/>
        <v>0</v>
      </c>
      <c r="J343" s="65"/>
      <c r="L343" s="139"/>
    </row>
    <row r="344" spans="1:12" ht="13.5" customHeight="1">
      <c r="A344" s="43" t="s">
        <v>26</v>
      </c>
      <c r="B344" s="27"/>
      <c r="C344" s="27"/>
      <c r="D344" s="42" t="s">
        <v>92</v>
      </c>
      <c r="E344" s="28">
        <v>400</v>
      </c>
      <c r="F344" s="29">
        <v>400</v>
      </c>
      <c r="G344" s="61">
        <v>120</v>
      </c>
      <c r="H344" s="182">
        <f t="shared" si="10"/>
        <v>0.3</v>
      </c>
      <c r="I344" s="182">
        <f t="shared" si="11"/>
        <v>1.2875932788635166E-05</v>
      </c>
      <c r="J344" s="65"/>
      <c r="L344" s="139"/>
    </row>
    <row r="345" spans="1:12" ht="14.25" customHeight="1">
      <c r="A345" s="48" t="s">
        <v>380</v>
      </c>
      <c r="B345" s="27"/>
      <c r="C345" s="27"/>
      <c r="D345" s="49" t="s">
        <v>143</v>
      </c>
      <c r="E345" s="28">
        <v>1094</v>
      </c>
      <c r="F345" s="29">
        <v>1094</v>
      </c>
      <c r="G345" s="61">
        <v>979.98</v>
      </c>
      <c r="H345" s="182">
        <f t="shared" si="10"/>
        <v>0.8957769652650823</v>
      </c>
      <c r="I345" s="182">
        <f t="shared" si="11"/>
        <v>0.00010515130511838907</v>
      </c>
      <c r="J345" s="65"/>
      <c r="L345" s="139"/>
    </row>
    <row r="346" spans="1:12" ht="15" customHeight="1">
      <c r="A346" s="43" t="s">
        <v>93</v>
      </c>
      <c r="B346" s="27"/>
      <c r="C346" s="27"/>
      <c r="D346" s="42" t="s">
        <v>94</v>
      </c>
      <c r="E346" s="28">
        <v>1000</v>
      </c>
      <c r="F346" s="29">
        <v>1000</v>
      </c>
      <c r="G346" s="61">
        <v>80</v>
      </c>
      <c r="H346" s="182">
        <f t="shared" si="10"/>
        <v>0.08</v>
      </c>
      <c r="I346" s="182">
        <f t="shared" si="11"/>
        <v>8.583955192423444E-06</v>
      </c>
      <c r="J346" s="65"/>
      <c r="L346" s="139"/>
    </row>
    <row r="347" spans="1:12" ht="26.25" customHeight="1">
      <c r="A347" s="43" t="s">
        <v>222</v>
      </c>
      <c r="B347" s="27"/>
      <c r="C347" s="27"/>
      <c r="D347" s="42" t="s">
        <v>203</v>
      </c>
      <c r="E347" s="28">
        <v>1000</v>
      </c>
      <c r="F347" s="29">
        <v>1000</v>
      </c>
      <c r="G347" s="61">
        <v>0</v>
      </c>
      <c r="H347" s="182">
        <f t="shared" si="10"/>
        <v>0</v>
      </c>
      <c r="I347" s="182">
        <f t="shared" si="11"/>
        <v>0</v>
      </c>
      <c r="J347" s="65"/>
      <c r="L347" s="139"/>
    </row>
    <row r="348" spans="1:12" s="125" customFormat="1" ht="17.25" customHeight="1" hidden="1">
      <c r="A348" s="123" t="s">
        <v>258</v>
      </c>
      <c r="B348" s="184"/>
      <c r="C348" s="184" t="s">
        <v>259</v>
      </c>
      <c r="D348" s="184"/>
      <c r="E348" s="185">
        <v>0</v>
      </c>
      <c r="F348" s="186">
        <f>F349</f>
        <v>0</v>
      </c>
      <c r="G348" s="187">
        <f>G349</f>
        <v>0</v>
      </c>
      <c r="H348" s="127" t="e">
        <f t="shared" si="10"/>
        <v>#DIV/0!</v>
      </c>
      <c r="I348" s="47">
        <f t="shared" si="11"/>
        <v>0</v>
      </c>
      <c r="J348" s="188">
        <v>0</v>
      </c>
      <c r="L348" s="194"/>
    </row>
    <row r="349" spans="1:12" ht="39" customHeight="1" hidden="1">
      <c r="A349" s="35" t="s">
        <v>395</v>
      </c>
      <c r="B349" s="27"/>
      <c r="C349" s="27"/>
      <c r="D349" s="27" t="s">
        <v>97</v>
      </c>
      <c r="E349" s="28">
        <v>0</v>
      </c>
      <c r="F349" s="29">
        <v>0</v>
      </c>
      <c r="G349" s="61">
        <v>0</v>
      </c>
      <c r="H349" s="182" t="e">
        <f t="shared" si="10"/>
        <v>#DIV/0!</v>
      </c>
      <c r="I349" s="47">
        <f t="shared" si="11"/>
        <v>0</v>
      </c>
      <c r="J349" s="65"/>
      <c r="L349" s="139"/>
    </row>
    <row r="350" spans="1:12" ht="21.75" customHeight="1">
      <c r="A350" s="32" t="s">
        <v>148</v>
      </c>
      <c r="B350" s="23" t="s">
        <v>127</v>
      </c>
      <c r="C350" s="23"/>
      <c r="D350" s="23"/>
      <c r="E350" s="24">
        <f>SUM(E351,E353,E366,E385,E387,E390,E394,E413,E420,E433,E392,E355,E357,E361)</f>
        <v>4362764</v>
      </c>
      <c r="F350" s="24">
        <f>SUM(F351,F353,F366,F385,F387,F390,F394,F413,F420,F433,F392,F355,F357,F361)</f>
        <v>4570401</v>
      </c>
      <c r="G350" s="62">
        <f>SUM(G351,G353,G366,G385,G387,G390,G394,G413,G420,G433,G392,G355,G357,G361)</f>
        <v>2332934.119999999</v>
      </c>
      <c r="H350" s="47">
        <f t="shared" si="10"/>
        <v>0.5104440770076847</v>
      </c>
      <c r="I350" s="47">
        <f t="shared" si="11"/>
        <v>0.25032252441194763</v>
      </c>
      <c r="J350" s="119">
        <v>0</v>
      </c>
      <c r="L350" s="139"/>
    </row>
    <row r="351" spans="1:12" s="149" customFormat="1" ht="15" customHeight="1">
      <c r="A351" s="197" t="s">
        <v>427</v>
      </c>
      <c r="B351" s="191"/>
      <c r="C351" s="191" t="s">
        <v>428</v>
      </c>
      <c r="D351" s="191"/>
      <c r="E351" s="192">
        <f>E352</f>
        <v>1500</v>
      </c>
      <c r="F351" s="192">
        <f>F352</f>
        <v>1500</v>
      </c>
      <c r="G351" s="193">
        <f>G352</f>
        <v>0</v>
      </c>
      <c r="H351" s="127">
        <f t="shared" si="10"/>
        <v>0</v>
      </c>
      <c r="I351" s="127">
        <f t="shared" si="11"/>
        <v>0</v>
      </c>
      <c r="J351" s="187"/>
      <c r="L351" s="169"/>
    </row>
    <row r="352" spans="1:12" s="135" customFormat="1" ht="13.5" customHeight="1">
      <c r="A352" s="36" t="s">
        <v>12</v>
      </c>
      <c r="B352" s="33"/>
      <c r="C352" s="33"/>
      <c r="D352" s="33" t="s">
        <v>79</v>
      </c>
      <c r="E352" s="34">
        <v>1500</v>
      </c>
      <c r="F352" s="45">
        <v>1500</v>
      </c>
      <c r="G352" s="61">
        <v>0</v>
      </c>
      <c r="H352" s="182">
        <f t="shared" si="10"/>
        <v>0</v>
      </c>
      <c r="I352" s="182">
        <f t="shared" si="11"/>
        <v>0</v>
      </c>
      <c r="J352" s="61"/>
      <c r="L352" s="139"/>
    </row>
    <row r="353" spans="1:12" s="125" customFormat="1" ht="15" customHeight="1">
      <c r="A353" s="123" t="s">
        <v>178</v>
      </c>
      <c r="B353" s="191"/>
      <c r="C353" s="184" t="s">
        <v>179</v>
      </c>
      <c r="D353" s="184"/>
      <c r="E353" s="206">
        <f>SUM(E354)</f>
        <v>115904</v>
      </c>
      <c r="F353" s="186">
        <f>F354</f>
        <v>115904</v>
      </c>
      <c r="G353" s="187">
        <f>G354</f>
        <v>63363.01</v>
      </c>
      <c r="H353" s="127">
        <f t="shared" si="10"/>
        <v>0.5466852740198785</v>
      </c>
      <c r="I353" s="127">
        <f t="shared" si="11"/>
        <v>0.006798815483713482</v>
      </c>
      <c r="J353" s="188"/>
      <c r="L353" s="194"/>
    </row>
    <row r="354" spans="1:12" ht="25.5" customHeight="1">
      <c r="A354" s="200" t="s">
        <v>396</v>
      </c>
      <c r="B354" s="23"/>
      <c r="C354" s="23"/>
      <c r="D354" s="49" t="s">
        <v>180</v>
      </c>
      <c r="E354" s="50">
        <v>115904</v>
      </c>
      <c r="F354" s="29">
        <v>115904</v>
      </c>
      <c r="G354" s="78">
        <v>63363.01</v>
      </c>
      <c r="H354" s="182">
        <f t="shared" si="10"/>
        <v>0.5466852740198785</v>
      </c>
      <c r="I354" s="182">
        <f t="shared" si="11"/>
        <v>0.006798815483713482</v>
      </c>
      <c r="J354" s="65"/>
      <c r="L354" s="139"/>
    </row>
    <row r="355" spans="1:12" s="125" customFormat="1" ht="15" customHeight="1">
      <c r="A355" s="207" t="s">
        <v>429</v>
      </c>
      <c r="B355" s="191"/>
      <c r="C355" s="191" t="s">
        <v>430</v>
      </c>
      <c r="D355" s="184"/>
      <c r="E355" s="185">
        <f>E356</f>
        <v>1500</v>
      </c>
      <c r="F355" s="185">
        <f>F356</f>
        <v>1500</v>
      </c>
      <c r="G355" s="189">
        <f>G356</f>
        <v>0</v>
      </c>
      <c r="H355" s="127">
        <f t="shared" si="10"/>
        <v>0</v>
      </c>
      <c r="I355" s="127">
        <f t="shared" si="11"/>
        <v>0</v>
      </c>
      <c r="J355" s="188"/>
      <c r="L355" s="194"/>
    </row>
    <row r="356" spans="1:12" ht="13.5" customHeight="1">
      <c r="A356" s="200" t="s">
        <v>53</v>
      </c>
      <c r="B356" s="23"/>
      <c r="C356" s="23"/>
      <c r="D356" s="42" t="s">
        <v>150</v>
      </c>
      <c r="E356" s="50">
        <v>1500</v>
      </c>
      <c r="F356" s="29">
        <v>1500</v>
      </c>
      <c r="G356" s="78">
        <v>0</v>
      </c>
      <c r="H356" s="182">
        <f t="shared" si="10"/>
        <v>0</v>
      </c>
      <c r="I356" s="182">
        <f t="shared" si="11"/>
        <v>0</v>
      </c>
      <c r="J356" s="65"/>
      <c r="L356" s="139"/>
    </row>
    <row r="357" spans="1:12" s="125" customFormat="1" ht="25.5" customHeight="1">
      <c r="A357" s="207" t="s">
        <v>431</v>
      </c>
      <c r="B357" s="191"/>
      <c r="C357" s="191" t="s">
        <v>432</v>
      </c>
      <c r="D357" s="184"/>
      <c r="E357" s="185">
        <f>E358+E359+E360</f>
        <v>2700</v>
      </c>
      <c r="F357" s="185">
        <f>F358+F359+F360</f>
        <v>2700</v>
      </c>
      <c r="G357" s="189">
        <f>G358+G359+G360</f>
        <v>76.26</v>
      </c>
      <c r="H357" s="127">
        <f t="shared" si="10"/>
        <v>0.028244444444444447</v>
      </c>
      <c r="I357" s="127">
        <f t="shared" si="11"/>
        <v>8.182655287177648E-06</v>
      </c>
      <c r="J357" s="188"/>
      <c r="L357" s="194"/>
    </row>
    <row r="358" spans="1:12" ht="13.5" customHeight="1">
      <c r="A358" s="200" t="s">
        <v>9</v>
      </c>
      <c r="B358" s="23"/>
      <c r="C358" s="23"/>
      <c r="D358" s="42" t="s">
        <v>83</v>
      </c>
      <c r="E358" s="50">
        <v>1200</v>
      </c>
      <c r="F358" s="50">
        <v>1200</v>
      </c>
      <c r="G358" s="78">
        <v>76.26</v>
      </c>
      <c r="H358" s="182">
        <f t="shared" si="10"/>
        <v>0.06355000000000001</v>
      </c>
      <c r="I358" s="182">
        <f t="shared" si="11"/>
        <v>8.182655287177648E-06</v>
      </c>
      <c r="J358" s="65"/>
      <c r="L358" s="139"/>
    </row>
    <row r="359" spans="1:12" ht="13.5" customHeight="1">
      <c r="A359" s="200" t="s">
        <v>25</v>
      </c>
      <c r="B359" s="23"/>
      <c r="C359" s="23"/>
      <c r="D359" s="42" t="s">
        <v>84</v>
      </c>
      <c r="E359" s="50">
        <v>500</v>
      </c>
      <c r="F359" s="50">
        <v>500</v>
      </c>
      <c r="G359" s="78">
        <v>0</v>
      </c>
      <c r="H359" s="182">
        <f t="shared" si="10"/>
        <v>0</v>
      </c>
      <c r="I359" s="182">
        <f t="shared" si="11"/>
        <v>0</v>
      </c>
      <c r="J359" s="65"/>
      <c r="L359" s="139"/>
    </row>
    <row r="360" spans="1:12" ht="25.5" customHeight="1">
      <c r="A360" s="43" t="s">
        <v>222</v>
      </c>
      <c r="B360" s="23"/>
      <c r="C360" s="23"/>
      <c r="D360" s="42" t="s">
        <v>203</v>
      </c>
      <c r="E360" s="50">
        <v>1000</v>
      </c>
      <c r="F360" s="50">
        <v>1000</v>
      </c>
      <c r="G360" s="78">
        <v>0</v>
      </c>
      <c r="H360" s="182">
        <f t="shared" si="10"/>
        <v>0</v>
      </c>
      <c r="I360" s="182">
        <f t="shared" si="11"/>
        <v>0</v>
      </c>
      <c r="J360" s="65"/>
      <c r="L360" s="139"/>
    </row>
    <row r="361" spans="1:12" s="125" customFormat="1" ht="15" customHeight="1">
      <c r="A361" s="123" t="s">
        <v>460</v>
      </c>
      <c r="B361" s="191"/>
      <c r="C361" s="191" t="s">
        <v>461</v>
      </c>
      <c r="D361" s="184"/>
      <c r="E361" s="185">
        <f>SUM(E362:E365)</f>
        <v>0</v>
      </c>
      <c r="F361" s="185">
        <f>SUM(F362:F365)</f>
        <v>7201</v>
      </c>
      <c r="G361" s="189">
        <f>SUM(G362:G365)</f>
        <v>458.01</v>
      </c>
      <c r="H361" s="127">
        <f t="shared" si="10"/>
        <v>0.06360366615747813</v>
      </c>
      <c r="I361" s="127">
        <f t="shared" si="11"/>
        <v>4.9144216471023265E-05</v>
      </c>
      <c r="J361" s="188"/>
      <c r="L361" s="194"/>
    </row>
    <row r="362" spans="1:12" ht="13.5" customHeight="1">
      <c r="A362" s="30" t="s">
        <v>192</v>
      </c>
      <c r="B362" s="23"/>
      <c r="C362" s="23"/>
      <c r="D362" s="42" t="s">
        <v>151</v>
      </c>
      <c r="E362" s="50">
        <v>0</v>
      </c>
      <c r="F362" s="50">
        <v>5750</v>
      </c>
      <c r="G362" s="78">
        <v>458.01</v>
      </c>
      <c r="H362" s="182">
        <f t="shared" si="10"/>
        <v>0.07965391304347826</v>
      </c>
      <c r="I362" s="182">
        <f t="shared" si="11"/>
        <v>4.9144216471023265E-05</v>
      </c>
      <c r="J362" s="65"/>
      <c r="L362" s="139"/>
    </row>
    <row r="363" spans="1:12" ht="13.5" customHeight="1">
      <c r="A363" s="43" t="s">
        <v>21</v>
      </c>
      <c r="B363" s="23"/>
      <c r="C363" s="23"/>
      <c r="D363" s="42" t="s">
        <v>81</v>
      </c>
      <c r="E363" s="50">
        <v>0</v>
      </c>
      <c r="F363" s="50">
        <v>990</v>
      </c>
      <c r="G363" s="78">
        <v>0</v>
      </c>
      <c r="H363" s="182">
        <f t="shared" si="10"/>
        <v>0</v>
      </c>
      <c r="I363" s="182">
        <f t="shared" si="11"/>
        <v>0</v>
      </c>
      <c r="J363" s="65"/>
      <c r="L363" s="139"/>
    </row>
    <row r="364" spans="1:12" ht="13.5" customHeight="1">
      <c r="A364" s="30" t="s">
        <v>240</v>
      </c>
      <c r="B364" s="23"/>
      <c r="C364" s="23"/>
      <c r="D364" s="42" t="s">
        <v>82</v>
      </c>
      <c r="E364" s="50">
        <v>0</v>
      </c>
      <c r="F364" s="50">
        <v>141</v>
      </c>
      <c r="G364" s="78">
        <v>0</v>
      </c>
      <c r="H364" s="182">
        <f t="shared" si="10"/>
        <v>0</v>
      </c>
      <c r="I364" s="182">
        <f t="shared" si="11"/>
        <v>0</v>
      </c>
      <c r="J364" s="65"/>
      <c r="L364" s="139"/>
    </row>
    <row r="365" spans="1:12" ht="13.5" customHeight="1">
      <c r="A365" s="48" t="s">
        <v>380</v>
      </c>
      <c r="B365" s="23"/>
      <c r="C365" s="23"/>
      <c r="D365" s="42" t="s">
        <v>143</v>
      </c>
      <c r="E365" s="50">
        <v>0</v>
      </c>
      <c r="F365" s="50">
        <v>320</v>
      </c>
      <c r="G365" s="78">
        <v>0</v>
      </c>
      <c r="H365" s="182">
        <f t="shared" si="10"/>
        <v>0</v>
      </c>
      <c r="I365" s="182">
        <f t="shared" si="11"/>
        <v>0</v>
      </c>
      <c r="J365" s="65"/>
      <c r="L365" s="139"/>
    </row>
    <row r="366" spans="1:12" s="125" customFormat="1" ht="44.25" customHeight="1">
      <c r="A366" s="123" t="s">
        <v>280</v>
      </c>
      <c r="B366" s="191"/>
      <c r="C366" s="184" t="s">
        <v>135</v>
      </c>
      <c r="D366" s="184"/>
      <c r="E366" s="185">
        <f>SUM(E367:E384)</f>
        <v>3006100</v>
      </c>
      <c r="F366" s="186">
        <f>SUM(F367:F384)</f>
        <v>3006100</v>
      </c>
      <c r="G366" s="187">
        <f>SUM(G367:G384)</f>
        <v>1527024.87</v>
      </c>
      <c r="H366" s="127">
        <f t="shared" si="10"/>
        <v>0.507975406673098</v>
      </c>
      <c r="I366" s="127">
        <f t="shared" si="11"/>
        <v>0.16384891327245293</v>
      </c>
      <c r="J366" s="188">
        <v>0</v>
      </c>
      <c r="L366" s="194"/>
    </row>
    <row r="367" spans="1:12" ht="45.75" customHeight="1">
      <c r="A367" s="201" t="s">
        <v>397</v>
      </c>
      <c r="B367" s="23"/>
      <c r="C367" s="49"/>
      <c r="D367" s="49" t="s">
        <v>275</v>
      </c>
      <c r="E367" s="50">
        <v>3000</v>
      </c>
      <c r="F367" s="50">
        <v>3000</v>
      </c>
      <c r="G367" s="140">
        <v>1693</v>
      </c>
      <c r="H367" s="182">
        <f aca="true" t="shared" si="12" ref="H367:H429">G367/F367</f>
        <v>0.5643333333333334</v>
      </c>
      <c r="I367" s="182">
        <f t="shared" si="11"/>
        <v>0.00018165795175966113</v>
      </c>
      <c r="J367" s="119"/>
      <c r="L367" s="139"/>
    </row>
    <row r="368" spans="1:12" ht="12.75">
      <c r="A368" s="106" t="s">
        <v>377</v>
      </c>
      <c r="B368" s="23"/>
      <c r="C368" s="49"/>
      <c r="D368" s="49" t="s">
        <v>98</v>
      </c>
      <c r="E368" s="50">
        <v>450</v>
      </c>
      <c r="F368" s="46">
        <v>450</v>
      </c>
      <c r="G368" s="66">
        <v>121.32</v>
      </c>
      <c r="H368" s="182">
        <f t="shared" si="12"/>
        <v>0.2696</v>
      </c>
      <c r="I368" s="182">
        <f t="shared" si="11"/>
        <v>1.3017568049310151E-05</v>
      </c>
      <c r="J368" s="65"/>
      <c r="L368" s="139"/>
    </row>
    <row r="369" spans="1:12" ht="12.75">
      <c r="A369" s="48" t="s">
        <v>53</v>
      </c>
      <c r="B369" s="23"/>
      <c r="C369" s="49"/>
      <c r="D369" s="49" t="s">
        <v>150</v>
      </c>
      <c r="E369" s="50">
        <v>2771495</v>
      </c>
      <c r="F369" s="46">
        <v>2771495</v>
      </c>
      <c r="G369" s="66">
        <v>1390246.28</v>
      </c>
      <c r="H369" s="182">
        <f t="shared" si="12"/>
        <v>0.5016232322266503</v>
      </c>
      <c r="I369" s="182">
        <f t="shared" si="11"/>
        <v>0.14917264717441722</v>
      </c>
      <c r="J369" s="65"/>
      <c r="L369" s="139"/>
    </row>
    <row r="370" spans="1:12" ht="15" customHeight="1">
      <c r="A370" s="48" t="s">
        <v>19</v>
      </c>
      <c r="B370" s="23"/>
      <c r="C370" s="49"/>
      <c r="D370" s="49" t="s">
        <v>151</v>
      </c>
      <c r="E370" s="50">
        <v>64120</v>
      </c>
      <c r="F370" s="46">
        <v>64120</v>
      </c>
      <c r="G370" s="66">
        <v>29233.38</v>
      </c>
      <c r="H370" s="182">
        <f t="shared" si="12"/>
        <v>0.45591671865252653</v>
      </c>
      <c r="I370" s="182">
        <f t="shared" si="11"/>
        <v>0.0031367253005385957</v>
      </c>
      <c r="J370" s="65"/>
      <c r="L370" s="139"/>
    </row>
    <row r="371" spans="1:12" ht="12.75">
      <c r="A371" s="48" t="s">
        <v>20</v>
      </c>
      <c r="B371" s="23"/>
      <c r="C371" s="49"/>
      <c r="D371" s="49" t="s">
        <v>172</v>
      </c>
      <c r="E371" s="50">
        <v>5305</v>
      </c>
      <c r="F371" s="46">
        <v>5305</v>
      </c>
      <c r="G371" s="66">
        <v>5143.55</v>
      </c>
      <c r="H371" s="182">
        <f t="shared" si="12"/>
        <v>0.9695664467483507</v>
      </c>
      <c r="I371" s="182">
        <f t="shared" si="11"/>
        <v>0.0005519000341248701</v>
      </c>
      <c r="J371" s="65"/>
      <c r="L371" s="139"/>
    </row>
    <row r="372" spans="1:12" ht="15" customHeight="1">
      <c r="A372" s="48" t="s">
        <v>21</v>
      </c>
      <c r="B372" s="23"/>
      <c r="C372" s="49"/>
      <c r="D372" s="49" t="s">
        <v>81</v>
      </c>
      <c r="E372" s="50">
        <v>143955</v>
      </c>
      <c r="F372" s="46">
        <v>143955</v>
      </c>
      <c r="G372" s="66">
        <v>93585</v>
      </c>
      <c r="H372" s="182">
        <f t="shared" si="12"/>
        <v>0.6500989892674794</v>
      </c>
      <c r="I372" s="182">
        <f t="shared" si="11"/>
        <v>0.01004161808353685</v>
      </c>
      <c r="J372" s="65"/>
      <c r="L372" s="139"/>
    </row>
    <row r="373" spans="1:12" ht="15" customHeight="1">
      <c r="A373" s="48" t="s">
        <v>22</v>
      </c>
      <c r="B373" s="23"/>
      <c r="C373" s="49"/>
      <c r="D373" s="49" t="s">
        <v>82</v>
      </c>
      <c r="E373" s="50">
        <v>1041</v>
      </c>
      <c r="F373" s="46">
        <v>1041</v>
      </c>
      <c r="G373" s="66">
        <v>414.8</v>
      </c>
      <c r="H373" s="182">
        <f t="shared" si="12"/>
        <v>0.3984630163304515</v>
      </c>
      <c r="I373" s="182">
        <f t="shared" si="11"/>
        <v>4.450780767271556E-05</v>
      </c>
      <c r="J373" s="65"/>
      <c r="L373" s="139"/>
    </row>
    <row r="374" spans="1:12" ht="15" customHeight="1">
      <c r="A374" s="43" t="s">
        <v>165</v>
      </c>
      <c r="B374" s="23"/>
      <c r="C374" s="49"/>
      <c r="D374" s="42" t="s">
        <v>166</v>
      </c>
      <c r="E374" s="50">
        <v>1000</v>
      </c>
      <c r="F374" s="46">
        <v>1000</v>
      </c>
      <c r="G374" s="66">
        <v>0</v>
      </c>
      <c r="H374" s="182">
        <f t="shared" si="12"/>
        <v>0</v>
      </c>
      <c r="I374" s="182">
        <f t="shared" si="11"/>
        <v>0</v>
      </c>
      <c r="J374" s="65"/>
      <c r="L374" s="139"/>
    </row>
    <row r="375" spans="1:12" ht="15" customHeight="1">
      <c r="A375" s="48" t="s">
        <v>9</v>
      </c>
      <c r="B375" s="23"/>
      <c r="C375" s="49"/>
      <c r="D375" s="49" t="s">
        <v>83</v>
      </c>
      <c r="E375" s="50">
        <v>4553</v>
      </c>
      <c r="F375" s="46">
        <v>4553</v>
      </c>
      <c r="G375" s="66">
        <v>1096.91</v>
      </c>
      <c r="H375" s="182">
        <f t="shared" si="12"/>
        <v>0.2409202723479025</v>
      </c>
      <c r="I375" s="182">
        <f t="shared" si="11"/>
        <v>0.000117697828626515</v>
      </c>
      <c r="J375" s="65"/>
      <c r="L375" s="139"/>
    </row>
    <row r="376" spans="1:12" ht="15" customHeight="1">
      <c r="A376" s="48" t="s">
        <v>11</v>
      </c>
      <c r="B376" s="23"/>
      <c r="C376" s="49"/>
      <c r="D376" s="49" t="s">
        <v>136</v>
      </c>
      <c r="E376" s="50">
        <v>500</v>
      </c>
      <c r="F376" s="46">
        <v>500</v>
      </c>
      <c r="G376" s="66">
        <v>0</v>
      </c>
      <c r="H376" s="182">
        <f t="shared" si="12"/>
        <v>0</v>
      </c>
      <c r="I376" s="182">
        <f t="shared" si="11"/>
        <v>0</v>
      </c>
      <c r="J376" s="65"/>
      <c r="L376" s="139"/>
    </row>
    <row r="377" spans="1:12" ht="15" customHeight="1">
      <c r="A377" s="48" t="s">
        <v>48</v>
      </c>
      <c r="B377" s="23"/>
      <c r="C377" s="49"/>
      <c r="D377" s="49" t="s">
        <v>138</v>
      </c>
      <c r="E377" s="50">
        <v>150</v>
      </c>
      <c r="F377" s="46">
        <v>150</v>
      </c>
      <c r="G377" s="66">
        <v>0</v>
      </c>
      <c r="H377" s="182">
        <f t="shared" si="12"/>
        <v>0</v>
      </c>
      <c r="I377" s="182">
        <f t="shared" si="11"/>
        <v>0</v>
      </c>
      <c r="J377" s="65"/>
      <c r="L377" s="139"/>
    </row>
    <row r="378" spans="1:12" ht="15" customHeight="1">
      <c r="A378" s="48" t="s">
        <v>12</v>
      </c>
      <c r="B378" s="23"/>
      <c r="C378" s="49"/>
      <c r="D378" s="49" t="s">
        <v>79</v>
      </c>
      <c r="E378" s="50">
        <v>3800</v>
      </c>
      <c r="F378" s="46">
        <v>3800</v>
      </c>
      <c r="G378" s="66">
        <v>2675.3</v>
      </c>
      <c r="H378" s="182">
        <f t="shared" si="12"/>
        <v>0.7040263157894737</v>
      </c>
      <c r="I378" s="182">
        <f t="shared" si="11"/>
        <v>0.0002870581915786305</v>
      </c>
      <c r="J378" s="65"/>
      <c r="L378" s="139"/>
    </row>
    <row r="379" spans="1:12" ht="39" customHeight="1">
      <c r="A379" s="48" t="s">
        <v>398</v>
      </c>
      <c r="B379" s="23"/>
      <c r="C379" s="49"/>
      <c r="D379" s="49" t="s">
        <v>209</v>
      </c>
      <c r="E379" s="50">
        <v>1700</v>
      </c>
      <c r="F379" s="46">
        <v>1700</v>
      </c>
      <c r="G379" s="66">
        <v>927.02</v>
      </c>
      <c r="H379" s="182">
        <f t="shared" si="12"/>
        <v>0.5453058823529412</v>
      </c>
      <c r="I379" s="182">
        <f t="shared" si="11"/>
        <v>9.946872678100475E-05</v>
      </c>
      <c r="J379" s="65"/>
      <c r="L379" s="139"/>
    </row>
    <row r="380" spans="1:12" ht="15" customHeight="1">
      <c r="A380" s="48" t="s">
        <v>25</v>
      </c>
      <c r="B380" s="23"/>
      <c r="C380" s="49"/>
      <c r="D380" s="49" t="s">
        <v>84</v>
      </c>
      <c r="E380" s="50">
        <v>500</v>
      </c>
      <c r="F380" s="46">
        <v>500</v>
      </c>
      <c r="G380" s="66">
        <v>0</v>
      </c>
      <c r="H380" s="182">
        <f t="shared" si="12"/>
        <v>0</v>
      </c>
      <c r="I380" s="182">
        <f t="shared" si="11"/>
        <v>0</v>
      </c>
      <c r="J380" s="65"/>
      <c r="L380" s="139"/>
    </row>
    <row r="381" spans="1:12" ht="15" customHeight="1">
      <c r="A381" s="48" t="s">
        <v>393</v>
      </c>
      <c r="B381" s="23"/>
      <c r="C381" s="49"/>
      <c r="D381" s="49" t="s">
        <v>143</v>
      </c>
      <c r="E381" s="50">
        <v>2331</v>
      </c>
      <c r="F381" s="46">
        <v>2331</v>
      </c>
      <c r="G381" s="66">
        <v>1800</v>
      </c>
      <c r="H381" s="182">
        <f t="shared" si="12"/>
        <v>0.7722007722007722</v>
      </c>
      <c r="I381" s="182">
        <f t="shared" si="11"/>
        <v>0.00019313899182952748</v>
      </c>
      <c r="J381" s="65"/>
      <c r="L381" s="139"/>
    </row>
    <row r="382" spans="1:12" ht="48.75" customHeight="1">
      <c r="A382" s="201" t="s">
        <v>403</v>
      </c>
      <c r="B382" s="23"/>
      <c r="C382" s="49"/>
      <c r="D382" s="49" t="s">
        <v>276</v>
      </c>
      <c r="E382" s="50">
        <v>500</v>
      </c>
      <c r="F382" s="46">
        <v>500</v>
      </c>
      <c r="G382" s="66">
        <v>31.7</v>
      </c>
      <c r="H382" s="182">
        <f t="shared" si="12"/>
        <v>0.0634</v>
      </c>
      <c r="I382" s="182">
        <f t="shared" si="11"/>
        <v>3.4013922449977895E-06</v>
      </c>
      <c r="J382" s="65"/>
      <c r="L382" s="139"/>
    </row>
    <row r="383" spans="1:12" ht="15" customHeight="1">
      <c r="A383" s="106" t="s">
        <v>93</v>
      </c>
      <c r="B383" s="23"/>
      <c r="C383" s="49"/>
      <c r="D383" s="49" t="s">
        <v>94</v>
      </c>
      <c r="E383" s="50">
        <v>700</v>
      </c>
      <c r="F383" s="46">
        <v>700</v>
      </c>
      <c r="G383" s="66">
        <v>56.61</v>
      </c>
      <c r="H383" s="182">
        <f t="shared" si="12"/>
        <v>0.08087142857142857</v>
      </c>
      <c r="I383" s="182">
        <f t="shared" si="11"/>
        <v>6.074221293038639E-06</v>
      </c>
      <c r="J383" s="65"/>
      <c r="L383" s="139"/>
    </row>
    <row r="384" spans="1:12" ht="28.5" customHeight="1">
      <c r="A384" s="48" t="s">
        <v>211</v>
      </c>
      <c r="B384" s="23"/>
      <c r="C384" s="49"/>
      <c r="D384" s="49" t="s">
        <v>203</v>
      </c>
      <c r="E384" s="50">
        <v>1000</v>
      </c>
      <c r="F384" s="46">
        <v>1000</v>
      </c>
      <c r="G384" s="66">
        <v>0</v>
      </c>
      <c r="H384" s="182">
        <f t="shared" si="12"/>
        <v>0</v>
      </c>
      <c r="I384" s="182">
        <f t="shared" si="11"/>
        <v>0</v>
      </c>
      <c r="J384" s="65"/>
      <c r="L384" s="139"/>
    </row>
    <row r="385" spans="1:12" s="125" customFormat="1" ht="66" customHeight="1">
      <c r="A385" s="123" t="s">
        <v>344</v>
      </c>
      <c r="B385" s="184"/>
      <c r="C385" s="184" t="s">
        <v>128</v>
      </c>
      <c r="D385" s="184"/>
      <c r="E385" s="185">
        <f>SUM(E386)</f>
        <v>45200</v>
      </c>
      <c r="F385" s="186">
        <f>F386</f>
        <v>45200</v>
      </c>
      <c r="G385" s="187">
        <f>G386</f>
        <v>26572.32</v>
      </c>
      <c r="H385" s="127">
        <f t="shared" si="12"/>
        <v>0.587883185840708</v>
      </c>
      <c r="I385" s="127">
        <f t="shared" si="11"/>
        <v>0.0028511950529842164</v>
      </c>
      <c r="J385" s="188"/>
      <c r="L385" s="194"/>
    </row>
    <row r="386" spans="1:12" ht="15" customHeight="1">
      <c r="A386" s="30" t="s">
        <v>54</v>
      </c>
      <c r="B386" s="27"/>
      <c r="C386" s="27"/>
      <c r="D386" s="27">
        <v>4130</v>
      </c>
      <c r="E386" s="28">
        <v>45200</v>
      </c>
      <c r="F386" s="46">
        <v>45200</v>
      </c>
      <c r="G386" s="66">
        <v>26572.32</v>
      </c>
      <c r="H386" s="182">
        <f t="shared" si="12"/>
        <v>0.587883185840708</v>
      </c>
      <c r="I386" s="182">
        <f t="shared" si="11"/>
        <v>0.0028511950529842164</v>
      </c>
      <c r="J386" s="65"/>
      <c r="L386" s="139"/>
    </row>
    <row r="387" spans="1:12" s="125" customFormat="1" ht="24.75" customHeight="1">
      <c r="A387" s="123" t="s">
        <v>247</v>
      </c>
      <c r="B387" s="184"/>
      <c r="C387" s="184" t="s">
        <v>129</v>
      </c>
      <c r="D387" s="184"/>
      <c r="E387" s="185">
        <f>SUM(E388,E389)</f>
        <v>142200</v>
      </c>
      <c r="F387" s="186">
        <f>F388+F389</f>
        <v>250575</v>
      </c>
      <c r="G387" s="187">
        <f>G388+G389</f>
        <v>120147.44</v>
      </c>
      <c r="H387" s="127">
        <f t="shared" si="12"/>
        <v>0.4794869400379128</v>
      </c>
      <c r="I387" s="127">
        <f t="shared" si="11"/>
        <v>0.012891753018054801</v>
      </c>
      <c r="J387" s="188"/>
      <c r="L387" s="194"/>
    </row>
    <row r="388" spans="1:12" ht="15" customHeight="1">
      <c r="A388" s="30" t="s">
        <v>53</v>
      </c>
      <c r="B388" s="27"/>
      <c r="C388" s="27"/>
      <c r="D388" s="27">
        <v>3110</v>
      </c>
      <c r="E388" s="28">
        <v>137200</v>
      </c>
      <c r="F388" s="46">
        <v>240075</v>
      </c>
      <c r="G388" s="66">
        <v>113865.84</v>
      </c>
      <c r="H388" s="182">
        <f t="shared" si="12"/>
        <v>0.47429278350515464</v>
      </c>
      <c r="I388" s="182">
        <f aca="true" t="shared" si="13" ref="I388:I451">G388/9319713.14</f>
        <v>0.012217740856345713</v>
      </c>
      <c r="J388" s="65"/>
      <c r="L388" s="139"/>
    </row>
    <row r="389" spans="1:12" ht="15" customHeight="1">
      <c r="A389" s="43" t="s">
        <v>12</v>
      </c>
      <c r="B389" s="27"/>
      <c r="C389" s="27"/>
      <c r="D389" s="42" t="s">
        <v>79</v>
      </c>
      <c r="E389" s="28">
        <v>5000</v>
      </c>
      <c r="F389" s="29">
        <v>10500</v>
      </c>
      <c r="G389" s="78">
        <v>6281.6</v>
      </c>
      <c r="H389" s="182">
        <f t="shared" si="12"/>
        <v>0.598247619047619</v>
      </c>
      <c r="I389" s="182">
        <f t="shared" si="13"/>
        <v>0.0006740121617090888</v>
      </c>
      <c r="J389" s="65"/>
      <c r="L389" s="139"/>
    </row>
    <row r="390" spans="1:12" s="125" customFormat="1" ht="13.5" customHeight="1">
      <c r="A390" s="123" t="s">
        <v>55</v>
      </c>
      <c r="B390" s="184"/>
      <c r="C390" s="184" t="s">
        <v>152</v>
      </c>
      <c r="D390" s="184"/>
      <c r="E390" s="185">
        <f>SUM(E391)</f>
        <v>312200</v>
      </c>
      <c r="F390" s="186">
        <f>F391</f>
        <v>312200</v>
      </c>
      <c r="G390" s="187">
        <f>G391</f>
        <v>154392.62</v>
      </c>
      <c r="H390" s="127">
        <f t="shared" si="12"/>
        <v>0.494531133888533</v>
      </c>
      <c r="I390" s="127">
        <f t="shared" si="13"/>
        <v>0.016566241651510744</v>
      </c>
      <c r="J390" s="188"/>
      <c r="L390" s="194"/>
    </row>
    <row r="391" spans="1:12" ht="13.5" customHeight="1">
      <c r="A391" s="30" t="s">
        <v>53</v>
      </c>
      <c r="B391" s="27"/>
      <c r="C391" s="27"/>
      <c r="D391" s="27">
        <v>3110</v>
      </c>
      <c r="E391" s="28">
        <v>312200</v>
      </c>
      <c r="F391" s="28">
        <v>312200</v>
      </c>
      <c r="G391" s="68">
        <v>154392.62</v>
      </c>
      <c r="H391" s="182">
        <f t="shared" si="12"/>
        <v>0.494531133888533</v>
      </c>
      <c r="I391" s="182">
        <f t="shared" si="13"/>
        <v>0.016566241651510744</v>
      </c>
      <c r="J391" s="65"/>
      <c r="L391" s="139"/>
    </row>
    <row r="392" spans="1:12" s="125" customFormat="1" ht="13.5" customHeight="1">
      <c r="A392" s="123" t="s">
        <v>284</v>
      </c>
      <c r="B392" s="184"/>
      <c r="C392" s="184" t="s">
        <v>285</v>
      </c>
      <c r="D392" s="184"/>
      <c r="E392" s="185">
        <f>SUM(E393)</f>
        <v>75900</v>
      </c>
      <c r="F392" s="185">
        <f>SUM(F393)</f>
        <v>91733</v>
      </c>
      <c r="G392" s="189">
        <f>SUM(G393)</f>
        <v>90145.36</v>
      </c>
      <c r="H392" s="47">
        <f t="shared" si="12"/>
        <v>0.9826928150174964</v>
      </c>
      <c r="I392" s="127">
        <f t="shared" si="13"/>
        <v>0.009672546638061007</v>
      </c>
      <c r="J392" s="188"/>
      <c r="L392" s="194"/>
    </row>
    <row r="393" spans="1:12" ht="14.25" customHeight="1">
      <c r="A393" s="30" t="s">
        <v>53</v>
      </c>
      <c r="B393" s="27"/>
      <c r="C393" s="27"/>
      <c r="D393" s="27" t="s">
        <v>150</v>
      </c>
      <c r="E393" s="28">
        <v>75900</v>
      </c>
      <c r="F393" s="29">
        <v>91733</v>
      </c>
      <c r="G393" s="78">
        <v>90145.36</v>
      </c>
      <c r="H393" s="182">
        <f t="shared" si="12"/>
        <v>0.9826928150174964</v>
      </c>
      <c r="I393" s="182">
        <f t="shared" si="13"/>
        <v>0.009672546638061007</v>
      </c>
      <c r="J393" s="65"/>
      <c r="L393" s="139"/>
    </row>
    <row r="394" spans="1:13" s="125" customFormat="1" ht="15" customHeight="1">
      <c r="A394" s="123" t="s">
        <v>56</v>
      </c>
      <c r="B394" s="184"/>
      <c r="C394" s="184" t="s">
        <v>130</v>
      </c>
      <c r="D394" s="184"/>
      <c r="E394" s="185">
        <f>SUM(E395:E412)</f>
        <v>383903</v>
      </c>
      <c r="F394" s="186">
        <f>SUM(F395:F412)</f>
        <v>387803</v>
      </c>
      <c r="G394" s="187">
        <f>SUM(G395:G412)</f>
        <v>180573.24000000002</v>
      </c>
      <c r="H394" s="127">
        <f t="shared" si="12"/>
        <v>0.46563136437830555</v>
      </c>
      <c r="I394" s="127">
        <f t="shared" si="13"/>
        <v>0.01937540751388406</v>
      </c>
      <c r="J394" s="188"/>
      <c r="L394" s="194"/>
      <c r="M394" s="194"/>
    </row>
    <row r="395" spans="1:12" ht="13.5" customHeight="1">
      <c r="A395" s="48" t="s">
        <v>377</v>
      </c>
      <c r="B395" s="27"/>
      <c r="C395" s="27"/>
      <c r="D395" s="27" t="s">
        <v>98</v>
      </c>
      <c r="E395" s="28">
        <v>2220</v>
      </c>
      <c r="F395" s="29">
        <v>2188</v>
      </c>
      <c r="G395" s="78">
        <v>408.04</v>
      </c>
      <c r="H395" s="182">
        <f t="shared" si="12"/>
        <v>0.18648994515539305</v>
      </c>
      <c r="I395" s="182">
        <f t="shared" si="13"/>
        <v>4.378246345895578E-05</v>
      </c>
      <c r="J395" s="65"/>
      <c r="L395" s="139"/>
    </row>
    <row r="396" spans="1:12" ht="13.5" customHeight="1">
      <c r="A396" s="30" t="s">
        <v>19</v>
      </c>
      <c r="B396" s="27"/>
      <c r="C396" s="27"/>
      <c r="D396" s="27">
        <v>4010</v>
      </c>
      <c r="E396" s="28">
        <v>233517</v>
      </c>
      <c r="F396" s="29">
        <v>236777</v>
      </c>
      <c r="G396" s="78">
        <v>108550.15</v>
      </c>
      <c r="H396" s="182">
        <f t="shared" si="12"/>
        <v>0.45844887805825735</v>
      </c>
      <c r="I396" s="182">
        <f t="shared" si="13"/>
        <v>0.011647370296635545</v>
      </c>
      <c r="J396" s="65"/>
      <c r="L396" s="139"/>
    </row>
    <row r="397" spans="1:12" ht="13.5" customHeight="1">
      <c r="A397" s="30" t="s">
        <v>20</v>
      </c>
      <c r="B397" s="27"/>
      <c r="C397" s="27"/>
      <c r="D397" s="27">
        <v>4040</v>
      </c>
      <c r="E397" s="28">
        <v>19300</v>
      </c>
      <c r="F397" s="29">
        <v>19332</v>
      </c>
      <c r="G397" s="78">
        <v>19241.75</v>
      </c>
      <c r="H397" s="182">
        <f t="shared" si="12"/>
        <v>0.9953315745913511</v>
      </c>
      <c r="I397" s="182">
        <f t="shared" si="13"/>
        <v>0.0020646289977976724</v>
      </c>
      <c r="J397" s="65"/>
      <c r="L397" s="139"/>
    </row>
    <row r="398" spans="1:12" ht="13.5" customHeight="1">
      <c r="A398" s="30" t="s">
        <v>21</v>
      </c>
      <c r="B398" s="27"/>
      <c r="C398" s="27"/>
      <c r="D398" s="27">
        <v>4110</v>
      </c>
      <c r="E398" s="28">
        <v>42888</v>
      </c>
      <c r="F398" s="28">
        <v>43448</v>
      </c>
      <c r="G398" s="68">
        <v>19333.87</v>
      </c>
      <c r="H398" s="182">
        <f t="shared" si="12"/>
        <v>0.4449887221506168</v>
      </c>
      <c r="I398" s="182">
        <f t="shared" si="13"/>
        <v>0.002074513422201748</v>
      </c>
      <c r="J398" s="65"/>
      <c r="L398" s="139"/>
    </row>
    <row r="399" spans="1:12" ht="13.5" customHeight="1">
      <c r="A399" s="30" t="s">
        <v>22</v>
      </c>
      <c r="B399" s="27"/>
      <c r="C399" s="27"/>
      <c r="D399" s="27">
        <v>4120</v>
      </c>
      <c r="E399" s="28">
        <v>6102</v>
      </c>
      <c r="F399" s="29">
        <v>6182</v>
      </c>
      <c r="G399" s="78">
        <v>2672.32</v>
      </c>
      <c r="H399" s="182">
        <f t="shared" si="12"/>
        <v>0.43227434487220967</v>
      </c>
      <c r="I399" s="182">
        <f t="shared" si="13"/>
        <v>0.0002867384392477127</v>
      </c>
      <c r="J399" s="65"/>
      <c r="L399" s="139"/>
    </row>
    <row r="400" spans="1:12" ht="13.5" customHeight="1">
      <c r="A400" s="43" t="s">
        <v>165</v>
      </c>
      <c r="B400" s="27"/>
      <c r="C400" s="27"/>
      <c r="D400" s="42" t="s">
        <v>166</v>
      </c>
      <c r="E400" s="28">
        <v>3200</v>
      </c>
      <c r="F400" s="29">
        <v>3200</v>
      </c>
      <c r="G400" s="78">
        <v>1600</v>
      </c>
      <c r="H400" s="182">
        <f t="shared" si="12"/>
        <v>0.5</v>
      </c>
      <c r="I400" s="182">
        <f t="shared" si="13"/>
        <v>0.00017167910384846888</v>
      </c>
      <c r="J400" s="65"/>
      <c r="L400" s="139"/>
    </row>
    <row r="401" spans="1:12" ht="13.5" customHeight="1">
      <c r="A401" s="43" t="s">
        <v>9</v>
      </c>
      <c r="B401" s="27"/>
      <c r="C401" s="27"/>
      <c r="D401" s="27">
        <v>4210</v>
      </c>
      <c r="E401" s="28">
        <v>26785</v>
      </c>
      <c r="F401" s="29">
        <v>26785</v>
      </c>
      <c r="G401" s="78">
        <v>6237.84</v>
      </c>
      <c r="H401" s="182">
        <f t="shared" si="12"/>
        <v>0.23288557028187418</v>
      </c>
      <c r="I401" s="182">
        <f t="shared" si="13"/>
        <v>0.0006693167382188332</v>
      </c>
      <c r="J401" s="65"/>
      <c r="L401" s="139"/>
    </row>
    <row r="402" spans="1:12" ht="13.5" customHeight="1">
      <c r="A402" s="43" t="s">
        <v>10</v>
      </c>
      <c r="B402" s="27"/>
      <c r="C402" s="27"/>
      <c r="D402" s="27" t="s">
        <v>154</v>
      </c>
      <c r="E402" s="28">
        <v>12684</v>
      </c>
      <c r="F402" s="29">
        <v>12684</v>
      </c>
      <c r="G402" s="78">
        <v>5146.73</v>
      </c>
      <c r="H402" s="182">
        <f t="shared" si="12"/>
        <v>0.4057655313781141</v>
      </c>
      <c r="I402" s="182">
        <f t="shared" si="13"/>
        <v>0.0005522412463437688</v>
      </c>
      <c r="J402" s="65"/>
      <c r="L402" s="139"/>
    </row>
    <row r="403" spans="1:12" ht="13.5" customHeight="1">
      <c r="A403" s="43" t="s">
        <v>11</v>
      </c>
      <c r="B403" s="27"/>
      <c r="C403" s="27"/>
      <c r="D403" s="42" t="s">
        <v>136</v>
      </c>
      <c r="E403" s="28">
        <v>2000</v>
      </c>
      <c r="F403" s="29">
        <v>2000</v>
      </c>
      <c r="G403" s="78">
        <v>1668.37</v>
      </c>
      <c r="H403" s="182">
        <f t="shared" si="12"/>
        <v>0.834185</v>
      </c>
      <c r="I403" s="182">
        <f t="shared" si="13"/>
        <v>0.00017901516655479375</v>
      </c>
      <c r="J403" s="65"/>
      <c r="L403" s="139"/>
    </row>
    <row r="404" spans="1:12" ht="13.5" customHeight="1">
      <c r="A404" s="43" t="s">
        <v>48</v>
      </c>
      <c r="B404" s="27"/>
      <c r="C404" s="27"/>
      <c r="D404" s="42" t="s">
        <v>138</v>
      </c>
      <c r="E404" s="28">
        <v>1610</v>
      </c>
      <c r="F404" s="29">
        <v>1610</v>
      </c>
      <c r="G404" s="78">
        <v>90</v>
      </c>
      <c r="H404" s="182">
        <f t="shared" si="12"/>
        <v>0.055900621118012424</v>
      </c>
      <c r="I404" s="182">
        <f t="shared" si="13"/>
        <v>9.656949591476375E-06</v>
      </c>
      <c r="J404" s="65"/>
      <c r="L404" s="139"/>
    </row>
    <row r="405" spans="1:12" ht="13.5" customHeight="1">
      <c r="A405" s="30" t="s">
        <v>12</v>
      </c>
      <c r="B405" s="27"/>
      <c r="C405" s="27"/>
      <c r="D405" s="27">
        <v>4300</v>
      </c>
      <c r="E405" s="28">
        <v>11865</v>
      </c>
      <c r="F405" s="29">
        <v>11865</v>
      </c>
      <c r="G405" s="78">
        <v>4599.58</v>
      </c>
      <c r="H405" s="182">
        <f t="shared" si="12"/>
        <v>0.38765950273914873</v>
      </c>
      <c r="I405" s="182">
        <f t="shared" si="13"/>
        <v>0.0004935323577995878</v>
      </c>
      <c r="J405" s="65"/>
      <c r="L405" s="139"/>
    </row>
    <row r="406" spans="1:12" ht="13.5" customHeight="1">
      <c r="A406" s="43" t="s">
        <v>385</v>
      </c>
      <c r="B406" s="27"/>
      <c r="C406" s="27"/>
      <c r="D406" s="42" t="s">
        <v>167</v>
      </c>
      <c r="E406" s="28">
        <v>2000</v>
      </c>
      <c r="F406" s="29">
        <v>2000</v>
      </c>
      <c r="G406" s="78">
        <v>712.42</v>
      </c>
      <c r="H406" s="182">
        <f t="shared" si="12"/>
        <v>0.35620999999999997</v>
      </c>
      <c r="I406" s="182">
        <f t="shared" si="13"/>
        <v>7.644226697732886E-05</v>
      </c>
      <c r="J406" s="65"/>
      <c r="L406" s="139"/>
    </row>
    <row r="407" spans="1:12" ht="39" customHeight="1">
      <c r="A407" s="48" t="s">
        <v>379</v>
      </c>
      <c r="B407" s="27"/>
      <c r="C407" s="27"/>
      <c r="D407" s="42" t="s">
        <v>209</v>
      </c>
      <c r="E407" s="28">
        <v>1872</v>
      </c>
      <c r="F407" s="29">
        <v>1872</v>
      </c>
      <c r="G407" s="78">
        <v>986.01</v>
      </c>
      <c r="H407" s="182">
        <f t="shared" si="12"/>
        <v>0.5267147435897436</v>
      </c>
      <c r="I407" s="182">
        <f t="shared" si="13"/>
        <v>0.00010579832074101799</v>
      </c>
      <c r="J407" s="65"/>
      <c r="L407" s="139"/>
    </row>
    <row r="408" spans="1:12" ht="13.5" customHeight="1">
      <c r="A408" s="30" t="s">
        <v>25</v>
      </c>
      <c r="B408" s="27"/>
      <c r="C408" s="27"/>
      <c r="D408" s="27">
        <v>4410</v>
      </c>
      <c r="E408" s="28">
        <v>3125</v>
      </c>
      <c r="F408" s="29">
        <v>3125</v>
      </c>
      <c r="G408" s="78">
        <v>565.16</v>
      </c>
      <c r="H408" s="182">
        <f t="shared" si="12"/>
        <v>0.1808512</v>
      </c>
      <c r="I408" s="182">
        <f t="shared" si="13"/>
        <v>6.0641351456875414E-05</v>
      </c>
      <c r="J408" s="65"/>
      <c r="L408" s="139"/>
    </row>
    <row r="409" spans="1:12" ht="13.5" customHeight="1">
      <c r="A409" s="43" t="s">
        <v>26</v>
      </c>
      <c r="B409" s="27"/>
      <c r="C409" s="27"/>
      <c r="D409" s="42" t="s">
        <v>92</v>
      </c>
      <c r="E409" s="28">
        <v>1567</v>
      </c>
      <c r="F409" s="29">
        <v>1567</v>
      </c>
      <c r="G409" s="78">
        <v>962</v>
      </c>
      <c r="H409" s="182">
        <f t="shared" si="12"/>
        <v>0.6139119336311423</v>
      </c>
      <c r="I409" s="182">
        <f t="shared" si="13"/>
        <v>0.00010322206118889191</v>
      </c>
      <c r="J409" s="65"/>
      <c r="L409" s="139"/>
    </row>
    <row r="410" spans="1:12" ht="13.5" customHeight="1">
      <c r="A410" s="30" t="s">
        <v>380</v>
      </c>
      <c r="B410" s="27"/>
      <c r="C410" s="27"/>
      <c r="D410" s="27">
        <v>4440</v>
      </c>
      <c r="E410" s="28">
        <v>8632</v>
      </c>
      <c r="F410" s="29">
        <v>8632</v>
      </c>
      <c r="G410" s="78">
        <v>6779</v>
      </c>
      <c r="H410" s="182">
        <f t="shared" si="12"/>
        <v>0.7853336422613532</v>
      </c>
      <c r="I410" s="182">
        <f t="shared" si="13"/>
        <v>0.0007273829031179815</v>
      </c>
      <c r="J410" s="65"/>
      <c r="L410" s="139"/>
    </row>
    <row r="411" spans="1:12" ht="13.5" customHeight="1">
      <c r="A411" s="30" t="s">
        <v>31</v>
      </c>
      <c r="B411" s="27"/>
      <c r="C411" s="27"/>
      <c r="D411" s="27" t="s">
        <v>168</v>
      </c>
      <c r="E411" s="28">
        <v>2036</v>
      </c>
      <c r="F411" s="29">
        <v>2036</v>
      </c>
      <c r="G411" s="78">
        <v>1020</v>
      </c>
      <c r="H411" s="182">
        <f t="shared" si="12"/>
        <v>0.5009823182711198</v>
      </c>
      <c r="I411" s="182">
        <f t="shared" si="13"/>
        <v>0.0001094454287033989</v>
      </c>
      <c r="J411" s="65"/>
      <c r="L411" s="139"/>
    </row>
    <row r="412" spans="1:12" ht="26.25" customHeight="1">
      <c r="A412" s="43" t="s">
        <v>211</v>
      </c>
      <c r="B412" s="27"/>
      <c r="C412" s="27"/>
      <c r="D412" s="42" t="s">
        <v>203</v>
      </c>
      <c r="E412" s="28">
        <v>2500</v>
      </c>
      <c r="F412" s="29">
        <v>2500</v>
      </c>
      <c r="G412" s="78">
        <v>0</v>
      </c>
      <c r="H412" s="182">
        <f t="shared" si="12"/>
        <v>0</v>
      </c>
      <c r="I412" s="182">
        <f t="shared" si="13"/>
        <v>0</v>
      </c>
      <c r="J412" s="65"/>
      <c r="L412" s="139"/>
    </row>
    <row r="413" spans="1:12" s="125" customFormat="1" ht="41.25" customHeight="1">
      <c r="A413" s="123" t="s">
        <v>202</v>
      </c>
      <c r="B413" s="184"/>
      <c r="C413" s="184" t="s">
        <v>198</v>
      </c>
      <c r="D413" s="184"/>
      <c r="E413" s="185">
        <f>SUM(E414:E419)</f>
        <v>11627</v>
      </c>
      <c r="F413" s="186">
        <f>SUM(F414:F419)</f>
        <v>11627</v>
      </c>
      <c r="G413" s="187">
        <f>SUM(G414:G419)</f>
        <v>5560.15</v>
      </c>
      <c r="H413" s="127">
        <f t="shared" si="12"/>
        <v>0.47821020039563084</v>
      </c>
      <c r="I413" s="127">
        <f t="shared" si="13"/>
        <v>0.000596600980789415</v>
      </c>
      <c r="J413" s="188"/>
      <c r="L413" s="194"/>
    </row>
    <row r="414" spans="1:12" ht="13.5" customHeight="1">
      <c r="A414" s="48" t="s">
        <v>9</v>
      </c>
      <c r="B414" s="27"/>
      <c r="C414" s="42"/>
      <c r="D414" s="42" t="s">
        <v>83</v>
      </c>
      <c r="E414" s="28">
        <v>3500</v>
      </c>
      <c r="F414" s="29">
        <v>2072</v>
      </c>
      <c r="G414" s="78">
        <v>30</v>
      </c>
      <c r="H414" s="182">
        <f t="shared" si="12"/>
        <v>0.01447876447876448</v>
      </c>
      <c r="I414" s="182">
        <f t="shared" si="13"/>
        <v>3.2189831971587915E-06</v>
      </c>
      <c r="J414" s="65"/>
      <c r="L414" s="139"/>
    </row>
    <row r="415" spans="1:12" ht="13.5" customHeight="1">
      <c r="A415" s="48" t="s">
        <v>10</v>
      </c>
      <c r="B415" s="27"/>
      <c r="C415" s="42"/>
      <c r="D415" s="42" t="s">
        <v>154</v>
      </c>
      <c r="E415" s="28">
        <v>7505</v>
      </c>
      <c r="F415" s="29">
        <v>4500</v>
      </c>
      <c r="G415" s="78">
        <v>3156.31</v>
      </c>
      <c r="H415" s="182">
        <f t="shared" si="12"/>
        <v>0.7014022222222223</v>
      </c>
      <c r="I415" s="182">
        <f t="shared" si="13"/>
        <v>0.0003386702951674755</v>
      </c>
      <c r="J415" s="65"/>
      <c r="L415" s="139"/>
    </row>
    <row r="416" spans="1:12" ht="13.5" customHeight="1">
      <c r="A416" s="48" t="s">
        <v>12</v>
      </c>
      <c r="B416" s="27"/>
      <c r="C416" s="42"/>
      <c r="D416" s="42" t="s">
        <v>79</v>
      </c>
      <c r="E416" s="28">
        <v>522</v>
      </c>
      <c r="F416" s="28">
        <v>300</v>
      </c>
      <c r="G416" s="68">
        <v>116.46</v>
      </c>
      <c r="H416" s="182">
        <f t="shared" si="12"/>
        <v>0.3882</v>
      </c>
      <c r="I416" s="182">
        <f t="shared" si="13"/>
        <v>1.2496092771370427E-05</v>
      </c>
      <c r="J416" s="65"/>
      <c r="L416" s="139"/>
    </row>
    <row r="417" spans="1:12" ht="39.75" customHeight="1">
      <c r="A417" s="48" t="s">
        <v>379</v>
      </c>
      <c r="B417" s="27"/>
      <c r="C417" s="42"/>
      <c r="D417" s="42" t="s">
        <v>209</v>
      </c>
      <c r="E417" s="28">
        <v>100</v>
      </c>
      <c r="F417" s="29">
        <v>100</v>
      </c>
      <c r="G417" s="78">
        <v>0</v>
      </c>
      <c r="H417" s="182">
        <f>G417/F417</f>
        <v>0</v>
      </c>
      <c r="I417" s="182">
        <f t="shared" si="13"/>
        <v>0</v>
      </c>
      <c r="J417" s="65"/>
      <c r="L417" s="139"/>
    </row>
    <row r="418" spans="1:12" ht="27.75" customHeight="1">
      <c r="A418" s="75" t="s">
        <v>241</v>
      </c>
      <c r="B418" s="27"/>
      <c r="C418" s="42"/>
      <c r="D418" s="42" t="s">
        <v>238</v>
      </c>
      <c r="E418" s="28">
        <v>0</v>
      </c>
      <c r="F418" s="28">
        <v>4520</v>
      </c>
      <c r="G418" s="68">
        <v>2257.38</v>
      </c>
      <c r="H418" s="182">
        <f>G418/F418</f>
        <v>0.4994203539823009</v>
      </c>
      <c r="I418" s="182">
        <f t="shared" si="13"/>
        <v>0.00024221560965341043</v>
      </c>
      <c r="J418" s="65"/>
      <c r="L418" s="139"/>
    </row>
    <row r="419" spans="1:12" ht="25.5" customHeight="1">
      <c r="A419" s="43" t="s">
        <v>370</v>
      </c>
      <c r="B419" s="27"/>
      <c r="C419" s="42"/>
      <c r="D419" s="42" t="s">
        <v>373</v>
      </c>
      <c r="E419" s="28">
        <v>0</v>
      </c>
      <c r="F419" s="28">
        <v>135</v>
      </c>
      <c r="G419" s="68">
        <v>0</v>
      </c>
      <c r="H419" s="182">
        <f>G419/F419</f>
        <v>0</v>
      </c>
      <c r="I419" s="182">
        <f t="shared" si="13"/>
        <v>0</v>
      </c>
      <c r="J419" s="65"/>
      <c r="L419" s="139"/>
    </row>
    <row r="420" spans="1:12" s="125" customFormat="1" ht="25.5">
      <c r="A420" s="123" t="s">
        <v>131</v>
      </c>
      <c r="B420" s="184"/>
      <c r="C420" s="184" t="s">
        <v>132</v>
      </c>
      <c r="D420" s="184"/>
      <c r="E420" s="185">
        <f>SUM(E421:E432)</f>
        <v>113130</v>
      </c>
      <c r="F420" s="185">
        <f>SUM(F421:F432)</f>
        <v>113130</v>
      </c>
      <c r="G420" s="189">
        <f>SUM(G421:G432)</f>
        <v>55195.53999999999</v>
      </c>
      <c r="H420" s="127">
        <f t="shared" si="12"/>
        <v>0.4878948112790594</v>
      </c>
      <c r="I420" s="127">
        <f t="shared" si="13"/>
        <v>0.005922450527270198</v>
      </c>
      <c r="J420" s="188"/>
      <c r="L420" s="194"/>
    </row>
    <row r="421" spans="1:12" ht="13.5" customHeight="1">
      <c r="A421" s="43" t="s">
        <v>377</v>
      </c>
      <c r="B421" s="27"/>
      <c r="C421" s="42"/>
      <c r="D421" s="42" t="s">
        <v>98</v>
      </c>
      <c r="E421" s="28">
        <v>360</v>
      </c>
      <c r="F421" s="29">
        <v>60</v>
      </c>
      <c r="G421" s="78">
        <v>0</v>
      </c>
      <c r="H421" s="182">
        <f t="shared" si="12"/>
        <v>0</v>
      </c>
      <c r="I421" s="182">
        <f t="shared" si="13"/>
        <v>0</v>
      </c>
      <c r="J421" s="65"/>
      <c r="L421" s="139"/>
    </row>
    <row r="422" spans="1:12" ht="13.5" customHeight="1">
      <c r="A422" s="30" t="s">
        <v>19</v>
      </c>
      <c r="B422" s="27"/>
      <c r="C422" s="27"/>
      <c r="D422" s="27">
        <v>4010</v>
      </c>
      <c r="E422" s="221">
        <v>57760</v>
      </c>
      <c r="F422" s="29">
        <v>57760</v>
      </c>
      <c r="G422" s="78">
        <v>26493.62</v>
      </c>
      <c r="H422" s="182">
        <f t="shared" si="12"/>
        <v>0.45868455678670356</v>
      </c>
      <c r="I422" s="182">
        <f t="shared" si="13"/>
        <v>0.0028427505870636696</v>
      </c>
      <c r="J422" s="65"/>
      <c r="L422" s="139"/>
    </row>
    <row r="423" spans="1:12" ht="13.5" customHeight="1">
      <c r="A423" s="30" t="s">
        <v>20</v>
      </c>
      <c r="B423" s="27"/>
      <c r="C423" s="27"/>
      <c r="D423" s="27" t="s">
        <v>172</v>
      </c>
      <c r="E423" s="28">
        <v>4068</v>
      </c>
      <c r="F423" s="29">
        <v>4068</v>
      </c>
      <c r="G423" s="78">
        <v>3984.51</v>
      </c>
      <c r="H423" s="182">
        <f t="shared" si="12"/>
        <v>0.9794764011799411</v>
      </c>
      <c r="I423" s="182">
        <f t="shared" si="13"/>
        <v>0.0004275356912970392</v>
      </c>
      <c r="J423" s="65"/>
      <c r="L423" s="139"/>
    </row>
    <row r="424" spans="1:12" ht="13.5" customHeight="1">
      <c r="A424" s="30" t="s">
        <v>21</v>
      </c>
      <c r="B424" s="27"/>
      <c r="C424" s="27"/>
      <c r="D424" s="27">
        <v>4110</v>
      </c>
      <c r="E424" s="28">
        <v>12680</v>
      </c>
      <c r="F424" s="28">
        <v>12680</v>
      </c>
      <c r="G424" s="68">
        <v>5080.66</v>
      </c>
      <c r="H424" s="182">
        <f t="shared" si="12"/>
        <v>0.40068296529968456</v>
      </c>
      <c r="I424" s="182">
        <f t="shared" si="13"/>
        <v>0.0005451519723492261</v>
      </c>
      <c r="J424" s="65"/>
      <c r="L424" s="139"/>
    </row>
    <row r="425" spans="1:12" ht="13.5" customHeight="1">
      <c r="A425" s="30" t="s">
        <v>22</v>
      </c>
      <c r="B425" s="27"/>
      <c r="C425" s="27"/>
      <c r="D425" s="27">
        <v>4120</v>
      </c>
      <c r="E425" s="28">
        <v>1590</v>
      </c>
      <c r="F425" s="28">
        <v>1590</v>
      </c>
      <c r="G425" s="68">
        <v>607.22</v>
      </c>
      <c r="H425" s="182">
        <f t="shared" si="12"/>
        <v>0.3818993710691824</v>
      </c>
      <c r="I425" s="182">
        <f t="shared" si="13"/>
        <v>6.515436589929205E-05</v>
      </c>
      <c r="J425" s="65"/>
      <c r="L425" s="139"/>
    </row>
    <row r="426" spans="1:12" ht="13.5" customHeight="1">
      <c r="A426" s="43" t="s">
        <v>165</v>
      </c>
      <c r="B426" s="27"/>
      <c r="C426" s="27"/>
      <c r="D426" s="42" t="s">
        <v>166</v>
      </c>
      <c r="E426" s="28">
        <v>31500</v>
      </c>
      <c r="F426" s="29">
        <v>31500</v>
      </c>
      <c r="G426" s="78">
        <v>16081.03</v>
      </c>
      <c r="H426" s="182">
        <f t="shared" si="12"/>
        <v>0.5105088888888889</v>
      </c>
      <c r="I426" s="182">
        <f t="shared" si="13"/>
        <v>0.0017254855121002146</v>
      </c>
      <c r="J426" s="65"/>
      <c r="L426" s="139"/>
    </row>
    <row r="427" spans="1:12" ht="13.5" customHeight="1">
      <c r="A427" s="30" t="s">
        <v>9</v>
      </c>
      <c r="B427" s="27"/>
      <c r="C427" s="27"/>
      <c r="D427" s="27">
        <v>4210</v>
      </c>
      <c r="E427" s="28">
        <v>300</v>
      </c>
      <c r="F427" s="29">
        <v>300</v>
      </c>
      <c r="G427" s="78">
        <v>258.5</v>
      </c>
      <c r="H427" s="182">
        <f t="shared" si="12"/>
        <v>0.8616666666666667</v>
      </c>
      <c r="I427" s="182">
        <f t="shared" si="13"/>
        <v>2.7736905215518252E-05</v>
      </c>
      <c r="J427" s="65"/>
      <c r="L427" s="139"/>
    </row>
    <row r="428" spans="1:12" ht="13.5" customHeight="1">
      <c r="A428" s="43" t="s">
        <v>48</v>
      </c>
      <c r="B428" s="27"/>
      <c r="C428" s="27"/>
      <c r="D428" s="42" t="s">
        <v>138</v>
      </c>
      <c r="E428" s="28">
        <v>200</v>
      </c>
      <c r="F428" s="29">
        <v>200</v>
      </c>
      <c r="G428" s="78">
        <v>0</v>
      </c>
      <c r="H428" s="182">
        <f t="shared" si="12"/>
        <v>0</v>
      </c>
      <c r="I428" s="182">
        <f t="shared" si="13"/>
        <v>0</v>
      </c>
      <c r="J428" s="65"/>
      <c r="L428" s="139"/>
    </row>
    <row r="429" spans="1:12" ht="27.75" customHeight="1">
      <c r="A429" s="43" t="s">
        <v>414</v>
      </c>
      <c r="B429" s="27"/>
      <c r="C429" s="27"/>
      <c r="D429" s="42" t="s">
        <v>207</v>
      </c>
      <c r="E429" s="28">
        <v>0</v>
      </c>
      <c r="F429" s="29">
        <v>450</v>
      </c>
      <c r="G429" s="78">
        <v>90</v>
      </c>
      <c r="H429" s="182">
        <f t="shared" si="12"/>
        <v>0.2</v>
      </c>
      <c r="I429" s="182">
        <f t="shared" si="13"/>
        <v>9.656949591476375E-06</v>
      </c>
      <c r="J429" s="65"/>
      <c r="L429" s="139"/>
    </row>
    <row r="430" spans="1:12" ht="12.75" hidden="1">
      <c r="A430" s="43" t="s">
        <v>12</v>
      </c>
      <c r="B430" s="27"/>
      <c r="C430" s="27"/>
      <c r="D430" s="42" t="s">
        <v>79</v>
      </c>
      <c r="E430" s="28">
        <v>0</v>
      </c>
      <c r="F430" s="29">
        <v>0</v>
      </c>
      <c r="G430" s="78">
        <v>0</v>
      </c>
      <c r="H430" s="182"/>
      <c r="I430" s="182">
        <f t="shared" si="13"/>
        <v>0</v>
      </c>
      <c r="J430" s="65"/>
      <c r="L430" s="139"/>
    </row>
    <row r="431" spans="1:12" ht="14.25" customHeight="1">
      <c r="A431" s="30" t="s">
        <v>380</v>
      </c>
      <c r="B431" s="27"/>
      <c r="C431" s="27"/>
      <c r="D431" s="27">
        <v>4440</v>
      </c>
      <c r="E431" s="28">
        <v>3472</v>
      </c>
      <c r="F431" s="29">
        <v>3472</v>
      </c>
      <c r="G431" s="78">
        <v>2600</v>
      </c>
      <c r="H431" s="182">
        <f aca="true" t="shared" si="14" ref="H431:H478">G431/F431</f>
        <v>0.7488479262672811</v>
      </c>
      <c r="I431" s="182">
        <f t="shared" si="13"/>
        <v>0.0002789785437537619</v>
      </c>
      <c r="J431" s="65"/>
      <c r="L431" s="139"/>
    </row>
    <row r="432" spans="1:12" ht="26.25" customHeight="1">
      <c r="A432" s="30" t="s">
        <v>222</v>
      </c>
      <c r="B432" s="27"/>
      <c r="C432" s="27"/>
      <c r="D432" s="27" t="s">
        <v>203</v>
      </c>
      <c r="E432" s="28">
        <v>1200</v>
      </c>
      <c r="F432" s="29">
        <v>1050</v>
      </c>
      <c r="G432" s="78">
        <v>0</v>
      </c>
      <c r="H432" s="182">
        <f t="shared" si="14"/>
        <v>0</v>
      </c>
      <c r="I432" s="182">
        <f t="shared" si="13"/>
        <v>0</v>
      </c>
      <c r="J432" s="65"/>
      <c r="L432" s="139"/>
    </row>
    <row r="433" spans="1:12" s="125" customFormat="1" ht="15" customHeight="1">
      <c r="A433" s="123" t="s">
        <v>15</v>
      </c>
      <c r="B433" s="184"/>
      <c r="C433" s="184" t="s">
        <v>153</v>
      </c>
      <c r="D433" s="184"/>
      <c r="E433" s="185">
        <f>SUM(E434:E436)</f>
        <v>150900</v>
      </c>
      <c r="F433" s="186">
        <f>SUM(F434:F436)</f>
        <v>223228</v>
      </c>
      <c r="G433" s="187">
        <f>SUM(G434:G436)</f>
        <v>109425.3</v>
      </c>
      <c r="H433" s="127">
        <f t="shared" si="14"/>
        <v>0.4901952264052897</v>
      </c>
      <c r="I433" s="127">
        <f t="shared" si="13"/>
        <v>0.011741273401468664</v>
      </c>
      <c r="J433" s="188"/>
      <c r="L433" s="194"/>
    </row>
    <row r="434" spans="1:12" ht="13.5" customHeight="1">
      <c r="A434" s="30" t="s">
        <v>53</v>
      </c>
      <c r="B434" s="27"/>
      <c r="C434" s="27"/>
      <c r="D434" s="27">
        <v>3110</v>
      </c>
      <c r="E434" s="28">
        <v>150900</v>
      </c>
      <c r="F434" s="29">
        <v>220228</v>
      </c>
      <c r="G434" s="78">
        <v>106426.86</v>
      </c>
      <c r="H434" s="182">
        <f t="shared" si="14"/>
        <v>0.4832576239170314</v>
      </c>
      <c r="I434" s="182">
        <f t="shared" si="13"/>
        <v>0.011419542468879036</v>
      </c>
      <c r="J434" s="65"/>
      <c r="L434" s="139"/>
    </row>
    <row r="435" spans="1:12" ht="13.5" customHeight="1">
      <c r="A435" s="30" t="s">
        <v>9</v>
      </c>
      <c r="B435" s="27"/>
      <c r="C435" s="27"/>
      <c r="D435" s="27" t="s">
        <v>83</v>
      </c>
      <c r="E435" s="28">
        <v>0</v>
      </c>
      <c r="F435" s="29">
        <v>2289</v>
      </c>
      <c r="G435" s="78">
        <v>2287.8</v>
      </c>
      <c r="H435" s="182">
        <f t="shared" si="14"/>
        <v>0.999475753604194</v>
      </c>
      <c r="I435" s="182">
        <f t="shared" si="13"/>
        <v>0.00024547965861532943</v>
      </c>
      <c r="J435" s="65"/>
      <c r="L435" s="139"/>
    </row>
    <row r="436" spans="1:12" ht="13.5" customHeight="1">
      <c r="A436" s="30" t="s">
        <v>12</v>
      </c>
      <c r="B436" s="27"/>
      <c r="C436" s="27"/>
      <c r="D436" s="27" t="s">
        <v>79</v>
      </c>
      <c r="E436" s="28">
        <v>0</v>
      </c>
      <c r="F436" s="29">
        <v>711</v>
      </c>
      <c r="G436" s="78">
        <v>710.64</v>
      </c>
      <c r="H436" s="182">
        <f t="shared" si="14"/>
        <v>0.9994936708860759</v>
      </c>
      <c r="I436" s="182">
        <f t="shared" si="13"/>
        <v>7.625127397429744E-05</v>
      </c>
      <c r="J436" s="65"/>
      <c r="L436" s="139"/>
    </row>
    <row r="437" spans="1:12" ht="30" customHeight="1">
      <c r="A437" s="94" t="s">
        <v>252</v>
      </c>
      <c r="B437" s="70" t="s">
        <v>253</v>
      </c>
      <c r="C437" s="70"/>
      <c r="D437" s="70"/>
      <c r="E437" s="71">
        <f>SUM(E438)</f>
        <v>190553</v>
      </c>
      <c r="F437" s="71">
        <f>SUM(F438)</f>
        <v>191192</v>
      </c>
      <c r="G437" s="101">
        <f>SUM(G438)</f>
        <v>77378.06999999999</v>
      </c>
      <c r="H437" s="47">
        <f t="shared" si="14"/>
        <v>0.4047139524666304</v>
      </c>
      <c r="I437" s="47">
        <f t="shared" si="13"/>
        <v>0.008302623571952559</v>
      </c>
      <c r="J437" s="120">
        <v>0</v>
      </c>
      <c r="L437" s="134"/>
    </row>
    <row r="438" spans="1:12" s="125" customFormat="1" ht="15" customHeight="1">
      <c r="A438" s="123" t="s">
        <v>15</v>
      </c>
      <c r="B438" s="184"/>
      <c r="C438" s="184" t="s">
        <v>254</v>
      </c>
      <c r="D438" s="184"/>
      <c r="E438" s="185">
        <f>SUM(E439:E470)</f>
        <v>190553</v>
      </c>
      <c r="F438" s="185">
        <f>SUM(F439:F470)</f>
        <v>191192</v>
      </c>
      <c r="G438" s="189">
        <f>SUM(G439:G470)</f>
        <v>77378.06999999999</v>
      </c>
      <c r="H438" s="127">
        <f t="shared" si="14"/>
        <v>0.4047139524666304</v>
      </c>
      <c r="I438" s="127">
        <f t="shared" si="13"/>
        <v>0.008302623571952559</v>
      </c>
      <c r="J438" s="188"/>
      <c r="L438" s="194"/>
    </row>
    <row r="439" spans="1:12" ht="50.25" customHeight="1" hidden="1">
      <c r="A439" s="199" t="s">
        <v>397</v>
      </c>
      <c r="B439" s="27"/>
      <c r="C439" s="42"/>
      <c r="D439" s="27" t="s">
        <v>321</v>
      </c>
      <c r="E439" s="28">
        <v>0</v>
      </c>
      <c r="F439" s="28">
        <v>0</v>
      </c>
      <c r="G439" s="68">
        <v>0</v>
      </c>
      <c r="H439" s="182" t="e">
        <f t="shared" si="14"/>
        <v>#DIV/0!</v>
      </c>
      <c r="I439" s="47">
        <f t="shared" si="13"/>
        <v>0</v>
      </c>
      <c r="J439" s="65"/>
      <c r="L439" s="134"/>
    </row>
    <row r="440" spans="1:12" ht="47.25" customHeight="1" hidden="1">
      <c r="A440" s="199" t="s">
        <v>397</v>
      </c>
      <c r="B440" s="27"/>
      <c r="C440" s="42"/>
      <c r="D440" s="27" t="s">
        <v>322</v>
      </c>
      <c r="E440" s="28">
        <v>0</v>
      </c>
      <c r="F440" s="28">
        <v>0</v>
      </c>
      <c r="G440" s="68">
        <v>0</v>
      </c>
      <c r="H440" s="182" t="e">
        <f t="shared" si="14"/>
        <v>#DIV/0!</v>
      </c>
      <c r="I440" s="47">
        <f t="shared" si="13"/>
        <v>0</v>
      </c>
      <c r="J440" s="65"/>
      <c r="L440" s="134"/>
    </row>
    <row r="441" spans="1:12" ht="13.5" customHeight="1">
      <c r="A441" s="48" t="s">
        <v>53</v>
      </c>
      <c r="B441" s="27"/>
      <c r="C441" s="42"/>
      <c r="D441" s="49" t="s">
        <v>277</v>
      </c>
      <c r="E441" s="28">
        <v>17179</v>
      </c>
      <c r="F441" s="28">
        <v>17179</v>
      </c>
      <c r="G441" s="68">
        <v>650</v>
      </c>
      <c r="H441" s="182">
        <f t="shared" si="14"/>
        <v>0.03783689388206531</v>
      </c>
      <c r="I441" s="182">
        <f t="shared" si="13"/>
        <v>6.974463593844047E-05</v>
      </c>
      <c r="J441" s="65"/>
      <c r="L441" s="134"/>
    </row>
    <row r="442" spans="1:12" ht="13.5" customHeight="1">
      <c r="A442" s="48" t="s">
        <v>192</v>
      </c>
      <c r="B442" s="27"/>
      <c r="C442" s="42"/>
      <c r="D442" s="49" t="s">
        <v>151</v>
      </c>
      <c r="E442" s="28">
        <v>5</v>
      </c>
      <c r="F442" s="28">
        <v>5</v>
      </c>
      <c r="G442" s="68">
        <v>0</v>
      </c>
      <c r="H442" s="182">
        <f t="shared" si="14"/>
        <v>0</v>
      </c>
      <c r="I442" s="182">
        <f t="shared" si="13"/>
        <v>0</v>
      </c>
      <c r="J442" s="65"/>
      <c r="L442" s="134"/>
    </row>
    <row r="443" spans="1:12" ht="13.5" customHeight="1">
      <c r="A443" s="48" t="s">
        <v>19</v>
      </c>
      <c r="B443" s="27"/>
      <c r="C443" s="42"/>
      <c r="D443" s="49" t="s">
        <v>323</v>
      </c>
      <c r="E443" s="28">
        <v>46502</v>
      </c>
      <c r="F443" s="28">
        <v>46502</v>
      </c>
      <c r="G443" s="68">
        <v>23718.74</v>
      </c>
      <c r="H443" s="182">
        <f t="shared" si="14"/>
        <v>0.5100584921078664</v>
      </c>
      <c r="I443" s="182">
        <f t="shared" si="13"/>
        <v>0.0025450075172592703</v>
      </c>
      <c r="J443" s="65"/>
      <c r="L443" s="134"/>
    </row>
    <row r="444" spans="1:12" ht="13.5" customHeight="1">
      <c r="A444" s="48" t="s">
        <v>19</v>
      </c>
      <c r="B444" s="27"/>
      <c r="C444" s="42"/>
      <c r="D444" s="49" t="s">
        <v>278</v>
      </c>
      <c r="E444" s="28">
        <v>2725</v>
      </c>
      <c r="F444" s="28">
        <v>2725</v>
      </c>
      <c r="G444" s="68">
        <v>1518.78</v>
      </c>
      <c r="H444" s="182">
        <f t="shared" si="14"/>
        <v>0.5573504587155963</v>
      </c>
      <c r="I444" s="182">
        <f t="shared" si="13"/>
        <v>0.00016296424333936096</v>
      </c>
      <c r="J444" s="65"/>
      <c r="L444" s="134"/>
    </row>
    <row r="445" spans="1:12" ht="13.5" customHeight="1">
      <c r="A445" s="43" t="s">
        <v>20</v>
      </c>
      <c r="B445" s="27"/>
      <c r="C445" s="42"/>
      <c r="D445" s="42" t="s">
        <v>433</v>
      </c>
      <c r="E445" s="28">
        <v>3838</v>
      </c>
      <c r="F445" s="28">
        <v>3838</v>
      </c>
      <c r="G445" s="68">
        <v>3825.51</v>
      </c>
      <c r="H445" s="182">
        <f t="shared" si="14"/>
        <v>0.9967457008858781</v>
      </c>
      <c r="I445" s="182">
        <f t="shared" si="13"/>
        <v>0.00041047508035209763</v>
      </c>
      <c r="J445" s="65"/>
      <c r="L445" s="134"/>
    </row>
    <row r="446" spans="1:12" ht="13.5" customHeight="1">
      <c r="A446" s="43" t="s">
        <v>20</v>
      </c>
      <c r="B446" s="27"/>
      <c r="C446" s="42"/>
      <c r="D446" s="42" t="s">
        <v>434</v>
      </c>
      <c r="E446" s="28">
        <v>204</v>
      </c>
      <c r="F446" s="28">
        <v>204</v>
      </c>
      <c r="G446" s="68">
        <v>202.53</v>
      </c>
      <c r="H446" s="182">
        <f t="shared" si="14"/>
        <v>0.9927941176470588</v>
      </c>
      <c r="I446" s="182">
        <f t="shared" si="13"/>
        <v>2.1731355564019E-05</v>
      </c>
      <c r="J446" s="65"/>
      <c r="L446" s="134"/>
    </row>
    <row r="447" spans="1:12" ht="13.5" customHeight="1">
      <c r="A447" s="48" t="s">
        <v>21</v>
      </c>
      <c r="B447" s="27"/>
      <c r="C447" s="42"/>
      <c r="D447" s="49" t="s">
        <v>324</v>
      </c>
      <c r="E447" s="28">
        <v>8406</v>
      </c>
      <c r="F447" s="28">
        <v>8407</v>
      </c>
      <c r="G447" s="68">
        <v>4287.71</v>
      </c>
      <c r="H447" s="182">
        <f t="shared" si="14"/>
        <v>0.5100166527893423</v>
      </c>
      <c r="I447" s="182">
        <f t="shared" si="13"/>
        <v>0.00046006888147632406</v>
      </c>
      <c r="J447" s="65"/>
      <c r="L447" s="134"/>
    </row>
    <row r="448" spans="1:12" ht="13.5" customHeight="1">
      <c r="A448" s="43" t="s">
        <v>21</v>
      </c>
      <c r="B448" s="27"/>
      <c r="C448" s="27"/>
      <c r="D448" s="42" t="s">
        <v>260</v>
      </c>
      <c r="E448" s="28">
        <v>491</v>
      </c>
      <c r="F448" s="28">
        <v>491</v>
      </c>
      <c r="G448" s="68">
        <v>272.24</v>
      </c>
      <c r="H448" s="182">
        <f t="shared" si="14"/>
        <v>0.5544602851323829</v>
      </c>
      <c r="I448" s="182">
        <f t="shared" si="13"/>
        <v>2.921119951981698E-05</v>
      </c>
      <c r="J448" s="65"/>
      <c r="L448" s="134"/>
    </row>
    <row r="449" spans="1:12" ht="13.5" customHeight="1">
      <c r="A449" s="43" t="s">
        <v>22</v>
      </c>
      <c r="B449" s="27"/>
      <c r="C449" s="27"/>
      <c r="D449" s="42" t="s">
        <v>325</v>
      </c>
      <c r="E449" s="28">
        <v>1330</v>
      </c>
      <c r="F449" s="28">
        <v>1331</v>
      </c>
      <c r="G449" s="68">
        <v>603.28</v>
      </c>
      <c r="H449" s="182">
        <f t="shared" si="14"/>
        <v>0.4532531930879038</v>
      </c>
      <c r="I449" s="182">
        <f t="shared" si="13"/>
        <v>6.473160610606519E-05</v>
      </c>
      <c r="J449" s="65"/>
      <c r="L449" s="134"/>
    </row>
    <row r="450" spans="1:12" ht="13.5" customHeight="1">
      <c r="A450" s="43" t="s">
        <v>22</v>
      </c>
      <c r="B450" s="27"/>
      <c r="C450" s="27"/>
      <c r="D450" s="42" t="s">
        <v>261</v>
      </c>
      <c r="E450" s="28">
        <v>78</v>
      </c>
      <c r="F450" s="28">
        <v>78</v>
      </c>
      <c r="G450" s="68">
        <v>38.42</v>
      </c>
      <c r="H450" s="182">
        <f t="shared" si="14"/>
        <v>0.4925641025641026</v>
      </c>
      <c r="I450" s="182">
        <f t="shared" si="13"/>
        <v>4.1224444811613585E-06</v>
      </c>
      <c r="J450" s="65"/>
      <c r="L450" s="134"/>
    </row>
    <row r="451" spans="1:12" ht="13.5" customHeight="1">
      <c r="A451" s="43" t="s">
        <v>165</v>
      </c>
      <c r="B451" s="27"/>
      <c r="C451" s="27"/>
      <c r="D451" s="42" t="s">
        <v>166</v>
      </c>
      <c r="E451" s="28">
        <v>5</v>
      </c>
      <c r="F451" s="28">
        <v>5</v>
      </c>
      <c r="G451" s="68">
        <v>0</v>
      </c>
      <c r="H451" s="182">
        <f t="shared" si="14"/>
        <v>0</v>
      </c>
      <c r="I451" s="182">
        <f t="shared" si="13"/>
        <v>0</v>
      </c>
      <c r="J451" s="65"/>
      <c r="L451" s="134"/>
    </row>
    <row r="452" spans="1:12" ht="13.5" customHeight="1">
      <c r="A452" s="43" t="s">
        <v>165</v>
      </c>
      <c r="B452" s="27"/>
      <c r="C452" s="27"/>
      <c r="D452" s="42" t="s">
        <v>326</v>
      </c>
      <c r="E452" s="28">
        <v>24668</v>
      </c>
      <c r="F452" s="28">
        <v>24668</v>
      </c>
      <c r="G452" s="68">
        <v>15953.37</v>
      </c>
      <c r="H452" s="182">
        <f t="shared" si="14"/>
        <v>0.6467232852278255</v>
      </c>
      <c r="I452" s="182">
        <f aca="true" t="shared" si="15" ref="I452:I515">G452/9319713.14</f>
        <v>0.001711787665601905</v>
      </c>
      <c r="J452" s="65"/>
      <c r="L452" s="134"/>
    </row>
    <row r="453" spans="1:12" ht="13.5" customHeight="1">
      <c r="A453" s="43" t="s">
        <v>165</v>
      </c>
      <c r="B453" s="27"/>
      <c r="C453" s="27"/>
      <c r="D453" s="42" t="s">
        <v>262</v>
      </c>
      <c r="E453" s="28">
        <v>3053</v>
      </c>
      <c r="F453" s="28">
        <v>3053</v>
      </c>
      <c r="G453" s="68">
        <v>2591.8</v>
      </c>
      <c r="H453" s="182">
        <f t="shared" si="14"/>
        <v>0.848935473304946</v>
      </c>
      <c r="I453" s="182">
        <f t="shared" si="15"/>
        <v>0.0002780986883465385</v>
      </c>
      <c r="J453" s="65"/>
      <c r="L453" s="134"/>
    </row>
    <row r="454" spans="1:12" ht="13.5" customHeight="1">
      <c r="A454" s="48" t="s">
        <v>9</v>
      </c>
      <c r="B454" s="27"/>
      <c r="C454" s="27"/>
      <c r="D454" s="49" t="s">
        <v>327</v>
      </c>
      <c r="E454" s="28">
        <v>10736</v>
      </c>
      <c r="F454" s="28">
        <v>10790</v>
      </c>
      <c r="G454" s="68">
        <v>5071.51</v>
      </c>
      <c r="H454" s="182">
        <f t="shared" si="14"/>
        <v>0.4700194624652456</v>
      </c>
      <c r="I454" s="182">
        <f t="shared" si="15"/>
        <v>0.0005441701824740928</v>
      </c>
      <c r="J454" s="65"/>
      <c r="L454" s="134"/>
    </row>
    <row r="455" spans="1:12" ht="13.5" customHeight="1">
      <c r="A455" s="43" t="s">
        <v>212</v>
      </c>
      <c r="B455" s="27"/>
      <c r="C455" s="27"/>
      <c r="D455" s="42" t="s">
        <v>263</v>
      </c>
      <c r="E455" s="28">
        <v>726</v>
      </c>
      <c r="F455" s="28">
        <v>736</v>
      </c>
      <c r="G455" s="68">
        <v>425.33</v>
      </c>
      <c r="H455" s="182">
        <f t="shared" si="14"/>
        <v>0.5778940217391304</v>
      </c>
      <c r="I455" s="182">
        <f t="shared" si="15"/>
        <v>4.5637670774918286E-05</v>
      </c>
      <c r="J455" s="65"/>
      <c r="L455" s="134"/>
    </row>
    <row r="456" spans="1:12" ht="13.5" customHeight="1">
      <c r="A456" s="43" t="s">
        <v>60</v>
      </c>
      <c r="B456" s="27"/>
      <c r="C456" s="27"/>
      <c r="D456" s="42" t="s">
        <v>291</v>
      </c>
      <c r="E456" s="28">
        <v>1825</v>
      </c>
      <c r="F456" s="28">
        <v>1825</v>
      </c>
      <c r="G456" s="68">
        <v>570.1</v>
      </c>
      <c r="H456" s="182">
        <f t="shared" si="14"/>
        <v>0.3123835616438356</v>
      </c>
      <c r="I456" s="182">
        <f t="shared" si="15"/>
        <v>6.117141069000757E-05</v>
      </c>
      <c r="J456" s="65"/>
      <c r="L456" s="134"/>
    </row>
    <row r="457" spans="1:12" ht="13.5" customHeight="1">
      <c r="A457" s="48" t="s">
        <v>60</v>
      </c>
      <c r="B457" s="27"/>
      <c r="C457" s="27"/>
      <c r="D457" s="49" t="s">
        <v>279</v>
      </c>
      <c r="E457" s="28">
        <v>121</v>
      </c>
      <c r="F457" s="28">
        <v>121</v>
      </c>
      <c r="G457" s="68">
        <v>55.38</v>
      </c>
      <c r="H457" s="182">
        <f t="shared" si="14"/>
        <v>0.4576859504132232</v>
      </c>
      <c r="I457" s="182">
        <f t="shared" si="15"/>
        <v>5.942242981955129E-06</v>
      </c>
      <c r="J457" s="65"/>
      <c r="L457" s="134"/>
    </row>
    <row r="458" spans="1:12" ht="13.5" customHeight="1">
      <c r="A458" s="43" t="s">
        <v>389</v>
      </c>
      <c r="B458" s="27"/>
      <c r="C458" s="27"/>
      <c r="D458" s="42" t="s">
        <v>471</v>
      </c>
      <c r="E458" s="28">
        <v>0</v>
      </c>
      <c r="F458" s="28">
        <v>17</v>
      </c>
      <c r="G458" s="68">
        <v>0</v>
      </c>
      <c r="H458" s="182">
        <f t="shared" si="14"/>
        <v>0</v>
      </c>
      <c r="I458" s="182">
        <f t="shared" si="15"/>
        <v>0</v>
      </c>
      <c r="J458" s="65"/>
      <c r="L458" s="134"/>
    </row>
    <row r="459" spans="1:12" ht="13.5" customHeight="1">
      <c r="A459" s="43" t="s">
        <v>389</v>
      </c>
      <c r="B459" s="27"/>
      <c r="C459" s="27"/>
      <c r="D459" s="42" t="s">
        <v>472</v>
      </c>
      <c r="E459" s="28">
        <v>0</v>
      </c>
      <c r="F459" s="28">
        <v>3</v>
      </c>
      <c r="G459" s="68">
        <v>0</v>
      </c>
      <c r="H459" s="182">
        <f t="shared" si="14"/>
        <v>0</v>
      </c>
      <c r="I459" s="182">
        <f t="shared" si="15"/>
        <v>0</v>
      </c>
      <c r="J459" s="65"/>
      <c r="L459" s="134"/>
    </row>
    <row r="460" spans="1:12" ht="13.5" customHeight="1">
      <c r="A460" s="48" t="s">
        <v>12</v>
      </c>
      <c r="B460" s="27"/>
      <c r="C460" s="27"/>
      <c r="D460" s="49" t="s">
        <v>292</v>
      </c>
      <c r="E460" s="28">
        <v>60229</v>
      </c>
      <c r="F460" s="28">
        <v>60399</v>
      </c>
      <c r="G460" s="68">
        <v>14746.28</v>
      </c>
      <c r="H460" s="182">
        <f t="shared" si="14"/>
        <v>0.24414775079057602</v>
      </c>
      <c r="I460" s="182">
        <f t="shared" si="15"/>
        <v>0.0015822675846866247</v>
      </c>
      <c r="J460" s="65"/>
      <c r="L460" s="134"/>
    </row>
    <row r="461" spans="1:12" ht="13.5" customHeight="1">
      <c r="A461" s="43" t="s">
        <v>12</v>
      </c>
      <c r="B461" s="27"/>
      <c r="C461" s="27"/>
      <c r="D461" s="42" t="s">
        <v>264</v>
      </c>
      <c r="E461" s="28">
        <v>3710</v>
      </c>
      <c r="F461" s="28">
        <v>3740</v>
      </c>
      <c r="G461" s="68">
        <v>1246.82</v>
      </c>
      <c r="H461" s="182">
        <f t="shared" si="14"/>
        <v>0.3333743315508021</v>
      </c>
      <c r="I461" s="182">
        <f t="shared" si="15"/>
        <v>0.00013378308766271747</v>
      </c>
      <c r="J461" s="65"/>
      <c r="L461" s="134"/>
    </row>
    <row r="462" spans="1:12" ht="37.5" customHeight="1">
      <c r="A462" s="43" t="s">
        <v>374</v>
      </c>
      <c r="B462" s="27"/>
      <c r="C462" s="27"/>
      <c r="D462" s="42" t="s">
        <v>404</v>
      </c>
      <c r="E462" s="28">
        <v>912</v>
      </c>
      <c r="F462" s="28">
        <v>912</v>
      </c>
      <c r="G462" s="68">
        <v>347.84</v>
      </c>
      <c r="H462" s="182">
        <f t="shared" si="14"/>
        <v>0.3814035087719298</v>
      </c>
      <c r="I462" s="182">
        <f t="shared" si="15"/>
        <v>3.7323037176657127E-05</v>
      </c>
      <c r="J462" s="65"/>
      <c r="L462" s="134"/>
    </row>
    <row r="463" spans="1:12" ht="39.75" customHeight="1">
      <c r="A463" s="43" t="s">
        <v>379</v>
      </c>
      <c r="B463" s="27"/>
      <c r="C463" s="27"/>
      <c r="D463" s="42" t="s">
        <v>405</v>
      </c>
      <c r="E463" s="28">
        <v>48</v>
      </c>
      <c r="F463" s="28">
        <v>48</v>
      </c>
      <c r="G463" s="68">
        <v>18.4</v>
      </c>
      <c r="H463" s="182">
        <f t="shared" si="14"/>
        <v>0.3833333333333333</v>
      </c>
      <c r="I463" s="182">
        <f t="shared" si="15"/>
        <v>1.974309694257392E-06</v>
      </c>
      <c r="J463" s="65"/>
      <c r="L463" s="134"/>
    </row>
    <row r="464" spans="1:12" ht="13.5" customHeight="1">
      <c r="A464" s="43" t="s">
        <v>25</v>
      </c>
      <c r="B464" s="27"/>
      <c r="C464" s="27"/>
      <c r="D464" s="42" t="s">
        <v>293</v>
      </c>
      <c r="E464" s="28">
        <v>2248</v>
      </c>
      <c r="F464" s="28">
        <v>2548</v>
      </c>
      <c r="G464" s="68">
        <v>298.38</v>
      </c>
      <c r="H464" s="182">
        <f t="shared" si="14"/>
        <v>0.11710361067503924</v>
      </c>
      <c r="I464" s="182">
        <f t="shared" si="15"/>
        <v>3.201600687894134E-05</v>
      </c>
      <c r="J464" s="65"/>
      <c r="L464" s="134"/>
    </row>
    <row r="465" spans="1:12" ht="13.5" customHeight="1">
      <c r="A465" s="43" t="s">
        <v>25</v>
      </c>
      <c r="B465" s="27"/>
      <c r="C465" s="27"/>
      <c r="D465" s="42" t="s">
        <v>265</v>
      </c>
      <c r="E465" s="28">
        <v>180</v>
      </c>
      <c r="F465" s="28">
        <v>233</v>
      </c>
      <c r="G465" s="68">
        <v>52.65</v>
      </c>
      <c r="H465" s="182">
        <f t="shared" si="14"/>
        <v>0.2259656652360515</v>
      </c>
      <c r="I465" s="182">
        <f t="shared" si="15"/>
        <v>5.649315511013678E-06</v>
      </c>
      <c r="J465" s="65"/>
      <c r="L465" s="134"/>
    </row>
    <row r="466" spans="1:12" ht="13.5" customHeight="1">
      <c r="A466" s="43" t="s">
        <v>26</v>
      </c>
      <c r="B466" s="27"/>
      <c r="C466" s="27"/>
      <c r="D466" s="42" t="s">
        <v>328</v>
      </c>
      <c r="E466" s="28">
        <v>228</v>
      </c>
      <c r="F466" s="28">
        <v>228</v>
      </c>
      <c r="G466" s="68">
        <v>58.88</v>
      </c>
      <c r="H466" s="182">
        <f t="shared" si="14"/>
        <v>0.2582456140350877</v>
      </c>
      <c r="I466" s="182">
        <f t="shared" si="15"/>
        <v>6.3177910216236545E-06</v>
      </c>
      <c r="J466" s="65"/>
      <c r="L466" s="134"/>
    </row>
    <row r="467" spans="1:12" ht="13.5" customHeight="1">
      <c r="A467" s="43" t="s">
        <v>26</v>
      </c>
      <c r="B467" s="27"/>
      <c r="C467" s="27"/>
      <c r="D467" s="42" t="s">
        <v>329</v>
      </c>
      <c r="E467" s="28">
        <v>12</v>
      </c>
      <c r="F467" s="28">
        <v>12</v>
      </c>
      <c r="G467" s="68">
        <v>3.12</v>
      </c>
      <c r="H467" s="182">
        <f t="shared" si="14"/>
        <v>0.26</v>
      </c>
      <c r="I467" s="182">
        <f t="shared" si="15"/>
        <v>3.347742525045143E-07</v>
      </c>
      <c r="J467" s="65"/>
      <c r="L467" s="134"/>
    </row>
    <row r="468" spans="1:12" ht="14.25" customHeight="1">
      <c r="A468" s="43" t="s">
        <v>380</v>
      </c>
      <c r="B468" s="27"/>
      <c r="C468" s="27"/>
      <c r="D468" s="42" t="s">
        <v>406</v>
      </c>
      <c r="E468" s="28">
        <v>1039</v>
      </c>
      <c r="F468" s="28">
        <v>1039</v>
      </c>
      <c r="G468" s="68">
        <v>779.72</v>
      </c>
      <c r="H468" s="182">
        <f t="shared" si="14"/>
        <v>0.7504523580365736</v>
      </c>
      <c r="I468" s="182">
        <f t="shared" si="15"/>
        <v>8.36635192829551E-05</v>
      </c>
      <c r="J468" s="65"/>
      <c r="L468" s="134"/>
    </row>
    <row r="469" spans="1:12" ht="14.25" customHeight="1">
      <c r="A469" s="43" t="s">
        <v>380</v>
      </c>
      <c r="B469" s="27"/>
      <c r="C469" s="27"/>
      <c r="D469" s="42" t="s">
        <v>407</v>
      </c>
      <c r="E469" s="28">
        <v>55</v>
      </c>
      <c r="F469" s="28">
        <v>55</v>
      </c>
      <c r="G469" s="68">
        <v>41.28</v>
      </c>
      <c r="H469" s="182">
        <f t="shared" si="14"/>
        <v>0.7505454545454545</v>
      </c>
      <c r="I469" s="182">
        <f t="shared" si="15"/>
        <v>4.429320879290497E-06</v>
      </c>
      <c r="J469" s="65"/>
      <c r="L469" s="134"/>
    </row>
    <row r="470" spans="1:12" ht="48" customHeight="1" hidden="1">
      <c r="A470" s="199" t="s">
        <v>403</v>
      </c>
      <c r="B470" s="27"/>
      <c r="C470" s="27"/>
      <c r="D470" s="42" t="s">
        <v>276</v>
      </c>
      <c r="E470" s="28">
        <v>0</v>
      </c>
      <c r="F470" s="28">
        <v>0</v>
      </c>
      <c r="G470" s="68">
        <v>0</v>
      </c>
      <c r="H470" s="182" t="e">
        <f t="shared" si="14"/>
        <v>#DIV/0!</v>
      </c>
      <c r="I470" s="47">
        <f t="shared" si="15"/>
        <v>0</v>
      </c>
      <c r="J470" s="65"/>
      <c r="L470" s="134"/>
    </row>
    <row r="471" spans="1:14" ht="21" customHeight="1">
      <c r="A471" s="32" t="s">
        <v>57</v>
      </c>
      <c r="B471" s="23">
        <v>854</v>
      </c>
      <c r="C471" s="23"/>
      <c r="D471" s="23"/>
      <c r="E471" s="24">
        <f>SUM(E472,E490,E493,E483)</f>
        <v>155096</v>
      </c>
      <c r="F471" s="24">
        <f>SUM(F472,F490,F493,F483)</f>
        <v>212532</v>
      </c>
      <c r="G471" s="62">
        <f>SUM(G472,G490,G493,G483)</f>
        <v>109477.43999999999</v>
      </c>
      <c r="H471" s="47">
        <f t="shared" si="14"/>
        <v>0.5151103833775619</v>
      </c>
      <c r="I471" s="47">
        <f t="shared" si="15"/>
        <v>0.011746867994265324</v>
      </c>
      <c r="J471" s="119">
        <v>0</v>
      </c>
      <c r="L471" s="139"/>
      <c r="M471" s="135"/>
      <c r="N471" s="135"/>
    </row>
    <row r="472" spans="1:12" s="125" customFormat="1" ht="12.75">
      <c r="A472" s="123" t="s">
        <v>58</v>
      </c>
      <c r="B472" s="184"/>
      <c r="C472" s="184">
        <v>85401</v>
      </c>
      <c r="D472" s="184"/>
      <c r="E472" s="185">
        <f>SUM(E473:E482)</f>
        <v>104165</v>
      </c>
      <c r="F472" s="185">
        <f>SUM(F473:F482)</f>
        <v>102472</v>
      </c>
      <c r="G472" s="189">
        <f>SUM(G473:G482)</f>
        <v>50951.39</v>
      </c>
      <c r="H472" s="127">
        <f t="shared" si="14"/>
        <v>0.4972225583574049</v>
      </c>
      <c r="I472" s="127">
        <f t="shared" si="15"/>
        <v>0.005467055609396149</v>
      </c>
      <c r="J472" s="188"/>
      <c r="L472" s="194"/>
    </row>
    <row r="473" spans="1:14" ht="13.5" customHeight="1">
      <c r="A473" s="30" t="s">
        <v>377</v>
      </c>
      <c r="B473" s="27"/>
      <c r="C473" s="27"/>
      <c r="D473" s="27">
        <v>3020</v>
      </c>
      <c r="E473" s="28">
        <v>100</v>
      </c>
      <c r="F473" s="28">
        <v>100</v>
      </c>
      <c r="G473" s="68">
        <v>0</v>
      </c>
      <c r="H473" s="182">
        <f t="shared" si="14"/>
        <v>0</v>
      </c>
      <c r="I473" s="182">
        <f t="shared" si="15"/>
        <v>0</v>
      </c>
      <c r="J473" s="65"/>
      <c r="L473" s="139"/>
      <c r="M473" s="135"/>
      <c r="N473" s="135"/>
    </row>
    <row r="474" spans="1:14" ht="13.5" customHeight="1">
      <c r="A474" s="30" t="s">
        <v>19</v>
      </c>
      <c r="B474" s="27"/>
      <c r="C474" s="27"/>
      <c r="D474" s="27">
        <v>4010</v>
      </c>
      <c r="E474" s="28">
        <v>71254</v>
      </c>
      <c r="F474" s="28">
        <v>71254</v>
      </c>
      <c r="G474" s="68">
        <v>32716.68</v>
      </c>
      <c r="H474" s="182">
        <f t="shared" si="14"/>
        <v>0.4591556965223005</v>
      </c>
      <c r="I474" s="182">
        <f t="shared" si="15"/>
        <v>0.0035104814395607027</v>
      </c>
      <c r="J474" s="65"/>
      <c r="L474" s="139"/>
      <c r="M474" s="135"/>
      <c r="N474" s="135"/>
    </row>
    <row r="475" spans="1:14" ht="13.5" customHeight="1">
      <c r="A475" s="30" t="s">
        <v>20</v>
      </c>
      <c r="B475" s="27"/>
      <c r="C475" s="27"/>
      <c r="D475" s="27">
        <v>4040</v>
      </c>
      <c r="E475" s="28">
        <v>6200</v>
      </c>
      <c r="F475" s="28">
        <v>4507</v>
      </c>
      <c r="G475" s="68">
        <v>4506.16</v>
      </c>
      <c r="H475" s="182">
        <f t="shared" si="14"/>
        <v>0.9998136232527179</v>
      </c>
      <c r="I475" s="182">
        <f t="shared" si="15"/>
        <v>0.0004835084441236353</v>
      </c>
      <c r="J475" s="65"/>
      <c r="L475" s="139"/>
      <c r="M475" s="135"/>
      <c r="N475" s="135"/>
    </row>
    <row r="476" spans="1:14" ht="13.5" customHeight="1">
      <c r="A476" s="30" t="s">
        <v>21</v>
      </c>
      <c r="B476" s="27"/>
      <c r="C476" s="27"/>
      <c r="D476" s="27">
        <v>4110</v>
      </c>
      <c r="E476" s="28">
        <v>13315</v>
      </c>
      <c r="F476" s="28">
        <v>13315</v>
      </c>
      <c r="G476" s="68">
        <v>6248.81</v>
      </c>
      <c r="H476" s="182">
        <f t="shared" si="14"/>
        <v>0.4693060458129929</v>
      </c>
      <c r="I476" s="182">
        <f t="shared" si="15"/>
        <v>0.0006704938130745943</v>
      </c>
      <c r="J476" s="65"/>
      <c r="L476" s="139"/>
      <c r="M476" s="135"/>
      <c r="N476" s="135"/>
    </row>
    <row r="477" spans="1:14" ht="13.5" customHeight="1">
      <c r="A477" s="30" t="s">
        <v>22</v>
      </c>
      <c r="B477" s="27"/>
      <c r="C477" s="27"/>
      <c r="D477" s="27">
        <v>4120</v>
      </c>
      <c r="E477" s="28">
        <v>1898</v>
      </c>
      <c r="F477" s="28">
        <v>1898</v>
      </c>
      <c r="G477" s="68">
        <v>890.61</v>
      </c>
      <c r="H477" s="182">
        <f t="shared" si="14"/>
        <v>0.46923603793466806</v>
      </c>
      <c r="I477" s="182">
        <f t="shared" si="15"/>
        <v>9.556195417405304E-05</v>
      </c>
      <c r="J477" s="65"/>
      <c r="L477" s="139"/>
      <c r="M477" s="135"/>
      <c r="N477" s="135"/>
    </row>
    <row r="478" spans="1:14" ht="13.5" customHeight="1">
      <c r="A478" s="30" t="s">
        <v>9</v>
      </c>
      <c r="B478" s="27"/>
      <c r="C478" s="27"/>
      <c r="D478" s="27">
        <v>4210</v>
      </c>
      <c r="E478" s="28">
        <v>1900</v>
      </c>
      <c r="F478" s="28">
        <v>1900</v>
      </c>
      <c r="G478" s="68">
        <v>449.73</v>
      </c>
      <c r="H478" s="182">
        <f t="shared" si="14"/>
        <v>0.23670000000000002</v>
      </c>
      <c r="I478" s="182">
        <f t="shared" si="15"/>
        <v>4.825577710860744E-05</v>
      </c>
      <c r="J478" s="65"/>
      <c r="L478" s="139"/>
      <c r="M478" s="135"/>
      <c r="N478" s="135"/>
    </row>
    <row r="479" spans="1:14" ht="14.25" customHeight="1">
      <c r="A479" s="43" t="s">
        <v>146</v>
      </c>
      <c r="B479" s="27"/>
      <c r="C479" s="27"/>
      <c r="D479" s="27">
        <v>4240</v>
      </c>
      <c r="E479" s="28">
        <v>1674</v>
      </c>
      <c r="F479" s="28">
        <v>1674</v>
      </c>
      <c r="G479" s="68">
        <v>756.78</v>
      </c>
      <c r="H479" s="182">
        <f aca="true" t="shared" si="16" ref="H479:H544">G479/F479</f>
        <v>0.45207885304659495</v>
      </c>
      <c r="I479" s="182">
        <f t="shared" si="15"/>
        <v>8.120207013152767E-05</v>
      </c>
      <c r="J479" s="65"/>
      <c r="L479" s="139"/>
      <c r="M479" s="135"/>
      <c r="N479" s="135"/>
    </row>
    <row r="480" spans="1:14" ht="15" customHeight="1">
      <c r="A480" s="43" t="s">
        <v>11</v>
      </c>
      <c r="B480" s="27"/>
      <c r="C480" s="27"/>
      <c r="D480" s="42" t="s">
        <v>136</v>
      </c>
      <c r="E480" s="28">
        <v>300</v>
      </c>
      <c r="F480" s="28">
        <v>300</v>
      </c>
      <c r="G480" s="68">
        <v>0</v>
      </c>
      <c r="H480" s="182">
        <f t="shared" si="16"/>
        <v>0</v>
      </c>
      <c r="I480" s="182">
        <f t="shared" si="15"/>
        <v>0</v>
      </c>
      <c r="J480" s="65"/>
      <c r="L480" s="139"/>
      <c r="M480" s="135"/>
      <c r="N480" s="135"/>
    </row>
    <row r="481" spans="1:14" ht="15" customHeight="1">
      <c r="A481" s="30" t="s">
        <v>380</v>
      </c>
      <c r="B481" s="27"/>
      <c r="C481" s="27"/>
      <c r="D481" s="27">
        <v>4440</v>
      </c>
      <c r="E481" s="28">
        <v>7444</v>
      </c>
      <c r="F481" s="28">
        <v>7444</v>
      </c>
      <c r="G481" s="68">
        <v>5382.62</v>
      </c>
      <c r="H481" s="182">
        <f t="shared" si="16"/>
        <v>0.723081676518001</v>
      </c>
      <c r="I481" s="182">
        <f t="shared" si="15"/>
        <v>0.0005775521112230285</v>
      </c>
      <c r="J481" s="65"/>
      <c r="L481" s="139"/>
      <c r="M481" s="135"/>
      <c r="N481" s="135"/>
    </row>
    <row r="482" spans="1:14" ht="26.25" customHeight="1">
      <c r="A482" s="30" t="s">
        <v>211</v>
      </c>
      <c r="B482" s="27"/>
      <c r="C482" s="27"/>
      <c r="D482" s="27" t="s">
        <v>203</v>
      </c>
      <c r="E482" s="28">
        <v>80</v>
      </c>
      <c r="F482" s="28">
        <v>80</v>
      </c>
      <c r="G482" s="68">
        <v>0</v>
      </c>
      <c r="H482" s="182">
        <f t="shared" si="16"/>
        <v>0</v>
      </c>
      <c r="I482" s="182">
        <f t="shared" si="15"/>
        <v>0</v>
      </c>
      <c r="J482" s="65"/>
      <c r="L482" s="139"/>
      <c r="M482" s="135"/>
      <c r="N482" s="135"/>
    </row>
    <row r="483" spans="1:12" s="125" customFormat="1" ht="15" customHeight="1">
      <c r="A483" s="198" t="s">
        <v>225</v>
      </c>
      <c r="B483" s="184"/>
      <c r="C483" s="184" t="s">
        <v>226</v>
      </c>
      <c r="D483" s="184"/>
      <c r="E483" s="185">
        <f>SUM(E484:E489)</f>
        <v>19931</v>
      </c>
      <c r="F483" s="185">
        <f>SUM(F484:F489)</f>
        <v>19931</v>
      </c>
      <c r="G483" s="189">
        <f>SUM(G484:G489)</f>
        <v>4746.450000000001</v>
      </c>
      <c r="H483" s="127">
        <f t="shared" si="16"/>
        <v>0.2381440971351162</v>
      </c>
      <c r="I483" s="127">
        <f t="shared" si="15"/>
        <v>0.0005092914265384783</v>
      </c>
      <c r="J483" s="188"/>
      <c r="L483" s="194"/>
    </row>
    <row r="484" spans="1:14" ht="15" customHeight="1">
      <c r="A484" s="75" t="s">
        <v>19</v>
      </c>
      <c r="B484" s="27"/>
      <c r="C484" s="27"/>
      <c r="D484" s="42" t="s">
        <v>151</v>
      </c>
      <c r="E484" s="28">
        <v>15574</v>
      </c>
      <c r="F484" s="28">
        <v>15574</v>
      </c>
      <c r="G484" s="68">
        <v>3101.78</v>
      </c>
      <c r="H484" s="182">
        <f t="shared" si="16"/>
        <v>0.19916399126749712</v>
      </c>
      <c r="I484" s="182">
        <f t="shared" si="15"/>
        <v>0.0003328192567094399</v>
      </c>
      <c r="J484" s="65"/>
      <c r="L484" s="139"/>
      <c r="M484" s="135"/>
      <c r="N484" s="135"/>
    </row>
    <row r="485" spans="1:14" ht="15" customHeight="1">
      <c r="A485" s="75" t="s">
        <v>20</v>
      </c>
      <c r="B485" s="27"/>
      <c r="C485" s="27"/>
      <c r="D485" s="42" t="s">
        <v>172</v>
      </c>
      <c r="E485" s="28">
        <v>400</v>
      </c>
      <c r="F485" s="28">
        <v>400</v>
      </c>
      <c r="G485" s="68">
        <v>398.78</v>
      </c>
      <c r="H485" s="182">
        <f t="shared" si="16"/>
        <v>0.9969499999999999</v>
      </c>
      <c r="I485" s="182">
        <f t="shared" si="15"/>
        <v>4.2788870645432754E-05</v>
      </c>
      <c r="J485" s="65"/>
      <c r="L485" s="139"/>
      <c r="M485" s="135"/>
      <c r="N485" s="135"/>
    </row>
    <row r="486" spans="1:14" ht="15" customHeight="1">
      <c r="A486" s="75" t="s">
        <v>21</v>
      </c>
      <c r="B486" s="27"/>
      <c r="C486" s="27"/>
      <c r="D486" s="42" t="s">
        <v>81</v>
      </c>
      <c r="E486" s="28">
        <v>2746</v>
      </c>
      <c r="F486" s="28">
        <v>2746</v>
      </c>
      <c r="G486" s="68">
        <v>620.42</v>
      </c>
      <c r="H486" s="182">
        <f t="shared" si="16"/>
        <v>0.2259359067734887</v>
      </c>
      <c r="I486" s="182">
        <f t="shared" si="15"/>
        <v>6.65707185060419E-05</v>
      </c>
      <c r="J486" s="65"/>
      <c r="L486" s="139"/>
      <c r="M486" s="135"/>
      <c r="N486" s="135"/>
    </row>
    <row r="487" spans="1:14" ht="15" customHeight="1">
      <c r="A487" s="75" t="s">
        <v>22</v>
      </c>
      <c r="B487" s="27"/>
      <c r="C487" s="27"/>
      <c r="D487" s="42" t="s">
        <v>82</v>
      </c>
      <c r="E487" s="28">
        <v>392</v>
      </c>
      <c r="F487" s="28">
        <v>392</v>
      </c>
      <c r="G487" s="68">
        <v>86.59</v>
      </c>
      <c r="H487" s="182">
        <f t="shared" si="16"/>
        <v>0.22089285714285714</v>
      </c>
      <c r="I487" s="182">
        <f t="shared" si="15"/>
        <v>9.291058501399325E-06</v>
      </c>
      <c r="J487" s="65"/>
      <c r="L487" s="139"/>
      <c r="M487" s="135"/>
      <c r="N487" s="135"/>
    </row>
    <row r="488" spans="1:14" ht="15" customHeight="1">
      <c r="A488" s="75" t="s">
        <v>146</v>
      </c>
      <c r="B488" s="27"/>
      <c r="C488" s="27"/>
      <c r="D488" s="42" t="s">
        <v>147</v>
      </c>
      <c r="E488" s="28">
        <v>490</v>
      </c>
      <c r="F488" s="28">
        <v>490</v>
      </c>
      <c r="G488" s="68">
        <v>301.29</v>
      </c>
      <c r="H488" s="182">
        <f t="shared" si="16"/>
        <v>0.6148775510204082</v>
      </c>
      <c r="I488" s="182">
        <f t="shared" si="15"/>
        <v>3.232824824906575E-05</v>
      </c>
      <c r="J488" s="65"/>
      <c r="L488" s="139"/>
      <c r="M488" s="135"/>
      <c r="N488" s="135"/>
    </row>
    <row r="489" spans="1:14" ht="15" customHeight="1">
      <c r="A489" s="30" t="s">
        <v>380</v>
      </c>
      <c r="B489" s="27"/>
      <c r="C489" s="27"/>
      <c r="D489" s="42" t="s">
        <v>143</v>
      </c>
      <c r="E489" s="28">
        <v>329</v>
      </c>
      <c r="F489" s="28">
        <v>329</v>
      </c>
      <c r="G489" s="68">
        <v>237.59</v>
      </c>
      <c r="H489" s="182">
        <f t="shared" si="16"/>
        <v>0.7221580547112462</v>
      </c>
      <c r="I489" s="182">
        <f t="shared" si="15"/>
        <v>2.5493273927098575E-05</v>
      </c>
      <c r="J489" s="65"/>
      <c r="L489" s="139"/>
      <c r="M489" s="135"/>
      <c r="N489" s="135"/>
    </row>
    <row r="490" spans="1:12" s="125" customFormat="1" ht="15" customHeight="1">
      <c r="A490" s="123" t="s">
        <v>163</v>
      </c>
      <c r="B490" s="184"/>
      <c r="C490" s="184" t="s">
        <v>164</v>
      </c>
      <c r="D490" s="184"/>
      <c r="E490" s="185">
        <f>SUM(E491:E492)</f>
        <v>27800</v>
      </c>
      <c r="F490" s="185">
        <f>SUM(F491:F492)</f>
        <v>86929</v>
      </c>
      <c r="G490" s="189">
        <f>SUM(G491:G492)</f>
        <v>53779.6</v>
      </c>
      <c r="H490" s="127">
        <f t="shared" si="16"/>
        <v>0.618661206271785</v>
      </c>
      <c r="I490" s="127">
        <f t="shared" si="15"/>
        <v>0.005770520958330697</v>
      </c>
      <c r="J490" s="188"/>
      <c r="L490" s="194"/>
    </row>
    <row r="491" spans="1:14" ht="15" customHeight="1">
      <c r="A491" s="43" t="s">
        <v>174</v>
      </c>
      <c r="B491" s="27"/>
      <c r="C491" s="42"/>
      <c r="D491" s="42" t="s">
        <v>175</v>
      </c>
      <c r="E491" s="28">
        <v>12800</v>
      </c>
      <c r="F491" s="28">
        <v>12800</v>
      </c>
      <c r="G491" s="68">
        <v>12694</v>
      </c>
      <c r="H491" s="182">
        <f t="shared" si="16"/>
        <v>0.99171875</v>
      </c>
      <c r="I491" s="182">
        <f t="shared" si="15"/>
        <v>0.00136205909015779</v>
      </c>
      <c r="J491" s="65"/>
      <c r="L491" s="139"/>
      <c r="M491" s="135"/>
      <c r="N491" s="135"/>
    </row>
    <row r="492" spans="1:14" ht="12.75">
      <c r="A492" s="43" t="s">
        <v>176</v>
      </c>
      <c r="B492" s="27"/>
      <c r="C492" s="27"/>
      <c r="D492" s="42" t="s">
        <v>177</v>
      </c>
      <c r="E492" s="28">
        <v>15000</v>
      </c>
      <c r="F492" s="28">
        <v>74129</v>
      </c>
      <c r="G492" s="68">
        <v>41085.6</v>
      </c>
      <c r="H492" s="182">
        <f t="shared" si="16"/>
        <v>0.5542446276086281</v>
      </c>
      <c r="I492" s="182">
        <f t="shared" si="15"/>
        <v>0.0044084618681729075</v>
      </c>
      <c r="J492" s="65"/>
      <c r="L492" s="139"/>
      <c r="M492" s="135"/>
      <c r="N492" s="135"/>
    </row>
    <row r="493" spans="1:12" s="125" customFormat="1" ht="15" customHeight="1">
      <c r="A493" s="123" t="s">
        <v>15</v>
      </c>
      <c r="B493" s="184"/>
      <c r="C493" s="184" t="s">
        <v>194</v>
      </c>
      <c r="D493" s="184"/>
      <c r="E493" s="185">
        <f>SUM(E494:E496)</f>
        <v>3200</v>
      </c>
      <c r="F493" s="185">
        <f>SUM(F494:F496)</f>
        <v>3200</v>
      </c>
      <c r="G493" s="189">
        <f>SUM(G494:G496)</f>
        <v>0</v>
      </c>
      <c r="H493" s="127">
        <f t="shared" si="16"/>
        <v>0</v>
      </c>
      <c r="I493" s="127">
        <f t="shared" si="15"/>
        <v>0</v>
      </c>
      <c r="J493" s="188"/>
      <c r="L493" s="194"/>
    </row>
    <row r="494" spans="1:14" ht="14.25" customHeight="1">
      <c r="A494" s="43" t="s">
        <v>9</v>
      </c>
      <c r="B494" s="27"/>
      <c r="C494" s="42"/>
      <c r="D494" s="42" t="s">
        <v>83</v>
      </c>
      <c r="E494" s="28">
        <v>500</v>
      </c>
      <c r="F494" s="28">
        <v>500</v>
      </c>
      <c r="G494" s="68">
        <v>0</v>
      </c>
      <c r="H494" s="182">
        <f t="shared" si="16"/>
        <v>0</v>
      </c>
      <c r="I494" s="182">
        <f t="shared" si="15"/>
        <v>0</v>
      </c>
      <c r="J494" s="65"/>
      <c r="L494" s="139"/>
      <c r="M494" s="135"/>
      <c r="N494" s="135"/>
    </row>
    <row r="495" spans="1:14" ht="15" customHeight="1">
      <c r="A495" s="43" t="s">
        <v>12</v>
      </c>
      <c r="B495" s="27"/>
      <c r="C495" s="42"/>
      <c r="D495" s="42" t="s">
        <v>79</v>
      </c>
      <c r="E495" s="28">
        <v>2500</v>
      </c>
      <c r="F495" s="28">
        <v>2500</v>
      </c>
      <c r="G495" s="68">
        <v>0</v>
      </c>
      <c r="H495" s="182">
        <f t="shared" si="16"/>
        <v>0</v>
      </c>
      <c r="I495" s="182">
        <f t="shared" si="15"/>
        <v>0</v>
      </c>
      <c r="J495" s="65"/>
      <c r="L495" s="139"/>
      <c r="M495" s="135"/>
      <c r="N495" s="135"/>
    </row>
    <row r="496" spans="1:14" ht="15" customHeight="1">
      <c r="A496" s="43" t="s">
        <v>26</v>
      </c>
      <c r="B496" s="27"/>
      <c r="C496" s="42"/>
      <c r="D496" s="42" t="s">
        <v>92</v>
      </c>
      <c r="E496" s="28">
        <v>200</v>
      </c>
      <c r="F496" s="28">
        <v>200</v>
      </c>
      <c r="G496" s="68">
        <v>0</v>
      </c>
      <c r="H496" s="182">
        <f t="shared" si="16"/>
        <v>0</v>
      </c>
      <c r="I496" s="182">
        <f t="shared" si="15"/>
        <v>0</v>
      </c>
      <c r="J496" s="65"/>
      <c r="L496" s="139"/>
      <c r="M496" s="135"/>
      <c r="N496" s="135"/>
    </row>
    <row r="497" spans="1:14" ht="21" customHeight="1">
      <c r="A497" s="32" t="s">
        <v>61</v>
      </c>
      <c r="B497" s="23">
        <v>900</v>
      </c>
      <c r="C497" s="23"/>
      <c r="D497" s="23"/>
      <c r="E497" s="24">
        <f>SUM(E498,E510,E519,E527,E536,E533,E525,E506)</f>
        <v>3348920</v>
      </c>
      <c r="F497" s="24">
        <f>SUM(F498,F510,F519,F527,F536,F533,F525,F506)</f>
        <v>3584110</v>
      </c>
      <c r="G497" s="62">
        <f>SUM(G498,G510,G519,G527,G536,G533,G525,G506)</f>
        <v>1622760.52</v>
      </c>
      <c r="H497" s="47">
        <f t="shared" si="16"/>
        <v>0.4527652666910335</v>
      </c>
      <c r="I497" s="47">
        <f t="shared" si="15"/>
        <v>0.17412129489642209</v>
      </c>
      <c r="J497" s="119">
        <v>0</v>
      </c>
      <c r="L497" s="135"/>
      <c r="M497" s="135"/>
      <c r="N497" s="135"/>
    </row>
    <row r="498" spans="1:10" s="125" customFormat="1" ht="15" customHeight="1">
      <c r="A498" s="197" t="s">
        <v>87</v>
      </c>
      <c r="B498" s="191"/>
      <c r="C498" s="191" t="s">
        <v>88</v>
      </c>
      <c r="D498" s="191"/>
      <c r="E498" s="192">
        <f>SUM(E499:E505)</f>
        <v>2097088</v>
      </c>
      <c r="F498" s="192">
        <f>SUM(F499:F505)</f>
        <v>2212778</v>
      </c>
      <c r="G498" s="193">
        <f>SUM(G499:G505)</f>
        <v>1201622.3399999999</v>
      </c>
      <c r="H498" s="127">
        <f t="shared" si="16"/>
        <v>0.5430379098129139</v>
      </c>
      <c r="I498" s="127">
        <f t="shared" si="15"/>
        <v>0.1289334040596876</v>
      </c>
      <c r="J498" s="188"/>
    </row>
    <row r="499" spans="1:14" ht="15" customHeight="1" hidden="1">
      <c r="A499" s="36" t="s">
        <v>165</v>
      </c>
      <c r="B499" s="33"/>
      <c r="C499" s="33"/>
      <c r="D499" s="33" t="s">
        <v>166</v>
      </c>
      <c r="E499" s="34">
        <v>0</v>
      </c>
      <c r="F499" s="34">
        <v>0</v>
      </c>
      <c r="G499" s="63">
        <v>0</v>
      </c>
      <c r="H499" s="182" t="e">
        <f t="shared" si="16"/>
        <v>#DIV/0!</v>
      </c>
      <c r="I499" s="47">
        <f t="shared" si="15"/>
        <v>0</v>
      </c>
      <c r="J499" s="65"/>
      <c r="L499" s="135"/>
      <c r="M499" s="135"/>
      <c r="N499" s="135"/>
    </row>
    <row r="500" spans="1:14" ht="15" customHeight="1">
      <c r="A500" s="36" t="s">
        <v>9</v>
      </c>
      <c r="B500" s="33"/>
      <c r="C500" s="33"/>
      <c r="D500" s="33" t="s">
        <v>83</v>
      </c>
      <c r="E500" s="34">
        <v>10000</v>
      </c>
      <c r="F500" s="34">
        <v>7000</v>
      </c>
      <c r="G500" s="63">
        <v>9.75</v>
      </c>
      <c r="H500" s="182">
        <f t="shared" si="16"/>
        <v>0.001392857142857143</v>
      </c>
      <c r="I500" s="182">
        <f t="shared" si="15"/>
        <v>1.0461695390766071E-06</v>
      </c>
      <c r="J500" s="65"/>
      <c r="L500" s="135"/>
      <c r="M500" s="135"/>
      <c r="N500" s="135"/>
    </row>
    <row r="501" spans="1:14" ht="15" customHeight="1">
      <c r="A501" s="36" t="s">
        <v>11</v>
      </c>
      <c r="B501" s="33"/>
      <c r="C501" s="33"/>
      <c r="D501" s="33" t="s">
        <v>136</v>
      </c>
      <c r="E501" s="34">
        <v>0</v>
      </c>
      <c r="F501" s="34">
        <v>5000</v>
      </c>
      <c r="G501" s="63">
        <v>0</v>
      </c>
      <c r="H501" s="182">
        <f t="shared" si="16"/>
        <v>0</v>
      </c>
      <c r="I501" s="182">
        <f t="shared" si="15"/>
        <v>0</v>
      </c>
      <c r="J501" s="65"/>
      <c r="L501" s="135"/>
      <c r="M501" s="135"/>
      <c r="N501" s="135"/>
    </row>
    <row r="502" spans="1:14" ht="15" customHeight="1">
      <c r="A502" s="36" t="s">
        <v>12</v>
      </c>
      <c r="B502" s="33"/>
      <c r="C502" s="33"/>
      <c r="D502" s="33" t="s">
        <v>79</v>
      </c>
      <c r="E502" s="34">
        <v>10000</v>
      </c>
      <c r="F502" s="34">
        <v>5000</v>
      </c>
      <c r="G502" s="63">
        <v>0</v>
      </c>
      <c r="H502" s="182">
        <f t="shared" si="16"/>
        <v>0</v>
      </c>
      <c r="I502" s="182">
        <f t="shared" si="15"/>
        <v>0</v>
      </c>
      <c r="J502" s="65"/>
      <c r="L502" s="135"/>
      <c r="M502" s="135"/>
      <c r="N502" s="135"/>
    </row>
    <row r="503" spans="1:14" ht="15" customHeight="1">
      <c r="A503" s="36" t="s">
        <v>90</v>
      </c>
      <c r="B503" s="33"/>
      <c r="C503" s="33"/>
      <c r="D503" s="33" t="s">
        <v>89</v>
      </c>
      <c r="E503" s="34">
        <v>134040</v>
      </c>
      <c r="F503" s="34">
        <v>252730</v>
      </c>
      <c r="G503" s="63">
        <v>194827.86</v>
      </c>
      <c r="H503" s="182">
        <f t="shared" si="16"/>
        <v>0.770893285324259</v>
      </c>
      <c r="I503" s="182">
        <f t="shared" si="15"/>
        <v>0.020904920255946844</v>
      </c>
      <c r="J503" s="65"/>
      <c r="L503" s="135"/>
      <c r="M503" s="135"/>
      <c r="N503" s="135"/>
    </row>
    <row r="504" spans="1:14" ht="15" customHeight="1">
      <c r="A504" s="36" t="s">
        <v>90</v>
      </c>
      <c r="B504" s="33"/>
      <c r="C504" s="33"/>
      <c r="D504" s="33" t="s">
        <v>295</v>
      </c>
      <c r="E504" s="34">
        <v>1262981</v>
      </c>
      <c r="F504" s="34">
        <v>1262981</v>
      </c>
      <c r="G504" s="63">
        <v>704410.07</v>
      </c>
      <c r="H504" s="182">
        <f t="shared" si="16"/>
        <v>0.5577360783733089</v>
      </c>
      <c r="I504" s="182">
        <f t="shared" si="15"/>
        <v>0.07558280597464827</v>
      </c>
      <c r="J504" s="65"/>
      <c r="L504" s="135"/>
      <c r="M504" s="135"/>
      <c r="N504" s="135"/>
    </row>
    <row r="505" spans="1:14" ht="15" customHeight="1">
      <c r="A505" s="36" t="s">
        <v>90</v>
      </c>
      <c r="B505" s="33"/>
      <c r="C505" s="33"/>
      <c r="D505" s="33" t="s">
        <v>266</v>
      </c>
      <c r="E505" s="34">
        <v>680067</v>
      </c>
      <c r="F505" s="34">
        <v>680067</v>
      </c>
      <c r="G505" s="63">
        <v>302374.66</v>
      </c>
      <c r="H505" s="182">
        <f t="shared" si="16"/>
        <v>0.44462480902616947</v>
      </c>
      <c r="I505" s="182">
        <f t="shared" si="15"/>
        <v>0.03244463165955341</v>
      </c>
      <c r="J505" s="65"/>
      <c r="L505" s="135"/>
      <c r="M505" s="135"/>
      <c r="N505" s="135"/>
    </row>
    <row r="506" spans="1:10" s="125" customFormat="1" ht="15" customHeight="1">
      <c r="A506" s="197" t="s">
        <v>435</v>
      </c>
      <c r="B506" s="191"/>
      <c r="C506" s="191" t="s">
        <v>436</v>
      </c>
      <c r="D506" s="191"/>
      <c r="E506" s="192">
        <f>E507+E508+E509</f>
        <v>377500</v>
      </c>
      <c r="F506" s="192">
        <f>F507+F508+F509</f>
        <v>414000</v>
      </c>
      <c r="G506" s="193">
        <f>G507+G508+G509</f>
        <v>12701.64</v>
      </c>
      <c r="H506" s="127">
        <f t="shared" si="16"/>
        <v>0.030680289855072464</v>
      </c>
      <c r="I506" s="127">
        <f t="shared" si="15"/>
        <v>0.0013628788578786662</v>
      </c>
      <c r="J506" s="192">
        <f>J507</f>
        <v>0</v>
      </c>
    </row>
    <row r="507" spans="1:14" ht="38.25" customHeight="1">
      <c r="A507" s="36" t="s">
        <v>424</v>
      </c>
      <c r="B507" s="33"/>
      <c r="C507" s="33"/>
      <c r="D507" s="33" t="s">
        <v>97</v>
      </c>
      <c r="E507" s="34">
        <v>17500</v>
      </c>
      <c r="F507" s="34">
        <v>14000</v>
      </c>
      <c r="G507" s="63">
        <v>7000</v>
      </c>
      <c r="H507" s="182">
        <f t="shared" si="16"/>
        <v>0.5</v>
      </c>
      <c r="I507" s="182">
        <f t="shared" si="15"/>
        <v>0.0007510960793370513</v>
      </c>
      <c r="J507" s="65"/>
      <c r="L507" s="135"/>
      <c r="M507" s="135"/>
      <c r="N507" s="135"/>
    </row>
    <row r="508" spans="1:14" ht="13.5" customHeight="1">
      <c r="A508" s="36" t="s">
        <v>12</v>
      </c>
      <c r="B508" s="33"/>
      <c r="C508" s="33"/>
      <c r="D508" s="33" t="s">
        <v>79</v>
      </c>
      <c r="E508" s="34">
        <v>280000</v>
      </c>
      <c r="F508" s="34">
        <v>280000</v>
      </c>
      <c r="G508" s="63">
        <v>620</v>
      </c>
      <c r="H508" s="182">
        <f t="shared" si="16"/>
        <v>0.002214285714285714</v>
      </c>
      <c r="I508" s="182">
        <f t="shared" si="15"/>
        <v>6.652565274128168E-05</v>
      </c>
      <c r="J508" s="65"/>
      <c r="L508" s="135"/>
      <c r="M508" s="135"/>
      <c r="N508" s="135"/>
    </row>
    <row r="509" spans="1:14" ht="13.5" customHeight="1">
      <c r="A509" s="36" t="s">
        <v>90</v>
      </c>
      <c r="B509" s="33"/>
      <c r="C509" s="33"/>
      <c r="D509" s="33" t="s">
        <v>89</v>
      </c>
      <c r="E509" s="34">
        <v>80000</v>
      </c>
      <c r="F509" s="34">
        <v>120000</v>
      </c>
      <c r="G509" s="63">
        <v>5081.64</v>
      </c>
      <c r="H509" s="182">
        <f t="shared" si="16"/>
        <v>0.042347</v>
      </c>
      <c r="I509" s="182">
        <f t="shared" si="15"/>
        <v>0.0005452571258003334</v>
      </c>
      <c r="J509" s="65"/>
      <c r="L509" s="135"/>
      <c r="M509" s="135"/>
      <c r="N509" s="135"/>
    </row>
    <row r="510" spans="1:10" s="125" customFormat="1" ht="15" customHeight="1">
      <c r="A510" s="123" t="s">
        <v>62</v>
      </c>
      <c r="B510" s="184"/>
      <c r="C510" s="184">
        <v>90003</v>
      </c>
      <c r="D510" s="184"/>
      <c r="E510" s="185">
        <f>SUM(E511:E518)</f>
        <v>147000</v>
      </c>
      <c r="F510" s="185">
        <f>SUM(F511:F518)</f>
        <v>141500</v>
      </c>
      <c r="G510" s="189">
        <f>SUM(G511:G518)</f>
        <v>52005.3</v>
      </c>
      <c r="H510" s="127">
        <f t="shared" si="16"/>
        <v>0.36752862190812724</v>
      </c>
      <c r="I510" s="127">
        <f t="shared" si="15"/>
        <v>0.005580139562106737</v>
      </c>
      <c r="J510" s="188"/>
    </row>
    <row r="511" spans="1:14" ht="13.5" customHeight="1" hidden="1">
      <c r="A511" s="43" t="s">
        <v>21</v>
      </c>
      <c r="B511" s="27"/>
      <c r="C511" s="27"/>
      <c r="D511" s="42" t="s">
        <v>81</v>
      </c>
      <c r="E511" s="28">
        <v>0</v>
      </c>
      <c r="F511" s="28">
        <v>0</v>
      </c>
      <c r="G511" s="68">
        <v>0</v>
      </c>
      <c r="H511" s="182" t="e">
        <f t="shared" si="16"/>
        <v>#DIV/0!</v>
      </c>
      <c r="I511" s="47">
        <f t="shared" si="15"/>
        <v>0</v>
      </c>
      <c r="J511" s="65"/>
      <c r="L511" s="135"/>
      <c r="M511" s="135"/>
      <c r="N511" s="135"/>
    </row>
    <row r="512" spans="1:14" ht="13.5" customHeight="1" hidden="1">
      <c r="A512" s="43" t="s">
        <v>22</v>
      </c>
      <c r="B512" s="27"/>
      <c r="C512" s="27"/>
      <c r="D512" s="42" t="s">
        <v>82</v>
      </c>
      <c r="E512" s="28">
        <v>0</v>
      </c>
      <c r="F512" s="28">
        <v>0</v>
      </c>
      <c r="G512" s="68">
        <v>0</v>
      </c>
      <c r="H512" s="182" t="e">
        <f t="shared" si="16"/>
        <v>#DIV/0!</v>
      </c>
      <c r="I512" s="47">
        <f t="shared" si="15"/>
        <v>0</v>
      </c>
      <c r="J512" s="65"/>
      <c r="L512" s="135"/>
      <c r="M512" s="135"/>
      <c r="N512" s="135"/>
    </row>
    <row r="513" spans="1:14" ht="13.5" customHeight="1">
      <c r="A513" s="43" t="s">
        <v>165</v>
      </c>
      <c r="B513" s="27"/>
      <c r="C513" s="27"/>
      <c r="D513" s="42" t="s">
        <v>166</v>
      </c>
      <c r="E513" s="44">
        <v>1000</v>
      </c>
      <c r="F513" s="28">
        <v>1000</v>
      </c>
      <c r="G513" s="68">
        <v>0</v>
      </c>
      <c r="H513" s="182">
        <f t="shared" si="16"/>
        <v>0</v>
      </c>
      <c r="I513" s="182">
        <f t="shared" si="15"/>
        <v>0</v>
      </c>
      <c r="J513" s="65"/>
      <c r="L513" s="135"/>
      <c r="M513" s="135"/>
      <c r="N513" s="135"/>
    </row>
    <row r="514" spans="1:14" ht="13.5" customHeight="1">
      <c r="A514" s="30" t="s">
        <v>9</v>
      </c>
      <c r="B514" s="27"/>
      <c r="C514" s="27"/>
      <c r="D514" s="27">
        <v>4210</v>
      </c>
      <c r="E514" s="28">
        <v>80000</v>
      </c>
      <c r="F514" s="28">
        <v>77500</v>
      </c>
      <c r="G514" s="68">
        <v>27529.27</v>
      </c>
      <c r="H514" s="182">
        <f t="shared" si="16"/>
        <v>0.3552163870967742</v>
      </c>
      <c r="I514" s="182">
        <f t="shared" si="15"/>
        <v>0.0029538752520015866</v>
      </c>
      <c r="J514" s="65"/>
      <c r="L514" s="135"/>
      <c r="M514" s="135"/>
      <c r="N514" s="135"/>
    </row>
    <row r="515" spans="1:14" ht="13.5" customHeight="1">
      <c r="A515" s="30" t="s">
        <v>10</v>
      </c>
      <c r="B515" s="27"/>
      <c r="C515" s="27"/>
      <c r="D515" s="27">
        <v>4260</v>
      </c>
      <c r="E515" s="28">
        <v>2000</v>
      </c>
      <c r="F515" s="28">
        <v>2000</v>
      </c>
      <c r="G515" s="68">
        <v>210.96</v>
      </c>
      <c r="H515" s="182">
        <f t="shared" si="16"/>
        <v>0.10548</v>
      </c>
      <c r="I515" s="182">
        <f t="shared" si="15"/>
        <v>2.263588984242062E-05</v>
      </c>
      <c r="J515" s="65"/>
      <c r="L515" s="135"/>
      <c r="M515" s="135"/>
      <c r="N515" s="135"/>
    </row>
    <row r="516" spans="1:14" ht="13.5" customHeight="1">
      <c r="A516" s="43" t="s">
        <v>11</v>
      </c>
      <c r="B516" s="27"/>
      <c r="C516" s="27"/>
      <c r="D516" s="42" t="s">
        <v>136</v>
      </c>
      <c r="E516" s="28">
        <v>3000</v>
      </c>
      <c r="F516" s="28">
        <v>3000</v>
      </c>
      <c r="G516" s="68">
        <v>2069.6</v>
      </c>
      <c r="H516" s="182">
        <f t="shared" si="16"/>
        <v>0.6898666666666666</v>
      </c>
      <c r="I516" s="182">
        <f aca="true" t="shared" si="17" ref="I516:I579">G516/9319713.14</f>
        <v>0.0002220669208279945</v>
      </c>
      <c r="J516" s="65"/>
      <c r="L516" s="139"/>
      <c r="M516" s="135"/>
      <c r="N516" s="135"/>
    </row>
    <row r="517" spans="1:14" ht="13.5" customHeight="1">
      <c r="A517" s="30" t="s">
        <v>12</v>
      </c>
      <c r="B517" s="27"/>
      <c r="C517" s="27"/>
      <c r="D517" s="27">
        <v>4300</v>
      </c>
      <c r="E517" s="28">
        <v>60000</v>
      </c>
      <c r="F517" s="28">
        <v>57000</v>
      </c>
      <c r="G517" s="68">
        <v>21594.47</v>
      </c>
      <c r="H517" s="182">
        <f t="shared" si="16"/>
        <v>0.378850350877193</v>
      </c>
      <c r="I517" s="182">
        <f t="shared" si="17"/>
        <v>0.0023170745360516537</v>
      </c>
      <c r="J517" s="65"/>
      <c r="L517" s="139"/>
      <c r="M517" s="135"/>
      <c r="N517" s="135"/>
    </row>
    <row r="518" spans="1:14" ht="13.5" customHeight="1">
      <c r="A518" s="43" t="s">
        <v>26</v>
      </c>
      <c r="B518" s="27"/>
      <c r="C518" s="27"/>
      <c r="D518" s="42" t="s">
        <v>92</v>
      </c>
      <c r="E518" s="28">
        <v>1000</v>
      </c>
      <c r="F518" s="28">
        <v>1000</v>
      </c>
      <c r="G518" s="68">
        <v>601</v>
      </c>
      <c r="H518" s="182">
        <f t="shared" si="16"/>
        <v>0.601</v>
      </c>
      <c r="I518" s="182">
        <f t="shared" si="17"/>
        <v>6.448696338308112E-05</v>
      </c>
      <c r="J518" s="65"/>
      <c r="L518" s="139"/>
      <c r="M518" s="135"/>
      <c r="N518" s="135"/>
    </row>
    <row r="519" spans="1:10" s="125" customFormat="1" ht="15" customHeight="1">
      <c r="A519" s="123" t="s">
        <v>248</v>
      </c>
      <c r="B519" s="184"/>
      <c r="C519" s="184">
        <v>90004</v>
      </c>
      <c r="D519" s="184"/>
      <c r="E519" s="185">
        <f>SUM(E520:E524)</f>
        <v>64500</v>
      </c>
      <c r="F519" s="185">
        <f>SUM(F520:F524)</f>
        <v>90000</v>
      </c>
      <c r="G519" s="189">
        <f>SUM(G520:G524)</f>
        <v>19193.81</v>
      </c>
      <c r="H519" s="127">
        <f t="shared" si="16"/>
        <v>0.21326455555555557</v>
      </c>
      <c r="I519" s="127">
        <f t="shared" si="17"/>
        <v>0.0020594850626486126</v>
      </c>
      <c r="J519" s="188"/>
    </row>
    <row r="520" spans="1:14" ht="15" customHeight="1">
      <c r="A520" s="43" t="s">
        <v>165</v>
      </c>
      <c r="B520" s="27"/>
      <c r="C520" s="27"/>
      <c r="D520" s="42" t="s">
        <v>166</v>
      </c>
      <c r="E520" s="28">
        <v>1500</v>
      </c>
      <c r="F520" s="28">
        <v>1500</v>
      </c>
      <c r="G520" s="68">
        <v>0</v>
      </c>
      <c r="H520" s="182">
        <f t="shared" si="16"/>
        <v>0</v>
      </c>
      <c r="I520" s="182">
        <f t="shared" si="17"/>
        <v>0</v>
      </c>
      <c r="J520" s="65"/>
      <c r="L520" s="135"/>
      <c r="M520" s="135"/>
      <c r="N520" s="135"/>
    </row>
    <row r="521" spans="1:14" ht="15" customHeight="1">
      <c r="A521" s="30" t="s">
        <v>9</v>
      </c>
      <c r="B521" s="27"/>
      <c r="C521" s="27"/>
      <c r="D521" s="27">
        <v>4210</v>
      </c>
      <c r="E521" s="28">
        <v>40000</v>
      </c>
      <c r="F521" s="28">
        <v>60000</v>
      </c>
      <c r="G521" s="68">
        <v>12297.9</v>
      </c>
      <c r="H521" s="182">
        <f t="shared" si="16"/>
        <v>0.20496499999999998</v>
      </c>
      <c r="I521" s="182">
        <f t="shared" si="17"/>
        <v>0.0013195577820113032</v>
      </c>
      <c r="J521" s="65"/>
      <c r="L521" s="135"/>
      <c r="M521" s="135"/>
      <c r="N521" s="135"/>
    </row>
    <row r="522" spans="1:14" ht="15" customHeight="1">
      <c r="A522" s="30" t="s">
        <v>10</v>
      </c>
      <c r="B522" s="27"/>
      <c r="C522" s="27"/>
      <c r="D522" s="27" t="s">
        <v>154</v>
      </c>
      <c r="E522" s="28">
        <v>2000</v>
      </c>
      <c r="F522" s="28">
        <v>2000</v>
      </c>
      <c r="G522" s="68">
        <v>33.7</v>
      </c>
      <c r="H522" s="182">
        <f t="shared" si="16"/>
        <v>0.01685</v>
      </c>
      <c r="I522" s="182">
        <f t="shared" si="17"/>
        <v>3.615991124808376E-06</v>
      </c>
      <c r="J522" s="65"/>
      <c r="L522" s="135"/>
      <c r="M522" s="135"/>
      <c r="N522" s="135"/>
    </row>
    <row r="523" spans="1:14" ht="15" customHeight="1">
      <c r="A523" s="43" t="s">
        <v>11</v>
      </c>
      <c r="B523" s="27"/>
      <c r="C523" s="27"/>
      <c r="D523" s="42" t="s">
        <v>136</v>
      </c>
      <c r="E523" s="28">
        <v>1000</v>
      </c>
      <c r="F523" s="28">
        <v>6500</v>
      </c>
      <c r="G523" s="68">
        <v>5301.3</v>
      </c>
      <c r="H523" s="182">
        <f t="shared" si="16"/>
        <v>0.8155846153846155</v>
      </c>
      <c r="I523" s="182">
        <f t="shared" si="17"/>
        <v>0.00056882652076993</v>
      </c>
      <c r="J523" s="65"/>
      <c r="L523" s="135"/>
      <c r="M523" s="135"/>
      <c r="N523" s="135"/>
    </row>
    <row r="524" spans="1:10" ht="15" customHeight="1">
      <c r="A524" s="30" t="s">
        <v>12</v>
      </c>
      <c r="B524" s="27"/>
      <c r="C524" s="27"/>
      <c r="D524" s="27">
        <v>4300</v>
      </c>
      <c r="E524" s="28">
        <v>20000</v>
      </c>
      <c r="F524" s="28">
        <v>20000</v>
      </c>
      <c r="G524" s="68">
        <v>1560.91</v>
      </c>
      <c r="H524" s="182">
        <f t="shared" si="16"/>
        <v>0.0780455</v>
      </c>
      <c r="I524" s="182">
        <f t="shared" si="17"/>
        <v>0.00016748476874257098</v>
      </c>
      <c r="J524" s="65"/>
    </row>
    <row r="525" spans="1:10" s="125" customFormat="1" ht="27" customHeight="1" hidden="1">
      <c r="A525" s="123" t="s">
        <v>345</v>
      </c>
      <c r="B525" s="184"/>
      <c r="C525" s="184" t="s">
        <v>330</v>
      </c>
      <c r="D525" s="184"/>
      <c r="E525" s="185">
        <f>SUM(E526)</f>
        <v>0</v>
      </c>
      <c r="F525" s="185">
        <f>SUM(F526)</f>
        <v>0</v>
      </c>
      <c r="G525" s="189">
        <f>SUM(G526)</f>
        <v>0</v>
      </c>
      <c r="H525" s="127"/>
      <c r="I525" s="47">
        <f t="shared" si="17"/>
        <v>0</v>
      </c>
      <c r="J525" s="188"/>
    </row>
    <row r="526" spans="1:10" ht="15" customHeight="1" hidden="1">
      <c r="A526" s="30" t="s">
        <v>12</v>
      </c>
      <c r="B526" s="27"/>
      <c r="C526" s="27"/>
      <c r="D526" s="27" t="s">
        <v>79</v>
      </c>
      <c r="E526" s="28">
        <v>0</v>
      </c>
      <c r="F526" s="28">
        <v>0</v>
      </c>
      <c r="G526" s="68">
        <v>0</v>
      </c>
      <c r="H526" s="182"/>
      <c r="I526" s="47">
        <f t="shared" si="17"/>
        <v>0</v>
      </c>
      <c r="J526" s="65"/>
    </row>
    <row r="527" spans="1:10" s="125" customFormat="1" ht="15" customHeight="1">
      <c r="A527" s="123" t="s">
        <v>63</v>
      </c>
      <c r="B527" s="184"/>
      <c r="C527" s="184">
        <v>90015</v>
      </c>
      <c r="D527" s="184"/>
      <c r="E527" s="185">
        <f>SUM(E528:E532)</f>
        <v>311300</v>
      </c>
      <c r="F527" s="185">
        <f>SUM(F528:F532)</f>
        <v>361300</v>
      </c>
      <c r="G527" s="189">
        <f>SUM(G528:G532)</f>
        <v>177125.86000000002</v>
      </c>
      <c r="H527" s="127">
        <f t="shared" si="16"/>
        <v>0.49024594519789655</v>
      </c>
      <c r="I527" s="127">
        <f t="shared" si="17"/>
        <v>0.01900550557074335</v>
      </c>
      <c r="J527" s="188"/>
    </row>
    <row r="528" spans="1:10" ht="15" customHeight="1">
      <c r="A528" s="43" t="s">
        <v>9</v>
      </c>
      <c r="B528" s="27"/>
      <c r="C528" s="27"/>
      <c r="D528" s="42" t="s">
        <v>83</v>
      </c>
      <c r="E528" s="28">
        <v>12000</v>
      </c>
      <c r="F528" s="28">
        <v>12000</v>
      </c>
      <c r="G528" s="68">
        <v>6763.35</v>
      </c>
      <c r="H528" s="182">
        <f t="shared" si="16"/>
        <v>0.5636125000000001</v>
      </c>
      <c r="I528" s="182">
        <f t="shared" si="17"/>
        <v>0.0007257036668834638</v>
      </c>
      <c r="J528" s="65"/>
    </row>
    <row r="529" spans="1:10" ht="15" customHeight="1">
      <c r="A529" s="30" t="s">
        <v>10</v>
      </c>
      <c r="B529" s="27"/>
      <c r="C529" s="27"/>
      <c r="D529" s="27">
        <v>4260</v>
      </c>
      <c r="E529" s="28">
        <v>100000</v>
      </c>
      <c r="F529" s="28">
        <v>100000</v>
      </c>
      <c r="G529" s="140">
        <v>67251.19</v>
      </c>
      <c r="H529" s="182">
        <f t="shared" si="16"/>
        <v>0.6725119</v>
      </c>
      <c r="I529" s="182">
        <f t="shared" si="17"/>
        <v>0.007216015019964445</v>
      </c>
      <c r="J529" s="65"/>
    </row>
    <row r="530" spans="1:10" ht="15" customHeight="1">
      <c r="A530" s="30" t="s">
        <v>11</v>
      </c>
      <c r="B530" s="27"/>
      <c r="C530" s="27"/>
      <c r="D530" s="27">
        <v>4270</v>
      </c>
      <c r="E530" s="28">
        <v>85000</v>
      </c>
      <c r="F530" s="28">
        <v>85000</v>
      </c>
      <c r="G530" s="68">
        <v>40725.3</v>
      </c>
      <c r="H530" s="182">
        <f t="shared" si="16"/>
        <v>0.4791211764705883</v>
      </c>
      <c r="I530" s="182">
        <f t="shared" si="17"/>
        <v>0.004369801879975031</v>
      </c>
      <c r="J530" s="65"/>
    </row>
    <row r="531" spans="1:10" ht="15" customHeight="1">
      <c r="A531" s="30" t="s">
        <v>12</v>
      </c>
      <c r="B531" s="27"/>
      <c r="C531" s="27"/>
      <c r="D531" s="27">
        <v>4300</v>
      </c>
      <c r="E531" s="28">
        <v>114300</v>
      </c>
      <c r="F531" s="28">
        <v>114300</v>
      </c>
      <c r="G531" s="68">
        <v>47386.02</v>
      </c>
      <c r="H531" s="182">
        <f t="shared" si="16"/>
        <v>0.4145758530183727</v>
      </c>
      <c r="I531" s="182">
        <f t="shared" si="17"/>
        <v>0.005084493405341014</v>
      </c>
      <c r="J531" s="65"/>
    </row>
    <row r="532" spans="1:10" ht="15" customHeight="1">
      <c r="A532" s="30" t="s">
        <v>90</v>
      </c>
      <c r="B532" s="27"/>
      <c r="C532" s="27"/>
      <c r="D532" s="27" t="s">
        <v>89</v>
      </c>
      <c r="E532" s="28">
        <v>0</v>
      </c>
      <c r="F532" s="28">
        <v>50000</v>
      </c>
      <c r="G532" s="68">
        <v>15000</v>
      </c>
      <c r="H532" s="182">
        <f t="shared" si="16"/>
        <v>0.3</v>
      </c>
      <c r="I532" s="182">
        <f t="shared" si="17"/>
        <v>0.0016094915985793957</v>
      </c>
      <c r="J532" s="65"/>
    </row>
    <row r="533" spans="1:10" s="125" customFormat="1" ht="25.5" customHeight="1">
      <c r="A533" s="123" t="s">
        <v>233</v>
      </c>
      <c r="B533" s="184"/>
      <c r="C533" s="184" t="s">
        <v>234</v>
      </c>
      <c r="D533" s="184"/>
      <c r="E533" s="185">
        <f>E534+E535</f>
        <v>500</v>
      </c>
      <c r="F533" s="185">
        <f>F534+F535</f>
        <v>500</v>
      </c>
      <c r="G533" s="189">
        <f>G534+G535</f>
        <v>0</v>
      </c>
      <c r="H533" s="127">
        <f t="shared" si="16"/>
        <v>0</v>
      </c>
      <c r="I533" s="182">
        <f t="shared" si="17"/>
        <v>0</v>
      </c>
      <c r="J533" s="188"/>
    </row>
    <row r="534" spans="1:10" ht="15" customHeight="1">
      <c r="A534" s="30" t="s">
        <v>9</v>
      </c>
      <c r="B534" s="27"/>
      <c r="C534" s="27"/>
      <c r="D534" s="27" t="s">
        <v>83</v>
      </c>
      <c r="E534" s="28">
        <v>500</v>
      </c>
      <c r="F534" s="28">
        <v>500</v>
      </c>
      <c r="G534" s="68">
        <v>0</v>
      </c>
      <c r="H534" s="182">
        <f t="shared" si="16"/>
        <v>0</v>
      </c>
      <c r="I534" s="182">
        <f t="shared" si="17"/>
        <v>0</v>
      </c>
      <c r="J534" s="65"/>
    </row>
    <row r="535" spans="1:10" ht="15" customHeight="1" hidden="1">
      <c r="A535" s="30" t="s">
        <v>12</v>
      </c>
      <c r="B535" s="27"/>
      <c r="C535" s="27"/>
      <c r="D535" s="27" t="s">
        <v>79</v>
      </c>
      <c r="E535" s="28">
        <v>0</v>
      </c>
      <c r="F535" s="28">
        <v>0</v>
      </c>
      <c r="G535" s="68">
        <v>0</v>
      </c>
      <c r="H535" s="182" t="e">
        <f t="shared" si="16"/>
        <v>#DIV/0!</v>
      </c>
      <c r="I535" s="47">
        <f t="shared" si="17"/>
        <v>0</v>
      </c>
      <c r="J535" s="65"/>
    </row>
    <row r="536" spans="1:10" s="125" customFormat="1" ht="15" customHeight="1">
      <c r="A536" s="123" t="s">
        <v>15</v>
      </c>
      <c r="B536" s="184"/>
      <c r="C536" s="184" t="s">
        <v>91</v>
      </c>
      <c r="D536" s="184"/>
      <c r="E536" s="185">
        <f>SUM(E537:E549)</f>
        <v>351032</v>
      </c>
      <c r="F536" s="185">
        <f>SUM(F537:F549)</f>
        <v>364032</v>
      </c>
      <c r="G536" s="189">
        <f>SUM(G537:G549)</f>
        <v>160111.56999999998</v>
      </c>
      <c r="H536" s="127">
        <f t="shared" si="16"/>
        <v>0.43982828432665255</v>
      </c>
      <c r="I536" s="127">
        <f t="shared" si="17"/>
        <v>0.01717988178335712</v>
      </c>
      <c r="J536" s="188"/>
    </row>
    <row r="537" spans="1:10" ht="15" customHeight="1">
      <c r="A537" s="43" t="s">
        <v>377</v>
      </c>
      <c r="B537" s="27"/>
      <c r="C537" s="27"/>
      <c r="D537" s="42" t="s">
        <v>98</v>
      </c>
      <c r="E537" s="28">
        <v>10000</v>
      </c>
      <c r="F537" s="28">
        <v>10000</v>
      </c>
      <c r="G537" s="68">
        <v>6005.76</v>
      </c>
      <c r="H537" s="182">
        <f t="shared" si="16"/>
        <v>0.600576</v>
      </c>
      <c r="I537" s="182">
        <f t="shared" si="17"/>
        <v>0.0006444146842056128</v>
      </c>
      <c r="J537" s="65"/>
    </row>
    <row r="538" spans="1:10" ht="15" customHeight="1">
      <c r="A538" s="43" t="s">
        <v>19</v>
      </c>
      <c r="B538" s="27"/>
      <c r="C538" s="27"/>
      <c r="D538" s="42" t="s">
        <v>151</v>
      </c>
      <c r="E538" s="28">
        <v>246010</v>
      </c>
      <c r="F538" s="28">
        <v>246010</v>
      </c>
      <c r="G538" s="68">
        <v>104758.32</v>
      </c>
      <c r="H538" s="182">
        <f t="shared" si="16"/>
        <v>0.42582951912523886</v>
      </c>
      <c r="I538" s="182">
        <f t="shared" si="17"/>
        <v>0.011240509061419459</v>
      </c>
      <c r="J538" s="65"/>
    </row>
    <row r="539" spans="1:10" ht="14.25" customHeight="1">
      <c r="A539" s="43" t="s">
        <v>20</v>
      </c>
      <c r="B539" s="27"/>
      <c r="C539" s="27"/>
      <c r="D539" s="42" t="s">
        <v>172</v>
      </c>
      <c r="E539" s="28">
        <v>11735</v>
      </c>
      <c r="F539" s="28">
        <v>11735</v>
      </c>
      <c r="G539" s="68">
        <v>11687.42</v>
      </c>
      <c r="H539" s="182">
        <f t="shared" si="16"/>
        <v>0.9959454622922881</v>
      </c>
      <c r="I539" s="182">
        <f t="shared" si="17"/>
        <v>0.00125405361993792</v>
      </c>
      <c r="J539" s="65"/>
    </row>
    <row r="540" spans="1:10" ht="15" customHeight="1">
      <c r="A540" s="43" t="s">
        <v>21</v>
      </c>
      <c r="B540" s="27"/>
      <c r="C540" s="27"/>
      <c r="D540" s="42" t="s">
        <v>81</v>
      </c>
      <c r="E540" s="28">
        <v>44306</v>
      </c>
      <c r="F540" s="28">
        <v>44306</v>
      </c>
      <c r="G540" s="68">
        <v>17997.55</v>
      </c>
      <c r="H540" s="182">
        <f t="shared" si="16"/>
        <v>0.40621021983478534</v>
      </c>
      <c r="I540" s="182">
        <f t="shared" si="17"/>
        <v>0.0019311270346675066</v>
      </c>
      <c r="J540" s="65"/>
    </row>
    <row r="541" spans="1:10" ht="15" customHeight="1">
      <c r="A541" s="43" t="s">
        <v>22</v>
      </c>
      <c r="B541" s="27"/>
      <c r="C541" s="27"/>
      <c r="D541" s="42" t="s">
        <v>82</v>
      </c>
      <c r="E541" s="28">
        <v>6171</v>
      </c>
      <c r="F541" s="28">
        <v>6171</v>
      </c>
      <c r="G541" s="68">
        <v>1353.99</v>
      </c>
      <c r="H541" s="182">
        <f t="shared" si="16"/>
        <v>0.21941176470588236</v>
      </c>
      <c r="I541" s="182">
        <f t="shared" si="17"/>
        <v>0.00014528236863736772</v>
      </c>
      <c r="J541" s="65"/>
    </row>
    <row r="542" spans="1:10" ht="15" customHeight="1">
      <c r="A542" s="43" t="s">
        <v>165</v>
      </c>
      <c r="B542" s="27"/>
      <c r="C542" s="27"/>
      <c r="D542" s="42" t="s">
        <v>166</v>
      </c>
      <c r="E542" s="28">
        <v>650</v>
      </c>
      <c r="F542" s="28">
        <v>650</v>
      </c>
      <c r="G542" s="68">
        <v>0</v>
      </c>
      <c r="H542" s="182">
        <f t="shared" si="16"/>
        <v>0</v>
      </c>
      <c r="I542" s="182">
        <f t="shared" si="17"/>
        <v>0</v>
      </c>
      <c r="J542" s="65"/>
    </row>
    <row r="543" spans="1:10" ht="12.75">
      <c r="A543" s="43" t="s">
        <v>9</v>
      </c>
      <c r="B543" s="27"/>
      <c r="C543" s="27"/>
      <c r="D543" s="42" t="s">
        <v>83</v>
      </c>
      <c r="E543" s="28">
        <v>5000</v>
      </c>
      <c r="F543" s="28">
        <v>8000</v>
      </c>
      <c r="G543" s="68">
        <v>5282.48</v>
      </c>
      <c r="H543" s="182">
        <f t="shared" si="16"/>
        <v>0.66031</v>
      </c>
      <c r="I543" s="182">
        <f t="shared" si="17"/>
        <v>0.0005668071453109124</v>
      </c>
      <c r="J543" s="65"/>
    </row>
    <row r="544" spans="1:10" ht="15" customHeight="1">
      <c r="A544" s="43" t="s">
        <v>11</v>
      </c>
      <c r="B544" s="27"/>
      <c r="C544" s="27"/>
      <c r="D544" s="42" t="s">
        <v>136</v>
      </c>
      <c r="E544" s="28">
        <v>500</v>
      </c>
      <c r="F544" s="28">
        <v>500</v>
      </c>
      <c r="G544" s="68">
        <v>0</v>
      </c>
      <c r="H544" s="182">
        <f t="shared" si="16"/>
        <v>0</v>
      </c>
      <c r="I544" s="182">
        <f t="shared" si="17"/>
        <v>0</v>
      </c>
      <c r="J544" s="65"/>
    </row>
    <row r="545" spans="1:10" ht="15" customHeight="1">
      <c r="A545" s="43" t="s">
        <v>48</v>
      </c>
      <c r="B545" s="27"/>
      <c r="C545" s="27"/>
      <c r="D545" s="42" t="s">
        <v>138</v>
      </c>
      <c r="E545" s="28">
        <v>1800</v>
      </c>
      <c r="F545" s="28">
        <v>1800</v>
      </c>
      <c r="G545" s="68">
        <v>160</v>
      </c>
      <c r="H545" s="182">
        <f aca="true" t="shared" si="18" ref="H545:H604">G545/F545</f>
        <v>0.08888888888888889</v>
      </c>
      <c r="I545" s="182">
        <f t="shared" si="17"/>
        <v>1.7167910384846888E-05</v>
      </c>
      <c r="J545" s="65"/>
    </row>
    <row r="546" spans="1:10" ht="12.75">
      <c r="A546" s="30" t="s">
        <v>12</v>
      </c>
      <c r="B546" s="27"/>
      <c r="C546" s="27"/>
      <c r="D546" s="27" t="s">
        <v>79</v>
      </c>
      <c r="E546" s="28">
        <v>7000</v>
      </c>
      <c r="F546" s="28">
        <v>12000</v>
      </c>
      <c r="G546" s="68">
        <v>2504.99</v>
      </c>
      <c r="H546" s="182">
        <f t="shared" si="18"/>
        <v>0.20874916666666665</v>
      </c>
      <c r="I546" s="182">
        <f t="shared" si="17"/>
        <v>0.00026878402396836</v>
      </c>
      <c r="J546" s="65"/>
    </row>
    <row r="547" spans="1:10" ht="25.5" customHeight="1">
      <c r="A547" s="43" t="s">
        <v>414</v>
      </c>
      <c r="B547" s="27"/>
      <c r="C547" s="27"/>
      <c r="D547" s="42" t="s">
        <v>207</v>
      </c>
      <c r="E547" s="28">
        <v>500</v>
      </c>
      <c r="F547" s="28">
        <v>500</v>
      </c>
      <c r="G547" s="68">
        <v>221.4</v>
      </c>
      <c r="H547" s="182">
        <f t="shared" si="18"/>
        <v>0.4428</v>
      </c>
      <c r="I547" s="182">
        <f t="shared" si="17"/>
        <v>2.375609599503188E-05</v>
      </c>
      <c r="J547" s="65"/>
    </row>
    <row r="548" spans="1:10" ht="15" customHeight="1">
      <c r="A548" s="43" t="s">
        <v>393</v>
      </c>
      <c r="B548" s="27"/>
      <c r="C548" s="27"/>
      <c r="D548" s="42" t="s">
        <v>143</v>
      </c>
      <c r="E548" s="28">
        <v>17360</v>
      </c>
      <c r="F548" s="28">
        <v>17360</v>
      </c>
      <c r="G548" s="68">
        <v>10139.66</v>
      </c>
      <c r="H548" s="182">
        <f t="shared" si="18"/>
        <v>0.5840817972350231</v>
      </c>
      <c r="I548" s="182">
        <f t="shared" si="17"/>
        <v>0.0010879798388301037</v>
      </c>
      <c r="J548" s="65"/>
    </row>
    <row r="549" spans="1:10" ht="15" customHeight="1">
      <c r="A549" s="43" t="s">
        <v>90</v>
      </c>
      <c r="B549" s="27"/>
      <c r="C549" s="27"/>
      <c r="D549" s="42" t="s">
        <v>89</v>
      </c>
      <c r="E549" s="28">
        <v>0</v>
      </c>
      <c r="F549" s="28">
        <v>5000</v>
      </c>
      <c r="G549" s="68">
        <v>0</v>
      </c>
      <c r="H549" s="182"/>
      <c r="I549" s="182">
        <f t="shared" si="17"/>
        <v>0</v>
      </c>
      <c r="J549" s="65"/>
    </row>
    <row r="550" spans="1:10" ht="21" customHeight="1">
      <c r="A550" s="32" t="s">
        <v>64</v>
      </c>
      <c r="B550" s="23">
        <v>921</v>
      </c>
      <c r="C550" s="23"/>
      <c r="D550" s="23"/>
      <c r="E550" s="24">
        <f>SUM(E551,E557,E559,E563,E561)</f>
        <v>598000</v>
      </c>
      <c r="F550" s="24">
        <f>SUM(F551,F557,F559,F563,F561)</f>
        <v>612400</v>
      </c>
      <c r="G550" s="62">
        <f>SUM(G551,G557,G559,G563,G561)</f>
        <v>337216.16000000003</v>
      </c>
      <c r="H550" s="47">
        <f t="shared" si="18"/>
        <v>0.5506468974526454</v>
      </c>
      <c r="I550" s="47">
        <f t="shared" si="17"/>
        <v>0.036183105095013685</v>
      </c>
      <c r="J550" s="24">
        <f>SUM(J551,J557,J559)</f>
        <v>0</v>
      </c>
    </row>
    <row r="551" spans="1:10" s="125" customFormat="1" ht="17.25" customHeight="1">
      <c r="A551" s="123" t="s">
        <v>65</v>
      </c>
      <c r="B551" s="184"/>
      <c r="C551" s="184">
        <v>92105</v>
      </c>
      <c r="D551" s="184"/>
      <c r="E551" s="185">
        <f>SUM(E552:E556)</f>
        <v>32000</v>
      </c>
      <c r="F551" s="185">
        <f>SUM(F552:F556)</f>
        <v>32000</v>
      </c>
      <c r="G551" s="189">
        <f>SUM(G552:G556)</f>
        <v>17216.16</v>
      </c>
      <c r="H551" s="127">
        <f t="shared" si="18"/>
        <v>0.538005</v>
      </c>
      <c r="I551" s="127">
        <f t="shared" si="17"/>
        <v>0.00184728432531991</v>
      </c>
      <c r="J551" s="188"/>
    </row>
    <row r="552" spans="1:10" ht="13.5" customHeight="1">
      <c r="A552" s="43" t="s">
        <v>165</v>
      </c>
      <c r="B552" s="27"/>
      <c r="C552" s="27"/>
      <c r="D552" s="42" t="s">
        <v>166</v>
      </c>
      <c r="E552" s="28">
        <v>8000</v>
      </c>
      <c r="F552" s="28">
        <v>6000</v>
      </c>
      <c r="G552" s="68">
        <v>1760</v>
      </c>
      <c r="H552" s="182">
        <f t="shared" si="18"/>
        <v>0.29333333333333333</v>
      </c>
      <c r="I552" s="182">
        <f t="shared" si="17"/>
        <v>0.00018884701423331577</v>
      </c>
      <c r="J552" s="65"/>
    </row>
    <row r="553" spans="1:10" ht="13.5" customHeight="1">
      <c r="A553" s="30" t="s">
        <v>9</v>
      </c>
      <c r="B553" s="27"/>
      <c r="C553" s="27"/>
      <c r="D553" s="27" t="s">
        <v>83</v>
      </c>
      <c r="E553" s="28">
        <v>11000</v>
      </c>
      <c r="F553" s="28">
        <v>11000</v>
      </c>
      <c r="G553" s="68">
        <v>4544.88</v>
      </c>
      <c r="H553" s="182">
        <f t="shared" si="18"/>
        <v>0.4131709090909091</v>
      </c>
      <c r="I553" s="182">
        <f t="shared" si="17"/>
        <v>0.00048766307843676825</v>
      </c>
      <c r="J553" s="65"/>
    </row>
    <row r="554" spans="1:10" ht="13.5" customHeight="1">
      <c r="A554" s="43" t="s">
        <v>10</v>
      </c>
      <c r="B554" s="27"/>
      <c r="C554" s="27"/>
      <c r="D554" s="42" t="s">
        <v>154</v>
      </c>
      <c r="E554" s="28">
        <v>500</v>
      </c>
      <c r="F554" s="28">
        <v>500</v>
      </c>
      <c r="G554" s="68">
        <v>0</v>
      </c>
      <c r="H554" s="182">
        <f t="shared" si="18"/>
        <v>0</v>
      </c>
      <c r="I554" s="182">
        <f t="shared" si="17"/>
        <v>0</v>
      </c>
      <c r="J554" s="65"/>
    </row>
    <row r="555" spans="1:10" ht="13.5" customHeight="1">
      <c r="A555" s="30" t="s">
        <v>12</v>
      </c>
      <c r="B555" s="27"/>
      <c r="C555" s="27"/>
      <c r="D555" s="27">
        <v>4300</v>
      </c>
      <c r="E555" s="28">
        <v>12000</v>
      </c>
      <c r="F555" s="28">
        <v>14000</v>
      </c>
      <c r="G555" s="68">
        <v>10911.28</v>
      </c>
      <c r="H555" s="182">
        <f t="shared" si="18"/>
        <v>0.7793771428571429</v>
      </c>
      <c r="I555" s="182">
        <f t="shared" si="17"/>
        <v>0.001170774232649826</v>
      </c>
      <c r="J555" s="65"/>
    </row>
    <row r="556" spans="1:10" ht="13.5" customHeight="1">
      <c r="A556" s="43" t="s">
        <v>26</v>
      </c>
      <c r="B556" s="27"/>
      <c r="C556" s="27"/>
      <c r="D556" s="27" t="s">
        <v>92</v>
      </c>
      <c r="E556" s="28">
        <v>500</v>
      </c>
      <c r="F556" s="28">
        <v>500</v>
      </c>
      <c r="G556" s="68">
        <v>0</v>
      </c>
      <c r="H556" s="182">
        <f t="shared" si="18"/>
        <v>0</v>
      </c>
      <c r="I556" s="182">
        <f t="shared" si="17"/>
        <v>0</v>
      </c>
      <c r="J556" s="65"/>
    </row>
    <row r="557" spans="1:10" s="125" customFormat="1" ht="15" customHeight="1">
      <c r="A557" s="123" t="s">
        <v>66</v>
      </c>
      <c r="B557" s="184"/>
      <c r="C557" s="184">
        <v>92109</v>
      </c>
      <c r="D557" s="184"/>
      <c r="E557" s="185">
        <f>SUM(E558:E558)</f>
        <v>276000</v>
      </c>
      <c r="F557" s="185">
        <f>SUM(F558:F558)</f>
        <v>281000</v>
      </c>
      <c r="G557" s="189">
        <f>SUM(G558:G558)</f>
        <v>170000</v>
      </c>
      <c r="H557" s="127">
        <f t="shared" si="18"/>
        <v>0.604982206405694</v>
      </c>
      <c r="I557" s="127">
        <f t="shared" si="17"/>
        <v>0.01824090478389982</v>
      </c>
      <c r="J557" s="188"/>
    </row>
    <row r="558" spans="1:10" ht="27.75" customHeight="1">
      <c r="A558" s="43" t="s">
        <v>195</v>
      </c>
      <c r="B558" s="27"/>
      <c r="C558" s="27"/>
      <c r="D558" s="42" t="s">
        <v>173</v>
      </c>
      <c r="E558" s="28">
        <v>276000</v>
      </c>
      <c r="F558" s="28">
        <v>281000</v>
      </c>
      <c r="G558" s="68">
        <v>170000</v>
      </c>
      <c r="H558" s="182">
        <f t="shared" si="18"/>
        <v>0.604982206405694</v>
      </c>
      <c r="I558" s="182">
        <f t="shared" si="17"/>
        <v>0.01824090478389982</v>
      </c>
      <c r="J558" s="65"/>
    </row>
    <row r="559" spans="1:10" s="125" customFormat="1" ht="15.75" customHeight="1">
      <c r="A559" s="123" t="s">
        <v>67</v>
      </c>
      <c r="B559" s="184"/>
      <c r="C559" s="184">
        <v>92116</v>
      </c>
      <c r="D559" s="184"/>
      <c r="E559" s="185">
        <f>SUM(E560:E560)</f>
        <v>290000</v>
      </c>
      <c r="F559" s="185">
        <f>SUM(F560:F560)</f>
        <v>290000</v>
      </c>
      <c r="G559" s="189">
        <f>SUM(G560:G560)</f>
        <v>150000</v>
      </c>
      <c r="H559" s="127">
        <f t="shared" si="18"/>
        <v>0.5172413793103449</v>
      </c>
      <c r="I559" s="127">
        <f t="shared" si="17"/>
        <v>0.016094915985793958</v>
      </c>
      <c r="J559" s="188"/>
    </row>
    <row r="560" spans="1:10" ht="25.5" customHeight="1">
      <c r="A560" s="43" t="s">
        <v>195</v>
      </c>
      <c r="B560" s="27"/>
      <c r="C560" s="27"/>
      <c r="D560" s="42" t="s">
        <v>173</v>
      </c>
      <c r="E560" s="28">
        <v>290000</v>
      </c>
      <c r="F560" s="28">
        <v>290000</v>
      </c>
      <c r="G560" s="68">
        <v>150000</v>
      </c>
      <c r="H560" s="182">
        <f t="shared" si="18"/>
        <v>0.5172413793103449</v>
      </c>
      <c r="I560" s="182">
        <f t="shared" si="17"/>
        <v>0.016094915985793958</v>
      </c>
      <c r="J560" s="65"/>
    </row>
    <row r="561" spans="1:10" s="125" customFormat="1" ht="15" customHeight="1">
      <c r="A561" s="123" t="s">
        <v>473</v>
      </c>
      <c r="B561" s="184"/>
      <c r="C561" s="184" t="s">
        <v>474</v>
      </c>
      <c r="D561" s="184"/>
      <c r="E561" s="185">
        <v>0</v>
      </c>
      <c r="F561" s="185">
        <v>4400</v>
      </c>
      <c r="G561" s="189">
        <v>0</v>
      </c>
      <c r="H561" s="127">
        <f t="shared" si="18"/>
        <v>0</v>
      </c>
      <c r="I561" s="127">
        <f t="shared" si="17"/>
        <v>0</v>
      </c>
      <c r="J561" s="188"/>
    </row>
    <row r="562" spans="1:10" ht="51" customHeight="1">
      <c r="A562" s="200" t="s">
        <v>475</v>
      </c>
      <c r="B562" s="27"/>
      <c r="C562" s="27"/>
      <c r="D562" s="42" t="s">
        <v>476</v>
      </c>
      <c r="E562" s="28">
        <v>0</v>
      </c>
      <c r="F562" s="28">
        <v>4400</v>
      </c>
      <c r="G562" s="68">
        <v>0</v>
      </c>
      <c r="H562" s="182">
        <f t="shared" si="18"/>
        <v>0</v>
      </c>
      <c r="I562" s="182">
        <f t="shared" si="17"/>
        <v>0</v>
      </c>
      <c r="J562" s="65"/>
    </row>
    <row r="563" spans="1:10" s="125" customFormat="1" ht="15" customHeight="1">
      <c r="A563" s="123" t="s">
        <v>15</v>
      </c>
      <c r="B563" s="184"/>
      <c r="C563" s="184" t="s">
        <v>437</v>
      </c>
      <c r="D563" s="184"/>
      <c r="E563" s="185">
        <f>E564</f>
        <v>0</v>
      </c>
      <c r="F563" s="185">
        <f>F564</f>
        <v>5000</v>
      </c>
      <c r="G563" s="189">
        <f>G564</f>
        <v>0</v>
      </c>
      <c r="H563" s="127">
        <f t="shared" si="18"/>
        <v>0</v>
      </c>
      <c r="I563" s="127">
        <f t="shared" si="17"/>
        <v>0</v>
      </c>
      <c r="J563" s="188"/>
    </row>
    <row r="564" spans="1:10" ht="13.5" customHeight="1">
      <c r="A564" s="43" t="s">
        <v>12</v>
      </c>
      <c r="B564" s="27"/>
      <c r="C564" s="27"/>
      <c r="D564" s="42" t="s">
        <v>79</v>
      </c>
      <c r="E564" s="28">
        <v>0</v>
      </c>
      <c r="F564" s="28">
        <v>5000</v>
      </c>
      <c r="G564" s="68">
        <v>0</v>
      </c>
      <c r="H564" s="182">
        <f t="shared" si="18"/>
        <v>0</v>
      </c>
      <c r="I564" s="182">
        <f t="shared" si="17"/>
        <v>0</v>
      </c>
      <c r="J564" s="65"/>
    </row>
    <row r="565" spans="1:10" ht="21" customHeight="1">
      <c r="A565" s="32" t="s">
        <v>408</v>
      </c>
      <c r="B565" s="23">
        <v>926</v>
      </c>
      <c r="C565" s="23"/>
      <c r="D565" s="23"/>
      <c r="E565" s="24">
        <f>SUM(E566,E582,E584)</f>
        <v>251115</v>
      </c>
      <c r="F565" s="24">
        <f>SUM(F566,F582,F584)</f>
        <v>316115</v>
      </c>
      <c r="G565" s="62">
        <f>SUM(G566,G582,G584)</f>
        <v>150074.12</v>
      </c>
      <c r="H565" s="47">
        <f t="shared" si="18"/>
        <v>0.474745330022302</v>
      </c>
      <c r="I565" s="47">
        <f t="shared" si="17"/>
        <v>0.016102869020279735</v>
      </c>
      <c r="J565" s="119">
        <v>0</v>
      </c>
    </row>
    <row r="566" spans="1:10" s="125" customFormat="1" ht="15" customHeight="1">
      <c r="A566" s="197" t="s">
        <v>267</v>
      </c>
      <c r="B566" s="191"/>
      <c r="C566" s="191" t="s">
        <v>268</v>
      </c>
      <c r="D566" s="191"/>
      <c r="E566" s="192">
        <f>SUM(E567:E581)</f>
        <v>134615</v>
      </c>
      <c r="F566" s="192">
        <f>SUM(F567:F581)</f>
        <v>197815</v>
      </c>
      <c r="G566" s="193">
        <f>SUM(G567:G581)</f>
        <v>83614.68999999999</v>
      </c>
      <c r="H566" s="127">
        <f t="shared" si="18"/>
        <v>0.42269135303187316</v>
      </c>
      <c r="I566" s="127">
        <f t="shared" si="17"/>
        <v>0.008971809404854706</v>
      </c>
      <c r="J566" s="188"/>
    </row>
    <row r="567" spans="1:10" ht="15" customHeight="1">
      <c r="A567" s="36" t="s">
        <v>377</v>
      </c>
      <c r="B567" s="33"/>
      <c r="C567" s="33"/>
      <c r="D567" s="33" t="s">
        <v>98</v>
      </c>
      <c r="E567" s="34">
        <v>800</v>
      </c>
      <c r="F567" s="34">
        <v>800</v>
      </c>
      <c r="G567" s="63">
        <v>320</v>
      </c>
      <c r="H567" s="182">
        <f t="shared" si="18"/>
        <v>0.4</v>
      </c>
      <c r="I567" s="182">
        <f t="shared" si="17"/>
        <v>3.4335820769693776E-05</v>
      </c>
      <c r="J567" s="65"/>
    </row>
    <row r="568" spans="1:10" ht="15" customHeight="1">
      <c r="A568" s="36" t="s">
        <v>19</v>
      </c>
      <c r="B568" s="33"/>
      <c r="C568" s="33"/>
      <c r="D568" s="33" t="s">
        <v>151</v>
      </c>
      <c r="E568" s="34">
        <v>45780</v>
      </c>
      <c r="F568" s="34">
        <v>45780</v>
      </c>
      <c r="G568" s="63">
        <v>21355.96</v>
      </c>
      <c r="H568" s="182">
        <f t="shared" si="18"/>
        <v>0.4664910441240716</v>
      </c>
      <c r="I568" s="182">
        <f t="shared" si="17"/>
        <v>0.002291482546639842</v>
      </c>
      <c r="J568" s="65"/>
    </row>
    <row r="569" spans="1:10" ht="12.75">
      <c r="A569" s="36" t="s">
        <v>20</v>
      </c>
      <c r="B569" s="33"/>
      <c r="C569" s="33"/>
      <c r="D569" s="33" t="s">
        <v>172</v>
      </c>
      <c r="E569" s="34">
        <v>3790</v>
      </c>
      <c r="F569" s="34">
        <v>3790</v>
      </c>
      <c r="G569" s="63">
        <v>3789.28</v>
      </c>
      <c r="H569" s="182">
        <f t="shared" si="18"/>
        <v>0.9998100263852243</v>
      </c>
      <c r="I569" s="182">
        <f t="shared" si="17"/>
        <v>0.00040658762164432887</v>
      </c>
      <c r="J569" s="65"/>
    </row>
    <row r="570" spans="1:10" ht="14.25" customHeight="1">
      <c r="A570" s="36" t="s">
        <v>21</v>
      </c>
      <c r="B570" s="33"/>
      <c r="C570" s="33"/>
      <c r="D570" s="33" t="s">
        <v>81</v>
      </c>
      <c r="E570" s="34">
        <v>8522</v>
      </c>
      <c r="F570" s="34">
        <v>8522</v>
      </c>
      <c r="G570" s="63">
        <v>3850.83</v>
      </c>
      <c r="H570" s="182">
        <f t="shared" si="18"/>
        <v>0.4518692795118517</v>
      </c>
      <c r="I570" s="182">
        <f t="shared" si="17"/>
        <v>0.0004131919021704996</v>
      </c>
      <c r="J570" s="65"/>
    </row>
    <row r="571" spans="1:10" ht="15" customHeight="1">
      <c r="A571" s="36" t="s">
        <v>22</v>
      </c>
      <c r="B571" s="33"/>
      <c r="C571" s="33"/>
      <c r="D571" s="33" t="s">
        <v>82</v>
      </c>
      <c r="E571" s="34">
        <v>1215</v>
      </c>
      <c r="F571" s="34">
        <v>1215</v>
      </c>
      <c r="G571" s="63">
        <v>548.84</v>
      </c>
      <c r="H571" s="182">
        <f t="shared" si="18"/>
        <v>0.4517201646090535</v>
      </c>
      <c r="I571" s="182">
        <f t="shared" si="17"/>
        <v>5.889022459762104E-05</v>
      </c>
      <c r="J571" s="65"/>
    </row>
    <row r="572" spans="1:10" ht="15" customHeight="1">
      <c r="A572" s="36" t="s">
        <v>165</v>
      </c>
      <c r="B572" s="33"/>
      <c r="C572" s="33"/>
      <c r="D572" s="33" t="s">
        <v>166</v>
      </c>
      <c r="E572" s="34">
        <v>5000</v>
      </c>
      <c r="F572" s="34">
        <v>5000</v>
      </c>
      <c r="G572" s="63">
        <v>320</v>
      </c>
      <c r="H572" s="182">
        <f t="shared" si="18"/>
        <v>0.064</v>
      </c>
      <c r="I572" s="182">
        <f t="shared" si="17"/>
        <v>3.4335820769693776E-05</v>
      </c>
      <c r="J572" s="65"/>
    </row>
    <row r="573" spans="1:10" ht="15" customHeight="1">
      <c r="A573" s="36" t="s">
        <v>9</v>
      </c>
      <c r="B573" s="33"/>
      <c r="C573" s="33"/>
      <c r="D573" s="33" t="s">
        <v>83</v>
      </c>
      <c r="E573" s="34">
        <v>32000</v>
      </c>
      <c r="F573" s="34">
        <v>62000</v>
      </c>
      <c r="G573" s="63">
        <v>27662.31</v>
      </c>
      <c r="H573" s="182">
        <f t="shared" si="18"/>
        <v>0.44616629032258065</v>
      </c>
      <c r="I573" s="182">
        <f t="shared" si="17"/>
        <v>0.002968150369486587</v>
      </c>
      <c r="J573" s="65"/>
    </row>
    <row r="574" spans="1:10" s="39" customFormat="1" ht="15" customHeight="1">
      <c r="A574" s="36" t="s">
        <v>10</v>
      </c>
      <c r="B574" s="33"/>
      <c r="C574" s="33"/>
      <c r="D574" s="33" t="s">
        <v>154</v>
      </c>
      <c r="E574" s="34">
        <v>20000</v>
      </c>
      <c r="F574" s="34">
        <v>19000</v>
      </c>
      <c r="G574" s="63">
        <v>5019.67</v>
      </c>
      <c r="H574" s="182">
        <f t="shared" si="18"/>
        <v>0.26419315789473685</v>
      </c>
      <c r="I574" s="182">
        <f t="shared" si="17"/>
        <v>0.0005386077795094023</v>
      </c>
      <c r="J574" s="65"/>
    </row>
    <row r="575" spans="1:10" s="39" customFormat="1" ht="15" customHeight="1">
      <c r="A575" s="36" t="s">
        <v>11</v>
      </c>
      <c r="B575" s="33"/>
      <c r="C575" s="33"/>
      <c r="D575" s="33" t="s">
        <v>136</v>
      </c>
      <c r="E575" s="34">
        <v>1500</v>
      </c>
      <c r="F575" s="34">
        <v>17000</v>
      </c>
      <c r="G575" s="63">
        <v>0</v>
      </c>
      <c r="H575" s="182">
        <f t="shared" si="18"/>
        <v>0</v>
      </c>
      <c r="I575" s="182">
        <f t="shared" si="17"/>
        <v>0</v>
      </c>
      <c r="J575" s="65"/>
    </row>
    <row r="576" spans="1:10" s="39" customFormat="1" ht="15" customHeight="1">
      <c r="A576" s="36" t="s">
        <v>48</v>
      </c>
      <c r="B576" s="33"/>
      <c r="C576" s="33"/>
      <c r="D576" s="33" t="s">
        <v>138</v>
      </c>
      <c r="E576" s="34">
        <v>100</v>
      </c>
      <c r="F576" s="34">
        <v>100</v>
      </c>
      <c r="G576" s="63">
        <v>0</v>
      </c>
      <c r="H576" s="182">
        <f t="shared" si="18"/>
        <v>0</v>
      </c>
      <c r="I576" s="182">
        <f t="shared" si="17"/>
        <v>0</v>
      </c>
      <c r="J576" s="65"/>
    </row>
    <row r="577" spans="1:10" s="39" customFormat="1" ht="15" customHeight="1">
      <c r="A577" s="36" t="s">
        <v>12</v>
      </c>
      <c r="B577" s="33"/>
      <c r="C577" s="33"/>
      <c r="D577" s="33" t="s">
        <v>79</v>
      </c>
      <c r="E577" s="34">
        <v>12000</v>
      </c>
      <c r="F577" s="34">
        <v>16000</v>
      </c>
      <c r="G577" s="63">
        <v>10063.28</v>
      </c>
      <c r="H577" s="182">
        <f t="shared" si="18"/>
        <v>0.628955</v>
      </c>
      <c r="I577" s="182">
        <f t="shared" si="17"/>
        <v>0.0010797843076101375</v>
      </c>
      <c r="J577" s="65"/>
    </row>
    <row r="578" spans="1:10" s="39" customFormat="1" ht="27.75" customHeight="1">
      <c r="A578" s="36" t="s">
        <v>414</v>
      </c>
      <c r="B578" s="33"/>
      <c r="C578" s="33"/>
      <c r="D578" s="33" t="s">
        <v>207</v>
      </c>
      <c r="E578" s="34">
        <v>720</v>
      </c>
      <c r="F578" s="34">
        <v>720</v>
      </c>
      <c r="G578" s="63">
        <v>221.4</v>
      </c>
      <c r="H578" s="182">
        <f t="shared" si="18"/>
        <v>0.3075</v>
      </c>
      <c r="I578" s="182">
        <f t="shared" si="17"/>
        <v>2.375609599503188E-05</v>
      </c>
      <c r="J578" s="65"/>
    </row>
    <row r="579" spans="1:10" s="39" customFormat="1" ht="15" customHeight="1">
      <c r="A579" s="36" t="s">
        <v>26</v>
      </c>
      <c r="B579" s="33"/>
      <c r="C579" s="33"/>
      <c r="D579" s="33" t="s">
        <v>92</v>
      </c>
      <c r="E579" s="34">
        <v>1000</v>
      </c>
      <c r="F579" s="34">
        <v>700</v>
      </c>
      <c r="G579" s="63">
        <v>249.26</v>
      </c>
      <c r="H579" s="182">
        <f t="shared" si="18"/>
        <v>0.3560857142857143</v>
      </c>
      <c r="I579" s="182">
        <f t="shared" si="17"/>
        <v>2.6745458390793343E-05</v>
      </c>
      <c r="J579" s="65"/>
    </row>
    <row r="580" spans="1:10" s="39" customFormat="1" ht="15" customHeight="1">
      <c r="A580" s="36" t="s">
        <v>393</v>
      </c>
      <c r="B580" s="33"/>
      <c r="C580" s="33"/>
      <c r="D580" s="33" t="s">
        <v>143</v>
      </c>
      <c r="E580" s="34">
        <v>2188</v>
      </c>
      <c r="F580" s="34">
        <v>2188</v>
      </c>
      <c r="G580" s="63">
        <v>2187.86</v>
      </c>
      <c r="H580" s="182">
        <f t="shared" si="18"/>
        <v>0.9999360146252286</v>
      </c>
      <c r="I580" s="182">
        <f aca="true" t="shared" si="19" ref="I580:I588">G580/9319713.14</f>
        <v>0.00023475615259119445</v>
      </c>
      <c r="J580" s="65"/>
    </row>
    <row r="581" spans="1:10" s="39" customFormat="1" ht="15" customHeight="1">
      <c r="A581" s="36" t="s">
        <v>90</v>
      </c>
      <c r="B581" s="33"/>
      <c r="C581" s="33"/>
      <c r="D581" s="33" t="s">
        <v>89</v>
      </c>
      <c r="E581" s="34">
        <v>0</v>
      </c>
      <c r="F581" s="34">
        <v>15000</v>
      </c>
      <c r="G581" s="63">
        <v>8026</v>
      </c>
      <c r="H581" s="182">
        <f t="shared" si="18"/>
        <v>0.5350666666666667</v>
      </c>
      <c r="I581" s="182">
        <f t="shared" si="19"/>
        <v>0.000861185304679882</v>
      </c>
      <c r="J581" s="65"/>
    </row>
    <row r="582" spans="1:10" s="125" customFormat="1" ht="15" customHeight="1">
      <c r="A582" s="123" t="s">
        <v>399</v>
      </c>
      <c r="B582" s="184"/>
      <c r="C582" s="184" t="s">
        <v>196</v>
      </c>
      <c r="D582" s="184"/>
      <c r="E582" s="185">
        <f>SUM(E583)</f>
        <v>115000</v>
      </c>
      <c r="F582" s="185">
        <f>SUM(F583)</f>
        <v>115000</v>
      </c>
      <c r="G582" s="189">
        <f>SUM(G583)</f>
        <v>65000</v>
      </c>
      <c r="H582" s="127">
        <f t="shared" si="18"/>
        <v>0.5652173913043478</v>
      </c>
      <c r="I582" s="127">
        <f t="shared" si="19"/>
        <v>0.006974463593844048</v>
      </c>
      <c r="J582" s="188"/>
    </row>
    <row r="583" spans="1:10" s="39" customFormat="1" ht="15" customHeight="1">
      <c r="A583" s="43" t="s">
        <v>193</v>
      </c>
      <c r="B583" s="27"/>
      <c r="C583" s="27"/>
      <c r="D583" s="27">
        <v>2820</v>
      </c>
      <c r="E583" s="28">
        <v>115000</v>
      </c>
      <c r="F583" s="28">
        <v>115000</v>
      </c>
      <c r="G583" s="68">
        <v>65000</v>
      </c>
      <c r="H583" s="182">
        <f t="shared" si="18"/>
        <v>0.5652173913043478</v>
      </c>
      <c r="I583" s="182">
        <f t="shared" si="19"/>
        <v>0.006974463593844048</v>
      </c>
      <c r="J583" s="65"/>
    </row>
    <row r="584" spans="1:10" s="125" customFormat="1" ht="15" customHeight="1">
      <c r="A584" s="123" t="s">
        <v>15</v>
      </c>
      <c r="B584" s="184"/>
      <c r="C584" s="184">
        <v>92695</v>
      </c>
      <c r="D584" s="184"/>
      <c r="E584" s="185">
        <f>SUM(E585:E587)</f>
        <v>1500</v>
      </c>
      <c r="F584" s="185">
        <f>SUM(F585:F587)</f>
        <v>3300</v>
      </c>
      <c r="G584" s="189">
        <f>SUM(G585:G587)</f>
        <v>1459.4299999999998</v>
      </c>
      <c r="H584" s="127">
        <f t="shared" si="18"/>
        <v>0.4422515151515151</v>
      </c>
      <c r="I584" s="127">
        <f t="shared" si="19"/>
        <v>0.0001565960215809818</v>
      </c>
      <c r="J584" s="188"/>
    </row>
    <row r="585" spans="1:10" s="135" customFormat="1" ht="15" customHeight="1">
      <c r="A585" s="43" t="s">
        <v>212</v>
      </c>
      <c r="B585" s="42"/>
      <c r="C585" s="42"/>
      <c r="D585" s="42" t="s">
        <v>83</v>
      </c>
      <c r="E585" s="44">
        <v>1000</v>
      </c>
      <c r="F585" s="44">
        <v>3150</v>
      </c>
      <c r="G585" s="64">
        <v>1440.83</v>
      </c>
      <c r="H585" s="182">
        <f t="shared" si="18"/>
        <v>0.4574063492063492</v>
      </c>
      <c r="I585" s="182">
        <f t="shared" si="19"/>
        <v>0.00015460025199874337</v>
      </c>
      <c r="J585" s="65"/>
    </row>
    <row r="586" spans="1:10" s="135" customFormat="1" ht="15" customHeight="1">
      <c r="A586" s="43" t="s">
        <v>12</v>
      </c>
      <c r="B586" s="42"/>
      <c r="C586" s="42"/>
      <c r="D586" s="42" t="s">
        <v>79</v>
      </c>
      <c r="E586" s="44">
        <v>300</v>
      </c>
      <c r="F586" s="44">
        <v>100</v>
      </c>
      <c r="G586" s="64">
        <v>0</v>
      </c>
      <c r="H586" s="182">
        <f t="shared" si="18"/>
        <v>0</v>
      </c>
      <c r="I586" s="182">
        <f t="shared" si="19"/>
        <v>0</v>
      </c>
      <c r="J586" s="65"/>
    </row>
    <row r="587" spans="1:10" s="135" customFormat="1" ht="15" customHeight="1">
      <c r="A587" s="43" t="s">
        <v>26</v>
      </c>
      <c r="B587" s="42"/>
      <c r="C587" s="42"/>
      <c r="D587" s="42" t="s">
        <v>92</v>
      </c>
      <c r="E587" s="44">
        <v>200</v>
      </c>
      <c r="F587" s="44">
        <v>50</v>
      </c>
      <c r="G587" s="64">
        <v>18.6</v>
      </c>
      <c r="H587" s="182">
        <f t="shared" si="18"/>
        <v>0.37200000000000005</v>
      </c>
      <c r="I587" s="182">
        <f t="shared" si="19"/>
        <v>1.995769582238451E-06</v>
      </c>
      <c r="J587" s="65"/>
    </row>
    <row r="588" spans="1:10" s="39" customFormat="1" ht="24" customHeight="1">
      <c r="A588" s="37" t="s">
        <v>68</v>
      </c>
      <c r="B588" s="38"/>
      <c r="C588" s="38"/>
      <c r="D588" s="38"/>
      <c r="E588" s="77">
        <f>SUM(E3,E15,E34,E64,E129,E156,E194,E200,E203,E322,E350,E471,E497,E550,E565,E55,E437,E10,E60)</f>
        <v>20183000</v>
      </c>
      <c r="F588" s="141">
        <f>SUM(F3,F15,F34,F64,F129,F156,F194,F200,F203,F322,F350,F471,F497,F550,F565,F55,F437,F10,F60)</f>
        <v>19772180.08</v>
      </c>
      <c r="G588" s="141">
        <f>SUM(G3,G15,G34,G64,G129,G156,G194,G200,G203,G322,G350,G471,G497,G550,G565,G55,G437,G10,G60)</f>
        <v>9319713.139999999</v>
      </c>
      <c r="H588" s="47">
        <f t="shared" si="18"/>
        <v>0.4713548583055389</v>
      </c>
      <c r="I588" s="47">
        <f t="shared" si="19"/>
        <v>0.9999999999999998</v>
      </c>
      <c r="J588" s="119">
        <v>0</v>
      </c>
    </row>
    <row r="589" spans="1:10" s="39" customFormat="1" ht="15" customHeight="1">
      <c r="A589" s="48" t="s">
        <v>331</v>
      </c>
      <c r="B589" s="107"/>
      <c r="C589" s="107"/>
      <c r="D589" s="107"/>
      <c r="E589" s="107"/>
      <c r="F589" s="107"/>
      <c r="G589" s="109"/>
      <c r="H589" s="47"/>
      <c r="I589" s="47"/>
      <c r="J589" s="122"/>
    </row>
    <row r="590" spans="1:10" s="39" customFormat="1" ht="39" customHeight="1">
      <c r="A590" s="123" t="s">
        <v>332</v>
      </c>
      <c r="B590" s="124"/>
      <c r="C590" s="124"/>
      <c r="D590" s="124"/>
      <c r="E590" s="131">
        <v>15578557</v>
      </c>
      <c r="F590" s="132">
        <v>16231342.08</v>
      </c>
      <c r="G590" s="132">
        <v>8014773.66</v>
      </c>
      <c r="H590" s="47">
        <f>G590/F590</f>
        <v>0.49378379313905757</v>
      </c>
      <c r="I590" s="47">
        <f>G590/9319713.14</f>
        <v>0.8599807246856956</v>
      </c>
      <c r="J590" s="234" t="s">
        <v>346</v>
      </c>
    </row>
    <row r="591" spans="1:10" s="39" customFormat="1" ht="15" customHeight="1">
      <c r="A591" s="48" t="s">
        <v>334</v>
      </c>
      <c r="B591" s="107"/>
      <c r="C591" s="107"/>
      <c r="D591" s="107"/>
      <c r="E591" s="110"/>
      <c r="F591" s="110"/>
      <c r="G591" s="126"/>
      <c r="H591" s="47"/>
      <c r="I591" s="47"/>
      <c r="J591" s="235"/>
    </row>
    <row r="592" spans="1:10" s="39" customFormat="1" ht="15" customHeight="1">
      <c r="A592" s="48" t="s">
        <v>335</v>
      </c>
      <c r="B592" s="107"/>
      <c r="C592" s="107"/>
      <c r="D592" s="107"/>
      <c r="E592" s="128">
        <v>7236973</v>
      </c>
      <c r="F592" s="224">
        <v>7301894</v>
      </c>
      <c r="G592" s="129">
        <v>3761113.4</v>
      </c>
      <c r="H592" s="182">
        <f>G592/F592</f>
        <v>0.5150873732212492</v>
      </c>
      <c r="I592" s="182">
        <f>G592/9319713.14</f>
        <v>0.4035653612402924</v>
      </c>
      <c r="J592" s="130">
        <f>G592/8014773.66</f>
        <v>0.4692725658331317</v>
      </c>
    </row>
    <row r="593" spans="1:10" ht="15" customHeight="1">
      <c r="A593" s="48" t="s">
        <v>336</v>
      </c>
      <c r="B593" s="107"/>
      <c r="C593" s="107"/>
      <c r="D593" s="107"/>
      <c r="E593" s="128">
        <v>3527215</v>
      </c>
      <c r="F593" s="224">
        <v>3912666.08</v>
      </c>
      <c r="G593" s="129">
        <v>1707762.83</v>
      </c>
      <c r="H593" s="182">
        <f t="shared" si="18"/>
        <v>0.43647037469652916</v>
      </c>
      <c r="I593" s="182">
        <f aca="true" t="shared" si="20" ref="I593:I603">G593/9319713.14</f>
        <v>0.1832419951500782</v>
      </c>
      <c r="J593" s="130">
        <f aca="true" t="shared" si="21" ref="J593:J598">G593/8014773.66</f>
        <v>0.21307686310882049</v>
      </c>
    </row>
    <row r="594" spans="1:10" ht="12.75">
      <c r="A594" s="48" t="s">
        <v>337</v>
      </c>
      <c r="B594" s="107"/>
      <c r="C594" s="107"/>
      <c r="D594" s="107"/>
      <c r="E594" s="128">
        <v>700500</v>
      </c>
      <c r="F594" s="224">
        <v>706400</v>
      </c>
      <c r="G594" s="129">
        <v>392000</v>
      </c>
      <c r="H594" s="182">
        <f t="shared" si="18"/>
        <v>0.5549263873159683</v>
      </c>
      <c r="I594" s="182">
        <f t="shared" si="20"/>
        <v>0.04206138044287487</v>
      </c>
      <c r="J594" s="130">
        <f t="shared" si="21"/>
        <v>0.04890967813057368</v>
      </c>
    </row>
    <row r="595" spans="1:10" ht="15" customHeight="1">
      <c r="A595" s="48" t="s">
        <v>338</v>
      </c>
      <c r="B595" s="107"/>
      <c r="C595" s="107"/>
      <c r="D595" s="107"/>
      <c r="E595" s="128">
        <v>3652308</v>
      </c>
      <c r="F595" s="224">
        <v>3855441</v>
      </c>
      <c r="G595" s="129">
        <v>1966092.32</v>
      </c>
      <c r="H595" s="182">
        <f t="shared" si="18"/>
        <v>0.5099526409559892</v>
      </c>
      <c r="I595" s="182">
        <f t="shared" si="20"/>
        <v>0.2109606047380982</v>
      </c>
      <c r="J595" s="130">
        <f t="shared" si="21"/>
        <v>0.24530852690355326</v>
      </c>
    </row>
    <row r="596" spans="1:10" ht="25.5" customHeight="1">
      <c r="A596" s="43" t="s">
        <v>412</v>
      </c>
      <c r="B596" s="107"/>
      <c r="C596" s="107"/>
      <c r="D596" s="107"/>
      <c r="E596" s="128">
        <v>218543</v>
      </c>
      <c r="F596" s="224">
        <v>256083</v>
      </c>
      <c r="G596" s="129">
        <v>135397.39</v>
      </c>
      <c r="H596" s="182">
        <f t="shared" si="18"/>
        <v>0.5287246322481384</v>
      </c>
      <c r="I596" s="182">
        <f t="shared" si="20"/>
        <v>0.014528064111638527</v>
      </c>
      <c r="J596" s="130">
        <f t="shared" si="21"/>
        <v>0.016893476440356523</v>
      </c>
    </row>
    <row r="597" spans="1:10" ht="15" customHeight="1">
      <c r="A597" s="48" t="s">
        <v>340</v>
      </c>
      <c r="B597" s="107"/>
      <c r="C597" s="107"/>
      <c r="D597" s="107"/>
      <c r="E597" s="128">
        <v>95965</v>
      </c>
      <c r="F597" s="224">
        <v>71974</v>
      </c>
      <c r="G597" s="129">
        <v>0</v>
      </c>
      <c r="H597" s="182">
        <f t="shared" si="18"/>
        <v>0</v>
      </c>
      <c r="I597" s="182">
        <f t="shared" si="20"/>
        <v>0</v>
      </c>
      <c r="J597" s="130">
        <f t="shared" si="21"/>
        <v>0</v>
      </c>
    </row>
    <row r="598" spans="1:10" ht="12.75">
      <c r="A598" s="48" t="s">
        <v>341</v>
      </c>
      <c r="B598" s="107"/>
      <c r="C598" s="107"/>
      <c r="D598" s="107"/>
      <c r="E598" s="128">
        <v>147053</v>
      </c>
      <c r="F598" s="224">
        <v>126884</v>
      </c>
      <c r="G598" s="129">
        <v>52407.72</v>
      </c>
      <c r="H598" s="182">
        <f t="shared" si="18"/>
        <v>0.413036474259954</v>
      </c>
      <c r="I598" s="182">
        <f t="shared" si="20"/>
        <v>0.005623319002713425</v>
      </c>
      <c r="J598" s="130">
        <f t="shared" si="21"/>
        <v>0.00653888958356436</v>
      </c>
    </row>
    <row r="599" spans="1:10" s="125" customFormat="1" ht="25.5" customHeight="1">
      <c r="A599" s="123" t="s">
        <v>333</v>
      </c>
      <c r="B599" s="124"/>
      <c r="C599" s="124"/>
      <c r="D599" s="124"/>
      <c r="E599" s="131">
        <v>4604443</v>
      </c>
      <c r="F599" s="132">
        <v>3540838</v>
      </c>
      <c r="G599" s="132">
        <v>1304939.48</v>
      </c>
      <c r="H599" s="47">
        <f>G599/F599</f>
        <v>0.36853972986055844</v>
      </c>
      <c r="I599" s="47">
        <f t="shared" si="20"/>
        <v>0.14001927531430436</v>
      </c>
      <c r="J599" s="236" t="s">
        <v>347</v>
      </c>
    </row>
    <row r="600" spans="1:10" ht="12.75">
      <c r="A600" s="48" t="s">
        <v>334</v>
      </c>
      <c r="B600" s="107"/>
      <c r="C600" s="107"/>
      <c r="D600" s="107"/>
      <c r="E600" s="128"/>
      <c r="F600" s="224"/>
      <c r="G600" s="133"/>
      <c r="H600" s="47"/>
      <c r="I600" s="182"/>
      <c r="J600" s="237"/>
    </row>
    <row r="601" spans="1:10" ht="18" customHeight="1">
      <c r="A601" s="48" t="s">
        <v>342</v>
      </c>
      <c r="B601" s="107"/>
      <c r="C601" s="107"/>
      <c r="D601" s="107"/>
      <c r="E601" s="128">
        <v>4604443</v>
      </c>
      <c r="F601" s="224">
        <v>3540838</v>
      </c>
      <c r="G601" s="133">
        <v>1304939.48</v>
      </c>
      <c r="H601" s="182">
        <f t="shared" si="18"/>
        <v>0.36853972986055844</v>
      </c>
      <c r="I601" s="182">
        <f t="shared" si="20"/>
        <v>0.14001927531430436</v>
      </c>
      <c r="J601" s="130">
        <f>G601/G599</f>
        <v>1</v>
      </c>
    </row>
    <row r="602" spans="1:10" ht="12.75">
      <c r="A602" s="48" t="s">
        <v>331</v>
      </c>
      <c r="B602" s="107"/>
      <c r="C602" s="107"/>
      <c r="D602" s="107"/>
      <c r="E602" s="128"/>
      <c r="F602" s="224"/>
      <c r="G602" s="133"/>
      <c r="H602" s="182"/>
      <c r="I602" s="182"/>
      <c r="J602" s="130"/>
    </row>
    <row r="603" spans="1:10" ht="25.5" customHeight="1">
      <c r="A603" s="48" t="s">
        <v>339</v>
      </c>
      <c r="B603" s="107"/>
      <c r="C603" s="107"/>
      <c r="D603" s="107"/>
      <c r="E603" s="128">
        <v>3721802</v>
      </c>
      <c r="F603" s="224">
        <v>2425148</v>
      </c>
      <c r="G603" s="133">
        <v>1009807.53</v>
      </c>
      <c r="H603" s="182">
        <f t="shared" si="18"/>
        <v>0.416390063616736</v>
      </c>
      <c r="I603" s="182">
        <f t="shared" si="20"/>
        <v>0.1083517823811474</v>
      </c>
      <c r="J603" s="130">
        <f>G603/G601</f>
        <v>0.7738347605208481</v>
      </c>
    </row>
    <row r="604" spans="1:10" ht="18" customHeight="1" hidden="1">
      <c r="A604" s="48" t="s">
        <v>343</v>
      </c>
      <c r="B604" s="107"/>
      <c r="C604" s="107"/>
      <c r="D604" s="107"/>
      <c r="E604" s="128">
        <v>0</v>
      </c>
      <c r="F604" s="128">
        <v>0</v>
      </c>
      <c r="G604" s="133">
        <v>0</v>
      </c>
      <c r="H604" s="47" t="e">
        <f t="shared" si="18"/>
        <v>#DIV/0!</v>
      </c>
      <c r="I604" s="182">
        <f>G604/9343484.71</f>
        <v>0</v>
      </c>
      <c r="J604" s="130">
        <f>G604/G599</f>
        <v>0</v>
      </c>
    </row>
    <row r="606" ht="18" customHeight="1"/>
    <row r="607" ht="18" customHeight="1"/>
    <row r="608" spans="1:10" s="125" customFormat="1" ht="21.75" customHeight="1">
      <c r="A608"/>
      <c r="B608"/>
      <c r="C608"/>
      <c r="D608"/>
      <c r="E608"/>
      <c r="F608"/>
      <c r="G608" s="67"/>
      <c r="H608" s="39"/>
      <c r="I608" s="105"/>
      <c r="J608" s="121"/>
    </row>
    <row r="610" ht="18" customHeight="1"/>
  </sheetData>
  <sheetProtection/>
  <autoFilter ref="D1:D630"/>
  <mergeCells count="10">
    <mergeCell ref="J590:J591"/>
    <mergeCell ref="J599:J600"/>
    <mergeCell ref="J1:J2"/>
    <mergeCell ref="H1:H2"/>
    <mergeCell ref="G1:G2"/>
    <mergeCell ref="A1:A2"/>
    <mergeCell ref="B1:D1"/>
    <mergeCell ref="F1:F2"/>
    <mergeCell ref="E1:E2"/>
    <mergeCell ref="I1:I2"/>
  </mergeCells>
  <printOptions/>
  <pageMargins left="0.5118110236220472" right="0.5511811023622047" top="0.984251968503937" bottom="0.7480314960629921" header="0.5118110236220472" footer="0.3937007874015748"/>
  <pageSetup horizontalDpi="600" verticalDpi="600" orientation="landscape" paperSize="9" r:id="rId1"/>
  <headerFooter alignWithMargins="0">
    <oddHeader>&amp;R&amp;"Arial CE,Pogrubiony"Załącznik Nr 2&amp;"Arial CE,Standardowy"
do informacji z przebiegu  wykonania  budżetu  Miasta Radziejów za I półrocze  2013 roku</oddHeader>
    <oddFooter>&amp;C&amp;P&amp;R&amp;"Arial CE,Pogrubiony"&amp;12WYDATKI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Wiktor Śniegowski</dc:creator>
  <cp:keywords/>
  <dc:description/>
  <cp:lastModifiedBy>MRPC</cp:lastModifiedBy>
  <cp:lastPrinted>2013-08-08T09:04:52Z</cp:lastPrinted>
  <dcterms:created xsi:type="dcterms:W3CDTF">2004-07-25T15:20:29Z</dcterms:created>
  <dcterms:modified xsi:type="dcterms:W3CDTF">2013-12-31T09:19:45Z</dcterms:modified>
  <cp:category/>
  <cp:version/>
  <cp:contentType/>
  <cp:contentStatus/>
</cp:coreProperties>
</file>