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<sst xmlns="http://schemas.openxmlformats.org/spreadsheetml/2006/main" count="33" uniqueCount="31">
  <si>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</si>
  <si>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</si>
  <si>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</si>
  <si>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</si>
  <si>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</si>
  <si>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</si>
  <si>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</si>
  <si>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</si>
  <si>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</si>
  <si>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</si>
  <si>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</si>
  <si>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</si>
  <si>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</si>
  <si>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</si>
  <si>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</si>
  <si>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</si>
  <si>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</si>
  <si>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</si>
  <si>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</si>
  <si>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</si>
  <si>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</si>
  <si>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</si>
  <si>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</si>
  <si>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</si>
  <si>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</si>
  <si>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</si>
  <si>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</si>
  <si>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</si>
  <si>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2020 r.</t>
  </si>
  <si>
    <t xml:space="preserve">Kwotę należną gminie w związku z realizacją zadań w rozdziale 85502 przyjęto na podstawie wykonania w poprzednich latach.   </t>
  </si>
  <si>
    <t>0920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</si>
</sst>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5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10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96">
      <selection activeCell="K126" sqref="K126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0" customWidth="1"/>
    <col min="5" max="5" width="13.57421875" style="0" customWidth="1"/>
    <col min="6" max="8" width="12.7109375" style="0" customWidth="1"/>
    <col min="9" max="24" width="9.140625" style="7" customWidth="1"/>
  </cols>
  <sheetData>
    <row r="1" spans="1:8" ht="55.5" customHeight="1">
      <c r="A1" s="62" t="s">
        <v>28</v>
      </c>
      <c r="B1" s="62"/>
      <c r="C1" s="62"/>
      <c r="D1" s="62"/>
      <c r="E1" s="62"/>
      <c r="F1" s="62"/>
      <c r="G1" s="62"/>
      <c r="H1" s="62"/>
    </row>
    <row r="2" spans="1:8" ht="10.5" customHeight="1">
      <c r="A2" s="4"/>
      <c r="B2" s="4"/>
      <c r="C2" s="4"/>
      <c r="D2" s="4"/>
      <c r="E2" s="4"/>
      <c r="F2" s="4"/>
      <c r="H2" s="1" t="s">
        <v>1</v>
      </c>
    </row>
    <row r="3" spans="1:8" ht="12.75" customHeight="1">
      <c r="A3" s="63" t="s">
        <v>0</v>
      </c>
      <c r="B3" s="63" t="s">
        <v>4</v>
      </c>
      <c r="C3" s="63" t="s">
        <v>5</v>
      </c>
      <c r="D3" s="64" t="s">
        <v>6</v>
      </c>
      <c r="E3" s="64" t="s">
        <v>7</v>
      </c>
      <c r="F3" s="64" t="s">
        <v>8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9</v>
      </c>
      <c r="G4" s="8" t="s">
        <v>3</v>
      </c>
      <c r="H4" s="64" t="s">
        <v>10</v>
      </c>
    </row>
    <row r="5" spans="1:8" ht="45">
      <c r="A5" s="63"/>
      <c r="B5" s="63"/>
      <c r="C5" s="63"/>
      <c r="D5" s="64"/>
      <c r="E5" s="64"/>
      <c r="F5" s="64"/>
      <c r="G5" s="2" t="s">
        <v>11</v>
      </c>
      <c r="H5" s="64"/>
    </row>
    <row r="6" spans="1:8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10</v>
      </c>
    </row>
    <row r="7" spans="1:8" ht="18" customHeight="1">
      <c r="A7" s="10" t="s">
        <v>12</v>
      </c>
      <c r="B7" s="10" t="s">
        <v>13</v>
      </c>
      <c r="C7" s="11"/>
      <c r="D7" s="38">
        <f>SUM(D8:D14)</f>
        <v>9679.79</v>
      </c>
      <c r="E7" s="38">
        <f>SUM(E8:E14)</f>
        <v>9679.789999999999</v>
      </c>
      <c r="F7" s="38">
        <f>SUM(F8:F14)</f>
        <v>9679.789999999999</v>
      </c>
      <c r="G7" s="38">
        <f>SUM(G8:G14)</f>
        <v>107.6</v>
      </c>
      <c r="H7" s="38">
        <f>SUM(H8:H14)</f>
        <v>0</v>
      </c>
    </row>
    <row r="8" spans="1:24" s="3" customFormat="1" ht="18" customHeight="1">
      <c r="A8" s="12"/>
      <c r="B8" s="13"/>
      <c r="C8" s="13">
        <v>2010</v>
      </c>
      <c r="D8" s="54">
        <v>9679.79</v>
      </c>
      <c r="E8" s="54"/>
      <c r="F8" s="54"/>
      <c r="G8" s="54"/>
      <c r="H8" s="5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2"/>
      <c r="B9" s="13"/>
      <c r="C9" s="13">
        <v>4010</v>
      </c>
      <c r="D9" s="54"/>
      <c r="E9" s="54">
        <v>90</v>
      </c>
      <c r="F9" s="54">
        <v>90</v>
      </c>
      <c r="G9" s="54">
        <v>90</v>
      </c>
      <c r="H9" s="54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2"/>
      <c r="B10" s="13"/>
      <c r="C10" s="13">
        <v>4110</v>
      </c>
      <c r="D10" s="54"/>
      <c r="E10" s="54">
        <v>15.39</v>
      </c>
      <c r="F10" s="54">
        <v>15.39</v>
      </c>
      <c r="G10" s="54">
        <v>15.39</v>
      </c>
      <c r="H10" s="54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2"/>
      <c r="B11" s="13"/>
      <c r="C11" s="13">
        <v>4120</v>
      </c>
      <c r="D11" s="54"/>
      <c r="E11" s="54">
        <v>2.21</v>
      </c>
      <c r="F11" s="54">
        <v>2.21</v>
      </c>
      <c r="G11" s="54">
        <v>2.21</v>
      </c>
      <c r="H11" s="54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3" customFormat="1" ht="18" customHeight="1">
      <c r="A12" s="12"/>
      <c r="B12" s="13"/>
      <c r="C12" s="13">
        <v>4210</v>
      </c>
      <c r="D12" s="54"/>
      <c r="E12" s="54">
        <v>5.7</v>
      </c>
      <c r="F12" s="54">
        <v>5.7</v>
      </c>
      <c r="G12" s="54">
        <v>0</v>
      </c>
      <c r="H12" s="54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3" customFormat="1" ht="18" customHeight="1">
      <c r="A13" s="12"/>
      <c r="B13" s="13"/>
      <c r="C13" s="13">
        <v>4300</v>
      </c>
      <c r="D13" s="54"/>
      <c r="E13" s="54">
        <v>76.5</v>
      </c>
      <c r="F13" s="54">
        <v>76.5</v>
      </c>
      <c r="G13" s="54">
        <v>0</v>
      </c>
      <c r="H13" s="54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8" customHeight="1">
      <c r="A14" s="12"/>
      <c r="B14" s="13"/>
      <c r="C14" s="13">
        <v>4430</v>
      </c>
      <c r="D14" s="54"/>
      <c r="E14" s="54">
        <v>9489.99</v>
      </c>
      <c r="F14" s="54">
        <v>9489.99</v>
      </c>
      <c r="G14" s="54">
        <v>0</v>
      </c>
      <c r="H14" s="54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8" ht="18" customHeight="1">
      <c r="A15" s="15">
        <v>750</v>
      </c>
      <c r="B15" s="11"/>
      <c r="C15" s="11"/>
      <c r="D15" s="38">
        <f>SUM(D16)</f>
        <v>188600</v>
      </c>
      <c r="E15" s="38">
        <f>SUM(E16)</f>
        <v>188599.99999999997</v>
      </c>
      <c r="F15" s="38">
        <f>SUM(F16)</f>
        <v>188599.99999999997</v>
      </c>
      <c r="G15" s="38">
        <f>SUM(G16)</f>
        <v>169338.59999999998</v>
      </c>
      <c r="H15" s="38">
        <f>SUM(H16)</f>
        <v>0</v>
      </c>
    </row>
    <row r="16" spans="1:24" s="19" customFormat="1" ht="18" customHeight="1">
      <c r="A16" s="16"/>
      <c r="B16" s="17">
        <v>75011</v>
      </c>
      <c r="C16" s="17"/>
      <c r="D16" s="39">
        <f>SUM(D17:D21)</f>
        <v>188600</v>
      </c>
      <c r="E16" s="39">
        <f>SUM(E17:E27)</f>
        <v>188599.99999999997</v>
      </c>
      <c r="F16" s="39">
        <f>SUM(F17:F27)</f>
        <v>188599.99999999997</v>
      </c>
      <c r="G16" s="39">
        <f>SUM(G17:G27)</f>
        <v>169338.59999999998</v>
      </c>
      <c r="H16" s="39">
        <f>SUM(H17:H21)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9" customFormat="1" ht="18" customHeight="1">
      <c r="A17" s="16"/>
      <c r="B17" s="17"/>
      <c r="C17" s="17">
        <v>2010</v>
      </c>
      <c r="D17" s="39">
        <f>180200+8400</f>
        <v>188600</v>
      </c>
      <c r="E17" s="39"/>
      <c r="F17" s="39"/>
      <c r="G17" s="39"/>
      <c r="H17" s="3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9" customFormat="1" ht="18" customHeight="1">
      <c r="A18" s="16"/>
      <c r="B18" s="17"/>
      <c r="C18" s="17">
        <v>4010</v>
      </c>
      <c r="D18" s="39"/>
      <c r="E18" s="39">
        <f>127545-134.21+4000</f>
        <v>131410.78999999998</v>
      </c>
      <c r="F18" s="39">
        <f>127545-134.21+4000</f>
        <v>131410.78999999998</v>
      </c>
      <c r="G18" s="39">
        <f>127545-134.21+4000</f>
        <v>131410.78999999998</v>
      </c>
      <c r="H18" s="39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9" customFormat="1" ht="18" customHeight="1">
      <c r="A19" s="16"/>
      <c r="B19" s="17"/>
      <c r="C19" s="17">
        <v>4040</v>
      </c>
      <c r="D19" s="39"/>
      <c r="E19" s="40">
        <f>9577+134.21</f>
        <v>9711.21</v>
      </c>
      <c r="F19" s="40">
        <f>9577+134.21</f>
        <v>9711.21</v>
      </c>
      <c r="G19" s="40">
        <f>9577+134.21</f>
        <v>9711.21</v>
      </c>
      <c r="H19" s="39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9" customFormat="1" ht="18" customHeight="1">
      <c r="A20" s="16"/>
      <c r="B20" s="17"/>
      <c r="C20" s="17">
        <v>4110</v>
      </c>
      <c r="D20" s="39"/>
      <c r="E20" s="39">
        <f>23571+687.6</f>
        <v>24258.6</v>
      </c>
      <c r="F20" s="39">
        <f>23571+687.6</f>
        <v>24258.6</v>
      </c>
      <c r="G20" s="39">
        <f>23571+687.6</f>
        <v>24258.6</v>
      </c>
      <c r="H20" s="39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9" customFormat="1" ht="18" customHeight="1">
      <c r="A21" s="16"/>
      <c r="B21" s="17"/>
      <c r="C21" s="17">
        <v>4120</v>
      </c>
      <c r="D21" s="39"/>
      <c r="E21" s="39">
        <f>3360+98</f>
        <v>3458</v>
      </c>
      <c r="F21" s="39">
        <f>3360+98</f>
        <v>3458</v>
      </c>
      <c r="G21" s="39">
        <f>3360+98</f>
        <v>3458</v>
      </c>
      <c r="H21" s="39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9" customFormat="1" ht="18" customHeight="1">
      <c r="A22" s="16"/>
      <c r="B22" s="17"/>
      <c r="C22" s="17">
        <v>4170</v>
      </c>
      <c r="D22" s="39"/>
      <c r="E22" s="39">
        <v>500</v>
      </c>
      <c r="F22" s="39">
        <v>500</v>
      </c>
      <c r="G22" s="39">
        <v>500</v>
      </c>
      <c r="H22" s="3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9" customFormat="1" ht="18" customHeight="1">
      <c r="A23" s="16"/>
      <c r="B23" s="17"/>
      <c r="C23" s="17">
        <v>4210</v>
      </c>
      <c r="D23" s="39"/>
      <c r="E23" s="39">
        <f>7467-33+771.62</f>
        <v>8205.62</v>
      </c>
      <c r="F23" s="39">
        <f>7467-33+771.62</f>
        <v>8205.62</v>
      </c>
      <c r="G23" s="39">
        <v>0</v>
      </c>
      <c r="H23" s="39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9" customFormat="1" ht="18" customHeight="1">
      <c r="A24" s="16"/>
      <c r="B24" s="17"/>
      <c r="C24" s="17">
        <v>4300</v>
      </c>
      <c r="D24" s="39"/>
      <c r="E24" s="39">
        <f>4000+2114.4</f>
        <v>6114.4</v>
      </c>
      <c r="F24" s="39">
        <f>4000+2114.4</f>
        <v>6114.4</v>
      </c>
      <c r="G24" s="39">
        <v>0</v>
      </c>
      <c r="H24" s="39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9" customFormat="1" ht="18" customHeight="1" hidden="1">
      <c r="A25" s="16"/>
      <c r="B25" s="17"/>
      <c r="C25" s="17">
        <v>4380</v>
      </c>
      <c r="D25" s="39"/>
      <c r="E25" s="39">
        <v>0</v>
      </c>
      <c r="F25" s="39">
        <v>0</v>
      </c>
      <c r="G25" s="39">
        <v>0</v>
      </c>
      <c r="H25" s="39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9" customFormat="1" ht="18" customHeight="1">
      <c r="A26" s="16"/>
      <c r="B26" s="17"/>
      <c r="C26" s="17">
        <v>4440</v>
      </c>
      <c r="D26" s="39"/>
      <c r="E26" s="39">
        <f>3180+33+728.38</f>
        <v>3941.38</v>
      </c>
      <c r="F26" s="39">
        <f>3180+33+728.38</f>
        <v>3941.38</v>
      </c>
      <c r="G26" s="39">
        <v>0</v>
      </c>
      <c r="H26" s="39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9" customFormat="1" ht="18" customHeight="1">
      <c r="A27" s="16"/>
      <c r="B27" s="17"/>
      <c r="C27" s="17">
        <v>4700</v>
      </c>
      <c r="D27" s="39"/>
      <c r="E27" s="39">
        <v>1000</v>
      </c>
      <c r="F27" s="39">
        <v>1000</v>
      </c>
      <c r="G27" s="39">
        <v>0</v>
      </c>
      <c r="H27" s="39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9" customFormat="1" ht="18" customHeight="1">
      <c r="A28" s="20">
        <v>751</v>
      </c>
      <c r="B28" s="21"/>
      <c r="C28" s="21"/>
      <c r="D28" s="41">
        <f>D29+D35</f>
        <v>34875</v>
      </c>
      <c r="E28" s="41">
        <f>E29+E35</f>
        <v>34875</v>
      </c>
      <c r="F28" s="41">
        <f>F29+F35</f>
        <v>34875</v>
      </c>
      <c r="G28" s="41">
        <f>G29+G35</f>
        <v>9939.14</v>
      </c>
      <c r="H28" s="41">
        <f>H29+H35</f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9" customFormat="1" ht="18" customHeight="1">
      <c r="A29" s="16"/>
      <c r="B29" s="17">
        <v>75101</v>
      </c>
      <c r="C29" s="17"/>
      <c r="D29" s="39">
        <v>1350</v>
      </c>
      <c r="E29" s="39">
        <f>SUM(E31:E34)</f>
        <v>1350</v>
      </c>
      <c r="F29" s="39">
        <f>SUM(F31:F34)</f>
        <v>1350</v>
      </c>
      <c r="G29" s="39">
        <f>SUM(G31:G34)</f>
        <v>1293</v>
      </c>
      <c r="H29" s="39">
        <f>SUM(H31:H34)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9" customFormat="1" ht="18" customHeight="1">
      <c r="A30" s="16"/>
      <c r="B30" s="17"/>
      <c r="C30" s="17">
        <v>2010</v>
      </c>
      <c r="D30" s="39">
        <v>1350</v>
      </c>
      <c r="E30" s="39"/>
      <c r="F30" s="39"/>
      <c r="G30" s="39"/>
      <c r="H30" s="3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9" customFormat="1" ht="18" customHeight="1">
      <c r="A31" s="16"/>
      <c r="B31" s="17"/>
      <c r="C31" s="17" t="s">
        <v>14</v>
      </c>
      <c r="D31" s="39"/>
      <c r="E31" s="39">
        <v>1080</v>
      </c>
      <c r="F31" s="39">
        <v>1080</v>
      </c>
      <c r="G31" s="39">
        <v>1080</v>
      </c>
      <c r="H31" s="39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9" customFormat="1" ht="18" customHeight="1">
      <c r="A32" s="16"/>
      <c r="B32" s="17"/>
      <c r="C32" s="17">
        <v>4110</v>
      </c>
      <c r="D32" s="39"/>
      <c r="E32" s="39">
        <v>186</v>
      </c>
      <c r="F32" s="39">
        <v>186</v>
      </c>
      <c r="G32" s="39">
        <v>186</v>
      </c>
      <c r="H32" s="39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9" customFormat="1" ht="18" customHeight="1">
      <c r="A33" s="16"/>
      <c r="B33" s="17"/>
      <c r="C33" s="17">
        <v>4120</v>
      </c>
      <c r="D33" s="39"/>
      <c r="E33" s="39">
        <v>27</v>
      </c>
      <c r="F33" s="39">
        <v>27</v>
      </c>
      <c r="G33" s="39">
        <v>27</v>
      </c>
      <c r="H33" s="39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9" customFormat="1" ht="18" customHeight="1">
      <c r="A34" s="16"/>
      <c r="B34" s="17"/>
      <c r="C34" s="17">
        <v>4300</v>
      </c>
      <c r="D34" s="39"/>
      <c r="E34" s="39">
        <v>57</v>
      </c>
      <c r="F34" s="39">
        <v>57</v>
      </c>
      <c r="G34" s="39">
        <v>0</v>
      </c>
      <c r="H34" s="39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9" customFormat="1" ht="18" customHeight="1">
      <c r="A35" s="16"/>
      <c r="B35" s="17">
        <v>75107</v>
      </c>
      <c r="C35" s="17"/>
      <c r="D35" s="39">
        <f>D36</f>
        <v>33525</v>
      </c>
      <c r="E35" s="39">
        <f>SUM(E37:E45)</f>
        <v>33525</v>
      </c>
      <c r="F35" s="39">
        <f>SUM(F37:F45)</f>
        <v>33525</v>
      </c>
      <c r="G35" s="39">
        <f>SUM(G37:G45)</f>
        <v>8646.14</v>
      </c>
      <c r="H35" s="39">
        <f>SUM(H37:H45)</f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9" customFormat="1" ht="18" customHeight="1">
      <c r="A36" s="16"/>
      <c r="B36" s="17"/>
      <c r="C36" s="17">
        <v>2010</v>
      </c>
      <c r="D36" s="39">
        <f>11590+18700+3235</f>
        <v>33525</v>
      </c>
      <c r="E36" s="39"/>
      <c r="F36" s="39"/>
      <c r="G36" s="39"/>
      <c r="H36" s="3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9" customFormat="1" ht="18" customHeight="1">
      <c r="A37" s="16"/>
      <c r="B37" s="17"/>
      <c r="C37" s="17">
        <v>3030</v>
      </c>
      <c r="D37" s="39"/>
      <c r="E37" s="39">
        <v>18700</v>
      </c>
      <c r="F37" s="39">
        <v>18700</v>
      </c>
      <c r="G37" s="39">
        <v>0</v>
      </c>
      <c r="H37" s="39"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9" customFormat="1" ht="18" customHeight="1">
      <c r="A38" s="16"/>
      <c r="B38" s="17"/>
      <c r="C38" s="17">
        <v>4010</v>
      </c>
      <c r="D38" s="39"/>
      <c r="E38" s="39">
        <f>800+110</f>
        <v>910</v>
      </c>
      <c r="F38" s="39">
        <f>800+110</f>
        <v>910</v>
      </c>
      <c r="G38" s="39">
        <f>800+110</f>
        <v>910</v>
      </c>
      <c r="H38" s="39"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9" customFormat="1" ht="18" customHeight="1">
      <c r="A39" s="16"/>
      <c r="B39" s="17"/>
      <c r="C39" s="17">
        <v>4110</v>
      </c>
      <c r="D39" s="39"/>
      <c r="E39" s="39">
        <f>757-4+245.74+18.81</f>
        <v>1017.55</v>
      </c>
      <c r="F39" s="39">
        <f>757-4+245.74+18.81</f>
        <v>1017.55</v>
      </c>
      <c r="G39" s="39">
        <f>757-4+245.74+18.81</f>
        <v>1017.55</v>
      </c>
      <c r="H39" s="39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9" customFormat="1" ht="18" customHeight="1">
      <c r="A40" s="16"/>
      <c r="B40" s="17"/>
      <c r="C40" s="17">
        <v>4120</v>
      </c>
      <c r="D40" s="39"/>
      <c r="E40" s="39">
        <f>108-22+29.89+2.7</f>
        <v>118.59</v>
      </c>
      <c r="F40" s="39">
        <f>108-22+29.89+2.7</f>
        <v>118.59</v>
      </c>
      <c r="G40" s="39">
        <f>108-22+29.89+2.7</f>
        <v>118.59</v>
      </c>
      <c r="H40" s="39"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9" customFormat="1" ht="18" customHeight="1">
      <c r="A41" s="16"/>
      <c r="B41" s="17"/>
      <c r="C41" s="17">
        <v>4170</v>
      </c>
      <c r="D41" s="39"/>
      <c r="E41" s="39">
        <f>4400+100+2100</f>
        <v>6600</v>
      </c>
      <c r="F41" s="39">
        <f>4400+100+2100</f>
        <v>6600</v>
      </c>
      <c r="G41" s="39">
        <f>4400+100+2100</f>
        <v>6600</v>
      </c>
      <c r="H41" s="39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9" customFormat="1" ht="18" customHeight="1">
      <c r="A42" s="16"/>
      <c r="B42" s="17"/>
      <c r="C42" s="17">
        <v>4210</v>
      </c>
      <c r="D42" s="39"/>
      <c r="E42" s="39">
        <f>3269-63+809.37-317.51</f>
        <v>3697.8599999999997</v>
      </c>
      <c r="F42" s="39">
        <f>3269-63+809.37-317.51</f>
        <v>3697.8599999999997</v>
      </c>
      <c r="G42" s="39">
        <v>0</v>
      </c>
      <c r="H42" s="39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9" customFormat="1" ht="18" customHeight="1">
      <c r="A43" s="16"/>
      <c r="B43" s="17"/>
      <c r="C43" s="17">
        <v>4220</v>
      </c>
      <c r="D43" s="39"/>
      <c r="E43" s="39">
        <f>160+50+86</f>
        <v>296</v>
      </c>
      <c r="F43" s="39">
        <f>160+50+86</f>
        <v>296</v>
      </c>
      <c r="G43" s="39">
        <v>0</v>
      </c>
      <c r="H43" s="39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9" customFormat="1" ht="18" customHeight="1">
      <c r="A44" s="16"/>
      <c r="B44" s="17"/>
      <c r="C44" s="17">
        <v>4300</v>
      </c>
      <c r="D44" s="39"/>
      <c r="E44" s="39">
        <f>2096-11+100</f>
        <v>2185</v>
      </c>
      <c r="F44" s="39">
        <f>2096-11+100</f>
        <v>2185</v>
      </c>
      <c r="G44" s="39">
        <v>0</v>
      </c>
      <c r="H44" s="39"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9" customFormat="1" ht="18" customHeight="1">
      <c r="A45" s="16"/>
      <c r="B45" s="17"/>
      <c r="C45" s="17">
        <v>4410</v>
      </c>
      <c r="D45" s="39"/>
      <c r="E45" s="39">
        <v>0</v>
      </c>
      <c r="F45" s="39">
        <v>0</v>
      </c>
      <c r="G45" s="39">
        <v>0</v>
      </c>
      <c r="H45" s="39"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26" customFormat="1" ht="18" customHeight="1">
      <c r="A46" s="20">
        <v>801</v>
      </c>
      <c r="B46" s="21"/>
      <c r="C46" s="21"/>
      <c r="D46" s="41">
        <f>D48+D49+D50</f>
        <v>48556.17</v>
      </c>
      <c r="E46" s="41">
        <f>E48+E49+E50</f>
        <v>48556.170000000006</v>
      </c>
      <c r="F46" s="41">
        <f>F48+F49+F50</f>
        <v>48556.170000000006</v>
      </c>
      <c r="G46" s="41">
        <f>G48+G49+G50</f>
        <v>0</v>
      </c>
      <c r="H46" s="41">
        <f>H48+H49+H50</f>
        <v>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19" customFormat="1" ht="18" customHeight="1">
      <c r="A47" s="16"/>
      <c r="B47" s="17">
        <v>80153</v>
      </c>
      <c r="C47" s="17"/>
      <c r="D47" s="39">
        <f>D48</f>
        <v>48556.17</v>
      </c>
      <c r="E47" s="39">
        <f>E49+E50</f>
        <v>48556.170000000006</v>
      </c>
      <c r="F47" s="39">
        <f>F49+F50</f>
        <v>48556.170000000006</v>
      </c>
      <c r="G47" s="39">
        <f>G49+G50</f>
        <v>0</v>
      </c>
      <c r="H47" s="39">
        <f>H49+H50</f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19" customFormat="1" ht="18" customHeight="1">
      <c r="A48" s="16"/>
      <c r="B48" s="17"/>
      <c r="C48" s="17">
        <v>2010</v>
      </c>
      <c r="D48" s="39">
        <v>48556.17</v>
      </c>
      <c r="E48" s="39">
        <v>0</v>
      </c>
      <c r="F48" s="39">
        <v>0</v>
      </c>
      <c r="G48" s="39">
        <v>0</v>
      </c>
      <c r="H48" s="39"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19" customFormat="1" ht="18" customHeight="1">
      <c r="A49" s="16"/>
      <c r="B49" s="17"/>
      <c r="C49" s="17">
        <v>4210</v>
      </c>
      <c r="D49" s="39"/>
      <c r="E49" s="39">
        <v>480.73</v>
      </c>
      <c r="F49" s="39">
        <v>480.73</v>
      </c>
      <c r="G49" s="39">
        <v>0</v>
      </c>
      <c r="H49" s="39"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9" customFormat="1" ht="18" customHeight="1">
      <c r="A50" s="16"/>
      <c r="B50" s="17"/>
      <c r="C50" s="17">
        <v>4240</v>
      </c>
      <c r="D50" s="39"/>
      <c r="E50" s="39">
        <v>48075.44</v>
      </c>
      <c r="F50" s="39">
        <v>48075.44</v>
      </c>
      <c r="G50" s="39">
        <v>0</v>
      </c>
      <c r="H50" s="39"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26" customFormat="1" ht="18" customHeight="1">
      <c r="A51" s="23">
        <v>852</v>
      </c>
      <c r="B51" s="24"/>
      <c r="C51" s="24"/>
      <c r="D51" s="41">
        <f>D56+D52</f>
        <v>24358.27</v>
      </c>
      <c r="E51" s="41">
        <f>E56+E52</f>
        <v>24358.27</v>
      </c>
      <c r="F51" s="41">
        <f>F56+F52</f>
        <v>24358.27</v>
      </c>
      <c r="G51" s="41">
        <f>G56+G52</f>
        <v>23900</v>
      </c>
      <c r="H51" s="41">
        <f>H56+H52</f>
        <v>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26" customFormat="1" ht="18" customHeight="1">
      <c r="A52" s="23"/>
      <c r="B52" s="51">
        <v>85215</v>
      </c>
      <c r="C52" s="24"/>
      <c r="D52" s="52">
        <f>D53+D54+D55</f>
        <v>458.27</v>
      </c>
      <c r="E52" s="52">
        <f>E53+E54+E55</f>
        <v>458.27</v>
      </c>
      <c r="F52" s="52">
        <f>F53+F54+F55</f>
        <v>458.27</v>
      </c>
      <c r="G52" s="52">
        <f>G53+G54+G55</f>
        <v>0</v>
      </c>
      <c r="H52" s="52">
        <f>H53+H54+H55</f>
        <v>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26" customFormat="1" ht="18" customHeight="1">
      <c r="A53" s="23"/>
      <c r="B53" s="51"/>
      <c r="C53" s="51">
        <v>2010</v>
      </c>
      <c r="D53" s="53">
        <f>291.99+166.28</f>
        <v>458.27</v>
      </c>
      <c r="E53" s="53">
        <v>0</v>
      </c>
      <c r="F53" s="53">
        <v>0</v>
      </c>
      <c r="G53" s="53">
        <v>0</v>
      </c>
      <c r="H53" s="53">
        <v>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s="26" customFormat="1" ht="18" customHeight="1">
      <c r="A54" s="23"/>
      <c r="B54" s="24"/>
      <c r="C54" s="51">
        <v>3110</v>
      </c>
      <c r="D54" s="53"/>
      <c r="E54" s="53">
        <f>286.26+163.02</f>
        <v>449.28</v>
      </c>
      <c r="F54" s="53">
        <f>286.26+163.02</f>
        <v>449.28</v>
      </c>
      <c r="G54" s="53">
        <v>0</v>
      </c>
      <c r="H54" s="53">
        <v>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29" customFormat="1" ht="18" customHeight="1">
      <c r="A55" s="18"/>
      <c r="B55" s="16"/>
      <c r="C55" s="17">
        <v>4210</v>
      </c>
      <c r="D55" s="39"/>
      <c r="E55" s="39">
        <f>5.73+3.26</f>
        <v>8.99</v>
      </c>
      <c r="F55" s="39">
        <f>5.73+3.26</f>
        <v>8.99</v>
      </c>
      <c r="G55" s="39">
        <v>0</v>
      </c>
      <c r="H55" s="39"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s="29" customFormat="1" ht="18" customHeight="1">
      <c r="A56" s="18"/>
      <c r="B56" s="27">
        <v>85228</v>
      </c>
      <c r="C56" s="17"/>
      <c r="D56" s="39">
        <f>D57+D58+D59</f>
        <v>23900</v>
      </c>
      <c r="E56" s="39">
        <f>E58+E59</f>
        <v>23900</v>
      </c>
      <c r="F56" s="39">
        <f>F57+F58+F59</f>
        <v>23900</v>
      </c>
      <c r="G56" s="39">
        <f>G57+G58+G59</f>
        <v>23900</v>
      </c>
      <c r="H56" s="39">
        <f>H57+H58+H59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s="29" customFormat="1" ht="18" customHeight="1">
      <c r="A57" s="18"/>
      <c r="B57" s="16"/>
      <c r="C57" s="17">
        <v>2010</v>
      </c>
      <c r="D57" s="39">
        <v>23900</v>
      </c>
      <c r="E57" s="39"/>
      <c r="F57" s="39"/>
      <c r="G57" s="39"/>
      <c r="H57" s="39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s="29" customFormat="1" ht="18" customHeight="1">
      <c r="A58" s="18"/>
      <c r="B58" s="16"/>
      <c r="C58" s="17">
        <v>4110</v>
      </c>
      <c r="D58" s="39"/>
      <c r="E58" s="39">
        <v>900</v>
      </c>
      <c r="F58" s="39">
        <v>900</v>
      </c>
      <c r="G58" s="39">
        <v>900</v>
      </c>
      <c r="H58" s="39"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s="29" customFormat="1" ht="18" customHeight="1">
      <c r="A59" s="18"/>
      <c r="B59" s="16"/>
      <c r="C59" s="17">
        <v>4170</v>
      </c>
      <c r="D59" s="39"/>
      <c r="E59" s="39">
        <v>23000</v>
      </c>
      <c r="F59" s="39">
        <v>23000</v>
      </c>
      <c r="G59" s="39">
        <v>23000</v>
      </c>
      <c r="H59" s="39"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s="26" customFormat="1" ht="18" customHeight="1">
      <c r="A60" s="23">
        <v>855</v>
      </c>
      <c r="B60" s="24"/>
      <c r="C60" s="24"/>
      <c r="D60" s="41">
        <f>D61+D74+D89+D97+D86</f>
        <v>6468493</v>
      </c>
      <c r="E60" s="41">
        <f>E61+E74+E89+E97+E86</f>
        <v>6468493</v>
      </c>
      <c r="F60" s="41">
        <f>F61+F74+F89+F97+F86</f>
        <v>6468493</v>
      </c>
      <c r="G60" s="41">
        <f>G61+G74+G89+G97+G86</f>
        <v>226578</v>
      </c>
      <c r="H60" s="41">
        <f>H61+H74+H89+H97+H86</f>
        <v>0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19" customFormat="1" ht="18" customHeight="1">
      <c r="A61" s="22"/>
      <c r="B61" s="17">
        <v>85501</v>
      </c>
      <c r="C61" s="17"/>
      <c r="D61" s="39">
        <f>SUM(D62:D73)</f>
        <v>3948300</v>
      </c>
      <c r="E61" s="39">
        <f>SUM(E62:E73)</f>
        <v>3948300</v>
      </c>
      <c r="F61" s="39">
        <f>SUM(F62:F73)</f>
        <v>3948300</v>
      </c>
      <c r="G61" s="39">
        <f>SUM(G62:G73)</f>
        <v>30862</v>
      </c>
      <c r="H61" s="39">
        <f>SUM(H62:H73)</f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s="29" customFormat="1" ht="18" customHeight="1">
      <c r="A62" s="18"/>
      <c r="B62" s="16"/>
      <c r="C62" s="17">
        <v>2060</v>
      </c>
      <c r="D62" s="39">
        <v>3948300</v>
      </c>
      <c r="E62" s="39"/>
      <c r="F62" s="39"/>
      <c r="G62" s="39"/>
      <c r="H62" s="39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29" customFormat="1" ht="18" customHeight="1">
      <c r="A63" s="18"/>
      <c r="B63" s="16"/>
      <c r="C63" s="17">
        <v>3110</v>
      </c>
      <c r="D63" s="39"/>
      <c r="E63" s="39">
        <v>3914740</v>
      </c>
      <c r="F63" s="39">
        <v>3914740</v>
      </c>
      <c r="G63" s="39">
        <v>0</v>
      </c>
      <c r="H63" s="39"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29" customFormat="1" ht="18" customHeight="1">
      <c r="A64" s="18"/>
      <c r="B64" s="16"/>
      <c r="C64" s="17" t="s">
        <v>14</v>
      </c>
      <c r="D64" s="39"/>
      <c r="E64" s="39">
        <v>23580</v>
      </c>
      <c r="F64" s="39">
        <v>23580</v>
      </c>
      <c r="G64" s="39">
        <v>23580</v>
      </c>
      <c r="H64" s="39"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s="29" customFormat="1" ht="18" customHeight="1">
      <c r="A65" s="18"/>
      <c r="B65" s="16"/>
      <c r="C65" s="17" t="s">
        <v>15</v>
      </c>
      <c r="D65" s="39"/>
      <c r="E65" s="39">
        <f>2160+61</f>
        <v>2221</v>
      </c>
      <c r="F65" s="39">
        <f>2160+61</f>
        <v>2221</v>
      </c>
      <c r="G65" s="39">
        <f>2160+61</f>
        <v>2221</v>
      </c>
      <c r="H65" s="39"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s="29" customFormat="1" ht="18" customHeight="1">
      <c r="A66" s="18"/>
      <c r="B66" s="16"/>
      <c r="C66" s="17" t="s">
        <v>16</v>
      </c>
      <c r="D66" s="39"/>
      <c r="E66" s="39">
        <f>4421+11</f>
        <v>4432</v>
      </c>
      <c r="F66" s="39">
        <f>4421+11</f>
        <v>4432</v>
      </c>
      <c r="G66" s="39">
        <f>4421+11</f>
        <v>4432</v>
      </c>
      <c r="H66" s="39">
        <v>0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29" customFormat="1" ht="18" customHeight="1">
      <c r="A67" s="18"/>
      <c r="B67" s="16"/>
      <c r="C67" s="17" t="s">
        <v>17</v>
      </c>
      <c r="D67" s="39"/>
      <c r="E67" s="39">
        <v>629</v>
      </c>
      <c r="F67" s="39">
        <v>629</v>
      </c>
      <c r="G67" s="39">
        <v>629</v>
      </c>
      <c r="H67" s="39"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29" customFormat="1" ht="18" customHeight="1">
      <c r="A68" s="18"/>
      <c r="B68" s="16"/>
      <c r="C68" s="17" t="s">
        <v>18</v>
      </c>
      <c r="D68" s="39"/>
      <c r="E68" s="39">
        <f>923-72-151</f>
        <v>700</v>
      </c>
      <c r="F68" s="39">
        <f>923-72-151</f>
        <v>700</v>
      </c>
      <c r="G68" s="39">
        <v>0</v>
      </c>
      <c r="H68" s="39"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s="29" customFormat="1" ht="18" customHeight="1">
      <c r="A69" s="18"/>
      <c r="B69" s="16"/>
      <c r="C69" s="17" t="s">
        <v>19</v>
      </c>
      <c r="D69" s="39"/>
      <c r="E69" s="39">
        <v>1300</v>
      </c>
      <c r="F69" s="39">
        <v>1300</v>
      </c>
      <c r="G69" s="39">
        <v>0</v>
      </c>
      <c r="H69" s="39"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29" customFormat="1" ht="18" customHeight="1" hidden="1">
      <c r="A70" s="18"/>
      <c r="B70" s="16"/>
      <c r="C70" s="17">
        <v>4360</v>
      </c>
      <c r="D70" s="39"/>
      <c r="E70" s="39">
        <v>0</v>
      </c>
      <c r="F70" s="39">
        <v>0</v>
      </c>
      <c r="G70" s="39">
        <v>0</v>
      </c>
      <c r="H70" s="39">
        <v>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s="29" customFormat="1" ht="18" customHeight="1" hidden="1">
      <c r="A71" s="18"/>
      <c r="B71" s="16"/>
      <c r="C71" s="17">
        <v>4410</v>
      </c>
      <c r="D71" s="39"/>
      <c r="E71" s="39">
        <v>0</v>
      </c>
      <c r="F71" s="39">
        <v>0</v>
      </c>
      <c r="G71" s="39">
        <v>0</v>
      </c>
      <c r="H71" s="39">
        <v>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s="29" customFormat="1" ht="18" customHeight="1">
      <c r="A72" s="18"/>
      <c r="B72" s="16"/>
      <c r="C72" s="17">
        <v>4440</v>
      </c>
      <c r="D72" s="39"/>
      <c r="E72" s="39">
        <f>547+151</f>
        <v>698</v>
      </c>
      <c r="F72" s="39">
        <f>547+151</f>
        <v>698</v>
      </c>
      <c r="G72" s="39">
        <v>0</v>
      </c>
      <c r="H72" s="39">
        <v>0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s="29" customFormat="1" ht="18" customHeight="1" hidden="1">
      <c r="A73" s="18"/>
      <c r="B73" s="16"/>
      <c r="C73" s="17">
        <v>4700</v>
      </c>
      <c r="D73" s="39"/>
      <c r="E73" s="39">
        <v>0</v>
      </c>
      <c r="F73" s="39">
        <v>0</v>
      </c>
      <c r="G73" s="39">
        <v>0</v>
      </c>
      <c r="H73" s="39">
        <v>0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29" customFormat="1" ht="18" customHeight="1">
      <c r="A74" s="18"/>
      <c r="B74" s="27">
        <v>85502</v>
      </c>
      <c r="C74" s="17"/>
      <c r="D74" s="39">
        <f>D75</f>
        <v>2333700</v>
      </c>
      <c r="E74" s="39">
        <f>SUM(E75:E85)</f>
        <v>2333700</v>
      </c>
      <c r="F74" s="39">
        <f>SUM(F75:F85)</f>
        <v>2333700</v>
      </c>
      <c r="G74" s="39">
        <f>SUM(G75:G85)</f>
        <v>191460</v>
      </c>
      <c r="H74" s="39">
        <f>SUM(H75:H85)</f>
        <v>0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29" customFormat="1" ht="18" customHeight="1">
      <c r="A75" s="18"/>
      <c r="B75" s="16"/>
      <c r="C75" s="17">
        <v>2010</v>
      </c>
      <c r="D75" s="39">
        <v>2333700</v>
      </c>
      <c r="E75" s="39">
        <v>0</v>
      </c>
      <c r="F75" s="39">
        <v>0</v>
      </c>
      <c r="G75" s="39">
        <v>0</v>
      </c>
      <c r="H75" s="39">
        <v>0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29" customFormat="1" ht="18" customHeight="1">
      <c r="A76" s="18"/>
      <c r="B76" s="16"/>
      <c r="C76" s="17">
        <v>3110</v>
      </c>
      <c r="D76" s="39"/>
      <c r="E76" s="39">
        <v>2138048</v>
      </c>
      <c r="F76" s="39">
        <v>2138048</v>
      </c>
      <c r="G76" s="39">
        <v>0</v>
      </c>
      <c r="H76" s="39">
        <v>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29" customFormat="1" ht="18" customHeight="1">
      <c r="A77" s="18"/>
      <c r="B77" s="16"/>
      <c r="C77" s="17">
        <v>4010</v>
      </c>
      <c r="D77" s="39"/>
      <c r="E77" s="39">
        <v>47114</v>
      </c>
      <c r="F77" s="39">
        <v>47114</v>
      </c>
      <c r="G77" s="39">
        <v>47114</v>
      </c>
      <c r="H77" s="39">
        <v>0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29" customFormat="1" ht="18" customHeight="1">
      <c r="A78" s="18"/>
      <c r="B78" s="27"/>
      <c r="C78" s="17">
        <v>4040</v>
      </c>
      <c r="D78" s="39"/>
      <c r="E78" s="39">
        <f>4194+418</f>
        <v>4612</v>
      </c>
      <c r="F78" s="39">
        <f>4194+418</f>
        <v>4612</v>
      </c>
      <c r="G78" s="39">
        <f>4194+418</f>
        <v>4612</v>
      </c>
      <c r="H78" s="39">
        <f>H79+H89</f>
        <v>0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s="29" customFormat="1" ht="18" customHeight="1">
      <c r="A79" s="18"/>
      <c r="B79" s="16"/>
      <c r="C79" s="17">
        <v>4110</v>
      </c>
      <c r="D79" s="39"/>
      <c r="E79" s="39">
        <f>138445+72</f>
        <v>138517</v>
      </c>
      <c r="F79" s="39">
        <f>138445+72</f>
        <v>138517</v>
      </c>
      <c r="G79" s="39">
        <f>138445+72</f>
        <v>138517</v>
      </c>
      <c r="H79" s="39">
        <v>0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s="29" customFormat="1" ht="18" customHeight="1">
      <c r="A80" s="18"/>
      <c r="B80" s="16"/>
      <c r="C80" s="17">
        <v>4120</v>
      </c>
      <c r="D80" s="39"/>
      <c r="E80" s="39">
        <v>1217</v>
      </c>
      <c r="F80" s="39">
        <v>1217</v>
      </c>
      <c r="G80" s="39">
        <v>1217</v>
      </c>
      <c r="H80" s="39">
        <v>0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s="29" customFormat="1" ht="18" customHeight="1">
      <c r="A81" s="18"/>
      <c r="B81" s="16"/>
      <c r="C81" s="17">
        <v>4210</v>
      </c>
      <c r="D81" s="39"/>
      <c r="E81" s="39">
        <f>759-490+313</f>
        <v>582</v>
      </c>
      <c r="F81" s="39">
        <f>759-490+313</f>
        <v>582</v>
      </c>
      <c r="G81" s="39">
        <v>0</v>
      </c>
      <c r="H81" s="39">
        <v>0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s="29" customFormat="1" ht="18" customHeight="1" hidden="1">
      <c r="A82" s="18"/>
      <c r="B82" s="16"/>
      <c r="C82" s="17">
        <v>4280</v>
      </c>
      <c r="D82" s="39"/>
      <c r="E82" s="39">
        <v>0</v>
      </c>
      <c r="F82" s="39">
        <v>0</v>
      </c>
      <c r="G82" s="39">
        <v>0</v>
      </c>
      <c r="H82" s="39"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s="29" customFormat="1" ht="18" customHeight="1">
      <c r="A83" s="18"/>
      <c r="B83" s="16"/>
      <c r="C83" s="17">
        <v>4300</v>
      </c>
      <c r="D83" s="39"/>
      <c r="E83" s="39">
        <v>1800</v>
      </c>
      <c r="F83" s="39">
        <v>1800</v>
      </c>
      <c r="G83" s="39">
        <v>0</v>
      </c>
      <c r="H83" s="39">
        <v>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s="29" customFormat="1" ht="18" customHeight="1">
      <c r="A84" s="18"/>
      <c r="B84" s="16"/>
      <c r="C84" s="17">
        <v>4440</v>
      </c>
      <c r="D84" s="39"/>
      <c r="E84" s="39">
        <f>2123-313</f>
        <v>1810</v>
      </c>
      <c r="F84" s="39">
        <f>2123-313</f>
        <v>1810</v>
      </c>
      <c r="G84" s="39">
        <v>0</v>
      </c>
      <c r="H84" s="39">
        <v>0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s="29" customFormat="1" ht="18" customHeight="1" hidden="1">
      <c r="A85" s="18"/>
      <c r="B85" s="16"/>
      <c r="C85" s="17"/>
      <c r="D85" s="39"/>
      <c r="E85" s="39">
        <v>0</v>
      </c>
      <c r="F85" s="39">
        <v>0</v>
      </c>
      <c r="G85" s="39">
        <v>0</v>
      </c>
      <c r="H85" s="39">
        <v>0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s="29" customFormat="1" ht="18" customHeight="1">
      <c r="A86" s="18"/>
      <c r="B86" s="27">
        <v>85503</v>
      </c>
      <c r="C86" s="17"/>
      <c r="D86" s="39">
        <f>D87+D88</f>
        <v>293</v>
      </c>
      <c r="E86" s="39">
        <f>E87+E88</f>
        <v>293</v>
      </c>
      <c r="F86" s="39">
        <f>F87+F88</f>
        <v>293</v>
      </c>
      <c r="G86" s="39">
        <f>G87+G88</f>
        <v>0</v>
      </c>
      <c r="H86" s="39">
        <f>H87+H88</f>
        <v>0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s="29" customFormat="1" ht="18" customHeight="1">
      <c r="A87" s="18"/>
      <c r="B87" s="16"/>
      <c r="C87" s="17">
        <v>2010</v>
      </c>
      <c r="D87" s="39">
        <v>293</v>
      </c>
      <c r="E87" s="39">
        <v>0</v>
      </c>
      <c r="F87" s="39">
        <v>0</v>
      </c>
      <c r="G87" s="39">
        <v>0</v>
      </c>
      <c r="H87" s="39">
        <v>0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29" customFormat="1" ht="18" customHeight="1">
      <c r="A88" s="18"/>
      <c r="B88" s="16"/>
      <c r="C88" s="17">
        <v>4210</v>
      </c>
      <c r="D88" s="39"/>
      <c r="E88" s="39">
        <v>293</v>
      </c>
      <c r="F88" s="39">
        <v>293</v>
      </c>
      <c r="G88" s="39">
        <v>0</v>
      </c>
      <c r="H88" s="39">
        <v>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s="29" customFormat="1" ht="18" customHeight="1">
      <c r="A89" s="18"/>
      <c r="B89" s="27">
        <v>85504</v>
      </c>
      <c r="C89" s="17"/>
      <c r="D89" s="39">
        <f>D90</f>
        <v>164900</v>
      </c>
      <c r="E89" s="39">
        <f>SUM(E91:E96)</f>
        <v>164900</v>
      </c>
      <c r="F89" s="39">
        <f>SUM(F91:F96)</f>
        <v>164900</v>
      </c>
      <c r="G89" s="39">
        <f>SUM(G91:G96)</f>
        <v>4256</v>
      </c>
      <c r="H89" s="39">
        <f>SUM(H91:H96)</f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s="29" customFormat="1" ht="18" customHeight="1">
      <c r="A90" s="18"/>
      <c r="B90" s="27"/>
      <c r="C90" s="17">
        <v>2010</v>
      </c>
      <c r="D90" s="39">
        <f>162900+2000</f>
        <v>164900</v>
      </c>
      <c r="E90" s="39">
        <v>0</v>
      </c>
      <c r="F90" s="39">
        <v>0</v>
      </c>
      <c r="G90" s="39">
        <v>0</v>
      </c>
      <c r="H90" s="39">
        <f>H96+H97+H98</f>
        <v>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s="29" customFormat="1" ht="18" customHeight="1">
      <c r="A91" s="18"/>
      <c r="B91" s="27"/>
      <c r="C91" s="17">
        <v>3110</v>
      </c>
      <c r="D91" s="39"/>
      <c r="E91" s="39">
        <f>157800+1800</f>
        <v>159600</v>
      </c>
      <c r="F91" s="39">
        <f>157800+1800</f>
        <v>159600</v>
      </c>
      <c r="G91" s="39">
        <v>0</v>
      </c>
      <c r="H91" s="39">
        <v>0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s="29" customFormat="1" ht="18" customHeight="1">
      <c r="A92" s="18"/>
      <c r="B92" s="27"/>
      <c r="C92" s="17">
        <v>4010</v>
      </c>
      <c r="D92" s="39"/>
      <c r="E92" s="39">
        <f>3410+145</f>
        <v>3555</v>
      </c>
      <c r="F92" s="39">
        <f>3410+145</f>
        <v>3555</v>
      </c>
      <c r="G92" s="39">
        <f>3410+145</f>
        <v>3555</v>
      </c>
      <c r="H92" s="39">
        <v>0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s="29" customFormat="1" ht="18" customHeight="1">
      <c r="A93" s="18"/>
      <c r="B93" s="27"/>
      <c r="C93" s="17">
        <v>4110</v>
      </c>
      <c r="D93" s="39"/>
      <c r="E93" s="39">
        <f>588+25</f>
        <v>613</v>
      </c>
      <c r="F93" s="39">
        <f>588+25</f>
        <v>613</v>
      </c>
      <c r="G93" s="39">
        <f>588+25</f>
        <v>613</v>
      </c>
      <c r="H93" s="39">
        <v>0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s="29" customFormat="1" ht="18" customHeight="1">
      <c r="A94" s="18"/>
      <c r="B94" s="27"/>
      <c r="C94" s="17">
        <v>4120</v>
      </c>
      <c r="D94" s="39"/>
      <c r="E94" s="39">
        <f>84+4</f>
        <v>88</v>
      </c>
      <c r="F94" s="39">
        <f>84+4</f>
        <v>88</v>
      </c>
      <c r="G94" s="39">
        <f>84+4</f>
        <v>88</v>
      </c>
      <c r="H94" s="39">
        <v>0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s="29" customFormat="1" ht="18" customHeight="1">
      <c r="A95" s="18"/>
      <c r="B95" s="27"/>
      <c r="C95" s="17">
        <v>4210</v>
      </c>
      <c r="D95" s="39"/>
      <c r="E95" s="39">
        <f>258+26</f>
        <v>284</v>
      </c>
      <c r="F95" s="39">
        <f>258+26</f>
        <v>284</v>
      </c>
      <c r="G95" s="39">
        <v>0</v>
      </c>
      <c r="H95" s="39">
        <v>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29" customFormat="1" ht="18" customHeight="1">
      <c r="A96" s="18"/>
      <c r="B96" s="16"/>
      <c r="C96" s="17">
        <v>4300</v>
      </c>
      <c r="D96" s="39"/>
      <c r="E96" s="39">
        <v>760</v>
      </c>
      <c r="F96" s="39">
        <v>760</v>
      </c>
      <c r="G96" s="39">
        <v>0</v>
      </c>
      <c r="H96" s="39">
        <v>0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s="29" customFormat="1" ht="18" customHeight="1">
      <c r="A97" s="18"/>
      <c r="B97" s="27">
        <v>85513</v>
      </c>
      <c r="C97" s="17"/>
      <c r="D97" s="39">
        <f>D99</f>
        <v>21300</v>
      </c>
      <c r="E97" s="39">
        <f>E101</f>
        <v>21300</v>
      </c>
      <c r="F97" s="39">
        <f>F101</f>
        <v>21300</v>
      </c>
      <c r="G97" s="39">
        <f>G101</f>
        <v>0</v>
      </c>
      <c r="H97" s="39">
        <f>H101</f>
        <v>0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s="29" customFormat="1" ht="18" customHeight="1" hidden="1">
      <c r="A98" s="18"/>
      <c r="B98" s="16"/>
      <c r="C98" s="17"/>
      <c r="D98" s="39"/>
      <c r="E98" s="39">
        <v>0</v>
      </c>
      <c r="F98" s="39">
        <v>0</v>
      </c>
      <c r="G98" s="39">
        <v>0</v>
      </c>
      <c r="H98" s="39">
        <v>0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8" s="28" customFormat="1" ht="18" customHeight="1">
      <c r="A99" s="18"/>
      <c r="B99" s="27"/>
      <c r="C99" s="17">
        <v>2010</v>
      </c>
      <c r="D99" s="42">
        <v>21300</v>
      </c>
      <c r="E99" s="42">
        <v>0</v>
      </c>
      <c r="F99" s="42">
        <v>0</v>
      </c>
      <c r="G99" s="42">
        <v>0</v>
      </c>
      <c r="H99" s="42">
        <v>0</v>
      </c>
    </row>
    <row r="100" spans="1:8" s="28" customFormat="1" ht="18" customHeight="1" hidden="1">
      <c r="A100" s="18"/>
      <c r="B100" s="27"/>
      <c r="C100" s="17"/>
      <c r="D100" s="42"/>
      <c r="E100" s="42">
        <v>0</v>
      </c>
      <c r="F100" s="42">
        <v>0</v>
      </c>
      <c r="G100" s="42">
        <v>0</v>
      </c>
      <c r="H100" s="42">
        <v>0</v>
      </c>
    </row>
    <row r="101" spans="1:8" s="28" customFormat="1" ht="18" customHeight="1">
      <c r="A101" s="18"/>
      <c r="B101" s="27"/>
      <c r="C101" s="17">
        <v>4130</v>
      </c>
      <c r="D101" s="42"/>
      <c r="E101" s="42">
        <v>21300</v>
      </c>
      <c r="F101" s="42">
        <v>21300</v>
      </c>
      <c r="G101" s="42">
        <v>0</v>
      </c>
      <c r="H101" s="42">
        <v>0</v>
      </c>
    </row>
    <row r="102" spans="1:8" ht="18" customHeight="1">
      <c r="A102" s="55" t="s">
        <v>2</v>
      </c>
      <c r="B102" s="55"/>
      <c r="C102" s="55"/>
      <c r="D102" s="43">
        <f>SUM(D7,D15,D28,D51,D60,D46)</f>
        <v>6774562.2299999995</v>
      </c>
      <c r="E102" s="43">
        <f>SUM(E7,E15,E28,E51,E60,E46)</f>
        <v>6774562.2299999995</v>
      </c>
      <c r="F102" s="43">
        <f>SUM(F7,F15,F28,F51,F60,F46)</f>
        <v>6774562.2299999995</v>
      </c>
      <c r="G102" s="43">
        <f>SUM(G7,G15,G28,G51,G60,G46)</f>
        <v>429863.33999999997</v>
      </c>
      <c r="H102" s="43">
        <f>SUM(H7,H15,H28,H51,H60,H46)</f>
        <v>0</v>
      </c>
    </row>
    <row r="103" spans="1:8" ht="14.25" customHeight="1">
      <c r="A103" s="30"/>
      <c r="B103" s="30"/>
      <c r="C103" s="30"/>
      <c r="D103" s="44"/>
      <c r="E103" s="44"/>
      <c r="F103" s="44"/>
      <c r="G103" s="44"/>
      <c r="H103" s="44"/>
    </row>
    <row r="104" spans="1:8" ht="15" hidden="1">
      <c r="A104" s="30"/>
      <c r="B104" s="30"/>
      <c r="C104" s="30"/>
      <c r="D104" s="44"/>
      <c r="E104" s="44"/>
      <c r="F104" s="44"/>
      <c r="G104" s="44"/>
      <c r="H104" s="44"/>
    </row>
    <row r="105" spans="1:8" ht="12.75" hidden="1">
      <c r="A105" s="4"/>
      <c r="B105" s="4"/>
      <c r="C105" s="4"/>
      <c r="D105" s="45"/>
      <c r="E105" s="45"/>
      <c r="F105" s="45"/>
      <c r="G105" s="6"/>
      <c r="H105" s="6"/>
    </row>
    <row r="106" spans="1:8" ht="15.75">
      <c r="A106" s="31" t="s">
        <v>20</v>
      </c>
      <c r="B106" s="32"/>
      <c r="C106" s="32"/>
      <c r="D106" s="46"/>
      <c r="E106" s="46"/>
      <c r="F106" s="46"/>
      <c r="G106" s="5"/>
      <c r="H106" s="5"/>
    </row>
    <row r="107" spans="1:8" ht="15.75">
      <c r="A107" s="33"/>
      <c r="B107" s="34"/>
      <c r="C107" s="34"/>
      <c r="D107" s="47"/>
      <c r="E107" s="47"/>
      <c r="F107" s="47"/>
      <c r="G107" s="48"/>
      <c r="H107" s="48"/>
    </row>
    <row r="108" spans="1:8" ht="27.75" customHeight="1">
      <c r="A108" s="35" t="s">
        <v>0</v>
      </c>
      <c r="B108" s="35" t="s">
        <v>21</v>
      </c>
      <c r="C108" s="35" t="s">
        <v>22</v>
      </c>
      <c r="D108" s="49" t="s">
        <v>23</v>
      </c>
      <c r="E108" s="56" t="s">
        <v>24</v>
      </c>
      <c r="F108" s="56"/>
      <c r="G108" s="6"/>
      <c r="H108" s="6"/>
    </row>
    <row r="109" spans="1:8" ht="18" customHeight="1">
      <c r="A109" s="36">
        <v>750</v>
      </c>
      <c r="B109" s="36">
        <v>75011</v>
      </c>
      <c r="C109" s="37" t="s">
        <v>25</v>
      </c>
      <c r="D109" s="50">
        <v>200</v>
      </c>
      <c r="E109" s="57">
        <v>10</v>
      </c>
      <c r="F109" s="57"/>
      <c r="G109" s="6"/>
      <c r="H109" s="6"/>
    </row>
    <row r="110" spans="1:8" ht="18" customHeight="1">
      <c r="A110" s="36">
        <v>852</v>
      </c>
      <c r="B110" s="36">
        <v>85228</v>
      </c>
      <c r="C110" s="37" t="s">
        <v>26</v>
      </c>
      <c r="D110" s="50">
        <v>2100</v>
      </c>
      <c r="E110" s="58">
        <v>105</v>
      </c>
      <c r="F110" s="59"/>
      <c r="G110" s="6"/>
      <c r="H110" s="6"/>
    </row>
    <row r="111" spans="1:8" ht="18" customHeight="1">
      <c r="A111" s="36">
        <v>855</v>
      </c>
      <c r="B111" s="36">
        <v>85502</v>
      </c>
      <c r="C111" s="37" t="s">
        <v>30</v>
      </c>
      <c r="D111" s="50">
        <v>2000</v>
      </c>
      <c r="E111" s="58">
        <v>0</v>
      </c>
      <c r="F111" s="61"/>
      <c r="G111" s="6"/>
      <c r="H111" s="6"/>
    </row>
    <row r="112" spans="1:8" ht="20.25" customHeight="1">
      <c r="A112" s="36">
        <v>855</v>
      </c>
      <c r="B112" s="36">
        <v>85502</v>
      </c>
      <c r="C112" s="37" t="s">
        <v>27</v>
      </c>
      <c r="D112" s="50">
        <v>16900</v>
      </c>
      <c r="E112" s="57">
        <v>10000</v>
      </c>
      <c r="F112" s="57"/>
      <c r="G112" s="6"/>
      <c r="H112" s="6"/>
    </row>
    <row r="114" spans="1:8" ht="27" customHeight="1">
      <c r="A114" s="60" t="s">
        <v>29</v>
      </c>
      <c r="B114" s="60"/>
      <c r="C114" s="60"/>
      <c r="D114" s="60"/>
      <c r="E114" s="60"/>
      <c r="F114" s="60"/>
      <c r="G114" s="60"/>
      <c r="H114" s="60"/>
    </row>
  </sheetData>
  <sheetProtection/>
  <mergeCells count="16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102:C102"/>
    <mergeCell ref="E108:F108"/>
    <mergeCell ref="E109:F109"/>
    <mergeCell ref="E110:F110"/>
    <mergeCell ref="E112:F112"/>
    <mergeCell ref="A114:H114"/>
    <mergeCell ref="E111:F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&amp;R&amp;"Arial,Pogrubiony"Załącznik Nr 3 &amp;"Arial,Normalny"do zarządzenia Nr 136/2020 Burmistrza Miasta Radziejów z dnia 30 czerwca 2020 roku
w sprawie zmian w budżecie Miasta Radziejów na 2020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2020-06-26T17:41:50Z</cp:lastPrinted>
  <dcterms:created xsi:type="dcterms:W3CDTF">2011-11-10T14:00:20Z</dcterms:created>
  <dcterms:modified xsi:type="dcterms:W3CDTF">2020-07-03T08:01:54Z</dcterms:modified>
  <cp:category/>
  <cp:version/>
  <cp:contentType/>
  <cp:contentStatus/>
</cp:coreProperties>
</file>