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'Dochody'!$D$1:$D$166</definedName>
    <definedName name="_xlnm._FilterDatabase" localSheetId="1" hidden="1">'Wydatki'!$D$1:$D$628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09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93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11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13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20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  <comment ref="A133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<sst xmlns="http://schemas.openxmlformats.org/spreadsheetml/2006/main" count="1356" uniqueCount="482">
  <si>
    <t>Treść</t>
  </si>
  <si>
    <t>Dział</t>
  </si>
  <si>
    <t>Rozdział</t>
  </si>
  <si>
    <t>§</t>
  </si>
  <si>
    <t>Rolnictwo i łowiectwo</t>
  </si>
  <si>
    <t>Izby rolnicze</t>
  </si>
  <si>
    <t>Wypłaty gmin na rzecz izb rolniczych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</si>
  <si>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</si>
  <si>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</si>
  <si>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</si>
  <si>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</si>
  <si>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</si>
  <si>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</si>
  <si>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</si>
  <si>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</si>
  <si>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</si>
  <si>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</si>
  <si>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</si>
  <si>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</si>
  <si>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</si>
  <si>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</si>
  <si>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</si>
  <si>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</si>
  <si>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</si>
  <si>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Odpisy na ZFŚS</t>
  </si>
  <si>
    <t>Rady Gmin</t>
  </si>
  <si>
    <t>Różne wydatki na rzecz osób fizycznych</t>
  </si>
  <si>
    <t>Urzędy gmin (miast i miast na pr. powiat)</t>
  </si>
  <si>
    <t>Dochody z najmu,dzierżaw. skład.mająt.</t>
  </si>
  <si>
    <t>Nagrody i wydat.  osob.nie zal.do wynag.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</si>
  <si>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</si>
  <si>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</si>
  <si>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</si>
  <si>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</si>
  <si>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</si>
  <si>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</si>
  <si>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</si>
  <si>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Wpływy z podatku dochod.od osób fiz.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</si>
  <si>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</si>
  <si>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</si>
  <si>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</si>
  <si>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</si>
  <si>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</si>
  <si>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 xml:space="preserve">Odsetki od nieterm.wpłat z tyt.pod.opłat 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</si>
  <si>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</si>
  <si>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</si>
  <si>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</si>
  <si>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</si>
  <si>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</si>
  <si>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</si>
  <si>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</si>
  <si>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Obsługa pap.wart.kredyt.i pożyczek j.s.t.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</si>
  <si>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</si>
  <si>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</si>
  <si>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</si>
  <si>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</si>
  <si>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</si>
  <si>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</si>
  <si>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</si>
  <si>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Nagrody i wydat. osob.nie zal.do wynag.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</si>
  <si>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</si>
  <si>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</si>
  <si>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</si>
  <si>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</si>
  <si>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</si>
  <si>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</si>
  <si>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</si>
  <si>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</si>
  <si>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</si>
  <si>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</si>
  <si>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</si>
  <si>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</si>
  <si>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</si>
  <si>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</si>
  <si>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Zieleń w miastach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</si>
  <si>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</si>
  <si>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</si>
  <si>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</si>
  <si>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</si>
  <si>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</si>
  <si>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</si>
  <si>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Odpis na ZFŚS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</si>
  <si>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</si>
  <si>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</si>
  <si>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</si>
  <si>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</si>
  <si>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</si>
  <si>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</si>
  <si>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</si>
  <si>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</si>
  <si>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</si>
  <si>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</si>
  <si>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</si>
  <si>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</si>
  <si>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</si>
  <si>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</si>
  <si>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</si>
  <si>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</si>
  <si>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</si>
  <si>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</si>
  <si>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</si>
  <si>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</si>
  <si>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</si>
  <si>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</si>
  <si>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</si>
  <si>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</si>
  <si>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</si>
  <si>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4580</t>
  </si>
  <si>
    <t>Koszty postępowania sądowego i prokuratorskiego</t>
  </si>
  <si>
    <t>4610</t>
  </si>
  <si>
    <t>Podatek od towarów i usług VAT</t>
  </si>
  <si>
    <t>4530</t>
  </si>
  <si>
    <t>Wydatki inwestycyjne jedn.budżetowych</t>
  </si>
  <si>
    <t>2310</t>
  </si>
  <si>
    <t>3020</t>
  </si>
  <si>
    <t>zł</t>
  </si>
  <si>
    <t>0470</t>
  </si>
  <si>
    <t>0750</t>
  </si>
  <si>
    <t>0920</t>
  </si>
  <si>
    <t>2010</t>
  </si>
  <si>
    <t>Dochody jst związane z realizacją zadań z zakresu administracji rządowej oraz innych zadań zleconych ustawami</t>
  </si>
  <si>
    <t>2360</t>
  </si>
  <si>
    <t>Dochody od osób prawnych, osób fiz. i innych nie posiadających osobowości prawnej oraz wydatki związane z ich poborem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</si>
  <si>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</si>
  <si>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</si>
  <si>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</si>
  <si>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</si>
  <si>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</si>
  <si>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</si>
  <si>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</si>
  <si>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</si>
  <si>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</si>
  <si>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</si>
  <si>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</si>
  <si>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</si>
  <si>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</si>
  <si>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</si>
  <si>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</si>
  <si>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</si>
  <si>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</si>
  <si>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Część równoważąca subwencji ogól. dla gmin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</si>
  <si>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</si>
  <si>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</si>
  <si>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</si>
  <si>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</si>
  <si>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</si>
  <si>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</si>
  <si>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</si>
  <si>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</si>
  <si>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</si>
  <si>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</si>
  <si>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</si>
  <si>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</si>
  <si>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</si>
  <si>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</si>
  <si>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</si>
  <si>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Wpłaty na PFRON</t>
  </si>
  <si>
    <t>4140</t>
  </si>
  <si>
    <t>4280</t>
  </si>
  <si>
    <t>Dochody od osób prawnych, os.fiz.i innych jednostek organizacyjnych nie posiadających osobowości prawnej oraz wydatki związane z ich poborem</t>
  </si>
  <si>
    <t>756</t>
  </si>
  <si>
    <t>Pobór podatków, opłat i niepodatkowych należności budżetowych</t>
  </si>
  <si>
    <t>75647</t>
  </si>
  <si>
    <t>4220</t>
  </si>
  <si>
    <t>80114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</si>
  <si>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</si>
  <si>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</si>
  <si>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</si>
  <si>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</si>
  <si>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</si>
  <si>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</si>
  <si>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</si>
  <si>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</si>
  <si>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</si>
  <si>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</si>
  <si>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Nagrody i wydatki osobowe nie zaliczane do wynagrodzeń</t>
  </si>
  <si>
    <t>3110</t>
  </si>
  <si>
    <t>4010</t>
  </si>
  <si>
    <t>85215</t>
  </si>
  <si>
    <t>85295</t>
  </si>
  <si>
    <t>4260</t>
  </si>
  <si>
    <t xml:space="preserve">Wpływy z pod.rolnego,leśnego,czyn.cyw.prawn od osób prawnych i innych jedn.organizacyjnych </t>
  </si>
  <si>
    <t>Wpływy z pod.rolnego,leśnego,czyn.cyw.prawn od osób prawnych, podatku od spadków i  darowizn oraz podatków i opłat lokalnych od os.fiz.</t>
  </si>
  <si>
    <t>Podatek od spadków i darowizn</t>
  </si>
  <si>
    <t>75616</t>
  </si>
  <si>
    <t>Wpływy z innych opłat stanowiących dochód jst na podstawie innych ustaw</t>
  </si>
  <si>
    <t>75618</t>
  </si>
  <si>
    <t>Wpływy z innych lokalnych opłat pobieranych na podstawie innych ustaw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</si>
  <si>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</si>
  <si>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</si>
  <si>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</si>
  <si>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</si>
  <si>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</si>
  <si>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</si>
  <si>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</si>
  <si>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</si>
  <si>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</si>
  <si>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Opłaty za usługi internetowe</t>
  </si>
  <si>
    <t>4350</t>
  </si>
  <si>
    <t>4480</t>
  </si>
  <si>
    <t>Pozostałe podatki na rzecz budżetów  j.s.t.</t>
  </si>
  <si>
    <t>4500</t>
  </si>
  <si>
    <t>Wpłaty gmin na rzecz innych jst oraz związków gmin na dofinansowanie zadań bieżących</t>
  </si>
  <si>
    <t>2900</t>
  </si>
  <si>
    <t>Rozliczenia z bankami związane z obsługą długu publicznego</t>
  </si>
  <si>
    <t>Odsetki i dyskonto od papierów wartościowych, pożyczek i kredytów</t>
  </si>
  <si>
    <t>8070</t>
  </si>
  <si>
    <t>Zakup leków i materiałów medycznych</t>
  </si>
  <si>
    <t>4230</t>
  </si>
  <si>
    <t>4040</t>
  </si>
  <si>
    <t>2480</t>
  </si>
  <si>
    <t>92195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</si>
  <si>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</si>
  <si>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</si>
  <si>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</si>
  <si>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</si>
  <si>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</si>
  <si>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</si>
  <si>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</si>
  <si>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 xml:space="preserve">Dochody z najmu, dzierżawy składników majątkowych 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</si>
  <si>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</si>
  <si>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</si>
  <si>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</si>
  <si>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</si>
  <si>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Wpływy z opłat za zezwolenie na sprzedaż napoi alkoholowych</t>
  </si>
  <si>
    <t>Część oświatowa subwencji ogólnej dla jst</t>
  </si>
  <si>
    <t xml:space="preserve">Dotacje celowe otrzymane z budżetu państwa na real.zadań bieżących z zakresu administracji rządowej zleconych gminie </t>
  </si>
  <si>
    <t>Dotacje celowe z budżetu państwa na realizację własnych zadań bieżących gmin</t>
  </si>
  <si>
    <t>Dot.celowa otrzym.z powiatu na zadania bież.real.na podst.porozum.między j.s.t.</t>
  </si>
  <si>
    <t>01030</t>
  </si>
  <si>
    <t>2820</t>
  </si>
  <si>
    <t>Wypłaty z tytułu gwarancji i poręczeń</t>
  </si>
  <si>
    <t>80103</t>
  </si>
  <si>
    <t>Zakup pomocy naukowych i dydaktyczn. i książek</t>
  </si>
  <si>
    <t>Przedszkola</t>
  </si>
  <si>
    <t>Zakup pomocy naukowych i dydaktycz. i książek</t>
  </si>
  <si>
    <t>80110</t>
  </si>
  <si>
    <t>Nagrody i wydatki nie zaliczane do wynagrodzeń</t>
  </si>
  <si>
    <t>Zakup pomocy naukowych, dydaktycz. i książek</t>
  </si>
  <si>
    <t>80113</t>
  </si>
  <si>
    <t>Zespoły obsługi ekonomiczno-administracyjnej szkół</t>
  </si>
  <si>
    <t>Wynagrodzenie osobowe pracowników</t>
  </si>
  <si>
    <t>Dotacja celowa z budżetu na finansowanie lub dofinansowanie zadań zleconych do realizacji stowarzyszeniom</t>
  </si>
  <si>
    <t>Zakup usług od innych jst</t>
  </si>
  <si>
    <t>Zakup pomocy naukowych, dydaktyczn. i książek</t>
  </si>
  <si>
    <t>85495</t>
  </si>
  <si>
    <t>Dotacja podmiotowa z budżetu dla samorządowej instytucji kultury</t>
  </si>
  <si>
    <t>Zadania w zakresie kultury fizycznej i sportu</t>
  </si>
  <si>
    <t>92605</t>
  </si>
  <si>
    <t>75075</t>
  </si>
  <si>
    <t>85220</t>
  </si>
  <si>
    <t>0970</t>
  </si>
  <si>
    <t>854</t>
  </si>
  <si>
    <t>2440</t>
  </si>
  <si>
    <t>Wpływy z opłat za zarząd, użytkowanie wieczyste</t>
  </si>
  <si>
    <t>Promocja Jednostek samorządu terytorialnego</t>
  </si>
  <si>
    <t>Jednostki specjalistycznego poradnictwa, mieszkania chronione, ośrodki interwencji kryzysowej</t>
  </si>
  <si>
    <t>Wynagrdzenie bezosobowe</t>
  </si>
  <si>
    <t>4700</t>
  </si>
  <si>
    <t>4740</t>
  </si>
  <si>
    <t>Zakup akcesoriów komputerowych w tym programów i licencji</t>
  </si>
  <si>
    <t>4750</t>
  </si>
  <si>
    <t>Opłaty z tytułu zakup usług telekomunikacyjnych telefonii komórkowej</t>
  </si>
  <si>
    <t>4360</t>
  </si>
  <si>
    <t>Zakup materiałów papierniczych do sprzętu drukarskiego i urządzeń kserograficznych</t>
  </si>
  <si>
    <t>4370</t>
  </si>
  <si>
    <t>Zakup zkcesoriów komputerowych w tym programów i licencji</t>
  </si>
  <si>
    <t>Opłaty z tytułu zakupu usług telekomunikacyjnych telefonii komórkowej</t>
  </si>
  <si>
    <t>Opłaty z tytułu zakupu usług telekomunikacyjnych telefonii stacjonarnej</t>
  </si>
  <si>
    <t>Opłaty z tytułu zkupu usług telekomunikacyjnych telefonii stacjonarnej</t>
  </si>
  <si>
    <t>Opłaty z tytułu zakupu usług telekomunikacyjnej telefonii komórkowej</t>
  </si>
  <si>
    <t>Wynagrodzenie bezosobowe</t>
  </si>
  <si>
    <t>Szkolenia pracowników niebędacych członkami korpusu służby cywilnej</t>
  </si>
  <si>
    <t>Opłaty za usługi telekomunikacyjne telefonii komórkowej</t>
  </si>
  <si>
    <t>Zakup materiałow i wyposażenia</t>
  </si>
  <si>
    <t>01095</t>
  </si>
  <si>
    <t>Leśnictwo</t>
  </si>
  <si>
    <t>020</t>
  </si>
  <si>
    <t>Gospodarka leśna</t>
  </si>
  <si>
    <t>02001</t>
  </si>
  <si>
    <t>Drogi wojewódzkie</t>
  </si>
  <si>
    <t>60013</t>
  </si>
  <si>
    <t>Drogi powiatowe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</si>
  <si>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</si>
  <si>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</si>
  <si>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</si>
  <si>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</si>
  <si>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</si>
  <si>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</si>
  <si>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</si>
  <si>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</si>
  <si>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</si>
  <si>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</si>
  <si>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</si>
  <si>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</si>
  <si>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Dotacje celowe otrzymane z gminy na zadania bieżące realizowane na podstawie porozumień (umów) między jst</t>
  </si>
  <si>
    <t>0400</t>
  </si>
  <si>
    <t>926</t>
  </si>
  <si>
    <t xml:space="preserve">Odsetki od nieterm.wpłat z tyt.podatków i opłat 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</si>
  <si>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</si>
  <si>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</si>
  <si>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</si>
  <si>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</si>
  <si>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</si>
  <si>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</si>
  <si>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Stołówki szkolne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</si>
  <si>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</si>
  <si>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</si>
  <si>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</si>
  <si>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</si>
  <si>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</si>
  <si>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</si>
  <si>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</si>
  <si>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</si>
  <si>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Wpływy z tytułu przekształcenia prawa użytkowania wieczystego</t>
  </si>
  <si>
    <t>Zasiłki i pomoc w naturze oraz składki na ubezpieczenia emerytalne i rentowe</t>
  </si>
  <si>
    <t>Utrzymanie zieleni w miastach i gminach</t>
  </si>
  <si>
    <t>Dotacje otrzymane z funduszy celowych na realizację bieżących zadań jednostek sektora finansów publicznych</t>
  </si>
  <si>
    <t>Dochody z najmu i dzierżawy skład.majątkowych</t>
  </si>
  <si>
    <t>Udział % w dochodach ogółem</t>
  </si>
  <si>
    <t>Opłata od posiadania psów</t>
  </si>
  <si>
    <t>Zaległości podatkó zniesionych</t>
  </si>
  <si>
    <t>0560</t>
  </si>
  <si>
    <t>Pozostałe zadania w zakresie polityki społecznej</t>
  </si>
  <si>
    <t>853</t>
  </si>
  <si>
    <t>85395</t>
  </si>
  <si>
    <t>2009</t>
  </si>
  <si>
    <t>Środki na dofinansowanie własnych inwestycji gmin (związków gmin), powiatów (związków powiatów), samorządów województw, pozykane z innych źródeł</t>
  </si>
  <si>
    <t>6298</t>
  </si>
  <si>
    <t>Dotacje celowe dla powiatu na inwestycje i zakupy inwestycyjne realizowane na podstawie porozumień między jst</t>
  </si>
  <si>
    <t>6620</t>
  </si>
  <si>
    <t>Wydatki  inwestycyjne jednostek budżetowych</t>
  </si>
  <si>
    <t>Wydatki na zakupy inwestycyjne jedn.budżetowych</t>
  </si>
  <si>
    <t>Izby wytrzeźwień</t>
  </si>
  <si>
    <t>85158</t>
  </si>
  <si>
    <t>Zakup usług telekomunikacyjnych telefonii stacjonarnej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</si>
  <si>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</si>
  <si>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</si>
  <si>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</si>
  <si>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</si>
  <si>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</si>
  <si>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</si>
  <si>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</si>
  <si>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</si>
  <si>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</si>
  <si>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</si>
  <si>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4418</t>
  </si>
  <si>
    <t>4419</t>
  </si>
  <si>
    <t>4748</t>
  </si>
  <si>
    <t>4749</t>
  </si>
  <si>
    <t>4758</t>
  </si>
  <si>
    <t>4759</t>
  </si>
  <si>
    <t>6058</t>
  </si>
  <si>
    <t>6059</t>
  </si>
  <si>
    <t>Obiekty sportowe</t>
  </si>
  <si>
    <t>92601</t>
  </si>
  <si>
    <t>600</t>
  </si>
  <si>
    <t>Środki na dofinansowanie własnych inwestycji gmin (związków  gmin), powiatów (związków powiatów), samorządów województw, pozyskane z innych źródeł</t>
  </si>
  <si>
    <t>60016</t>
  </si>
  <si>
    <t>Wybory do Parlamentu Europejskiego</t>
  </si>
  <si>
    <t>75113</t>
  </si>
  <si>
    <t>90003</t>
  </si>
  <si>
    <t>90015</t>
  </si>
  <si>
    <t>Zakup materiałów papierniczych do sprzętu drukarskiegoi urządzeń kserograficznych</t>
  </si>
  <si>
    <t>75405</t>
  </si>
  <si>
    <t>3000</t>
  </si>
  <si>
    <t>2910</t>
  </si>
  <si>
    <t>4560</t>
  </si>
  <si>
    <t>3119</t>
  </si>
  <si>
    <t>4019</t>
  </si>
  <si>
    <t>4229</t>
  </si>
  <si>
    <t>4289</t>
  </si>
  <si>
    <t>6068</t>
  </si>
  <si>
    <t>6069</t>
  </si>
  <si>
    <t>Komendy powiatowe Policji</t>
  </si>
  <si>
    <t>Wpłaty jednostek na fundusz celowy</t>
  </si>
  <si>
    <t>Świadczenia rodzinne, fundusz alimentacyjny oraz składki na ubezpieczenie emerytalne i rentowe z ubezpieczenia społecznego</t>
  </si>
  <si>
    <t>Zwrot dotacji wykorzystanych niezgodnie z przeznaczeniem lub pobranych w nadmiernej wysokości</t>
  </si>
  <si>
    <t>Odsetki od dotacji wykorzystanych niezgodnie z przeznaczeniem lub w nadmiernej wysokości</t>
  </si>
  <si>
    <t>Zobowiązania wymagalne wg stanu na dzień 30.06.10r.</t>
  </si>
  <si>
    <t>Kwota należności wymagalnych na koniec           I półrocza 2010 roku</t>
  </si>
  <si>
    <t>Plan wg uchwały Nr XXVI/174/2009</t>
  </si>
  <si>
    <t>z tego</t>
  </si>
  <si>
    <t>dochody bieżące</t>
  </si>
  <si>
    <t>dochody majątkowe</t>
  </si>
  <si>
    <t>Oddziały przedszkolne przy szkołach podstawowych</t>
  </si>
  <si>
    <t>Zasiłki stałe</t>
  </si>
  <si>
    <t>85216</t>
  </si>
  <si>
    <t>Środki na dofinansowanie zadań bieżących własnych pozyskane z innych źródeł</t>
  </si>
  <si>
    <t>2708</t>
  </si>
  <si>
    <t>2709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</si>
  <si>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</si>
  <si>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</si>
  <si>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</si>
  <si>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</si>
  <si>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</si>
  <si>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Wydatki na zakupy inwstycyjne jednostek budżetowych</t>
  </si>
  <si>
    <t>4227</t>
  </si>
  <si>
    <t>4307</t>
  </si>
  <si>
    <t>4417</t>
  </si>
  <si>
    <t>Podróże służbowe zagraniczne</t>
  </si>
  <si>
    <t>4427</t>
  </si>
  <si>
    <t>4747</t>
  </si>
  <si>
    <t>4757</t>
  </si>
  <si>
    <t>Dotacje celowe przekazane do samorządu województwa na zadania bieżące realizowane na podstawie porozumień między jst</t>
  </si>
  <si>
    <t>2330</t>
  </si>
  <si>
    <t>Wpływy i wydatki związane z gromadzeniem środków z opłat</t>
  </si>
  <si>
    <t>Dotacje celowe z budżetu na finansowanie lub dofinansowanie kosztów realizacji inwestycji i zakupów inwestycyjnych innych jednostek sektora finansów publicznych</t>
  </si>
  <si>
    <t>6220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</si>
  <si>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</si>
  <si>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</si>
  <si>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</si>
  <si>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</si>
  <si>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</si>
  <si>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</si>
  <si>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</si>
  <si>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</si>
  <si>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</si>
  <si>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Dotacje celowe otrzymane z budżetu państwa na realizację własnych zadań bieżących gminie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</si>
  <si>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</si>
  <si>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</si>
  <si>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</si>
  <si>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</si>
  <si>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</si>
  <si>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Fundusz Ochrony Środowiska i Gospodarki Wodnej</t>
  </si>
  <si>
    <t>90011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</si>
  <si>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</si>
  <si>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</si>
  <si>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</si>
  <si>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na zakupy inwestycyjne jednostek  budżetowych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</si>
  <si>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</si>
  <si>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</si>
  <si>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</si>
  <si>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</si>
  <si>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</si>
  <si>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</si>
  <si>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</si>
  <si>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</si>
  <si>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</si>
  <si>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4428</t>
  </si>
  <si>
    <t>2917</t>
  </si>
  <si>
    <t>2918</t>
  </si>
  <si>
    <t>2919</t>
  </si>
  <si>
    <t>4017</t>
  </si>
  <si>
    <t>4117</t>
  </si>
  <si>
    <t>4127</t>
  </si>
  <si>
    <t>4177</t>
  </si>
  <si>
    <t>4217</t>
  </si>
  <si>
    <t>4287</t>
  </si>
  <si>
    <t>4437</t>
  </si>
  <si>
    <t>4439</t>
  </si>
  <si>
    <t>90008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</si>
  <si>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</si>
  <si>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</si>
  <si>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</si>
  <si>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</si>
  <si>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</si>
  <si>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</si>
  <si>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</si>
  <si>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</si>
  <si>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</si>
  <si>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</si>
  <si>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</si>
  <si>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</si>
  <si>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</si>
  <si>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 xml:space="preserve">Oddziały przedszkolne przy szkołach podstawowych </t>
  </si>
  <si>
    <t>Nagrody i wydatki osob.nie zal.do wynagrodzeń</t>
  </si>
  <si>
    <t>Dotacja celowa przekazana gminie na zadania bieżące realizowane na podst. zawartych porozumień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</si>
  <si>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</si>
  <si>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Ochrona różnorodności biologicznej i krajobrazu</t>
  </si>
  <si>
    <t>Rozliczenia z tyułu poręczeń i gwarancji udzielonych przez SP lub j.s.t.</t>
  </si>
  <si>
    <t>Nagrody i wyd. osob. nie zal.do wynagrodzeń</t>
  </si>
  <si>
    <t>Nagrody i wydat. osob.nie zal.do wynagrodzeń</t>
  </si>
  <si>
    <t>Wydatki na zakupy  inwestycyjne jedn.budżetowych</t>
  </si>
  <si>
    <t>Udział % w wydatkach bieżących</t>
  </si>
  <si>
    <t>Udział % w wydatkach majątkowych</t>
  </si>
  <si>
    <t>0927</t>
  </si>
  <si>
    <t>0928</t>
  </si>
  <si>
    <t>Przeciwdziałanie alkocholizmowi</t>
  </si>
  <si>
    <t>2809</t>
  </si>
  <si>
    <t>Dotacja celowa otrzymana z budżetuprzez pozostałe jednostki zaliczane do sektora finansów publicznych</t>
  </si>
  <si>
    <t>Podatek od działalności gospodarczej osób fizycznych opłacany w formie karty podatkowej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</si>
</sst>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</numFmts>
  <fonts count="39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04">
    <xf numFmtId="0" fontId="0" fillId="0" borderId="0" xfId="0" applyAlignment="1">
      <alignment/>
    </xf>
    <xf numFmtId="3" fontId="4" fillId="24" borderId="10" xfId="52" applyNumberFormat="1" applyFont="1" applyFill="1" applyBorder="1" applyAlignment="1">
      <alignment horizontal="center" vertical="center"/>
      <protection/>
    </xf>
    <xf numFmtId="49" fontId="1" fillId="24" borderId="11" xfId="52" applyNumberFormat="1" applyFont="1" applyFill="1" applyBorder="1" applyAlignment="1">
      <alignment horizontal="center" vertical="center" wrapText="1"/>
      <protection/>
    </xf>
    <xf numFmtId="0" fontId="4" fillId="24" borderId="11" xfId="52" applyFont="1" applyFill="1" applyBorder="1" applyAlignment="1">
      <alignment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3" fontId="4" fillId="0" borderId="11" xfId="52" applyNumberFormat="1" applyFont="1" applyBorder="1" applyAlignment="1">
      <alignment horizontal="right" vertical="center"/>
      <protection/>
    </xf>
    <xf numFmtId="3" fontId="4" fillId="0" borderId="11" xfId="52" applyNumberFormat="1" applyFont="1" applyBorder="1" applyAlignment="1">
      <alignment vertical="center"/>
      <protection/>
    </xf>
    <xf numFmtId="0" fontId="1" fillId="24" borderId="11" xfId="52" applyFill="1" applyBorder="1" applyAlignment="1">
      <alignment vertical="center"/>
      <protection/>
    </xf>
    <xf numFmtId="49" fontId="1" fillId="0" borderId="11" xfId="52" applyNumberFormat="1" applyBorder="1" applyAlignment="1">
      <alignment horizontal="center" vertical="center"/>
      <protection/>
    </xf>
    <xf numFmtId="3" fontId="1" fillId="0" borderId="11" xfId="52" applyNumberFormat="1" applyBorder="1" applyAlignment="1">
      <alignment horizontal="right" vertical="center"/>
      <protection/>
    </xf>
    <xf numFmtId="3" fontId="1" fillId="0" borderId="11" xfId="52" applyNumberFormat="1" applyBorder="1" applyAlignment="1">
      <alignment vertical="center"/>
      <protection/>
    </xf>
    <xf numFmtId="0" fontId="1" fillId="24" borderId="11" xfId="52" applyFill="1" applyBorder="1" applyAlignment="1">
      <alignment vertical="center" wrapText="1"/>
      <protection/>
    </xf>
    <xf numFmtId="0" fontId="4" fillId="24" borderId="11" xfId="52" applyFont="1" applyFill="1" applyBorder="1" applyAlignment="1">
      <alignment vertical="center" wrapText="1"/>
      <protection/>
    </xf>
    <xf numFmtId="0" fontId="1" fillId="24" borderId="11" xfId="52" applyFont="1" applyFill="1" applyBorder="1" applyAlignment="1">
      <alignment vertical="center" wrapText="1"/>
      <protection/>
    </xf>
    <xf numFmtId="49" fontId="1" fillId="0" borderId="11" xfId="52" applyNumberFormat="1" applyFont="1" applyBorder="1" applyAlignment="1">
      <alignment horizontal="center" vertical="center"/>
      <protection/>
    </xf>
    <xf numFmtId="3" fontId="1" fillId="0" borderId="11" xfId="52" applyNumberFormat="1" applyFont="1" applyBorder="1" applyAlignment="1">
      <alignment horizontal="right" vertical="center"/>
      <protection/>
    </xf>
    <xf numFmtId="3" fontId="1" fillId="0" borderId="11" xfId="52" applyNumberFormat="1" applyFont="1" applyBorder="1" applyAlignment="1">
      <alignment vertical="center"/>
      <protection/>
    </xf>
    <xf numFmtId="0" fontId="4" fillId="24" borderId="11" xfId="52" applyFont="1" applyFill="1" applyBorder="1" applyAlignment="1">
      <alignment vertical="center" wrapText="1"/>
      <protection/>
    </xf>
    <xf numFmtId="49" fontId="4" fillId="24" borderId="11" xfId="52" applyNumberFormat="1" applyFont="1" applyFill="1" applyBorder="1" applyAlignment="1">
      <alignment horizontal="center" vertical="center"/>
      <protection/>
    </xf>
    <xf numFmtId="3" fontId="4" fillId="24" borderId="11" xfId="52" applyNumberFormat="1" applyFont="1" applyFill="1" applyBorder="1" applyAlignment="1">
      <alignment horizontal="right" vertical="center"/>
      <protection/>
    </xf>
    <xf numFmtId="3" fontId="1" fillId="0" borderId="11" xfId="52" applyNumberFormat="1" applyFont="1" applyBorder="1" applyAlignment="1">
      <alignment horizontal="right" vertical="center"/>
      <protection/>
    </xf>
    <xf numFmtId="49" fontId="1" fillId="0" borderId="11" xfId="52" applyNumberFormat="1" applyFont="1" applyBorder="1" applyAlignment="1">
      <alignment horizontal="center" vertical="center"/>
      <protection/>
    </xf>
    <xf numFmtId="0" fontId="1" fillId="24" borderId="11" xfId="52" applyFont="1" applyFill="1" applyBorder="1" applyAlignment="1">
      <alignment vertical="center"/>
      <protection/>
    </xf>
    <xf numFmtId="0" fontId="1" fillId="24" borderId="11" xfId="52" applyFont="1" applyFill="1" applyBorder="1" applyAlignment="1">
      <alignment vertical="center" wrapText="1"/>
      <protection/>
    </xf>
    <xf numFmtId="0" fontId="6" fillId="24" borderId="11" xfId="52" applyFont="1" applyFill="1" applyBorder="1" applyAlignment="1">
      <alignment vertical="center" wrapText="1"/>
      <protection/>
    </xf>
    <xf numFmtId="49" fontId="4" fillId="24" borderId="11" xfId="53" applyNumberFormat="1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vertical="center"/>
      <protection/>
    </xf>
    <xf numFmtId="49" fontId="4" fillId="0" borderId="11" xfId="53" applyNumberFormat="1" applyFont="1" applyBorder="1" applyAlignment="1">
      <alignment horizontal="center" vertical="center"/>
      <protection/>
    </xf>
    <xf numFmtId="3" fontId="4" fillId="0" borderId="11" xfId="53" applyNumberFormat="1" applyFont="1" applyBorder="1" applyAlignment="1">
      <alignment horizontal="right" vertical="center"/>
      <protection/>
    </xf>
    <xf numFmtId="3" fontId="4" fillId="0" borderId="11" xfId="53" applyNumberFormat="1" applyFont="1" applyBorder="1" applyAlignment="1">
      <alignment vertical="center"/>
      <protection/>
    </xf>
    <xf numFmtId="0" fontId="1" fillId="24" borderId="11" xfId="53" applyFill="1" applyBorder="1" applyAlignment="1">
      <alignment vertical="center"/>
      <protection/>
    </xf>
    <xf numFmtId="49" fontId="1" fillId="0" borderId="11" xfId="53" applyNumberFormat="1" applyBorder="1" applyAlignment="1">
      <alignment horizontal="center" vertical="center"/>
      <protection/>
    </xf>
    <xf numFmtId="3" fontId="1" fillId="0" borderId="11" xfId="53" applyNumberFormat="1" applyBorder="1" applyAlignment="1">
      <alignment horizontal="right" vertical="center"/>
      <protection/>
    </xf>
    <xf numFmtId="3" fontId="1" fillId="0" borderId="11" xfId="53" applyNumberFormat="1" applyBorder="1" applyAlignment="1">
      <alignment vertical="center"/>
      <protection/>
    </xf>
    <xf numFmtId="0" fontId="1" fillId="24" borderId="11" xfId="53" applyFill="1" applyBorder="1" applyAlignment="1">
      <alignment vertical="center" wrapText="1"/>
      <protection/>
    </xf>
    <xf numFmtId="3" fontId="1" fillId="0" borderId="11" xfId="53" applyNumberFormat="1" applyFont="1" applyBorder="1" applyAlignment="1">
      <alignment vertical="center"/>
      <protection/>
    </xf>
    <xf numFmtId="0" fontId="4" fillId="24" borderId="11" xfId="53" applyFont="1" applyFill="1" applyBorder="1" applyAlignment="1">
      <alignment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3" fontId="1" fillId="0" borderId="11" xfId="53" applyNumberFormat="1" applyFont="1" applyBorder="1" applyAlignment="1">
      <alignment horizontal="right" vertical="center"/>
      <protection/>
    </xf>
    <xf numFmtId="0" fontId="6" fillId="24" borderId="11" xfId="53" applyFont="1" applyFill="1" applyBorder="1" applyAlignment="1">
      <alignment vertical="center" wrapText="1"/>
      <protection/>
    </xf>
    <xf numFmtId="0" fontId="1" fillId="24" borderId="11" xfId="53" applyFont="1" applyFill="1" applyBorder="1" applyAlignment="1">
      <alignment vertical="center" wrapText="1"/>
      <protection/>
    </xf>
    <xf numFmtId="0" fontId="7" fillId="24" borderId="11" xfId="53" applyFont="1" applyFill="1" applyBorder="1" applyAlignment="1">
      <alignment vertical="center" wrapText="1"/>
      <protection/>
    </xf>
    <xf numFmtId="49" fontId="8" fillId="24" borderId="11" xfId="53" applyNumberFormat="1" applyFont="1" applyFill="1" applyBorder="1" applyAlignment="1">
      <alignment horizontal="center" vertical="center"/>
      <protection/>
    </xf>
    <xf numFmtId="0" fontId="5" fillId="24" borderId="12" xfId="52" applyFont="1" applyFill="1" applyBorder="1" applyAlignment="1">
      <alignment horizontal="center" vertical="center"/>
      <protection/>
    </xf>
    <xf numFmtId="0" fontId="5" fillId="24" borderId="13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1" fillId="0" borderId="11" xfId="52" applyNumberFormat="1" applyFont="1" applyBorder="1" applyAlignment="1">
      <alignment vertical="center"/>
      <protection/>
    </xf>
    <xf numFmtId="0" fontId="1" fillId="24" borderId="11" xfId="53" applyFont="1" applyFill="1" applyBorder="1" applyAlignment="1">
      <alignment vertical="center"/>
      <protection/>
    </xf>
    <xf numFmtId="49" fontId="1" fillId="0" borderId="11" xfId="53" applyNumberFormat="1" applyFont="1" applyBorder="1" applyAlignment="1">
      <alignment horizontal="center" vertical="center"/>
      <protection/>
    </xf>
    <xf numFmtId="0" fontId="1" fillId="24" borderId="11" xfId="53" applyFont="1" applyFill="1" applyBorder="1" applyAlignment="1">
      <alignment vertical="center"/>
      <protection/>
    </xf>
    <xf numFmtId="0" fontId="11" fillId="24" borderId="11" xfId="53" applyFont="1" applyFill="1" applyBorder="1" applyAlignment="1">
      <alignment vertical="center" wrapText="1"/>
      <protection/>
    </xf>
    <xf numFmtId="0" fontId="1" fillId="24" borderId="11" xfId="53" applyFont="1" applyFill="1" applyBorder="1" applyAlignment="1">
      <alignment vertical="center" wrapText="1"/>
      <protection/>
    </xf>
    <xf numFmtId="3" fontId="1" fillId="0" borderId="11" xfId="53" applyNumberFormat="1" applyFont="1" applyBorder="1" applyAlignment="1">
      <alignment horizontal="right" vertical="center"/>
      <protection/>
    </xf>
    <xf numFmtId="3" fontId="1" fillId="0" borderId="11" xfId="53" applyNumberFormat="1" applyFont="1" applyBorder="1" applyAlignment="1">
      <alignment vertical="center"/>
      <protection/>
    </xf>
    <xf numFmtId="10" fontId="1" fillId="0" borderId="11" xfId="53" applyNumberFormat="1" applyFont="1" applyBorder="1" applyAlignment="1">
      <alignment vertical="center"/>
      <protection/>
    </xf>
    <xf numFmtId="3" fontId="1" fillId="0" borderId="11" xfId="53" applyNumberFormat="1" applyFont="1" applyBorder="1" applyAlignment="1">
      <alignment vertical="center"/>
      <protection/>
    </xf>
    <xf numFmtId="10" fontId="4" fillId="0" borderId="11" xfId="53" applyNumberFormat="1" applyFont="1" applyBorder="1" applyAlignment="1">
      <alignment vertical="center"/>
      <protection/>
    </xf>
    <xf numFmtId="0" fontId="1" fillId="24" borderId="11" xfId="53" applyFont="1" applyFill="1" applyBorder="1" applyAlignment="1">
      <alignment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3" fontId="1" fillId="0" borderId="11" xfId="53" applyNumberFormat="1" applyFont="1" applyBorder="1" applyAlignment="1">
      <alignment horizontal="right" vertical="center"/>
      <protection/>
    </xf>
    <xf numFmtId="49" fontId="1" fillId="0" borderId="11" xfId="52" applyNumberForma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1" fillId="0" borderId="11" xfId="52" applyNumberFormat="1" applyFont="1" applyBorder="1" applyAlignment="1">
      <alignment horizontal="center" vertical="center"/>
      <protection/>
    </xf>
    <xf numFmtId="0" fontId="1" fillId="24" borderId="11" xfId="52" applyFont="1" applyFill="1" applyBorder="1" applyAlignment="1">
      <alignment vertical="center" wrapText="1"/>
      <protection/>
    </xf>
    <xf numFmtId="3" fontId="1" fillId="0" borderId="11" xfId="52" applyNumberFormat="1" applyFont="1" applyBorder="1" applyAlignment="1">
      <alignment horizontal="right" vertical="center"/>
      <protection/>
    </xf>
    <xf numFmtId="3" fontId="1" fillId="0" borderId="11" xfId="52" applyNumberFormat="1" applyFont="1" applyBorder="1" applyAlignment="1">
      <alignment vertical="center"/>
      <protection/>
    </xf>
    <xf numFmtId="3" fontId="4" fillId="0" borderId="11" xfId="52" applyNumberFormat="1" applyFont="1" applyBorder="1" applyAlignment="1">
      <alignment vertical="center"/>
      <protection/>
    </xf>
    <xf numFmtId="3" fontId="4" fillId="0" borderId="11" xfId="52" applyNumberFormat="1" applyFont="1" applyBorder="1" applyAlignment="1">
      <alignment horizontal="right" vertical="center"/>
      <protection/>
    </xf>
    <xf numFmtId="10" fontId="1" fillId="0" borderId="11" xfId="52" applyNumberFormat="1" applyFont="1" applyBorder="1" applyAlignment="1">
      <alignment vertical="center"/>
      <protection/>
    </xf>
    <xf numFmtId="4" fontId="4" fillId="0" borderId="11" xfId="53" applyNumberFormat="1" applyFont="1" applyBorder="1" applyAlignment="1">
      <alignment vertical="center"/>
      <protection/>
    </xf>
    <xf numFmtId="4" fontId="1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Border="1" applyAlignment="1">
      <alignment horizontal="right" vertical="center"/>
      <protection/>
    </xf>
    <xf numFmtId="4" fontId="1" fillId="0" borderId="11" xfId="53" applyNumberFormat="1" applyFont="1" applyBorder="1" applyAlignment="1">
      <alignment horizontal="right" vertical="center"/>
      <protection/>
    </xf>
    <xf numFmtId="4" fontId="1" fillId="0" borderId="11" xfId="53" applyNumberFormat="1" applyFont="1" applyBorder="1" applyAlignment="1">
      <alignment horizontal="right" vertical="center"/>
      <protection/>
    </xf>
    <xf numFmtId="4" fontId="1" fillId="0" borderId="11" xfId="53" applyNumberFormat="1" applyFont="1" applyBorder="1" applyAlignment="1">
      <alignment vertical="center"/>
      <protection/>
    </xf>
    <xf numFmtId="4" fontId="1" fillId="0" borderId="11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1" fillId="0" borderId="11" xfId="53" applyNumberFormat="1" applyBorder="1" applyAlignment="1">
      <alignment horizontal="right" vertical="center"/>
      <protection/>
    </xf>
    <xf numFmtId="0" fontId="4" fillId="24" borderId="11" xfId="53" applyFont="1" applyFill="1" applyBorder="1" applyAlignment="1">
      <alignment vertical="center"/>
      <protection/>
    </xf>
    <xf numFmtId="49" fontId="4" fillId="0" borderId="11" xfId="53" applyNumberFormat="1" applyFont="1" applyBorder="1" applyAlignment="1">
      <alignment horizontal="center" vertical="center"/>
      <protection/>
    </xf>
    <xf numFmtId="3" fontId="4" fillId="0" borderId="11" xfId="53" applyNumberFormat="1" applyFont="1" applyBorder="1" applyAlignment="1">
      <alignment horizontal="right" vertical="center"/>
      <protection/>
    </xf>
    <xf numFmtId="3" fontId="4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Border="1" applyAlignment="1">
      <alignment vertical="center"/>
      <protection/>
    </xf>
    <xf numFmtId="10" fontId="4" fillId="0" borderId="11" xfId="53" applyNumberFormat="1" applyFont="1" applyBorder="1" applyAlignment="1">
      <alignment vertical="center"/>
      <protection/>
    </xf>
    <xf numFmtId="0" fontId="13" fillId="0" borderId="0" xfId="0" applyFont="1" applyAlignment="1">
      <alignment/>
    </xf>
    <xf numFmtId="10" fontId="1" fillId="0" borderId="11" xfId="53" applyNumberFormat="1" applyFont="1" applyBorder="1" applyAlignment="1">
      <alignment vertical="center"/>
      <protection/>
    </xf>
    <xf numFmtId="3" fontId="1" fillId="24" borderId="11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3" fontId="1" fillId="24" borderId="11" xfId="0" applyNumberFormat="1" applyFont="1" applyFill="1" applyBorder="1" applyAlignment="1">
      <alignment vertical="center" wrapText="1"/>
    </xf>
    <xf numFmtId="3" fontId="12" fillId="24" borderId="11" xfId="53" applyNumberFormat="1" applyFont="1" applyFill="1" applyBorder="1" applyAlignment="1">
      <alignment horizontal="right" vertical="center"/>
      <protection/>
    </xf>
    <xf numFmtId="4" fontId="1" fillId="0" borderId="11" xfId="53" applyNumberFormat="1" applyBorder="1" applyAlignment="1">
      <alignment vertical="center"/>
      <protection/>
    </xf>
    <xf numFmtId="4" fontId="4" fillId="24" borderId="14" xfId="52" applyNumberFormat="1" applyFont="1" applyFill="1" applyBorder="1" applyAlignment="1">
      <alignment horizontal="center" vertical="center"/>
      <protection/>
    </xf>
    <xf numFmtId="4" fontId="4" fillId="24" borderId="14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Border="1" applyAlignment="1">
      <alignment vertical="center"/>
      <protection/>
    </xf>
    <xf numFmtId="4" fontId="1" fillId="0" borderId="11" xfId="52" applyNumberFormat="1" applyBorder="1" applyAlignment="1">
      <alignment vertical="center"/>
      <protection/>
    </xf>
    <xf numFmtId="4" fontId="4" fillId="0" borderId="11" xfId="52" applyNumberFormat="1" applyFont="1" applyBorder="1" applyAlignment="1">
      <alignment horizontal="right" vertical="center"/>
      <protection/>
    </xf>
    <xf numFmtId="4" fontId="1" fillId="0" borderId="11" xfId="52" applyNumberFormat="1" applyBorder="1" applyAlignment="1">
      <alignment horizontal="right" vertical="center"/>
      <protection/>
    </xf>
    <xf numFmtId="4" fontId="4" fillId="0" borderId="11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4" fillId="24" borderId="11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0" fontId="1" fillId="24" borderId="11" xfId="52" applyFont="1" applyFill="1" applyBorder="1" applyAlignment="1">
      <alignment vertical="center"/>
      <protection/>
    </xf>
    <xf numFmtId="4" fontId="1" fillId="0" borderId="11" xfId="52" applyNumberFormat="1" applyBorder="1">
      <alignment/>
      <protection/>
    </xf>
    <xf numFmtId="4" fontId="4" fillId="0" borderId="11" xfId="52" applyNumberFormat="1" applyFont="1" applyBorder="1">
      <alignment/>
      <protection/>
    </xf>
    <xf numFmtId="4" fontId="4" fillId="0" borderId="11" xfId="52" applyNumberFormat="1" applyFont="1" applyBorder="1">
      <alignment/>
      <protection/>
    </xf>
    <xf numFmtId="4" fontId="1" fillId="0" borderId="11" xfId="52" applyNumberFormat="1" applyFont="1" applyBorder="1">
      <alignment/>
      <protection/>
    </xf>
    <xf numFmtId="49" fontId="14" fillId="0" borderId="11" xfId="52" applyNumberFormat="1" applyFont="1" applyBorder="1" applyAlignment="1">
      <alignment horizontal="center" vertical="center"/>
      <protection/>
    </xf>
    <xf numFmtId="0" fontId="4" fillId="24" borderId="11" xfId="53" applyFont="1" applyFill="1" applyBorder="1" applyAlignment="1">
      <alignment vertical="center" wrapText="1"/>
      <protection/>
    </xf>
    <xf numFmtId="0" fontId="1" fillId="24" borderId="11" xfId="0" applyFont="1" applyFill="1" applyBorder="1" applyAlignment="1">
      <alignment horizontal="left" vertical="center" wrapText="1"/>
    </xf>
    <xf numFmtId="0" fontId="4" fillId="24" borderId="11" xfId="52" applyFont="1" applyFill="1" applyBorder="1" applyAlignment="1">
      <alignment vertical="center" wrapText="1"/>
      <protection/>
    </xf>
    <xf numFmtId="49" fontId="4" fillId="0" borderId="11" xfId="52" applyNumberFormat="1" applyFont="1" applyBorder="1" applyAlignment="1">
      <alignment horizontal="center" vertical="center"/>
      <protection/>
    </xf>
    <xf numFmtId="3" fontId="4" fillId="0" borderId="11" xfId="52" applyNumberFormat="1" applyFont="1" applyBorder="1" applyAlignment="1">
      <alignment horizontal="right" vertical="center"/>
      <protection/>
    </xf>
    <xf numFmtId="4" fontId="1" fillId="0" borderId="11" xfId="52" applyNumberFormat="1" applyFont="1" applyBorder="1" applyAlignment="1">
      <alignment horizontal="right" vertical="center"/>
      <protection/>
    </xf>
    <xf numFmtId="4" fontId="1" fillId="0" borderId="11" xfId="52" applyNumberFormat="1" applyFont="1" applyBorder="1">
      <alignment/>
      <protection/>
    </xf>
    <xf numFmtId="3" fontId="4" fillId="24" borderId="15" xfId="52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Border="1" applyAlignment="1">
      <alignment horizontal="right" vertical="center"/>
      <protection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52" applyNumberFormat="1" applyFont="1" applyBorder="1" applyAlignment="1">
      <alignment horizontal="right" vertical="center"/>
      <protection/>
    </xf>
    <xf numFmtId="3" fontId="1" fillId="0" borderId="11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4" fontId="1" fillId="0" borderId="11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36" fillId="24" borderId="11" xfId="53" applyFont="1" applyFill="1" applyBorder="1" applyAlignment="1">
      <alignment vertical="center" wrapText="1"/>
      <protection/>
    </xf>
    <xf numFmtId="0" fontId="0" fillId="0" borderId="11" xfId="0" applyFill="1" applyBorder="1" applyAlignment="1">
      <alignment horizontal="left" vertical="center" wrapText="1"/>
    </xf>
    <xf numFmtId="10" fontId="12" fillId="0" borderId="11" xfId="53" applyNumberFormat="1" applyFont="1" applyBorder="1" applyAlignment="1">
      <alignment vertical="center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36" fillId="24" borderId="11" xfId="52" applyFont="1" applyFill="1" applyBorder="1" applyAlignment="1">
      <alignment vertical="center" wrapText="1"/>
      <protection/>
    </xf>
    <xf numFmtId="0" fontId="1" fillId="24" borderId="11" xfId="53" applyFont="1" applyFill="1" applyBorder="1" applyAlignment="1">
      <alignment vertical="center"/>
      <protection/>
    </xf>
    <xf numFmtId="0" fontId="4" fillId="24" borderId="11" xfId="53" applyFont="1" applyFill="1" applyBorder="1" applyAlignment="1">
      <alignment vertical="center" wrapText="1"/>
      <protection/>
    </xf>
    <xf numFmtId="49" fontId="4" fillId="0" borderId="11" xfId="53" applyNumberFormat="1" applyFont="1" applyBorder="1" applyAlignment="1">
      <alignment horizontal="center" vertical="center"/>
      <protection/>
    </xf>
    <xf numFmtId="3" fontId="4" fillId="0" borderId="11" xfId="53" applyNumberFormat="1" applyFont="1" applyBorder="1" applyAlignment="1">
      <alignment horizontal="right" vertical="center"/>
      <protection/>
    </xf>
    <xf numFmtId="3" fontId="4" fillId="0" borderId="11" xfId="53" applyNumberFormat="1" applyFont="1" applyBorder="1" applyAlignment="1">
      <alignment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1" xfId="53" applyNumberFormat="1" applyFont="1" applyBorder="1" applyAlignment="1">
      <alignment vertical="center"/>
      <protection/>
    </xf>
    <xf numFmtId="4" fontId="12" fillId="0" borderId="11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6" fillId="24" borderId="11" xfId="53" applyFont="1" applyFill="1" applyBorder="1" applyAlignment="1">
      <alignment vertical="center" wrapText="1"/>
      <protection/>
    </xf>
    <xf numFmtId="0" fontId="17" fillId="0" borderId="11" xfId="0" applyFont="1" applyBorder="1" applyAlignment="1">
      <alignment/>
    </xf>
    <xf numFmtId="0" fontId="17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10" fontId="16" fillId="0" borderId="11" xfId="53" applyNumberFormat="1" applyFont="1" applyBorder="1" applyAlignment="1">
      <alignment vertical="center"/>
      <protection/>
    </xf>
    <xf numFmtId="3" fontId="0" fillId="0" borderId="1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1" fillId="0" borderId="11" xfId="52" applyNumberFormat="1" applyFont="1" applyBorder="1" applyAlignment="1">
      <alignment horizontal="right" vertical="center"/>
      <protection/>
    </xf>
    <xf numFmtId="4" fontId="1" fillId="0" borderId="11" xfId="52" applyNumberFormat="1" applyFont="1" applyBorder="1" applyAlignment="1">
      <alignment horizontal="right" vertical="center"/>
      <protection/>
    </xf>
    <xf numFmtId="4" fontId="4" fillId="0" borderId="11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4" fontId="4" fillId="0" borderId="11" xfId="52" applyNumberFormat="1" applyFont="1" applyBorder="1" applyAlignment="1">
      <alignment horizontal="right"/>
      <protection/>
    </xf>
    <xf numFmtId="10" fontId="1" fillId="0" borderId="11" xfId="52" applyNumberFormat="1" applyFont="1" applyBorder="1" applyAlignment="1">
      <alignment vertical="center"/>
      <protection/>
    </xf>
    <xf numFmtId="10" fontId="4" fillId="0" borderId="11" xfId="52" applyNumberFormat="1" applyFont="1" applyBorder="1" applyAlignment="1">
      <alignment vertical="center"/>
      <protection/>
    </xf>
    <xf numFmtId="10" fontId="4" fillId="0" borderId="11" xfId="52" applyNumberFormat="1" applyFont="1" applyBorder="1" applyAlignment="1">
      <alignment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10" fontId="36" fillId="0" borderId="11" xfId="52" applyNumberFormat="1" applyFont="1" applyBorder="1" applyAlignment="1">
      <alignment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37" fillId="0" borderId="11" xfId="52" applyFont="1" applyFill="1" applyBorder="1" applyAlignment="1">
      <alignment horizontal="left" vertical="center" wrapText="1"/>
      <protection/>
    </xf>
    <xf numFmtId="0" fontId="6" fillId="24" borderId="11" xfId="52" applyFont="1" applyFill="1" applyBorder="1" applyAlignment="1">
      <alignment vertical="center" wrapText="1"/>
      <protection/>
    </xf>
    <xf numFmtId="0" fontId="6" fillId="24" borderId="11" xfId="52" applyFont="1" applyFill="1" applyBorder="1" applyAlignment="1">
      <alignment vertical="center" wrapText="1"/>
      <protection/>
    </xf>
    <xf numFmtId="49" fontId="4" fillId="24" borderId="16" xfId="52" applyNumberFormat="1" applyFont="1" applyFill="1" applyBorder="1" applyAlignment="1">
      <alignment horizontal="center" vertical="center"/>
      <protection/>
    </xf>
    <xf numFmtId="0" fontId="1" fillId="24" borderId="14" xfId="52" applyFill="1" applyBorder="1" applyAlignment="1">
      <alignment horizontal="center" vertical="center"/>
      <protection/>
    </xf>
    <xf numFmtId="0" fontId="1" fillId="24" borderId="17" xfId="52" applyFill="1" applyBorder="1" applyAlignment="1">
      <alignment horizontal="center" vertical="center"/>
      <protection/>
    </xf>
    <xf numFmtId="0" fontId="1" fillId="24" borderId="10" xfId="52" applyFill="1" applyBorder="1" applyAlignment="1">
      <alignment horizontal="center" vertical="center" wrapText="1"/>
      <protection/>
    </xf>
    <xf numFmtId="0" fontId="1" fillId="24" borderId="15" xfId="52" applyFill="1" applyBorder="1" applyAlignment="1">
      <alignment horizontal="center" vertical="center"/>
      <protection/>
    </xf>
    <xf numFmtId="3" fontId="15" fillId="24" borderId="10" xfId="52" applyNumberFormat="1" applyFont="1" applyFill="1" applyBorder="1" applyAlignment="1">
      <alignment horizontal="center" vertical="center" wrapText="1"/>
      <protection/>
    </xf>
    <xf numFmtId="3" fontId="15" fillId="24" borderId="15" xfId="52" applyNumberFormat="1" applyFont="1" applyFill="1" applyBorder="1" applyAlignment="1">
      <alignment vertical="center" wrapText="1"/>
      <protection/>
    </xf>
    <xf numFmtId="4" fontId="5" fillId="0" borderId="10" xfId="52" applyNumberFormat="1" applyFont="1" applyBorder="1" applyAlignment="1">
      <alignment horizontal="center" wrapText="1"/>
      <protection/>
    </xf>
    <xf numFmtId="4" fontId="0" fillId="0" borderId="15" xfId="0" applyNumberFormat="1" applyBorder="1" applyAlignment="1">
      <alignment horizontal="center" wrapText="1"/>
    </xf>
    <xf numFmtId="0" fontId="5" fillId="24" borderId="10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4" fontId="4" fillId="24" borderId="10" xfId="53" applyNumberFormat="1" applyFont="1" applyFill="1" applyBorder="1" applyAlignment="1">
      <alignment horizontal="center" vertical="center" wrapText="1"/>
      <protection/>
    </xf>
    <xf numFmtId="4" fontId="4" fillId="24" borderId="15" xfId="53" applyNumberFormat="1" applyFont="1" applyFill="1" applyBorder="1" applyAlignment="1">
      <alignment vertical="center"/>
      <protection/>
    </xf>
    <xf numFmtId="0" fontId="7" fillId="24" borderId="10" xfId="53" applyFont="1" applyFill="1" applyBorder="1" applyAlignment="1">
      <alignment horizontal="center" vertical="center" wrapText="1"/>
      <protection/>
    </xf>
    <xf numFmtId="0" fontId="7" fillId="24" borderId="15" xfId="53" applyFont="1" applyFill="1" applyBorder="1" applyAlignment="1">
      <alignment horizontal="center" vertical="center"/>
      <protection/>
    </xf>
    <xf numFmtId="49" fontId="4" fillId="24" borderId="16" xfId="53" applyNumberFormat="1" applyFont="1" applyFill="1" applyBorder="1" applyAlignment="1">
      <alignment horizontal="center" vertical="center"/>
      <protection/>
    </xf>
    <xf numFmtId="0" fontId="1" fillId="24" borderId="14" xfId="53" applyFill="1" applyBorder="1" applyAlignment="1">
      <alignment horizontal="center" vertical="center"/>
      <protection/>
    </xf>
    <xf numFmtId="0" fontId="1" fillId="24" borderId="17" xfId="53" applyFill="1" applyBorder="1" applyAlignment="1">
      <alignment horizontal="center" vertical="center"/>
      <protection/>
    </xf>
    <xf numFmtId="3" fontId="4" fillId="24" borderId="10" xfId="53" applyNumberFormat="1" applyFont="1" applyFill="1" applyBorder="1" applyAlignment="1">
      <alignment horizontal="center" vertical="center" wrapText="1"/>
      <protection/>
    </xf>
    <xf numFmtId="3" fontId="4" fillId="24" borderId="15" xfId="53" applyNumberFormat="1" applyFont="1" applyFill="1" applyBorder="1" applyAlignment="1">
      <alignment vertical="center"/>
      <protection/>
    </xf>
    <xf numFmtId="10" fontId="18" fillId="24" borderId="10" xfId="53" applyNumberFormat="1" applyFont="1" applyFill="1" applyBorder="1" applyAlignment="1">
      <alignment horizontal="center" vertical="center" wrapText="1"/>
      <protection/>
    </xf>
    <xf numFmtId="10" fontId="16" fillId="24" borderId="15" xfId="53" applyNumberFormat="1" applyFont="1" applyFill="1" applyBorder="1" applyAlignment="1">
      <alignment vertical="center" wrapText="1"/>
      <protection/>
    </xf>
    <xf numFmtId="10" fontId="18" fillId="24" borderId="15" xfId="53" applyNumberFormat="1" applyFont="1" applyFill="1" applyBorder="1" applyAlignment="1">
      <alignment vertical="center" wrapText="1"/>
      <protection/>
    </xf>
    <xf numFmtId="4" fontId="5" fillId="24" borderId="10" xfId="53" applyNumberFormat="1" applyFont="1" applyFill="1" applyBorder="1" applyAlignment="1">
      <alignment horizontal="center" vertical="center" wrapText="1"/>
      <protection/>
    </xf>
    <xf numFmtId="4" fontId="1" fillId="24" borderId="15" xfId="53" applyNumberFormat="1" applyFont="1" applyFill="1" applyBorder="1" applyAlignment="1">
      <alignment vertical="center" wrapText="1"/>
      <protection/>
    </xf>
    <xf numFmtId="0" fontId="11" fillId="24" borderId="10" xfId="53" applyFont="1" applyFill="1" applyBorder="1" applyAlignment="1">
      <alignment horizontal="center" vertical="center" wrapText="1"/>
      <protection/>
    </xf>
    <xf numFmtId="0" fontId="11" fillId="24" borderId="15" xfId="53" applyFont="1" applyFill="1" applyBorder="1" applyAlignment="1">
      <alignment vertical="center"/>
      <protection/>
    </xf>
    <xf numFmtId="10" fontId="5" fillId="24" borderId="10" xfId="53" applyNumberFormat="1" applyFont="1" applyFill="1" applyBorder="1" applyAlignment="1">
      <alignment horizontal="center" vertical="center" wrapText="1"/>
      <protection/>
    </xf>
    <xf numFmtId="10" fontId="1" fillId="24" borderId="15" xfId="53" applyNumberFormat="1" applyFont="1" applyFill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">
      <pane ySplit="2" topLeftCell="BM142" activePane="bottomLeft" state="frozen"/>
      <selection pane="topLeft" activeCell="A1" sqref="A1"/>
      <selection pane="bottomLeft" activeCell="A171" sqref="A171"/>
    </sheetView>
  </sheetViews>
  <sheetFormatPr defaultColWidth="9.00390625" defaultRowHeight="12.75"/>
  <cols>
    <col min="1" max="1" width="44.75390625" style="0" customWidth="1"/>
    <col min="5" max="5" width="11.625" style="0" customWidth="1"/>
    <col min="6" max="6" width="12.00390625" style="0" customWidth="1"/>
    <col min="7" max="7" width="12.375" style="102" customWidth="1"/>
    <col min="8" max="8" width="10.75390625" style="160" customWidth="1"/>
    <col min="9" max="9" width="10.75390625" style="45" customWidth="1"/>
    <col min="10" max="10" width="11.625" style="102" customWidth="1"/>
  </cols>
  <sheetData>
    <row r="1" spans="1:10" ht="21.75" customHeight="1">
      <c r="A1" s="178" t="s">
        <v>0</v>
      </c>
      <c r="B1" s="175" t="s">
        <v>88</v>
      </c>
      <c r="C1" s="176"/>
      <c r="D1" s="177"/>
      <c r="E1" s="180" t="s">
        <v>381</v>
      </c>
      <c r="F1" s="1" t="s">
        <v>89</v>
      </c>
      <c r="G1" s="91" t="s">
        <v>85</v>
      </c>
      <c r="H1" s="43" t="s">
        <v>91</v>
      </c>
      <c r="I1" s="184" t="s">
        <v>319</v>
      </c>
      <c r="J1" s="182" t="s">
        <v>380</v>
      </c>
    </row>
    <row r="2" spans="1:10" ht="46.5" customHeight="1">
      <c r="A2" s="179"/>
      <c r="B2" s="2" t="s">
        <v>1</v>
      </c>
      <c r="C2" s="2" t="s">
        <v>2</v>
      </c>
      <c r="D2" s="2" t="s">
        <v>3</v>
      </c>
      <c r="E2" s="181"/>
      <c r="F2" s="116" t="s">
        <v>90</v>
      </c>
      <c r="G2" s="92" t="s">
        <v>115</v>
      </c>
      <c r="H2" s="44" t="s">
        <v>92</v>
      </c>
      <c r="I2" s="185"/>
      <c r="J2" s="183"/>
    </row>
    <row r="3" spans="1:10" ht="16.5" customHeight="1">
      <c r="A3" s="26" t="s">
        <v>4</v>
      </c>
      <c r="B3" s="4" t="s">
        <v>87</v>
      </c>
      <c r="C3" s="4"/>
      <c r="D3" s="4"/>
      <c r="E3" s="5">
        <f>SUM(E4)</f>
        <v>0</v>
      </c>
      <c r="F3" s="5">
        <f>SUM(F4)</f>
        <v>3147</v>
      </c>
      <c r="G3" s="95">
        <f>SUM(G4)</f>
        <v>3145.63</v>
      </c>
      <c r="H3" s="167">
        <f>G3/F3</f>
        <v>0.999564664760089</v>
      </c>
      <c r="I3" s="168">
        <f>G3/8547908.94</f>
        <v>0.0003679999426853979</v>
      </c>
      <c r="J3" s="106">
        <v>0</v>
      </c>
    </row>
    <row r="4" spans="1:10" ht="16.5" customHeight="1">
      <c r="A4" s="103" t="s">
        <v>16</v>
      </c>
      <c r="B4" s="8"/>
      <c r="C4" s="62" t="s">
        <v>275</v>
      </c>
      <c r="D4" s="8"/>
      <c r="E4" s="9">
        <f>SUM(E5)</f>
        <v>0</v>
      </c>
      <c r="F4" s="10">
        <f>SUM(F5)</f>
        <v>3147</v>
      </c>
      <c r="G4" s="94">
        <v>3145.63</v>
      </c>
      <c r="H4" s="68">
        <f aca="true" t="shared" si="0" ref="H4:H60">G4/F4</f>
        <v>0.999564664760089</v>
      </c>
      <c r="I4" s="166">
        <f aca="true" t="shared" si="1" ref="I4:I64">G4/8547908.94</f>
        <v>0.0003679999426853979</v>
      </c>
      <c r="J4" s="122">
        <v>0</v>
      </c>
    </row>
    <row r="5" spans="1:10" ht="38.25">
      <c r="A5" s="63" t="s">
        <v>292</v>
      </c>
      <c r="B5" s="8"/>
      <c r="C5" s="8"/>
      <c r="D5" s="62" t="s">
        <v>119</v>
      </c>
      <c r="E5" s="9">
        <v>0</v>
      </c>
      <c r="F5" s="10">
        <v>3147</v>
      </c>
      <c r="G5" s="94">
        <v>3145.63</v>
      </c>
      <c r="H5" s="68">
        <f t="shared" si="0"/>
        <v>0.999564664760089</v>
      </c>
      <c r="I5" s="166">
        <f t="shared" si="1"/>
        <v>0.0003679999426853979</v>
      </c>
      <c r="J5" s="122">
        <v>0</v>
      </c>
    </row>
    <row r="6" spans="1:10" s="84" customFormat="1" ht="16.5" customHeight="1">
      <c r="A6" s="17" t="s">
        <v>7</v>
      </c>
      <c r="B6" s="112" t="s">
        <v>356</v>
      </c>
      <c r="C6" s="112"/>
      <c r="D6" s="61"/>
      <c r="E6" s="113">
        <f>SUM(E7)</f>
        <v>339146</v>
      </c>
      <c r="F6" s="113">
        <f>SUM(F7)</f>
        <v>233265</v>
      </c>
      <c r="G6" s="119">
        <f>SUM(G7)</f>
        <v>3013.73</v>
      </c>
      <c r="H6" s="167">
        <f t="shared" si="0"/>
        <v>0.012919769361027157</v>
      </c>
      <c r="I6" s="168">
        <f t="shared" si="1"/>
        <v>0.0003525692682449189</v>
      </c>
      <c r="J6" s="165">
        <v>0</v>
      </c>
    </row>
    <row r="7" spans="1:10" ht="16.5" customHeight="1">
      <c r="A7" s="63" t="s">
        <v>8</v>
      </c>
      <c r="B7" s="8"/>
      <c r="C7" s="21" t="s">
        <v>358</v>
      </c>
      <c r="D7" s="62"/>
      <c r="E7" s="9">
        <f>SUM(E8:E8)</f>
        <v>339146</v>
      </c>
      <c r="F7" s="9">
        <f>SUM(F8:F9)</f>
        <v>233265</v>
      </c>
      <c r="G7" s="96">
        <f>SUM(G8:G9)</f>
        <v>3013.73</v>
      </c>
      <c r="H7" s="68">
        <f t="shared" si="0"/>
        <v>0.012919769361027157</v>
      </c>
      <c r="I7" s="166">
        <f t="shared" si="1"/>
        <v>0.0003525692682449189</v>
      </c>
      <c r="J7" s="122">
        <v>0</v>
      </c>
    </row>
    <row r="8" spans="1:10" ht="38.25" customHeight="1">
      <c r="A8" s="171" t="s">
        <v>357</v>
      </c>
      <c r="B8" s="8"/>
      <c r="C8" s="8"/>
      <c r="D8" s="169">
        <v>6298</v>
      </c>
      <c r="E8" s="9">
        <v>339146</v>
      </c>
      <c r="F8" s="10">
        <v>0</v>
      </c>
      <c r="G8" s="94">
        <v>0</v>
      </c>
      <c r="H8" s="68"/>
      <c r="I8" s="166">
        <f t="shared" si="1"/>
        <v>0</v>
      </c>
      <c r="J8" s="122">
        <v>0</v>
      </c>
    </row>
    <row r="9" spans="1:10" ht="50.25" customHeight="1">
      <c r="A9" s="172" t="s">
        <v>410</v>
      </c>
      <c r="B9" s="8"/>
      <c r="C9" s="8"/>
      <c r="D9" s="169">
        <v>6207</v>
      </c>
      <c r="E9" s="9">
        <v>0</v>
      </c>
      <c r="F9" s="10">
        <v>233265</v>
      </c>
      <c r="G9" s="94">
        <v>3013.73</v>
      </c>
      <c r="H9" s="68">
        <f t="shared" si="0"/>
        <v>0.012919769361027157</v>
      </c>
      <c r="I9" s="166">
        <f t="shared" si="1"/>
        <v>0.0003525692682449189</v>
      </c>
      <c r="J9" s="122">
        <v>0</v>
      </c>
    </row>
    <row r="10" spans="1:10" ht="16.5" customHeight="1">
      <c r="A10" s="3" t="s">
        <v>14</v>
      </c>
      <c r="B10" s="4">
        <v>700</v>
      </c>
      <c r="C10" s="4"/>
      <c r="D10" s="4"/>
      <c r="E10" s="5">
        <f>SUM(E11)</f>
        <v>1048830</v>
      </c>
      <c r="F10" s="5">
        <f>SUM(F11)</f>
        <v>746760</v>
      </c>
      <c r="G10" s="95">
        <f>SUM(G12:G18)</f>
        <v>421596.69</v>
      </c>
      <c r="H10" s="167">
        <f t="shared" si="0"/>
        <v>0.5645678531255022</v>
      </c>
      <c r="I10" s="168">
        <f t="shared" si="1"/>
        <v>0.04932161689593292</v>
      </c>
      <c r="J10" s="105">
        <f>SUM(J12:J18)</f>
        <v>88384.91</v>
      </c>
    </row>
    <row r="11" spans="1:10" ht="16.5" customHeight="1">
      <c r="A11" s="7" t="s">
        <v>15</v>
      </c>
      <c r="B11" s="8"/>
      <c r="C11" s="8">
        <v>70005</v>
      </c>
      <c r="D11" s="8"/>
      <c r="E11" s="9">
        <f>SUM(E12:E18)</f>
        <v>1048830</v>
      </c>
      <c r="F11" s="9">
        <f>SUM(F12:F19)</f>
        <v>746760</v>
      </c>
      <c r="G11" s="96">
        <f>SUM(G12:G18)</f>
        <v>421596.69</v>
      </c>
      <c r="H11" s="68">
        <f t="shared" si="0"/>
        <v>0.5645678531255022</v>
      </c>
      <c r="I11" s="166">
        <f t="shared" si="1"/>
        <v>0.04932161689593292</v>
      </c>
      <c r="J11" s="104">
        <f>SUM(J12:J18)</f>
        <v>88384.91</v>
      </c>
    </row>
    <row r="12" spans="1:10" ht="16.5" customHeight="1">
      <c r="A12" s="22" t="s">
        <v>254</v>
      </c>
      <c r="B12" s="8"/>
      <c r="C12" s="8"/>
      <c r="D12" s="21" t="s">
        <v>116</v>
      </c>
      <c r="E12" s="20">
        <v>85000</v>
      </c>
      <c r="F12" s="10">
        <v>85000</v>
      </c>
      <c r="G12" s="94">
        <v>83699.45</v>
      </c>
      <c r="H12" s="68">
        <f t="shared" si="0"/>
        <v>0.9846994117647059</v>
      </c>
      <c r="I12" s="166">
        <f t="shared" si="1"/>
        <v>0.009791804122798717</v>
      </c>
      <c r="J12" s="104">
        <v>9920.2</v>
      </c>
    </row>
    <row r="13" spans="1:10" ht="25.5">
      <c r="A13" s="23" t="s">
        <v>219</v>
      </c>
      <c r="B13" s="8"/>
      <c r="C13" s="8"/>
      <c r="D13" s="21" t="s">
        <v>117</v>
      </c>
      <c r="E13" s="20">
        <v>125640</v>
      </c>
      <c r="F13" s="10">
        <v>125640</v>
      </c>
      <c r="G13" s="94">
        <v>79454.36</v>
      </c>
      <c r="H13" s="68">
        <f t="shared" si="0"/>
        <v>0.6323970073225088</v>
      </c>
      <c r="I13" s="166">
        <f t="shared" si="1"/>
        <v>0.009295180910057753</v>
      </c>
      <c r="J13" s="104">
        <v>52402.14</v>
      </c>
    </row>
    <row r="14" spans="1:10" ht="25.5">
      <c r="A14" s="87" t="s">
        <v>314</v>
      </c>
      <c r="B14" s="8"/>
      <c r="C14" s="8"/>
      <c r="D14" s="21" t="s">
        <v>302</v>
      </c>
      <c r="E14" s="20">
        <v>4600</v>
      </c>
      <c r="F14" s="10">
        <v>4600</v>
      </c>
      <c r="G14" s="94">
        <v>735.4</v>
      </c>
      <c r="H14" s="68">
        <f t="shared" si="0"/>
        <v>0.1598695652173913</v>
      </c>
      <c r="I14" s="166">
        <f t="shared" si="1"/>
        <v>8.603273679703004E-05</v>
      </c>
      <c r="J14" s="104">
        <v>0</v>
      </c>
    </row>
    <row r="15" spans="1:10" ht="30.75" customHeight="1">
      <c r="A15" s="87" t="s">
        <v>293</v>
      </c>
      <c r="B15" s="8"/>
      <c r="C15" s="8"/>
      <c r="D15" s="62" t="s">
        <v>294</v>
      </c>
      <c r="E15" s="20">
        <v>824590</v>
      </c>
      <c r="F15" s="10">
        <v>395020</v>
      </c>
      <c r="G15" s="94">
        <v>253690.79</v>
      </c>
      <c r="H15" s="68">
        <f t="shared" si="0"/>
        <v>0.6422226469545846</v>
      </c>
      <c r="I15" s="166">
        <f t="shared" si="1"/>
        <v>0.029678695898695432</v>
      </c>
      <c r="J15" s="94">
        <v>1473.06</v>
      </c>
    </row>
    <row r="16" spans="1:10" ht="16.5" customHeight="1">
      <c r="A16" s="22" t="s">
        <v>70</v>
      </c>
      <c r="B16" s="8"/>
      <c r="C16" s="8"/>
      <c r="D16" s="21" t="s">
        <v>144</v>
      </c>
      <c r="E16" s="20">
        <v>2000</v>
      </c>
      <c r="F16" s="10">
        <v>2000</v>
      </c>
      <c r="G16" s="94">
        <v>1200</v>
      </c>
      <c r="H16" s="68">
        <f t="shared" si="0"/>
        <v>0.6</v>
      </c>
      <c r="I16" s="166">
        <f t="shared" si="1"/>
        <v>0.00014038521098237155</v>
      </c>
      <c r="J16" s="104">
        <v>20.49</v>
      </c>
    </row>
    <row r="17" spans="1:10" ht="16.5" customHeight="1">
      <c r="A17" s="22" t="s">
        <v>17</v>
      </c>
      <c r="B17" s="8"/>
      <c r="C17" s="8"/>
      <c r="D17" s="21" t="s">
        <v>118</v>
      </c>
      <c r="E17" s="9">
        <v>2000</v>
      </c>
      <c r="F17" s="10">
        <v>4000</v>
      </c>
      <c r="G17" s="94">
        <v>1012.31</v>
      </c>
      <c r="H17" s="68">
        <f t="shared" si="0"/>
        <v>0.2530775</v>
      </c>
      <c r="I17" s="166">
        <f t="shared" si="1"/>
        <v>0.00011842779410797046</v>
      </c>
      <c r="J17" s="104">
        <v>14346.7</v>
      </c>
    </row>
    <row r="18" spans="1:10" ht="16.5" customHeight="1">
      <c r="A18" s="63" t="s">
        <v>9</v>
      </c>
      <c r="B18" s="8"/>
      <c r="C18" s="8"/>
      <c r="D18" s="62" t="s">
        <v>251</v>
      </c>
      <c r="E18" s="9">
        <v>5000</v>
      </c>
      <c r="F18" s="10">
        <v>3000</v>
      </c>
      <c r="G18" s="94">
        <v>1804.38</v>
      </c>
      <c r="H18" s="68">
        <f t="shared" si="0"/>
        <v>0.60146</v>
      </c>
      <c r="I18" s="166">
        <f t="shared" si="1"/>
        <v>0.00021109022249364302</v>
      </c>
      <c r="J18" s="104">
        <v>10222.32</v>
      </c>
    </row>
    <row r="19" spans="1:10" ht="51.75" customHeight="1">
      <c r="A19" s="173" t="s">
        <v>410</v>
      </c>
      <c r="B19" s="8"/>
      <c r="C19" s="8"/>
      <c r="D19" s="62" t="s">
        <v>411</v>
      </c>
      <c r="E19" s="9">
        <v>0</v>
      </c>
      <c r="F19" s="10">
        <v>127500</v>
      </c>
      <c r="G19" s="94">
        <v>0</v>
      </c>
      <c r="H19" s="68">
        <f t="shared" si="0"/>
        <v>0</v>
      </c>
      <c r="I19" s="166">
        <f t="shared" si="1"/>
        <v>0</v>
      </c>
      <c r="J19" s="94">
        <v>0</v>
      </c>
    </row>
    <row r="20" spans="1:10" ht="16.5" customHeight="1">
      <c r="A20" s="3" t="s">
        <v>18</v>
      </c>
      <c r="B20" s="4">
        <v>750</v>
      </c>
      <c r="C20" s="4"/>
      <c r="D20" s="4"/>
      <c r="E20" s="5">
        <f>SUM(E21,E24)</f>
        <v>362820</v>
      </c>
      <c r="F20" s="6">
        <f>SUM(F21,F24)</f>
        <v>367117</v>
      </c>
      <c r="G20" s="93">
        <f>SUM(G21,G24)</f>
        <v>210807.45</v>
      </c>
      <c r="H20" s="167">
        <f t="shared" si="0"/>
        <v>0.5742241574212036</v>
      </c>
      <c r="I20" s="168">
        <f t="shared" si="1"/>
        <v>0.02466187362075479</v>
      </c>
      <c r="J20" s="105">
        <f>J21+J24</f>
        <v>2025.5700000000002</v>
      </c>
    </row>
    <row r="21" spans="1:10" ht="16.5" customHeight="1">
      <c r="A21" s="7" t="s">
        <v>19</v>
      </c>
      <c r="B21" s="8"/>
      <c r="C21" s="8">
        <v>75011</v>
      </c>
      <c r="D21" s="8"/>
      <c r="E21" s="9">
        <f>SUM(E22:E23)</f>
        <v>80810</v>
      </c>
      <c r="F21" s="46">
        <f>SUM(F22:F23)</f>
        <v>80610</v>
      </c>
      <c r="G21" s="94">
        <f>SUM(G22:G23)</f>
        <v>43409.2</v>
      </c>
      <c r="H21" s="68">
        <f t="shared" si="0"/>
        <v>0.5385088698672621</v>
      </c>
      <c r="I21" s="166">
        <f t="shared" si="1"/>
        <v>0.005078341417146636</v>
      </c>
      <c r="J21" s="104">
        <v>0</v>
      </c>
    </row>
    <row r="22" spans="1:10" ht="37.5" customHeight="1">
      <c r="A22" s="23" t="s">
        <v>220</v>
      </c>
      <c r="B22" s="8"/>
      <c r="C22" s="8"/>
      <c r="D22" s="21" t="s">
        <v>119</v>
      </c>
      <c r="E22" s="9">
        <v>80800</v>
      </c>
      <c r="F22" s="10">
        <v>80600</v>
      </c>
      <c r="G22" s="94">
        <v>43403</v>
      </c>
      <c r="H22" s="68">
        <f t="shared" si="0"/>
        <v>0.538498759305211</v>
      </c>
      <c r="I22" s="166">
        <f t="shared" si="1"/>
        <v>0.005077616093556561</v>
      </c>
      <c r="J22" s="94">
        <v>0</v>
      </c>
    </row>
    <row r="23" spans="1:10" ht="36" customHeight="1">
      <c r="A23" s="24" t="s">
        <v>120</v>
      </c>
      <c r="B23" s="8"/>
      <c r="C23" s="8"/>
      <c r="D23" s="21" t="s">
        <v>121</v>
      </c>
      <c r="E23" s="9">
        <v>10</v>
      </c>
      <c r="F23" s="10">
        <v>10</v>
      </c>
      <c r="G23" s="94">
        <v>6.2</v>
      </c>
      <c r="H23" s="68">
        <f t="shared" si="0"/>
        <v>0.62</v>
      </c>
      <c r="I23" s="166">
        <f t="shared" si="1"/>
        <v>7.253235900755865E-07</v>
      </c>
      <c r="J23" s="94">
        <v>0</v>
      </c>
    </row>
    <row r="24" spans="1:10" ht="16.5" customHeight="1">
      <c r="A24" s="7" t="s">
        <v>27</v>
      </c>
      <c r="B24" s="8"/>
      <c r="C24" s="8">
        <v>75023</v>
      </c>
      <c r="D24" s="8"/>
      <c r="E24" s="9">
        <f>SUM(E25:E29)</f>
        <v>282010</v>
      </c>
      <c r="F24" s="9">
        <f>SUM(F25:F29)</f>
        <v>286507</v>
      </c>
      <c r="G24" s="96">
        <f>SUM(G25:G29)</f>
        <v>167398.25</v>
      </c>
      <c r="H24" s="68">
        <f t="shared" si="0"/>
        <v>0.5842728100884097</v>
      </c>
      <c r="I24" s="166">
        <f t="shared" si="1"/>
        <v>0.019583532203608152</v>
      </c>
      <c r="J24" s="104">
        <f>SUM(J25:J29)</f>
        <v>2025.5700000000002</v>
      </c>
    </row>
    <row r="25" spans="1:10" ht="16.5" customHeight="1">
      <c r="A25" s="7" t="s">
        <v>28</v>
      </c>
      <c r="B25" s="8"/>
      <c r="C25" s="8"/>
      <c r="D25" s="21" t="s">
        <v>117</v>
      </c>
      <c r="E25" s="9">
        <v>32000</v>
      </c>
      <c r="F25" s="10">
        <v>32000</v>
      </c>
      <c r="G25" s="94">
        <v>18671.89</v>
      </c>
      <c r="H25" s="68">
        <f t="shared" si="0"/>
        <v>0.5834965624999999</v>
      </c>
      <c r="I25" s="166">
        <f t="shared" si="1"/>
        <v>0.0021843810142413616</v>
      </c>
      <c r="J25" s="104">
        <v>182</v>
      </c>
    </row>
    <row r="26" spans="1:10" ht="16.5" customHeight="1">
      <c r="A26" s="22" t="s">
        <v>70</v>
      </c>
      <c r="B26" s="8"/>
      <c r="C26" s="8"/>
      <c r="D26" s="21" t="s">
        <v>144</v>
      </c>
      <c r="E26" s="9">
        <v>250000</v>
      </c>
      <c r="F26" s="10">
        <v>250000</v>
      </c>
      <c r="G26" s="94">
        <v>144228.99</v>
      </c>
      <c r="H26" s="68">
        <f t="shared" si="0"/>
        <v>0.57691596</v>
      </c>
      <c r="I26" s="166">
        <f t="shared" si="1"/>
        <v>0.0168730143257703</v>
      </c>
      <c r="J26" s="104">
        <v>0</v>
      </c>
    </row>
    <row r="27" spans="1:10" ht="16.5" customHeight="1">
      <c r="A27" s="22" t="s">
        <v>17</v>
      </c>
      <c r="B27" s="8"/>
      <c r="C27" s="8"/>
      <c r="D27" s="21" t="s">
        <v>118</v>
      </c>
      <c r="E27" s="9">
        <v>10</v>
      </c>
      <c r="F27" s="10">
        <v>10</v>
      </c>
      <c r="G27" s="94">
        <v>0</v>
      </c>
      <c r="H27" s="68">
        <f t="shared" si="0"/>
        <v>0</v>
      </c>
      <c r="I27" s="166">
        <f t="shared" si="1"/>
        <v>0</v>
      </c>
      <c r="J27" s="104">
        <v>2.19</v>
      </c>
    </row>
    <row r="28" spans="1:10" ht="24.75" customHeight="1">
      <c r="A28" s="23" t="s">
        <v>412</v>
      </c>
      <c r="B28" s="8"/>
      <c r="C28" s="8"/>
      <c r="D28" s="62" t="s">
        <v>413</v>
      </c>
      <c r="E28" s="9">
        <v>0</v>
      </c>
      <c r="F28" s="10">
        <v>17</v>
      </c>
      <c r="G28" s="94">
        <v>17</v>
      </c>
      <c r="H28" s="68">
        <f t="shared" si="0"/>
        <v>1</v>
      </c>
      <c r="I28" s="166">
        <f t="shared" si="1"/>
        <v>1.9887904889169307E-06</v>
      </c>
      <c r="J28" s="104">
        <v>0</v>
      </c>
    </row>
    <row r="29" spans="1:10" ht="16.5" customHeight="1">
      <c r="A29" s="22" t="s">
        <v>9</v>
      </c>
      <c r="B29" s="8"/>
      <c r="C29" s="8"/>
      <c r="D29" s="21" t="s">
        <v>251</v>
      </c>
      <c r="E29" s="9">
        <v>0</v>
      </c>
      <c r="F29" s="10">
        <v>4480</v>
      </c>
      <c r="G29" s="94">
        <v>4480.37</v>
      </c>
      <c r="H29" s="68">
        <f t="shared" si="0"/>
        <v>1.0000825892857144</v>
      </c>
      <c r="I29" s="166">
        <f t="shared" si="1"/>
        <v>0.0005241480731075734</v>
      </c>
      <c r="J29" s="104">
        <v>1841.38</v>
      </c>
    </row>
    <row r="30" spans="1:10" ht="38.25">
      <c r="A30" s="12" t="s">
        <v>221</v>
      </c>
      <c r="B30" s="4">
        <v>751</v>
      </c>
      <c r="C30" s="4"/>
      <c r="D30" s="4"/>
      <c r="E30" s="5">
        <f>SUM(E31)</f>
        <v>1150</v>
      </c>
      <c r="F30" s="5">
        <f>SUM(F31,F33)</f>
        <v>18409</v>
      </c>
      <c r="G30" s="95">
        <f>SUM(G31,G33)</f>
        <v>17833</v>
      </c>
      <c r="H30" s="167">
        <f t="shared" si="0"/>
        <v>0.9687109565973165</v>
      </c>
      <c r="I30" s="167">
        <f t="shared" si="1"/>
        <v>0.00208624122287386</v>
      </c>
      <c r="J30" s="93">
        <v>0</v>
      </c>
    </row>
    <row r="31" spans="1:10" ht="25.5">
      <c r="A31" s="13" t="s">
        <v>222</v>
      </c>
      <c r="B31" s="8"/>
      <c r="C31" s="8">
        <v>75101</v>
      </c>
      <c r="D31" s="8"/>
      <c r="E31" s="9">
        <v>1150</v>
      </c>
      <c r="F31" s="10">
        <v>1150</v>
      </c>
      <c r="G31" s="94">
        <v>574</v>
      </c>
      <c r="H31" s="68">
        <f t="shared" si="0"/>
        <v>0.4991304347826087</v>
      </c>
      <c r="I31" s="166">
        <f t="shared" si="1"/>
        <v>6.715092591990106E-05</v>
      </c>
      <c r="J31" s="94">
        <v>0</v>
      </c>
    </row>
    <row r="32" spans="1:10" ht="38.25">
      <c r="A32" s="23" t="s">
        <v>220</v>
      </c>
      <c r="B32" s="8"/>
      <c r="C32" s="8"/>
      <c r="D32" s="62" t="s">
        <v>119</v>
      </c>
      <c r="E32" s="9">
        <v>1150</v>
      </c>
      <c r="F32" s="10">
        <v>1150</v>
      </c>
      <c r="G32" s="94">
        <v>574</v>
      </c>
      <c r="H32" s="68">
        <f t="shared" si="0"/>
        <v>0.4991304347826087</v>
      </c>
      <c r="I32" s="166">
        <f t="shared" si="1"/>
        <v>6.715092591990106E-05</v>
      </c>
      <c r="J32" s="94">
        <v>0</v>
      </c>
    </row>
    <row r="33" spans="1:10" ht="15" customHeight="1">
      <c r="A33" s="63" t="s">
        <v>438</v>
      </c>
      <c r="B33" s="8"/>
      <c r="C33" s="62" t="s">
        <v>414</v>
      </c>
      <c r="D33" s="62"/>
      <c r="E33" s="9">
        <v>0</v>
      </c>
      <c r="F33" s="10">
        <v>17259</v>
      </c>
      <c r="G33" s="94">
        <v>17259</v>
      </c>
      <c r="H33" s="68">
        <f t="shared" si="0"/>
        <v>1</v>
      </c>
      <c r="I33" s="166">
        <f t="shared" si="1"/>
        <v>0.002019090296953959</v>
      </c>
      <c r="J33" s="94">
        <v>0</v>
      </c>
    </row>
    <row r="34" spans="1:10" ht="38.25">
      <c r="A34" s="63" t="s">
        <v>415</v>
      </c>
      <c r="B34" s="8"/>
      <c r="C34" s="62"/>
      <c r="D34" s="62" t="s">
        <v>119</v>
      </c>
      <c r="E34" s="9">
        <v>0</v>
      </c>
      <c r="F34" s="10">
        <v>17259</v>
      </c>
      <c r="G34" s="94">
        <v>17259</v>
      </c>
      <c r="H34" s="68">
        <f t="shared" si="0"/>
        <v>1</v>
      </c>
      <c r="I34" s="166">
        <f t="shared" si="1"/>
        <v>0.002019090296953959</v>
      </c>
      <c r="J34" s="94">
        <v>0</v>
      </c>
    </row>
    <row r="35" spans="1:10" ht="41.25" customHeight="1">
      <c r="A35" s="12" t="s">
        <v>122</v>
      </c>
      <c r="B35" s="4">
        <v>756</v>
      </c>
      <c r="C35" s="4"/>
      <c r="D35" s="4"/>
      <c r="E35" s="5">
        <f>SUM(E36,E39,E46,E57,E64)</f>
        <v>6001949</v>
      </c>
      <c r="F35" s="5">
        <f>SUM(F36,F39,F46,F57,F64)</f>
        <v>6006093</v>
      </c>
      <c r="G35" s="95">
        <f>SUM(G36,G39,G46,G57,G64)</f>
        <v>2925672.38</v>
      </c>
      <c r="H35" s="167">
        <f t="shared" si="0"/>
        <v>0.48711739561808315</v>
      </c>
      <c r="I35" s="168">
        <f t="shared" si="1"/>
        <v>0.3422676119429976</v>
      </c>
      <c r="J35" s="95">
        <f>SUM(J36,J39,J46,J57)</f>
        <v>393698.35</v>
      </c>
    </row>
    <row r="36" spans="1:10" ht="16.5" customHeight="1">
      <c r="A36" s="7" t="s">
        <v>37</v>
      </c>
      <c r="B36" s="8"/>
      <c r="C36" s="8">
        <v>75601</v>
      </c>
      <c r="D36" s="8"/>
      <c r="E36" s="9">
        <f>SUM(E37:E38)</f>
        <v>6700</v>
      </c>
      <c r="F36" s="10">
        <f>SUM(F37:F38)</f>
        <v>6700</v>
      </c>
      <c r="G36" s="94">
        <f>SUM(G37:G38)</f>
        <v>1107.5</v>
      </c>
      <c r="H36" s="68">
        <f t="shared" si="0"/>
        <v>0.16529850746268657</v>
      </c>
      <c r="I36" s="166">
        <f t="shared" si="1"/>
        <v>0.00012956385096914708</v>
      </c>
      <c r="J36" s="104">
        <f>J37+J38</f>
        <v>18483</v>
      </c>
    </row>
    <row r="37" spans="1:10" ht="25.5" customHeight="1">
      <c r="A37" s="63" t="s">
        <v>481</v>
      </c>
      <c r="B37" s="8"/>
      <c r="C37" s="8"/>
      <c r="D37" s="21" t="s">
        <v>123</v>
      </c>
      <c r="E37" s="9">
        <v>6500</v>
      </c>
      <c r="F37" s="10">
        <v>6500</v>
      </c>
      <c r="G37" s="94">
        <v>1075.4</v>
      </c>
      <c r="H37" s="68">
        <f t="shared" si="0"/>
        <v>0.16544615384615385</v>
      </c>
      <c r="I37" s="166">
        <f t="shared" si="1"/>
        <v>0.00012580854657536866</v>
      </c>
      <c r="J37" s="104">
        <v>18483</v>
      </c>
    </row>
    <row r="38" spans="1:10" ht="25.5">
      <c r="A38" s="23" t="s">
        <v>223</v>
      </c>
      <c r="B38" s="60"/>
      <c r="C38" s="8"/>
      <c r="D38" s="21" t="s">
        <v>124</v>
      </c>
      <c r="E38" s="9">
        <v>200</v>
      </c>
      <c r="F38" s="10">
        <v>200</v>
      </c>
      <c r="G38" s="94">
        <v>32.1</v>
      </c>
      <c r="H38" s="68">
        <f t="shared" si="0"/>
        <v>0.1605</v>
      </c>
      <c r="I38" s="166">
        <f t="shared" si="1"/>
        <v>3.7553043937784394E-06</v>
      </c>
      <c r="J38" s="104">
        <v>0</v>
      </c>
    </row>
    <row r="39" spans="1:10" ht="28.5" customHeight="1">
      <c r="A39" s="23" t="s">
        <v>181</v>
      </c>
      <c r="B39" s="8"/>
      <c r="C39" s="8">
        <v>75615</v>
      </c>
      <c r="D39" s="8"/>
      <c r="E39" s="9">
        <f>SUM(E40:E45)</f>
        <v>1001261</v>
      </c>
      <c r="F39" s="9">
        <f>SUM(F40:F45)</f>
        <v>1001610</v>
      </c>
      <c r="G39" s="96">
        <f>SUM(G40:G45)</f>
        <v>538045</v>
      </c>
      <c r="H39" s="68">
        <f t="shared" si="0"/>
        <v>0.5371801399746409</v>
      </c>
      <c r="I39" s="166">
        <f t="shared" si="1"/>
        <v>0.06294463403584176</v>
      </c>
      <c r="J39" s="104">
        <f>SUM(J40:J45)</f>
        <v>102256.86</v>
      </c>
    </row>
    <row r="40" spans="1:10" ht="16.5" customHeight="1">
      <c r="A40" s="11" t="s">
        <v>38</v>
      </c>
      <c r="B40" s="8"/>
      <c r="C40" s="8"/>
      <c r="D40" s="21" t="s">
        <v>125</v>
      </c>
      <c r="E40" s="9">
        <v>985000</v>
      </c>
      <c r="F40" s="10">
        <v>985000</v>
      </c>
      <c r="G40" s="94">
        <v>527490</v>
      </c>
      <c r="H40" s="68">
        <f t="shared" si="0"/>
        <v>0.5355228426395939</v>
      </c>
      <c r="I40" s="166">
        <f t="shared" si="1"/>
        <v>0.06170982911757598</v>
      </c>
      <c r="J40" s="104">
        <v>89471.86</v>
      </c>
    </row>
    <row r="41" spans="1:10" ht="16.5" customHeight="1">
      <c r="A41" s="11" t="s">
        <v>39</v>
      </c>
      <c r="B41" s="8"/>
      <c r="C41" s="8"/>
      <c r="D41" s="21" t="s">
        <v>126</v>
      </c>
      <c r="E41" s="9">
        <v>5000</v>
      </c>
      <c r="F41" s="10">
        <v>5000</v>
      </c>
      <c r="G41" s="94">
        <v>4017</v>
      </c>
      <c r="H41" s="68">
        <f t="shared" si="0"/>
        <v>0.8034</v>
      </c>
      <c r="I41" s="166">
        <f t="shared" si="1"/>
        <v>0.0004699394937634888</v>
      </c>
      <c r="J41" s="104">
        <v>72.5</v>
      </c>
    </row>
    <row r="42" spans="1:10" ht="16.5" customHeight="1">
      <c r="A42" s="11" t="s">
        <v>40</v>
      </c>
      <c r="B42" s="8"/>
      <c r="C42" s="8"/>
      <c r="D42" s="21" t="s">
        <v>127</v>
      </c>
      <c r="E42" s="9">
        <v>1161</v>
      </c>
      <c r="F42" s="10">
        <v>1161</v>
      </c>
      <c r="G42" s="94">
        <v>579</v>
      </c>
      <c r="H42" s="68">
        <f t="shared" si="0"/>
        <v>0.49870801033591733</v>
      </c>
      <c r="I42" s="166">
        <f t="shared" si="1"/>
        <v>6.773586429899427E-05</v>
      </c>
      <c r="J42" s="104">
        <v>3</v>
      </c>
    </row>
    <row r="43" spans="1:10" ht="16.5" customHeight="1">
      <c r="A43" s="11" t="s">
        <v>41</v>
      </c>
      <c r="B43" s="8"/>
      <c r="C43" s="8"/>
      <c r="D43" s="21" t="s">
        <v>128</v>
      </c>
      <c r="E43" s="9">
        <v>10000</v>
      </c>
      <c r="F43" s="10">
        <v>10000</v>
      </c>
      <c r="G43" s="94">
        <v>5514</v>
      </c>
      <c r="H43" s="68">
        <f t="shared" si="0"/>
        <v>0.5514</v>
      </c>
      <c r="I43" s="166">
        <f t="shared" si="1"/>
        <v>0.0006450700444639973</v>
      </c>
      <c r="J43" s="104">
        <v>12709.5</v>
      </c>
    </row>
    <row r="44" spans="1:10" ht="16.5" customHeight="1">
      <c r="A44" s="11" t="s">
        <v>42</v>
      </c>
      <c r="B44" s="8"/>
      <c r="C44" s="8"/>
      <c r="D44" s="21" t="s">
        <v>132</v>
      </c>
      <c r="E44" s="9">
        <v>0</v>
      </c>
      <c r="F44" s="10">
        <v>249</v>
      </c>
      <c r="G44" s="94">
        <v>249</v>
      </c>
      <c r="H44" s="68">
        <f t="shared" si="0"/>
        <v>1</v>
      </c>
      <c r="I44" s="166">
        <f t="shared" si="1"/>
        <v>2.91299312788421E-05</v>
      </c>
      <c r="J44" s="104">
        <v>0</v>
      </c>
    </row>
    <row r="45" spans="1:10" ht="16.5" customHeight="1">
      <c r="A45" s="11" t="s">
        <v>43</v>
      </c>
      <c r="B45" s="8"/>
      <c r="C45" s="8"/>
      <c r="D45" s="21" t="s">
        <v>124</v>
      </c>
      <c r="E45" s="9">
        <v>100</v>
      </c>
      <c r="F45" s="10">
        <v>200</v>
      </c>
      <c r="G45" s="94">
        <v>196</v>
      </c>
      <c r="H45" s="68">
        <f t="shared" si="0"/>
        <v>0.98</v>
      </c>
      <c r="I45" s="166">
        <f t="shared" si="1"/>
        <v>2.2929584460454023E-05</v>
      </c>
      <c r="J45" s="104">
        <v>0</v>
      </c>
    </row>
    <row r="46" spans="1:10" ht="40.5" customHeight="1">
      <c r="A46" s="23" t="s">
        <v>182</v>
      </c>
      <c r="B46" s="8"/>
      <c r="C46" s="21" t="s">
        <v>184</v>
      </c>
      <c r="D46" s="8"/>
      <c r="E46" s="9">
        <f>SUM(E47:E56)</f>
        <v>1432226</v>
      </c>
      <c r="F46" s="9">
        <f>SUM(F47:F56)</f>
        <v>1433981</v>
      </c>
      <c r="G46" s="96">
        <f>SUM(G47:G56)</f>
        <v>792350.12</v>
      </c>
      <c r="H46" s="68">
        <f t="shared" si="0"/>
        <v>0.5525527325675863</v>
      </c>
      <c r="I46" s="166">
        <f t="shared" si="1"/>
        <v>0.09269519897342285</v>
      </c>
      <c r="J46" s="104">
        <f>SUM(J47:J56)</f>
        <v>272924.49</v>
      </c>
    </row>
    <row r="47" spans="1:10" ht="15.75" customHeight="1">
      <c r="A47" s="11" t="s">
        <v>38</v>
      </c>
      <c r="B47" s="8"/>
      <c r="C47" s="8"/>
      <c r="D47" s="21" t="s">
        <v>125</v>
      </c>
      <c r="E47" s="9">
        <v>1064111</v>
      </c>
      <c r="F47" s="10">
        <v>1064111</v>
      </c>
      <c r="G47" s="94">
        <v>579584.23</v>
      </c>
      <c r="H47" s="68">
        <f t="shared" si="0"/>
        <v>0.5446651994011903</v>
      </c>
      <c r="I47" s="166">
        <f t="shared" si="1"/>
        <v>0.06780421200883781</v>
      </c>
      <c r="J47" s="104">
        <v>257736.79</v>
      </c>
    </row>
    <row r="48" spans="1:10" ht="14.25" customHeight="1">
      <c r="A48" s="11" t="s">
        <v>39</v>
      </c>
      <c r="B48" s="8"/>
      <c r="C48" s="8"/>
      <c r="D48" s="21" t="s">
        <v>126</v>
      </c>
      <c r="E48" s="9">
        <v>23000</v>
      </c>
      <c r="F48" s="10">
        <v>23000</v>
      </c>
      <c r="G48" s="94">
        <v>13695.6</v>
      </c>
      <c r="H48" s="68">
        <f t="shared" si="0"/>
        <v>0.5954608695652174</v>
      </c>
      <c r="I48" s="166">
        <f t="shared" si="1"/>
        <v>0.0016022164129418067</v>
      </c>
      <c r="J48" s="104">
        <v>1225.1</v>
      </c>
    </row>
    <row r="49" spans="1:10" ht="18" customHeight="1">
      <c r="A49" s="11" t="s">
        <v>40</v>
      </c>
      <c r="B49" s="8"/>
      <c r="C49" s="8"/>
      <c r="D49" s="21" t="s">
        <v>127</v>
      </c>
      <c r="E49" s="9">
        <v>15</v>
      </c>
      <c r="F49" s="10">
        <v>15</v>
      </c>
      <c r="G49" s="94">
        <v>3</v>
      </c>
      <c r="H49" s="68">
        <f t="shared" si="0"/>
        <v>0.2</v>
      </c>
      <c r="I49" s="166">
        <f t="shared" si="1"/>
        <v>3.509630274559289E-07</v>
      </c>
      <c r="J49" s="104">
        <v>3</v>
      </c>
    </row>
    <row r="50" spans="1:10" ht="13.5" customHeight="1">
      <c r="A50" s="11" t="s">
        <v>41</v>
      </c>
      <c r="B50" s="8"/>
      <c r="C50" s="8"/>
      <c r="D50" s="21" t="s">
        <v>128</v>
      </c>
      <c r="E50" s="9">
        <v>120500</v>
      </c>
      <c r="F50" s="10">
        <v>120500</v>
      </c>
      <c r="G50" s="94">
        <v>69223.28</v>
      </c>
      <c r="H50" s="68">
        <f t="shared" si="0"/>
        <v>0.5744670539419087</v>
      </c>
      <c r="I50" s="166">
        <f t="shared" si="1"/>
        <v>0.008098270639743152</v>
      </c>
      <c r="J50" s="104">
        <v>8089</v>
      </c>
    </row>
    <row r="51" spans="1:10" ht="13.5" customHeight="1">
      <c r="A51" s="23" t="s">
        <v>183</v>
      </c>
      <c r="B51" s="8"/>
      <c r="C51" s="8"/>
      <c r="D51" s="21" t="s">
        <v>129</v>
      </c>
      <c r="E51" s="9">
        <v>6500</v>
      </c>
      <c r="F51" s="10">
        <v>8255</v>
      </c>
      <c r="G51" s="94">
        <v>9255</v>
      </c>
      <c r="H51" s="68">
        <f t="shared" si="0"/>
        <v>1.121138703815869</v>
      </c>
      <c r="I51" s="166">
        <f t="shared" si="1"/>
        <v>0.0010827209397015407</v>
      </c>
      <c r="J51" s="104">
        <v>3465.6</v>
      </c>
    </row>
    <row r="52" spans="1:10" ht="13.5" customHeight="1">
      <c r="A52" s="23" t="s">
        <v>320</v>
      </c>
      <c r="B52" s="8"/>
      <c r="C52" s="8"/>
      <c r="D52" s="21" t="s">
        <v>130</v>
      </c>
      <c r="E52" s="9">
        <v>13000</v>
      </c>
      <c r="F52" s="10">
        <v>13000</v>
      </c>
      <c r="G52" s="94">
        <v>6900.02</v>
      </c>
      <c r="H52" s="68">
        <f t="shared" si="0"/>
        <v>0.5307707692307693</v>
      </c>
      <c r="I52" s="166">
        <f t="shared" si="1"/>
        <v>0.000807217302902153</v>
      </c>
      <c r="J52" s="104">
        <v>1875</v>
      </c>
    </row>
    <row r="53" spans="1:10" ht="15.75" customHeight="1">
      <c r="A53" s="23" t="s">
        <v>44</v>
      </c>
      <c r="B53" s="8"/>
      <c r="C53" s="8"/>
      <c r="D53" s="21" t="s">
        <v>131</v>
      </c>
      <c r="E53" s="9">
        <v>100000</v>
      </c>
      <c r="F53" s="10">
        <v>100000</v>
      </c>
      <c r="G53" s="94">
        <v>50465</v>
      </c>
      <c r="H53" s="68">
        <f t="shared" si="0"/>
        <v>0.50465</v>
      </c>
      <c r="I53" s="166">
        <f t="shared" si="1"/>
        <v>0.0059037830601878175</v>
      </c>
      <c r="J53" s="104">
        <v>0</v>
      </c>
    </row>
    <row r="54" spans="1:10" ht="15" customHeight="1">
      <c r="A54" s="11" t="s">
        <v>42</v>
      </c>
      <c r="B54" s="8"/>
      <c r="C54" s="8"/>
      <c r="D54" s="21" t="s">
        <v>132</v>
      </c>
      <c r="E54" s="9">
        <v>100000</v>
      </c>
      <c r="F54" s="10">
        <v>100000</v>
      </c>
      <c r="G54" s="94">
        <v>59973</v>
      </c>
      <c r="H54" s="68">
        <f t="shared" si="0"/>
        <v>0.59973</v>
      </c>
      <c r="I54" s="166">
        <f t="shared" si="1"/>
        <v>0.0070161018818714746</v>
      </c>
      <c r="J54" s="104">
        <v>0</v>
      </c>
    </row>
    <row r="55" spans="1:10" ht="15" customHeight="1">
      <c r="A55" s="23" t="s">
        <v>321</v>
      </c>
      <c r="B55" s="8"/>
      <c r="C55" s="8"/>
      <c r="D55" s="21" t="s">
        <v>322</v>
      </c>
      <c r="E55" s="9">
        <v>100</v>
      </c>
      <c r="F55" s="10">
        <v>100</v>
      </c>
      <c r="G55" s="94">
        <v>135</v>
      </c>
      <c r="H55" s="68">
        <f t="shared" si="0"/>
        <v>1.35</v>
      </c>
      <c r="I55" s="166">
        <f t="shared" si="1"/>
        <v>1.57933362355168E-05</v>
      </c>
      <c r="J55" s="104">
        <v>530</v>
      </c>
    </row>
    <row r="56" spans="1:10" ht="16.5" customHeight="1">
      <c r="A56" s="63" t="s">
        <v>298</v>
      </c>
      <c r="B56" s="8"/>
      <c r="C56" s="8"/>
      <c r="D56" s="21" t="s">
        <v>124</v>
      </c>
      <c r="E56" s="9">
        <v>5000</v>
      </c>
      <c r="F56" s="10">
        <v>5000</v>
      </c>
      <c r="G56" s="94">
        <v>3115.99</v>
      </c>
      <c r="H56" s="68">
        <f t="shared" si="0"/>
        <v>0.6231979999999999</v>
      </c>
      <c r="I56" s="166">
        <f t="shared" si="1"/>
        <v>0.0003645324279741333</v>
      </c>
      <c r="J56" s="104">
        <v>0</v>
      </c>
    </row>
    <row r="57" spans="1:10" ht="25.5" customHeight="1">
      <c r="A57" s="23" t="s">
        <v>185</v>
      </c>
      <c r="B57" s="8"/>
      <c r="C57" s="21" t="s">
        <v>186</v>
      </c>
      <c r="D57" s="21"/>
      <c r="E57" s="9">
        <f>SUM(E58:E62)</f>
        <v>432600</v>
      </c>
      <c r="F57" s="9">
        <f>SUM(F58:F63)</f>
        <v>434640</v>
      </c>
      <c r="G57" s="96">
        <f>SUM(G58:G63)</f>
        <v>243806.75999999998</v>
      </c>
      <c r="H57" s="68">
        <f t="shared" si="0"/>
        <v>0.560939536167863</v>
      </c>
      <c r="I57" s="166">
        <f t="shared" si="1"/>
        <v>0.02852238620127369</v>
      </c>
      <c r="J57" s="96">
        <f>SUM(J58:J62)</f>
        <v>34</v>
      </c>
    </row>
    <row r="58" spans="1:10" ht="16.5" customHeight="1">
      <c r="A58" s="23" t="s">
        <v>45</v>
      </c>
      <c r="B58" s="8"/>
      <c r="C58" s="8"/>
      <c r="D58" s="21" t="s">
        <v>133</v>
      </c>
      <c r="E58" s="9">
        <v>300000</v>
      </c>
      <c r="F58" s="10">
        <v>300000</v>
      </c>
      <c r="G58" s="94">
        <v>147188.38</v>
      </c>
      <c r="H58" s="68">
        <f t="shared" si="0"/>
        <v>0.4906279333333333</v>
      </c>
      <c r="I58" s="166">
        <f t="shared" si="1"/>
        <v>0.01721922648371123</v>
      </c>
      <c r="J58" s="96">
        <v>0</v>
      </c>
    </row>
    <row r="59" spans="1:10" ht="24.75" customHeight="1">
      <c r="A59" s="23" t="s">
        <v>224</v>
      </c>
      <c r="B59" s="8"/>
      <c r="C59" s="8"/>
      <c r="D59" s="21" t="s">
        <v>134</v>
      </c>
      <c r="E59" s="9">
        <v>120000</v>
      </c>
      <c r="F59" s="10">
        <v>120000</v>
      </c>
      <c r="G59" s="94">
        <v>77826.36</v>
      </c>
      <c r="H59" s="68">
        <f t="shared" si="0"/>
        <v>0.648553</v>
      </c>
      <c r="I59" s="166">
        <f t="shared" si="1"/>
        <v>0.009104724973825003</v>
      </c>
      <c r="J59" s="96">
        <v>0</v>
      </c>
    </row>
    <row r="60" spans="1:10" ht="26.25" customHeight="1">
      <c r="A60" s="23" t="s">
        <v>187</v>
      </c>
      <c r="B60" s="8"/>
      <c r="C60" s="8"/>
      <c r="D60" s="21" t="s">
        <v>135</v>
      </c>
      <c r="E60" s="9">
        <v>10000</v>
      </c>
      <c r="F60" s="10">
        <v>12000</v>
      </c>
      <c r="G60" s="94">
        <v>16317.75</v>
      </c>
      <c r="H60" s="68">
        <f t="shared" si="0"/>
        <v>1.3598125</v>
      </c>
      <c r="I60" s="166">
        <f t="shared" si="1"/>
        <v>0.0019089756470896614</v>
      </c>
      <c r="J60" s="96">
        <v>34</v>
      </c>
    </row>
    <row r="61" spans="1:10" ht="16.5" customHeight="1">
      <c r="A61" s="23" t="s">
        <v>46</v>
      </c>
      <c r="B61" s="8"/>
      <c r="C61" s="8"/>
      <c r="D61" s="21" t="s">
        <v>137</v>
      </c>
      <c r="E61" s="9">
        <v>100</v>
      </c>
      <c r="F61" s="10">
        <v>100</v>
      </c>
      <c r="G61" s="94">
        <v>0</v>
      </c>
      <c r="H61" s="68">
        <f aca="true" t="shared" si="2" ref="H61:H122">G61/F61</f>
        <v>0</v>
      </c>
      <c r="I61" s="166">
        <f t="shared" si="1"/>
        <v>0</v>
      </c>
      <c r="J61" s="96">
        <f>SUM(J62:J67)</f>
        <v>0</v>
      </c>
    </row>
    <row r="62" spans="1:10" ht="16.5" customHeight="1">
      <c r="A62" s="23" t="s">
        <v>188</v>
      </c>
      <c r="B62" s="8"/>
      <c r="C62" s="8"/>
      <c r="D62" s="21" t="s">
        <v>153</v>
      </c>
      <c r="E62" s="9">
        <v>2500</v>
      </c>
      <c r="F62" s="10">
        <v>2500</v>
      </c>
      <c r="G62" s="94">
        <v>2433.5</v>
      </c>
      <c r="H62" s="68">
        <f t="shared" si="2"/>
        <v>0.9734</v>
      </c>
      <c r="I62" s="166">
        <f t="shared" si="1"/>
        <v>0.0002846895091046677</v>
      </c>
      <c r="J62" s="96">
        <f>SUM(J64:J68)</f>
        <v>0</v>
      </c>
    </row>
    <row r="63" spans="1:10" ht="16.5" customHeight="1">
      <c r="A63" s="63" t="s">
        <v>17</v>
      </c>
      <c r="B63" s="8"/>
      <c r="C63" s="8"/>
      <c r="D63" s="62" t="s">
        <v>118</v>
      </c>
      <c r="E63" s="9">
        <v>0</v>
      </c>
      <c r="F63" s="10">
        <v>40</v>
      </c>
      <c r="G63" s="94">
        <v>40.77</v>
      </c>
      <c r="H63" s="68">
        <f t="shared" si="2"/>
        <v>1.01925</v>
      </c>
      <c r="I63" s="166">
        <f t="shared" si="1"/>
        <v>4.769587543126074E-06</v>
      </c>
      <c r="J63" s="96">
        <v>0</v>
      </c>
    </row>
    <row r="64" spans="1:10" ht="26.25" customHeight="1">
      <c r="A64" s="23" t="s">
        <v>47</v>
      </c>
      <c r="B64" s="8"/>
      <c r="C64" s="21" t="s">
        <v>189</v>
      </c>
      <c r="D64" s="21"/>
      <c r="E64" s="9">
        <f>SUM(E65:E66)</f>
        <v>3129162</v>
      </c>
      <c r="F64" s="9">
        <f>SUM(F65:F66)</f>
        <v>3129162</v>
      </c>
      <c r="G64" s="96">
        <f>SUM(G65:G66)</f>
        <v>1350363</v>
      </c>
      <c r="H64" s="68">
        <f t="shared" si="2"/>
        <v>0.43154141588067346</v>
      </c>
      <c r="I64" s="166">
        <f t="shared" si="1"/>
        <v>0.15797582888149017</v>
      </c>
      <c r="J64" s="96">
        <f>SUM(J65:J69)</f>
        <v>0</v>
      </c>
    </row>
    <row r="65" spans="1:10" ht="17.25" customHeight="1">
      <c r="A65" s="23" t="s">
        <v>48</v>
      </c>
      <c r="B65" s="8"/>
      <c r="C65" s="8"/>
      <c r="D65" s="21" t="s">
        <v>136</v>
      </c>
      <c r="E65" s="9">
        <v>2999162</v>
      </c>
      <c r="F65" s="10">
        <v>2999162</v>
      </c>
      <c r="G65" s="94">
        <v>1210553</v>
      </c>
      <c r="H65" s="68">
        <f t="shared" si="2"/>
        <v>0.40363041409567074</v>
      </c>
      <c r="I65" s="166">
        <f aca="true" t="shared" si="3" ref="I65:I128">G65/8547908.94</f>
        <v>0.1416197819252857</v>
      </c>
      <c r="J65" s="96">
        <f>SUM(J66:J70)</f>
        <v>0</v>
      </c>
    </row>
    <row r="66" spans="1:10" ht="16.5" customHeight="1">
      <c r="A66" s="23" t="s">
        <v>49</v>
      </c>
      <c r="B66" s="8"/>
      <c r="C66" s="8"/>
      <c r="D66" s="21" t="s">
        <v>138</v>
      </c>
      <c r="E66" s="9">
        <v>130000</v>
      </c>
      <c r="F66" s="10">
        <v>130000</v>
      </c>
      <c r="G66" s="94">
        <v>139810</v>
      </c>
      <c r="H66" s="68">
        <f t="shared" si="2"/>
        <v>1.0754615384615385</v>
      </c>
      <c r="I66" s="166">
        <f t="shared" si="3"/>
        <v>0.016356046956204472</v>
      </c>
      <c r="J66" s="96">
        <f>SUM(J67:J71)</f>
        <v>0</v>
      </c>
    </row>
    <row r="67" spans="1:10" ht="18.75" customHeight="1">
      <c r="A67" s="12" t="s">
        <v>52</v>
      </c>
      <c r="B67" s="4">
        <v>758</v>
      </c>
      <c r="C67" s="4"/>
      <c r="D67" s="4"/>
      <c r="E67" s="5">
        <f>SUM(E68,E70,E72)</f>
        <v>3565477</v>
      </c>
      <c r="F67" s="5">
        <f>SUM(F68,F70,F72)</f>
        <v>3480678</v>
      </c>
      <c r="G67" s="95">
        <f>SUM(G68,G70,G72)</f>
        <v>2129401.0700000003</v>
      </c>
      <c r="H67" s="167">
        <f t="shared" si="2"/>
        <v>0.611777668029045</v>
      </c>
      <c r="I67" s="168">
        <f t="shared" si="3"/>
        <v>0.2491136820650315</v>
      </c>
      <c r="J67" s="105">
        <v>0</v>
      </c>
    </row>
    <row r="68" spans="1:10" ht="17.25" customHeight="1">
      <c r="A68" s="23" t="s">
        <v>225</v>
      </c>
      <c r="B68" s="8"/>
      <c r="C68" s="8">
        <v>75801</v>
      </c>
      <c r="D68" s="8"/>
      <c r="E68" s="9">
        <f>SUM(E69)</f>
        <v>3405583</v>
      </c>
      <c r="F68" s="10">
        <f>SUM(F69)</f>
        <v>3320784</v>
      </c>
      <c r="G68" s="94">
        <f>SUM(G69)</f>
        <v>2043560</v>
      </c>
      <c r="H68" s="68">
        <f t="shared" si="2"/>
        <v>0.6153848006976665</v>
      </c>
      <c r="I68" s="166">
        <f t="shared" si="3"/>
        <v>0.23907133479594603</v>
      </c>
      <c r="J68" s="107">
        <v>0</v>
      </c>
    </row>
    <row r="69" spans="1:10" ht="16.5" customHeight="1">
      <c r="A69" s="11" t="s">
        <v>53</v>
      </c>
      <c r="B69" s="8"/>
      <c r="C69" s="8"/>
      <c r="D69" s="21" t="s">
        <v>139</v>
      </c>
      <c r="E69" s="9">
        <v>3405583</v>
      </c>
      <c r="F69" s="10">
        <v>3320784</v>
      </c>
      <c r="G69" s="94">
        <v>2043560</v>
      </c>
      <c r="H69" s="68">
        <f t="shared" si="2"/>
        <v>0.6153848006976665</v>
      </c>
      <c r="I69" s="166">
        <f t="shared" si="3"/>
        <v>0.23907133479594603</v>
      </c>
      <c r="J69" s="107">
        <v>0</v>
      </c>
    </row>
    <row r="70" spans="1:10" ht="16.5" customHeight="1">
      <c r="A70" s="23" t="s">
        <v>191</v>
      </c>
      <c r="B70" s="8"/>
      <c r="C70" s="21" t="s">
        <v>192</v>
      </c>
      <c r="D70" s="21"/>
      <c r="E70" s="9">
        <f>SUM(E71)</f>
        <v>40000</v>
      </c>
      <c r="F70" s="10">
        <f>SUM(F71)</f>
        <v>40000</v>
      </c>
      <c r="G70" s="94">
        <f>SUM(G71)</f>
        <v>25895.07</v>
      </c>
      <c r="H70" s="68">
        <f t="shared" si="2"/>
        <v>0.64737675</v>
      </c>
      <c r="I70" s="166">
        <f t="shared" si="3"/>
        <v>0.003029404054461067</v>
      </c>
      <c r="J70" s="107">
        <v>0</v>
      </c>
    </row>
    <row r="71" spans="1:10" ht="16.5" customHeight="1">
      <c r="A71" s="23" t="s">
        <v>17</v>
      </c>
      <c r="B71" s="8"/>
      <c r="C71" s="8"/>
      <c r="D71" s="21" t="s">
        <v>118</v>
      </c>
      <c r="E71" s="9">
        <v>40000</v>
      </c>
      <c r="F71" s="10">
        <v>40000</v>
      </c>
      <c r="G71" s="94">
        <v>25895.07</v>
      </c>
      <c r="H71" s="68">
        <f t="shared" si="2"/>
        <v>0.64737675</v>
      </c>
      <c r="I71" s="166">
        <f t="shared" si="3"/>
        <v>0.003029404054461067</v>
      </c>
      <c r="J71" s="107">
        <v>0</v>
      </c>
    </row>
    <row r="72" spans="1:10" ht="16.5" customHeight="1">
      <c r="A72" s="23" t="s">
        <v>140</v>
      </c>
      <c r="B72" s="8"/>
      <c r="C72" s="21" t="s">
        <v>141</v>
      </c>
      <c r="D72" s="8"/>
      <c r="E72" s="9">
        <f>SUM(E73)</f>
        <v>119894</v>
      </c>
      <c r="F72" s="10">
        <f>SUM(F73)</f>
        <v>119894</v>
      </c>
      <c r="G72" s="94">
        <v>59946</v>
      </c>
      <c r="H72" s="68">
        <f t="shared" si="2"/>
        <v>0.4999916592990475</v>
      </c>
      <c r="I72" s="166">
        <f t="shared" si="3"/>
        <v>0.007012943214624372</v>
      </c>
      <c r="J72" s="107">
        <v>0</v>
      </c>
    </row>
    <row r="73" spans="1:10" ht="16.5" customHeight="1">
      <c r="A73" s="11" t="s">
        <v>53</v>
      </c>
      <c r="B73" s="8"/>
      <c r="C73" s="8"/>
      <c r="D73" s="21" t="s">
        <v>139</v>
      </c>
      <c r="E73" s="9">
        <v>119894</v>
      </c>
      <c r="F73" s="10">
        <v>119894</v>
      </c>
      <c r="G73" s="94">
        <v>59946</v>
      </c>
      <c r="H73" s="68">
        <f t="shared" si="2"/>
        <v>0.4999916592990475</v>
      </c>
      <c r="I73" s="166">
        <f t="shared" si="3"/>
        <v>0.007012943214624372</v>
      </c>
      <c r="J73" s="107">
        <v>0</v>
      </c>
    </row>
    <row r="74" spans="1:10" ht="18.75" customHeight="1">
      <c r="A74" s="12" t="s">
        <v>56</v>
      </c>
      <c r="B74" s="4">
        <v>801</v>
      </c>
      <c r="C74" s="4"/>
      <c r="D74" s="4"/>
      <c r="E74" s="5">
        <f>SUM(E75,E83,E88,E81)</f>
        <v>421756</v>
      </c>
      <c r="F74" s="5">
        <f>SUM(F75,F83,F88,F92,F81)</f>
        <v>616653</v>
      </c>
      <c r="G74" s="95">
        <f>SUM(G75,G83,G88,G92,G81)</f>
        <v>241221.46000000002</v>
      </c>
      <c r="H74" s="167">
        <f t="shared" si="2"/>
        <v>0.39117860449880243</v>
      </c>
      <c r="I74" s="168">
        <f t="shared" si="3"/>
        <v>0.028219937962979755</v>
      </c>
      <c r="J74" s="105">
        <f>SUM(J75,J83)</f>
        <v>1380.3</v>
      </c>
    </row>
    <row r="75" spans="1:10" ht="17.25" customHeight="1">
      <c r="A75" s="11" t="s">
        <v>57</v>
      </c>
      <c r="B75" s="8"/>
      <c r="C75" s="8">
        <v>80101</v>
      </c>
      <c r="D75" s="8"/>
      <c r="E75" s="9">
        <f>SUM(E76:E77)</f>
        <v>2800</v>
      </c>
      <c r="F75" s="9">
        <f>SUM(F76:F80)</f>
        <v>197697</v>
      </c>
      <c r="G75" s="96">
        <f>SUM(G76:G80)</f>
        <v>3817.21</v>
      </c>
      <c r="H75" s="68">
        <f t="shared" si="2"/>
        <v>0.019308386065544747</v>
      </c>
      <c r="I75" s="166">
        <f t="shared" si="3"/>
        <v>0.00044656652601168215</v>
      </c>
      <c r="J75" s="104">
        <v>0</v>
      </c>
    </row>
    <row r="76" spans="1:10" ht="27.75" customHeight="1">
      <c r="A76" s="23" t="s">
        <v>219</v>
      </c>
      <c r="B76" s="8"/>
      <c r="C76" s="8"/>
      <c r="D76" s="62" t="s">
        <v>117</v>
      </c>
      <c r="E76" s="9">
        <v>1300</v>
      </c>
      <c r="F76" s="9">
        <v>1300</v>
      </c>
      <c r="G76" s="96">
        <v>2096</v>
      </c>
      <c r="H76" s="68">
        <f t="shared" si="2"/>
        <v>1.6123076923076922</v>
      </c>
      <c r="I76" s="166">
        <f t="shared" si="3"/>
        <v>0.00024520616851587566</v>
      </c>
      <c r="J76" s="104">
        <v>0</v>
      </c>
    </row>
    <row r="77" spans="1:10" ht="16.5" customHeight="1">
      <c r="A77" s="11" t="s">
        <v>70</v>
      </c>
      <c r="B77" s="8"/>
      <c r="C77" s="8"/>
      <c r="D77" s="21" t="s">
        <v>144</v>
      </c>
      <c r="E77" s="9">
        <v>1500</v>
      </c>
      <c r="F77" s="10">
        <v>1500</v>
      </c>
      <c r="G77" s="94">
        <v>1178.09</v>
      </c>
      <c r="H77" s="68">
        <f t="shared" si="2"/>
        <v>0.7853933333333333</v>
      </c>
      <c r="I77" s="166">
        <f t="shared" si="3"/>
        <v>0.00013782201100518508</v>
      </c>
      <c r="J77" s="104">
        <v>0</v>
      </c>
    </row>
    <row r="78" spans="1:10" ht="16.5" customHeight="1">
      <c r="A78" s="23" t="s">
        <v>17</v>
      </c>
      <c r="B78" s="8"/>
      <c r="C78" s="8"/>
      <c r="D78" s="21" t="s">
        <v>118</v>
      </c>
      <c r="E78" s="9">
        <v>0</v>
      </c>
      <c r="F78" s="10">
        <v>0</v>
      </c>
      <c r="G78" s="94">
        <v>10.89</v>
      </c>
      <c r="H78" s="68"/>
      <c r="I78" s="166">
        <f t="shared" si="3"/>
        <v>1.273995789665022E-06</v>
      </c>
      <c r="J78" s="104">
        <v>0</v>
      </c>
    </row>
    <row r="79" spans="1:10" s="160" customFormat="1" ht="16.5" customHeight="1">
      <c r="A79" s="63" t="s">
        <v>9</v>
      </c>
      <c r="B79" s="62"/>
      <c r="C79" s="62"/>
      <c r="D79" s="62" t="s">
        <v>251</v>
      </c>
      <c r="E79" s="64">
        <v>0</v>
      </c>
      <c r="F79" s="65">
        <v>0</v>
      </c>
      <c r="G79" s="99">
        <v>532.23</v>
      </c>
      <c r="H79" s="68"/>
      <c r="I79" s="166">
        <f t="shared" si="3"/>
        <v>6.226435070095635E-05</v>
      </c>
      <c r="J79" s="107">
        <v>0</v>
      </c>
    </row>
    <row r="80" spans="1:10" ht="53.25" customHeight="1">
      <c r="A80" s="173" t="s">
        <v>410</v>
      </c>
      <c r="B80" s="8"/>
      <c r="C80" s="8"/>
      <c r="D80" s="62" t="s">
        <v>411</v>
      </c>
      <c r="E80" s="9">
        <v>0</v>
      </c>
      <c r="F80" s="10">
        <v>194897</v>
      </c>
      <c r="G80" s="94">
        <v>0</v>
      </c>
      <c r="H80" s="68">
        <f t="shared" si="2"/>
        <v>0</v>
      </c>
      <c r="I80" s="166">
        <f t="shared" si="3"/>
        <v>0</v>
      </c>
      <c r="J80" s="94">
        <v>0</v>
      </c>
    </row>
    <row r="81" spans="1:10" ht="17.25" customHeight="1">
      <c r="A81" s="63" t="s">
        <v>385</v>
      </c>
      <c r="B81" s="8"/>
      <c r="C81" s="62" t="s">
        <v>232</v>
      </c>
      <c r="D81" s="21"/>
      <c r="E81" s="9">
        <f>E82</f>
        <v>37047</v>
      </c>
      <c r="F81" s="9">
        <f>F82</f>
        <v>37047</v>
      </c>
      <c r="G81" s="96">
        <f>G82</f>
        <v>18986.69</v>
      </c>
      <c r="H81" s="68">
        <f t="shared" si="2"/>
        <v>0.5125027667557427</v>
      </c>
      <c r="I81" s="166">
        <f t="shared" si="3"/>
        <v>0.0022212087345890703</v>
      </c>
      <c r="J81" s="104">
        <v>0</v>
      </c>
    </row>
    <row r="82" spans="1:10" ht="39.75" customHeight="1">
      <c r="A82" s="110" t="s">
        <v>295</v>
      </c>
      <c r="B82" s="8"/>
      <c r="C82" s="8"/>
      <c r="D82" s="62" t="s">
        <v>113</v>
      </c>
      <c r="E82" s="9">
        <v>37047</v>
      </c>
      <c r="F82" s="10">
        <v>37047</v>
      </c>
      <c r="G82" s="94">
        <v>18986.69</v>
      </c>
      <c r="H82" s="68">
        <f t="shared" si="2"/>
        <v>0.5125027667557427</v>
      </c>
      <c r="I82" s="166">
        <f t="shared" si="3"/>
        <v>0.0022212087345890703</v>
      </c>
      <c r="J82" s="94">
        <v>0</v>
      </c>
    </row>
    <row r="83" spans="1:10" ht="16.5" customHeight="1">
      <c r="A83" s="23" t="s">
        <v>142</v>
      </c>
      <c r="B83" s="8"/>
      <c r="C83" s="21" t="s">
        <v>143</v>
      </c>
      <c r="D83" s="8"/>
      <c r="E83" s="9">
        <f>SUM(E84:E87)</f>
        <v>381909</v>
      </c>
      <c r="F83" s="10">
        <f>SUM(F84:F87)</f>
        <v>381909</v>
      </c>
      <c r="G83" s="94">
        <f>SUM(G84:G87)</f>
        <v>217809.52000000002</v>
      </c>
      <c r="H83" s="68">
        <f t="shared" si="2"/>
        <v>0.5703178505874437</v>
      </c>
      <c r="I83" s="166">
        <f t="shared" si="3"/>
        <v>0.025481029515974234</v>
      </c>
      <c r="J83" s="104">
        <v>1380.3</v>
      </c>
    </row>
    <row r="84" spans="1:10" ht="16.5" customHeight="1">
      <c r="A84" s="23" t="s">
        <v>70</v>
      </c>
      <c r="B84" s="8"/>
      <c r="C84" s="21"/>
      <c r="D84" s="21" t="s">
        <v>144</v>
      </c>
      <c r="E84" s="9">
        <v>236066</v>
      </c>
      <c r="F84" s="10">
        <v>236066</v>
      </c>
      <c r="G84" s="94">
        <v>131781.77</v>
      </c>
      <c r="H84" s="68">
        <f t="shared" si="2"/>
        <v>0.5582412122033669</v>
      </c>
      <c r="I84" s="166">
        <f t="shared" si="3"/>
        <v>0.015416842987566967</v>
      </c>
      <c r="J84" s="104">
        <v>1380.3</v>
      </c>
    </row>
    <row r="85" spans="1:10" ht="16.5" customHeight="1">
      <c r="A85" s="23" t="s">
        <v>17</v>
      </c>
      <c r="B85" s="8"/>
      <c r="C85" s="21"/>
      <c r="D85" s="21" t="s">
        <v>118</v>
      </c>
      <c r="E85" s="9">
        <v>300</v>
      </c>
      <c r="F85" s="10">
        <v>300</v>
      </c>
      <c r="G85" s="94">
        <v>251.28</v>
      </c>
      <c r="H85" s="68">
        <f t="shared" si="2"/>
        <v>0.8376</v>
      </c>
      <c r="I85" s="166">
        <f t="shared" si="3"/>
        <v>2.9396663179708605E-05</v>
      </c>
      <c r="J85" s="104">
        <v>0</v>
      </c>
    </row>
    <row r="86" spans="1:10" ht="15" customHeight="1">
      <c r="A86" s="63" t="s">
        <v>9</v>
      </c>
      <c r="B86" s="8"/>
      <c r="C86" s="21"/>
      <c r="D86" s="62" t="s">
        <v>251</v>
      </c>
      <c r="E86" s="9">
        <v>0</v>
      </c>
      <c r="F86" s="10">
        <v>0</v>
      </c>
      <c r="G86" s="94">
        <v>435.23</v>
      </c>
      <c r="H86" s="68"/>
      <c r="I86" s="166">
        <f t="shared" si="3"/>
        <v>5.091654614654798E-05</v>
      </c>
      <c r="J86" s="104">
        <v>0</v>
      </c>
    </row>
    <row r="87" spans="1:10" ht="39" customHeight="1">
      <c r="A87" s="110" t="s">
        <v>295</v>
      </c>
      <c r="B87" s="8"/>
      <c r="C87" s="21"/>
      <c r="D87" s="62" t="s">
        <v>113</v>
      </c>
      <c r="E87" s="9">
        <v>145543</v>
      </c>
      <c r="F87" s="10">
        <v>145543</v>
      </c>
      <c r="G87" s="94">
        <v>85341.24</v>
      </c>
      <c r="H87" s="68">
        <f t="shared" si="2"/>
        <v>0.5863644421236336</v>
      </c>
      <c r="I87" s="166">
        <f t="shared" si="3"/>
        <v>0.009983873319081007</v>
      </c>
      <c r="J87" s="104">
        <v>0</v>
      </c>
    </row>
    <row r="88" spans="1:10" ht="16.5" customHeight="1">
      <c r="A88" s="11" t="s">
        <v>60</v>
      </c>
      <c r="B88" s="8"/>
      <c r="C88" s="8">
        <v>80110</v>
      </c>
      <c r="D88" s="8"/>
      <c r="E88" s="9">
        <f>SUM(E89:E89)</f>
        <v>0</v>
      </c>
      <c r="F88" s="10">
        <f>SUM(F89:F89)</f>
        <v>0</v>
      </c>
      <c r="G88" s="94">
        <f>SUM(G89:G91)</f>
        <v>608.04</v>
      </c>
      <c r="H88" s="68"/>
      <c r="I88" s="166">
        <f t="shared" si="3"/>
        <v>7.113318640476766E-05</v>
      </c>
      <c r="J88" s="104">
        <v>0</v>
      </c>
    </row>
    <row r="89" spans="1:10" ht="25.5">
      <c r="A89" s="23" t="s">
        <v>219</v>
      </c>
      <c r="B89" s="8"/>
      <c r="C89" s="8"/>
      <c r="D89" s="62" t="s">
        <v>117</v>
      </c>
      <c r="E89" s="9">
        <v>0</v>
      </c>
      <c r="F89" s="10">
        <v>0</v>
      </c>
      <c r="G89" s="94">
        <v>442</v>
      </c>
      <c r="H89" s="68"/>
      <c r="I89" s="166">
        <f t="shared" si="3"/>
        <v>5.170855271184019E-05</v>
      </c>
      <c r="J89" s="104">
        <v>0</v>
      </c>
    </row>
    <row r="90" spans="1:10" ht="15" customHeight="1">
      <c r="A90" s="23" t="s">
        <v>17</v>
      </c>
      <c r="B90" s="8"/>
      <c r="C90" s="8"/>
      <c r="D90" s="62" t="s">
        <v>476</v>
      </c>
      <c r="E90" s="9">
        <v>0</v>
      </c>
      <c r="F90" s="10">
        <v>0</v>
      </c>
      <c r="G90" s="94">
        <v>101.54</v>
      </c>
      <c r="H90" s="68"/>
      <c r="I90" s="166">
        <f t="shared" si="3"/>
        <v>1.1878928602625008E-05</v>
      </c>
      <c r="J90" s="104">
        <v>0</v>
      </c>
    </row>
    <row r="91" spans="1:10" ht="15" customHeight="1">
      <c r="A91" s="23" t="s">
        <v>17</v>
      </c>
      <c r="B91" s="8"/>
      <c r="C91" s="8"/>
      <c r="D91" s="62" t="s">
        <v>477</v>
      </c>
      <c r="E91" s="9">
        <v>0</v>
      </c>
      <c r="F91" s="10">
        <v>0</v>
      </c>
      <c r="G91" s="94">
        <v>64.5</v>
      </c>
      <c r="H91" s="68"/>
      <c r="I91" s="166">
        <f t="shared" si="3"/>
        <v>7.545705090302471E-06</v>
      </c>
      <c r="J91" s="104">
        <v>0</v>
      </c>
    </row>
    <row r="92" spans="1:10" ht="12.75" hidden="1">
      <c r="A92" s="63" t="s">
        <v>16</v>
      </c>
      <c r="B92" s="8"/>
      <c r="C92" s="62" t="s">
        <v>167</v>
      </c>
      <c r="D92" s="62"/>
      <c r="E92" s="9">
        <v>0</v>
      </c>
      <c r="F92" s="10">
        <f>SUM(F93)</f>
        <v>0</v>
      </c>
      <c r="G92" s="94">
        <f>SUM(G93)</f>
        <v>0</v>
      </c>
      <c r="H92" s="68"/>
      <c r="I92" s="168">
        <f t="shared" si="3"/>
        <v>0</v>
      </c>
      <c r="J92" s="104">
        <v>0</v>
      </c>
    </row>
    <row r="93" spans="1:10" ht="29.25" customHeight="1" hidden="1">
      <c r="A93" s="23" t="s">
        <v>227</v>
      </c>
      <c r="B93" s="8"/>
      <c r="C93" s="8"/>
      <c r="D93" s="62" t="s">
        <v>190</v>
      </c>
      <c r="E93" s="9">
        <v>0</v>
      </c>
      <c r="F93" s="10">
        <v>0</v>
      </c>
      <c r="G93" s="94">
        <v>0</v>
      </c>
      <c r="H93" s="68"/>
      <c r="I93" s="168">
        <f t="shared" si="3"/>
        <v>0</v>
      </c>
      <c r="J93" s="104">
        <v>0</v>
      </c>
    </row>
    <row r="94" spans="1:10" ht="15" customHeight="1">
      <c r="A94" s="17" t="s">
        <v>62</v>
      </c>
      <c r="B94" s="61" t="s">
        <v>416</v>
      </c>
      <c r="C94" s="61"/>
      <c r="D94" s="61"/>
      <c r="E94" s="67">
        <v>0</v>
      </c>
      <c r="F94" s="66">
        <v>1560</v>
      </c>
      <c r="G94" s="97">
        <f>G95</f>
        <v>1560</v>
      </c>
      <c r="H94" s="68">
        <f t="shared" si="2"/>
        <v>1</v>
      </c>
      <c r="I94" s="168">
        <f t="shared" si="3"/>
        <v>0.00018250077427708303</v>
      </c>
      <c r="J94" s="107">
        <v>0</v>
      </c>
    </row>
    <row r="95" spans="1:10" ht="15" customHeight="1">
      <c r="A95" s="63" t="s">
        <v>478</v>
      </c>
      <c r="B95" s="62"/>
      <c r="C95" s="62" t="s">
        <v>417</v>
      </c>
      <c r="D95" s="62"/>
      <c r="E95" s="9">
        <v>0</v>
      </c>
      <c r="F95" s="10">
        <v>1560</v>
      </c>
      <c r="G95" s="94">
        <f>G96</f>
        <v>1560</v>
      </c>
      <c r="H95" s="68">
        <f t="shared" si="2"/>
        <v>1</v>
      </c>
      <c r="I95" s="166">
        <f t="shared" si="3"/>
        <v>0.00018250077427708303</v>
      </c>
      <c r="J95" s="104">
        <v>0</v>
      </c>
    </row>
    <row r="96" spans="1:10" ht="15" customHeight="1">
      <c r="A96" s="63" t="s">
        <v>188</v>
      </c>
      <c r="B96" s="62"/>
      <c r="C96" s="8"/>
      <c r="D96" s="62" t="s">
        <v>153</v>
      </c>
      <c r="E96" s="9">
        <v>0</v>
      </c>
      <c r="F96" s="10">
        <v>1560</v>
      </c>
      <c r="G96" s="94">
        <v>1560</v>
      </c>
      <c r="H96" s="68">
        <f t="shared" si="2"/>
        <v>1</v>
      </c>
      <c r="I96" s="166">
        <f t="shared" si="3"/>
        <v>0.00018250077427708303</v>
      </c>
      <c r="J96" s="104">
        <v>0</v>
      </c>
    </row>
    <row r="97" spans="1:10" ht="16.5" customHeight="1">
      <c r="A97" s="12" t="s">
        <v>145</v>
      </c>
      <c r="B97" s="4" t="s">
        <v>146</v>
      </c>
      <c r="C97" s="62"/>
      <c r="D97" s="4"/>
      <c r="E97" s="5">
        <f>SUM(E98,E104,E107,E112,E114,E116,E119,E110)</f>
        <v>3323640</v>
      </c>
      <c r="F97" s="5">
        <f>SUM(F98,F104,F107,F112,F114,F116,F119,F110)</f>
        <v>3252791</v>
      </c>
      <c r="G97" s="95">
        <f>SUM(G98,G104,G107,G112,G114,G116,G119,G110)</f>
        <v>1722509.1199999999</v>
      </c>
      <c r="H97" s="167">
        <f t="shared" si="2"/>
        <v>0.5295480465852248</v>
      </c>
      <c r="I97" s="168">
        <f t="shared" si="3"/>
        <v>0.20151233852521597</v>
      </c>
      <c r="J97" s="106">
        <f>J98</f>
        <v>417103.73</v>
      </c>
    </row>
    <row r="98" spans="1:10" ht="41.25" customHeight="1">
      <c r="A98" s="13" t="s">
        <v>376</v>
      </c>
      <c r="B98" s="4"/>
      <c r="C98" s="14" t="s">
        <v>154</v>
      </c>
      <c r="D98" s="4"/>
      <c r="E98" s="15">
        <f>SUM(E100:E103)</f>
        <v>2949060</v>
      </c>
      <c r="F98" s="16">
        <f>SUM(F100:F103)</f>
        <v>2812860</v>
      </c>
      <c r="G98" s="98">
        <f>SUM(G99:G103)</f>
        <v>1444937.2</v>
      </c>
      <c r="H98" s="68">
        <f t="shared" si="2"/>
        <v>0.5136896966077231</v>
      </c>
      <c r="I98" s="166">
        <f t="shared" si="3"/>
        <v>0.16903984473189768</v>
      </c>
      <c r="J98" s="107">
        <f>SUM(J99:J103)</f>
        <v>417103.73</v>
      </c>
    </row>
    <row r="99" spans="1:10" ht="15.75" customHeight="1">
      <c r="A99" s="13" t="s">
        <v>9</v>
      </c>
      <c r="B99" s="4"/>
      <c r="C99" s="14"/>
      <c r="D99" s="62" t="s">
        <v>153</v>
      </c>
      <c r="E99" s="15">
        <v>0</v>
      </c>
      <c r="F99" s="16">
        <v>0</v>
      </c>
      <c r="G99" s="98">
        <v>8.8</v>
      </c>
      <c r="H99" s="68"/>
      <c r="I99" s="166">
        <f t="shared" si="3"/>
        <v>1.0294915472040583E-06</v>
      </c>
      <c r="J99" s="107">
        <v>0</v>
      </c>
    </row>
    <row r="100" spans="1:10" ht="16.5" customHeight="1">
      <c r="A100" s="13" t="s">
        <v>17</v>
      </c>
      <c r="B100" s="4"/>
      <c r="C100" s="14"/>
      <c r="D100" s="62" t="s">
        <v>118</v>
      </c>
      <c r="E100" s="64">
        <v>60</v>
      </c>
      <c r="F100" s="65">
        <v>60</v>
      </c>
      <c r="G100" s="99">
        <v>1.67</v>
      </c>
      <c r="H100" s="68">
        <f t="shared" si="2"/>
        <v>0.02783333333333333</v>
      </c>
      <c r="I100" s="166">
        <f t="shared" si="3"/>
        <v>1.9536941861713374E-07</v>
      </c>
      <c r="J100" s="107">
        <v>0</v>
      </c>
    </row>
    <row r="101" spans="1:10" ht="16.5" customHeight="1">
      <c r="A101" s="13" t="s">
        <v>9</v>
      </c>
      <c r="B101" s="4"/>
      <c r="C101" s="14"/>
      <c r="D101" s="62" t="s">
        <v>251</v>
      </c>
      <c r="E101" s="64">
        <v>3000</v>
      </c>
      <c r="F101" s="65">
        <v>3000</v>
      </c>
      <c r="G101" s="99">
        <v>800</v>
      </c>
      <c r="H101" s="68">
        <f t="shared" si="2"/>
        <v>0.26666666666666666</v>
      </c>
      <c r="I101" s="166">
        <f t="shared" si="3"/>
        <v>9.359014065491438E-05</v>
      </c>
      <c r="J101" s="107">
        <v>2066</v>
      </c>
    </row>
    <row r="102" spans="1:10" ht="39" customHeight="1">
      <c r="A102" s="23" t="s">
        <v>226</v>
      </c>
      <c r="B102" s="4"/>
      <c r="C102" s="14"/>
      <c r="D102" s="14" t="s">
        <v>119</v>
      </c>
      <c r="E102" s="15">
        <v>2937200</v>
      </c>
      <c r="F102" s="16">
        <v>2801000</v>
      </c>
      <c r="G102" s="98">
        <v>1434800</v>
      </c>
      <c r="H102" s="68">
        <f t="shared" si="2"/>
        <v>0.5122456265619422</v>
      </c>
      <c r="I102" s="166">
        <f t="shared" si="3"/>
        <v>0.16785391726458893</v>
      </c>
      <c r="J102" s="107">
        <v>0</v>
      </c>
    </row>
    <row r="103" spans="1:10" ht="38.25" customHeight="1">
      <c r="A103" s="24" t="s">
        <v>120</v>
      </c>
      <c r="B103" s="4"/>
      <c r="C103" s="14"/>
      <c r="D103" s="14" t="s">
        <v>121</v>
      </c>
      <c r="E103" s="15">
        <v>8800</v>
      </c>
      <c r="F103" s="16">
        <v>8800</v>
      </c>
      <c r="G103" s="98">
        <v>9326.73</v>
      </c>
      <c r="H103" s="68">
        <f t="shared" si="2"/>
        <v>1.0598556818181817</v>
      </c>
      <c r="I103" s="166">
        <f t="shared" si="3"/>
        <v>0.0010911124656880118</v>
      </c>
      <c r="J103" s="107">
        <v>415037.73</v>
      </c>
    </row>
    <row r="104" spans="1:10" ht="66" customHeight="1">
      <c r="A104" s="57" t="s">
        <v>468</v>
      </c>
      <c r="B104" s="8"/>
      <c r="C104" s="21" t="s">
        <v>147</v>
      </c>
      <c r="D104" s="8"/>
      <c r="E104" s="9">
        <f>SUM(E105)</f>
        <v>26200</v>
      </c>
      <c r="F104" s="10">
        <f>SUM(F105,F106)</f>
        <v>26200</v>
      </c>
      <c r="G104" s="94">
        <f>SUM(G105,G106)</f>
        <v>14654</v>
      </c>
      <c r="H104" s="68">
        <f t="shared" si="2"/>
        <v>0.5593129770992367</v>
      </c>
      <c r="I104" s="166">
        <f t="shared" si="3"/>
        <v>0.0017143374014463942</v>
      </c>
      <c r="J104" s="94">
        <f>SUM(J105,J106)</f>
        <v>0</v>
      </c>
    </row>
    <row r="105" spans="1:10" ht="39" customHeight="1">
      <c r="A105" s="23" t="s">
        <v>226</v>
      </c>
      <c r="B105" s="8"/>
      <c r="C105" s="8"/>
      <c r="D105" s="21" t="s">
        <v>119</v>
      </c>
      <c r="E105" s="9">
        <v>26200</v>
      </c>
      <c r="F105" s="10">
        <v>9850</v>
      </c>
      <c r="G105" s="94">
        <v>7441</v>
      </c>
      <c r="H105" s="68">
        <f t="shared" si="2"/>
        <v>0.7554314720812183</v>
      </c>
      <c r="I105" s="166">
        <f t="shared" si="3"/>
        <v>0.0008705052957665223</v>
      </c>
      <c r="J105" s="104">
        <v>0</v>
      </c>
    </row>
    <row r="106" spans="1:10" ht="25.5">
      <c r="A106" s="23" t="s">
        <v>418</v>
      </c>
      <c r="B106" s="8"/>
      <c r="C106" s="8"/>
      <c r="D106" s="21" t="s">
        <v>190</v>
      </c>
      <c r="E106" s="9"/>
      <c r="F106" s="10">
        <v>16350</v>
      </c>
      <c r="G106" s="94">
        <v>7213</v>
      </c>
      <c r="H106" s="68">
        <f t="shared" si="2"/>
        <v>0.44116207951070335</v>
      </c>
      <c r="I106" s="166">
        <f t="shared" si="3"/>
        <v>0.0008438321056798717</v>
      </c>
      <c r="J106" s="104"/>
    </row>
    <row r="107" spans="1:10" ht="29.25" customHeight="1">
      <c r="A107" s="87" t="s">
        <v>315</v>
      </c>
      <c r="B107" s="108"/>
      <c r="C107" s="21" t="s">
        <v>148</v>
      </c>
      <c r="D107" s="21"/>
      <c r="E107" s="20">
        <f>SUM(E109:E109)</f>
        <v>104300</v>
      </c>
      <c r="F107" s="46">
        <f>SUM(F108:F109)</f>
        <v>104300</v>
      </c>
      <c r="G107" s="100">
        <f>SUM(G108:G109)</f>
        <v>68156</v>
      </c>
      <c r="H107" s="68">
        <f t="shared" si="2"/>
        <v>0.6534611697027805</v>
      </c>
      <c r="I107" s="166">
        <f t="shared" si="3"/>
        <v>0.00797341203309543</v>
      </c>
      <c r="J107" s="104">
        <v>0</v>
      </c>
    </row>
    <row r="108" spans="1:10" ht="16.5" customHeight="1">
      <c r="A108" s="87" t="s">
        <v>9</v>
      </c>
      <c r="B108" s="108"/>
      <c r="C108" s="21"/>
      <c r="D108" s="21" t="s">
        <v>251</v>
      </c>
      <c r="E108" s="20">
        <v>0</v>
      </c>
      <c r="F108" s="46">
        <v>0</v>
      </c>
      <c r="G108" s="100">
        <v>0</v>
      </c>
      <c r="H108" s="68"/>
      <c r="I108" s="166">
        <f t="shared" si="3"/>
        <v>0</v>
      </c>
      <c r="J108" s="104">
        <v>0</v>
      </c>
    </row>
    <row r="109" spans="1:10" ht="26.25" customHeight="1">
      <c r="A109" s="23" t="s">
        <v>227</v>
      </c>
      <c r="B109" s="21"/>
      <c r="C109" s="21"/>
      <c r="D109" s="21" t="s">
        <v>190</v>
      </c>
      <c r="E109" s="20">
        <v>104300</v>
      </c>
      <c r="F109" s="46">
        <v>104300</v>
      </c>
      <c r="G109" s="100">
        <v>68156</v>
      </c>
      <c r="H109" s="68">
        <f t="shared" si="2"/>
        <v>0.6534611697027805</v>
      </c>
      <c r="I109" s="166">
        <f t="shared" si="3"/>
        <v>0.00797341203309543</v>
      </c>
      <c r="J109" s="104">
        <v>0</v>
      </c>
    </row>
    <row r="110" spans="1:10" ht="17.25" customHeight="1">
      <c r="A110" s="63" t="s">
        <v>386</v>
      </c>
      <c r="B110" s="21"/>
      <c r="C110" s="62" t="s">
        <v>387</v>
      </c>
      <c r="D110" s="21"/>
      <c r="E110" s="20">
        <f>E111</f>
        <v>108200</v>
      </c>
      <c r="F110" s="20">
        <f>F111</f>
        <v>106901</v>
      </c>
      <c r="G110" s="161">
        <f>G111</f>
        <v>89647</v>
      </c>
      <c r="H110" s="68">
        <f t="shared" si="2"/>
        <v>0.8385983292953293</v>
      </c>
      <c r="I110" s="166">
        <f t="shared" si="3"/>
        <v>0.010487594174113886</v>
      </c>
      <c r="J110" s="104"/>
    </row>
    <row r="111" spans="1:10" ht="26.25" customHeight="1">
      <c r="A111" s="131" t="s">
        <v>428</v>
      </c>
      <c r="B111" s="21"/>
      <c r="C111" s="21"/>
      <c r="D111" s="62" t="s">
        <v>190</v>
      </c>
      <c r="E111" s="20">
        <v>108200</v>
      </c>
      <c r="F111" s="46">
        <v>106901</v>
      </c>
      <c r="G111" s="100">
        <v>89647</v>
      </c>
      <c r="H111" s="68">
        <f t="shared" si="2"/>
        <v>0.8385983292953293</v>
      </c>
      <c r="I111" s="166">
        <f t="shared" si="3"/>
        <v>0.010487594174113886</v>
      </c>
      <c r="J111" s="104"/>
    </row>
    <row r="112" spans="1:10" ht="17.25" customHeight="1">
      <c r="A112" s="11" t="s">
        <v>67</v>
      </c>
      <c r="B112" s="8"/>
      <c r="C112" s="21" t="s">
        <v>149</v>
      </c>
      <c r="D112" s="8"/>
      <c r="E112" s="9">
        <f>SUM(E113:E113)</f>
        <v>108000</v>
      </c>
      <c r="F112" s="10">
        <f>SUM(F113:F113)</f>
        <v>112500</v>
      </c>
      <c r="G112" s="94">
        <f>SUM(G113:G113)</f>
        <v>56612</v>
      </c>
      <c r="H112" s="68">
        <f t="shared" si="2"/>
        <v>0.5032177777777778</v>
      </c>
      <c r="I112" s="166">
        <f t="shared" si="3"/>
        <v>0.006622906303445016</v>
      </c>
      <c r="J112" s="104">
        <v>0</v>
      </c>
    </row>
    <row r="113" spans="1:10" ht="26.25" customHeight="1">
      <c r="A113" s="131" t="s">
        <v>428</v>
      </c>
      <c r="B113" s="8"/>
      <c r="C113" s="8"/>
      <c r="D113" s="21" t="s">
        <v>190</v>
      </c>
      <c r="E113" s="9">
        <v>108000</v>
      </c>
      <c r="F113" s="10">
        <v>112500</v>
      </c>
      <c r="G113" s="94">
        <v>56612</v>
      </c>
      <c r="H113" s="68">
        <f t="shared" si="2"/>
        <v>0.5032177777777778</v>
      </c>
      <c r="I113" s="166">
        <f t="shared" si="3"/>
        <v>0.006622906303445016</v>
      </c>
      <c r="J113" s="104">
        <v>0</v>
      </c>
    </row>
    <row r="114" spans="1:10" ht="41.25" customHeight="1">
      <c r="A114" s="51" t="s">
        <v>256</v>
      </c>
      <c r="B114" s="8"/>
      <c r="C114" s="62" t="s">
        <v>250</v>
      </c>
      <c r="D114" s="21"/>
      <c r="E114" s="9">
        <f>SUM(E115)</f>
        <v>1680</v>
      </c>
      <c r="F114" s="10">
        <f>F115</f>
        <v>1680</v>
      </c>
      <c r="G114" s="94">
        <v>1120</v>
      </c>
      <c r="H114" s="68">
        <f t="shared" si="2"/>
        <v>0.6666666666666666</v>
      </c>
      <c r="I114" s="166">
        <f t="shared" si="3"/>
        <v>0.00013102619691688012</v>
      </c>
      <c r="J114" s="104">
        <v>0</v>
      </c>
    </row>
    <row r="115" spans="1:10" ht="18.75" customHeight="1">
      <c r="A115" s="63" t="s">
        <v>70</v>
      </c>
      <c r="B115" s="8"/>
      <c r="C115" s="8"/>
      <c r="D115" s="62" t="s">
        <v>144</v>
      </c>
      <c r="E115" s="9">
        <v>1680</v>
      </c>
      <c r="F115" s="10">
        <v>1680</v>
      </c>
      <c r="G115" s="94">
        <v>1120</v>
      </c>
      <c r="H115" s="68">
        <f t="shared" si="2"/>
        <v>0.6666666666666666</v>
      </c>
      <c r="I115" s="166">
        <f t="shared" si="3"/>
        <v>0.00013102619691688012</v>
      </c>
      <c r="J115" s="104">
        <v>0</v>
      </c>
    </row>
    <row r="116" spans="1:10" ht="26.25" customHeight="1">
      <c r="A116" s="23" t="s">
        <v>150</v>
      </c>
      <c r="B116" s="8"/>
      <c r="C116" s="21" t="s">
        <v>151</v>
      </c>
      <c r="D116" s="8"/>
      <c r="E116" s="9">
        <f>SUM(E117:E118)</f>
        <v>26200</v>
      </c>
      <c r="F116" s="10">
        <f>SUM(F117,F118)</f>
        <v>30600</v>
      </c>
      <c r="G116" s="94">
        <f>SUM(G117,G118)</f>
        <v>15881.92</v>
      </c>
      <c r="H116" s="68">
        <f t="shared" si="2"/>
        <v>0.5190169934640523</v>
      </c>
      <c r="I116" s="166">
        <f t="shared" si="3"/>
        <v>0.0018579889083376222</v>
      </c>
      <c r="J116" s="104">
        <v>0</v>
      </c>
    </row>
    <row r="117" spans="1:10" ht="12.75" customHeight="1">
      <c r="A117" s="23" t="s">
        <v>70</v>
      </c>
      <c r="B117" s="8"/>
      <c r="C117" s="8"/>
      <c r="D117" s="21" t="s">
        <v>144</v>
      </c>
      <c r="E117" s="9">
        <v>8000</v>
      </c>
      <c r="F117" s="10">
        <v>8000</v>
      </c>
      <c r="G117" s="94">
        <v>4581.92</v>
      </c>
      <c r="H117" s="68">
        <f t="shared" si="2"/>
        <v>0.57274</v>
      </c>
      <c r="I117" s="166">
        <f t="shared" si="3"/>
        <v>0.0005360281715869566</v>
      </c>
      <c r="J117" s="104">
        <v>0</v>
      </c>
    </row>
    <row r="118" spans="1:10" ht="39" customHeight="1">
      <c r="A118" s="23" t="s">
        <v>226</v>
      </c>
      <c r="B118" s="8"/>
      <c r="C118" s="8"/>
      <c r="D118" s="62" t="s">
        <v>119</v>
      </c>
      <c r="E118" s="9">
        <v>18200</v>
      </c>
      <c r="F118" s="10">
        <v>22600</v>
      </c>
      <c r="G118" s="94">
        <v>11300</v>
      </c>
      <c r="H118" s="68">
        <f t="shared" si="2"/>
        <v>0.5</v>
      </c>
      <c r="I118" s="166">
        <f t="shared" si="3"/>
        <v>0.0013219607367506655</v>
      </c>
      <c r="J118" s="104">
        <v>0</v>
      </c>
    </row>
    <row r="119" spans="1:10" ht="17.25" customHeight="1">
      <c r="A119" s="23" t="s">
        <v>16</v>
      </c>
      <c r="B119" s="8"/>
      <c r="C119" s="21" t="s">
        <v>179</v>
      </c>
      <c r="D119" s="21"/>
      <c r="E119" s="9">
        <f>+SUM(E120:E120)</f>
        <v>0</v>
      </c>
      <c r="F119" s="10">
        <f>SUM(F120:F120)</f>
        <v>57750</v>
      </c>
      <c r="G119" s="94">
        <f>SUM(G120:G120)</f>
        <v>31501</v>
      </c>
      <c r="H119" s="68">
        <f t="shared" si="2"/>
        <v>0.5454718614718614</v>
      </c>
      <c r="I119" s="166">
        <f t="shared" si="3"/>
        <v>0.003685228775963072</v>
      </c>
      <c r="J119" s="104">
        <v>0</v>
      </c>
    </row>
    <row r="120" spans="1:10" ht="26.25" customHeight="1">
      <c r="A120" s="131" t="s">
        <v>428</v>
      </c>
      <c r="B120" s="8"/>
      <c r="C120" s="8"/>
      <c r="D120" s="21" t="s">
        <v>190</v>
      </c>
      <c r="E120" s="9">
        <v>0</v>
      </c>
      <c r="F120" s="10">
        <v>57750</v>
      </c>
      <c r="G120" s="94">
        <v>31501</v>
      </c>
      <c r="H120" s="68">
        <f t="shared" si="2"/>
        <v>0.5454718614718614</v>
      </c>
      <c r="I120" s="166">
        <f t="shared" si="3"/>
        <v>0.003685228775963072</v>
      </c>
      <c r="J120" s="104">
        <v>0</v>
      </c>
    </row>
    <row r="121" spans="1:10" s="84" customFormat="1" ht="26.25" customHeight="1">
      <c r="A121" s="111" t="s">
        <v>323</v>
      </c>
      <c r="B121" s="112" t="s">
        <v>324</v>
      </c>
      <c r="C121" s="112"/>
      <c r="D121" s="112"/>
      <c r="E121" s="113">
        <f>SUM(E122)</f>
        <v>69484</v>
      </c>
      <c r="F121" s="113">
        <f>SUM(F122)</f>
        <v>158324</v>
      </c>
      <c r="G121" s="119">
        <f>SUM(G122)</f>
        <v>40925.36</v>
      </c>
      <c r="H121" s="167">
        <f t="shared" si="2"/>
        <v>0.25849119527045805</v>
      </c>
      <c r="I121" s="168">
        <f t="shared" si="3"/>
        <v>0.004787762748441259</v>
      </c>
      <c r="J121" s="119">
        <f>SUM(J122)</f>
        <v>0</v>
      </c>
    </row>
    <row r="122" spans="1:10" ht="16.5" customHeight="1">
      <c r="A122" s="23" t="s">
        <v>16</v>
      </c>
      <c r="B122" s="8"/>
      <c r="C122" s="21" t="s">
        <v>325</v>
      </c>
      <c r="D122" s="21"/>
      <c r="E122" s="9">
        <f>SUM(E123:E128)</f>
        <v>69484</v>
      </c>
      <c r="F122" s="9">
        <f>SUM(F123:F128)</f>
        <v>158324</v>
      </c>
      <c r="G122" s="96">
        <f>SUM(G123:G128)</f>
        <v>40925.36</v>
      </c>
      <c r="H122" s="68">
        <f t="shared" si="2"/>
        <v>0.25849119527045805</v>
      </c>
      <c r="I122" s="166">
        <f t="shared" si="3"/>
        <v>0.004787762748441259</v>
      </c>
      <c r="J122" s="104">
        <v>0</v>
      </c>
    </row>
    <row r="123" spans="1:10" ht="16.5" customHeight="1">
      <c r="A123" s="23" t="s">
        <v>17</v>
      </c>
      <c r="B123" s="8"/>
      <c r="C123" s="21"/>
      <c r="D123" s="21" t="s">
        <v>118</v>
      </c>
      <c r="E123" s="9">
        <v>20</v>
      </c>
      <c r="F123" s="9">
        <v>20</v>
      </c>
      <c r="G123" s="96">
        <v>19.44</v>
      </c>
      <c r="H123" s="68">
        <f aca="true" t="shared" si="4" ref="H123:H166">G123/F123</f>
        <v>0.9720000000000001</v>
      </c>
      <c r="I123" s="166">
        <f t="shared" si="3"/>
        <v>2.2742404179144197E-06</v>
      </c>
      <c r="J123" s="104">
        <v>0</v>
      </c>
    </row>
    <row r="124" spans="1:10" ht="50.25" customHeight="1">
      <c r="A124" s="174" t="s">
        <v>410</v>
      </c>
      <c r="B124" s="8"/>
      <c r="C124" s="21"/>
      <c r="D124" s="21" t="s">
        <v>419</v>
      </c>
      <c r="E124" s="9">
        <v>0</v>
      </c>
      <c r="F124" s="9">
        <v>143418</v>
      </c>
      <c r="G124" s="96">
        <v>36765.31</v>
      </c>
      <c r="H124" s="68">
        <f t="shared" si="4"/>
        <v>0.2563507370065124</v>
      </c>
      <c r="I124" s="166">
        <f t="shared" si="3"/>
        <v>0.004301088167651912</v>
      </c>
      <c r="J124" s="94">
        <v>0</v>
      </c>
    </row>
    <row r="125" spans="1:10" ht="48.75" customHeight="1">
      <c r="A125" s="174" t="s">
        <v>410</v>
      </c>
      <c r="B125" s="8"/>
      <c r="C125" s="21"/>
      <c r="D125" s="21" t="s">
        <v>326</v>
      </c>
      <c r="E125" s="9">
        <v>0</v>
      </c>
      <c r="F125" s="9">
        <v>14886</v>
      </c>
      <c r="G125" s="96">
        <v>4140.18</v>
      </c>
      <c r="H125" s="68">
        <f t="shared" si="4"/>
        <v>0.2781257557436518</v>
      </c>
      <c r="I125" s="166">
        <f t="shared" si="3"/>
        <v>0.0004843500356708293</v>
      </c>
      <c r="J125" s="94">
        <v>0</v>
      </c>
    </row>
    <row r="126" spans="1:10" ht="25.5">
      <c r="A126" s="63" t="s">
        <v>388</v>
      </c>
      <c r="B126" s="8"/>
      <c r="C126" s="21"/>
      <c r="D126" s="62" t="s">
        <v>389</v>
      </c>
      <c r="E126" s="9">
        <v>59044</v>
      </c>
      <c r="F126" s="9">
        <v>0</v>
      </c>
      <c r="G126" s="96">
        <v>0</v>
      </c>
      <c r="H126" s="68"/>
      <c r="I126" s="166">
        <f t="shared" si="3"/>
        <v>0</v>
      </c>
      <c r="J126" s="104">
        <v>0</v>
      </c>
    </row>
    <row r="127" spans="1:10" ht="25.5">
      <c r="A127" s="63" t="s">
        <v>388</v>
      </c>
      <c r="B127" s="8"/>
      <c r="C127" s="21"/>
      <c r="D127" s="62" t="s">
        <v>390</v>
      </c>
      <c r="E127" s="9">
        <v>10420</v>
      </c>
      <c r="F127" s="9">
        <v>0</v>
      </c>
      <c r="G127" s="96">
        <v>0</v>
      </c>
      <c r="H127" s="68"/>
      <c r="I127" s="166">
        <f t="shared" si="3"/>
        <v>0</v>
      </c>
      <c r="J127" s="104">
        <v>0</v>
      </c>
    </row>
    <row r="128" spans="1:10" ht="25.5" customHeight="1">
      <c r="A128" s="63" t="s">
        <v>480</v>
      </c>
      <c r="B128" s="8"/>
      <c r="C128" s="21"/>
      <c r="D128" s="62" t="s">
        <v>479</v>
      </c>
      <c r="E128" s="9">
        <v>0</v>
      </c>
      <c r="F128" s="9">
        <v>0</v>
      </c>
      <c r="G128" s="96">
        <v>0.43</v>
      </c>
      <c r="H128" s="68"/>
      <c r="I128" s="166">
        <f t="shared" si="3"/>
        <v>5.0304700602016474E-08</v>
      </c>
      <c r="J128" s="104">
        <v>0</v>
      </c>
    </row>
    <row r="129" spans="1:10" ht="16.5" customHeight="1">
      <c r="A129" s="17" t="s">
        <v>68</v>
      </c>
      <c r="B129" s="61" t="s">
        <v>252</v>
      </c>
      <c r="C129" s="8"/>
      <c r="D129" s="21"/>
      <c r="E129" s="67">
        <f>SUM(E132,E130)</f>
        <v>5440</v>
      </c>
      <c r="F129" s="66">
        <f>SUM(F132,F130)</f>
        <v>50788</v>
      </c>
      <c r="G129" s="97">
        <f>SUM(G132,G130)</f>
        <v>50788</v>
      </c>
      <c r="H129" s="167">
        <f t="shared" si="4"/>
        <v>1</v>
      </c>
      <c r="I129" s="168">
        <f aca="true" t="shared" si="5" ref="I129:I166">G129/8547908.94</f>
        <v>0.005941570079477239</v>
      </c>
      <c r="J129" s="106">
        <v>0</v>
      </c>
    </row>
    <row r="130" spans="1:10" ht="16.5" customHeight="1">
      <c r="A130" s="86" t="s">
        <v>289</v>
      </c>
      <c r="B130" s="61"/>
      <c r="C130" s="62" t="s">
        <v>290</v>
      </c>
      <c r="D130" s="21"/>
      <c r="E130" s="9">
        <f>SUM(E131)</f>
        <v>5440</v>
      </c>
      <c r="F130" s="65">
        <f>F131</f>
        <v>5440</v>
      </c>
      <c r="G130" s="99">
        <v>5440</v>
      </c>
      <c r="H130" s="68">
        <f t="shared" si="4"/>
        <v>1</v>
      </c>
      <c r="I130" s="170">
        <f t="shared" si="5"/>
        <v>0.0006364129564534177</v>
      </c>
      <c r="J130" s="104">
        <v>0</v>
      </c>
    </row>
    <row r="131" spans="1:10" ht="40.5" customHeight="1">
      <c r="A131" s="110" t="s">
        <v>295</v>
      </c>
      <c r="B131" s="61"/>
      <c r="C131" s="8"/>
      <c r="D131" s="62" t="s">
        <v>113</v>
      </c>
      <c r="E131" s="9">
        <v>5440</v>
      </c>
      <c r="F131" s="65">
        <v>5440</v>
      </c>
      <c r="G131" s="99">
        <v>5440</v>
      </c>
      <c r="H131" s="68">
        <f t="shared" si="4"/>
        <v>1</v>
      </c>
      <c r="I131" s="170">
        <f t="shared" si="5"/>
        <v>0.0006364129564534177</v>
      </c>
      <c r="J131" s="104">
        <v>0</v>
      </c>
    </row>
    <row r="132" spans="1:10" ht="16.5" customHeight="1">
      <c r="A132" s="23" t="s">
        <v>193</v>
      </c>
      <c r="B132" s="61"/>
      <c r="C132" s="21" t="s">
        <v>194</v>
      </c>
      <c r="D132" s="21"/>
      <c r="E132" s="9">
        <f>SUM(E133)</f>
        <v>0</v>
      </c>
      <c r="F132" s="10">
        <f>F133</f>
        <v>45348</v>
      </c>
      <c r="G132" s="99">
        <f>G133</f>
        <v>45348</v>
      </c>
      <c r="H132" s="68">
        <f t="shared" si="4"/>
        <v>1</v>
      </c>
      <c r="I132" s="170">
        <f t="shared" si="5"/>
        <v>0.005305157123023822</v>
      </c>
      <c r="J132" s="104">
        <v>0</v>
      </c>
    </row>
    <row r="133" spans="1:10" ht="29.25" customHeight="1">
      <c r="A133" s="131" t="s">
        <v>428</v>
      </c>
      <c r="B133" s="61"/>
      <c r="C133" s="21"/>
      <c r="D133" s="21" t="s">
        <v>190</v>
      </c>
      <c r="E133" s="9">
        <v>0</v>
      </c>
      <c r="F133" s="10">
        <v>45348</v>
      </c>
      <c r="G133" s="94">
        <v>45348</v>
      </c>
      <c r="H133" s="68">
        <f t="shared" si="4"/>
        <v>1</v>
      </c>
      <c r="I133" s="170">
        <f t="shared" si="5"/>
        <v>0.005305157123023822</v>
      </c>
      <c r="J133" s="104">
        <v>0</v>
      </c>
    </row>
    <row r="134" spans="1:10" ht="21" customHeight="1">
      <c r="A134" s="12" t="s">
        <v>72</v>
      </c>
      <c r="B134" s="4">
        <v>900</v>
      </c>
      <c r="C134" s="4"/>
      <c r="D134" s="4"/>
      <c r="E134" s="5">
        <f>SUM(E142,E151,E153,E135)</f>
        <v>2050076</v>
      </c>
      <c r="F134" s="5">
        <f>SUM(F142,F151,F153,F135,F139,F147,F145,F149)</f>
        <v>2132161</v>
      </c>
      <c r="G134" s="95">
        <f>SUM(G142,G151,G153,G135,G139,G147,G145,G149)</f>
        <v>745133.5099999999</v>
      </c>
      <c r="H134" s="167">
        <f t="shared" si="4"/>
        <v>0.3494733793554989</v>
      </c>
      <c r="I134" s="168">
        <f t="shared" si="5"/>
        <v>0.08717143750948755</v>
      </c>
      <c r="J134" s="105">
        <v>0</v>
      </c>
    </row>
    <row r="135" spans="1:10" s="45" customFormat="1" ht="21" customHeight="1">
      <c r="A135" s="13" t="s">
        <v>101</v>
      </c>
      <c r="B135" s="14"/>
      <c r="C135" s="14" t="s">
        <v>102</v>
      </c>
      <c r="D135" s="14"/>
      <c r="E135" s="15">
        <f>SUM(E138)</f>
        <v>2049876</v>
      </c>
      <c r="F135" s="15">
        <f>SUM(F137:F138)</f>
        <v>2049876</v>
      </c>
      <c r="G135" s="114">
        <f>G136+G137+G138</f>
        <v>683801.12</v>
      </c>
      <c r="H135" s="68">
        <f t="shared" si="4"/>
        <v>0.33358169957597433</v>
      </c>
      <c r="I135" s="166">
        <f t="shared" si="5"/>
        <v>0.07999630375098497</v>
      </c>
      <c r="J135" s="115">
        <v>0</v>
      </c>
    </row>
    <row r="136" spans="1:10" s="45" customFormat="1" ht="25.5" customHeight="1">
      <c r="A136" s="13" t="s">
        <v>420</v>
      </c>
      <c r="B136" s="14"/>
      <c r="C136" s="14"/>
      <c r="D136" s="14" t="s">
        <v>421</v>
      </c>
      <c r="E136" s="15">
        <v>0</v>
      </c>
      <c r="F136" s="15">
        <v>0</v>
      </c>
      <c r="G136" s="114">
        <v>4002</v>
      </c>
      <c r="H136" s="68"/>
      <c r="I136" s="166">
        <f t="shared" si="5"/>
        <v>0.00046818467862620917</v>
      </c>
      <c r="J136" s="115">
        <v>0</v>
      </c>
    </row>
    <row r="137" spans="1:10" s="45" customFormat="1" ht="49.5" customHeight="1">
      <c r="A137" s="24" t="s">
        <v>410</v>
      </c>
      <c r="B137" s="14"/>
      <c r="C137" s="14"/>
      <c r="D137" s="14" t="s">
        <v>411</v>
      </c>
      <c r="E137" s="15">
        <v>0</v>
      </c>
      <c r="F137" s="15">
        <v>2049876</v>
      </c>
      <c r="G137" s="114">
        <v>679799.12</v>
      </c>
      <c r="H137" s="68">
        <f t="shared" si="4"/>
        <v>0.3316293863628824</v>
      </c>
      <c r="I137" s="166">
        <f t="shared" si="5"/>
        <v>0.07952811907235877</v>
      </c>
      <c r="J137" s="98">
        <v>0</v>
      </c>
    </row>
    <row r="138" spans="1:10" s="45" customFormat="1" ht="39" customHeight="1">
      <c r="A138" s="24" t="s">
        <v>327</v>
      </c>
      <c r="B138" s="14"/>
      <c r="C138" s="14"/>
      <c r="D138" s="14" t="s">
        <v>328</v>
      </c>
      <c r="E138" s="15">
        <v>2049876</v>
      </c>
      <c r="F138" s="15">
        <v>0</v>
      </c>
      <c r="G138" s="114">
        <v>0</v>
      </c>
      <c r="H138" s="68"/>
      <c r="I138" s="166">
        <f t="shared" si="5"/>
        <v>0</v>
      </c>
      <c r="J138" s="98">
        <v>0</v>
      </c>
    </row>
    <row r="139" spans="1:10" s="45" customFormat="1" ht="16.5" customHeight="1">
      <c r="A139" s="13" t="s">
        <v>73</v>
      </c>
      <c r="B139" s="14"/>
      <c r="C139" s="14" t="s">
        <v>361</v>
      </c>
      <c r="D139" s="14"/>
      <c r="E139" s="15">
        <v>0</v>
      </c>
      <c r="F139" s="15">
        <f>SUM(F140:F141)</f>
        <v>1112</v>
      </c>
      <c r="G139" s="114">
        <v>1112.6</v>
      </c>
      <c r="H139" s="68">
        <f t="shared" si="4"/>
        <v>1.0005395683453238</v>
      </c>
      <c r="I139" s="166">
        <f t="shared" si="5"/>
        <v>0.00013016048811582216</v>
      </c>
      <c r="J139" s="115">
        <v>0</v>
      </c>
    </row>
    <row r="140" spans="1:10" s="45" customFormat="1" ht="16.5" customHeight="1">
      <c r="A140" s="13" t="s">
        <v>9</v>
      </c>
      <c r="B140" s="14"/>
      <c r="C140" s="14"/>
      <c r="D140" s="14" t="s">
        <v>251</v>
      </c>
      <c r="E140" s="15">
        <v>0</v>
      </c>
      <c r="F140" s="15">
        <v>0</v>
      </c>
      <c r="G140" s="114"/>
      <c r="H140" s="68"/>
      <c r="I140" s="166">
        <f t="shared" si="5"/>
        <v>0</v>
      </c>
      <c r="J140" s="115">
        <v>0</v>
      </c>
    </row>
    <row r="141" spans="1:10" s="45" customFormat="1" ht="25.5">
      <c r="A141" s="13" t="s">
        <v>420</v>
      </c>
      <c r="B141" s="14"/>
      <c r="C141" s="14"/>
      <c r="D141" s="14" t="s">
        <v>421</v>
      </c>
      <c r="E141" s="15">
        <v>0</v>
      </c>
      <c r="F141" s="15">
        <v>1112</v>
      </c>
      <c r="G141" s="114">
        <v>1112.6</v>
      </c>
      <c r="H141" s="68">
        <f t="shared" si="4"/>
        <v>1.0005395683453238</v>
      </c>
      <c r="I141" s="166">
        <f t="shared" si="5"/>
        <v>0.00013016048811582216</v>
      </c>
      <c r="J141" s="115">
        <v>0</v>
      </c>
    </row>
    <row r="142" spans="1:10" ht="16.5" customHeight="1">
      <c r="A142" s="110" t="s">
        <v>316</v>
      </c>
      <c r="B142" s="62"/>
      <c r="C142" s="62" t="s">
        <v>303</v>
      </c>
      <c r="D142" s="62"/>
      <c r="E142" s="64">
        <v>0</v>
      </c>
      <c r="F142" s="65">
        <f>SUM(F143:F144)</f>
        <v>15000</v>
      </c>
      <c r="G142" s="99">
        <v>0</v>
      </c>
      <c r="H142" s="68">
        <f t="shared" si="4"/>
        <v>0</v>
      </c>
      <c r="I142" s="166">
        <f t="shared" si="5"/>
        <v>0</v>
      </c>
      <c r="J142" s="107">
        <v>0</v>
      </c>
    </row>
    <row r="143" spans="1:10" ht="38.25" customHeight="1" hidden="1">
      <c r="A143" s="110" t="s">
        <v>317</v>
      </c>
      <c r="B143" s="62"/>
      <c r="C143" s="62"/>
      <c r="D143" s="62" t="s">
        <v>253</v>
      </c>
      <c r="E143" s="64">
        <v>0</v>
      </c>
      <c r="F143" s="65">
        <v>0</v>
      </c>
      <c r="G143" s="99">
        <v>0</v>
      </c>
      <c r="H143" s="68"/>
      <c r="I143" s="166">
        <f t="shared" si="5"/>
        <v>0</v>
      </c>
      <c r="J143" s="99">
        <v>0</v>
      </c>
    </row>
    <row r="144" spans="1:10" ht="38.25" customHeight="1">
      <c r="A144" s="110" t="s">
        <v>422</v>
      </c>
      <c r="B144" s="62"/>
      <c r="C144" s="62"/>
      <c r="D144" s="62" t="s">
        <v>423</v>
      </c>
      <c r="E144" s="64">
        <v>0</v>
      </c>
      <c r="F144" s="65">
        <v>15000</v>
      </c>
      <c r="G144" s="99">
        <v>0</v>
      </c>
      <c r="H144" s="68">
        <f t="shared" si="4"/>
        <v>0</v>
      </c>
      <c r="I144" s="166">
        <f t="shared" si="5"/>
        <v>0</v>
      </c>
      <c r="J144" s="99">
        <v>0</v>
      </c>
    </row>
    <row r="145" spans="1:10" ht="16.5" customHeight="1">
      <c r="A145" s="110" t="s">
        <v>424</v>
      </c>
      <c r="B145" s="62"/>
      <c r="C145" s="62" t="s">
        <v>425</v>
      </c>
      <c r="D145" s="62"/>
      <c r="E145" s="64">
        <v>0</v>
      </c>
      <c r="F145" s="65">
        <f>SUM(F146)</f>
        <v>47973</v>
      </c>
      <c r="G145" s="99">
        <f>G146</f>
        <v>47987.2</v>
      </c>
      <c r="H145" s="68">
        <f t="shared" si="4"/>
        <v>1.0002959998332395</v>
      </c>
      <c r="I145" s="166">
        <f t="shared" si="5"/>
        <v>0.005613910997044383</v>
      </c>
      <c r="J145" s="107">
        <v>0</v>
      </c>
    </row>
    <row r="146" spans="1:10" ht="16.5" customHeight="1">
      <c r="A146" s="110" t="s">
        <v>9</v>
      </c>
      <c r="B146" s="62"/>
      <c r="C146" s="62"/>
      <c r="D146" s="62" t="s">
        <v>251</v>
      </c>
      <c r="E146" s="64">
        <v>0</v>
      </c>
      <c r="F146" s="65">
        <v>47973</v>
      </c>
      <c r="G146" s="99">
        <v>47987.2</v>
      </c>
      <c r="H146" s="68">
        <f t="shared" si="4"/>
        <v>1.0002959998332395</v>
      </c>
      <c r="I146" s="166">
        <f t="shared" si="5"/>
        <v>0.005613910997044383</v>
      </c>
      <c r="J146" s="107">
        <v>0</v>
      </c>
    </row>
    <row r="147" spans="1:10" ht="16.5" customHeight="1">
      <c r="A147" s="120" t="s">
        <v>75</v>
      </c>
      <c r="B147" s="62"/>
      <c r="C147" s="62" t="s">
        <v>362</v>
      </c>
      <c r="D147" s="62"/>
      <c r="E147" s="64">
        <v>0</v>
      </c>
      <c r="F147" s="65">
        <v>0</v>
      </c>
      <c r="G147" s="99">
        <v>0</v>
      </c>
      <c r="H147" s="68"/>
      <c r="I147" s="166">
        <f t="shared" si="5"/>
        <v>0</v>
      </c>
      <c r="J147" s="107">
        <v>0</v>
      </c>
    </row>
    <row r="148" spans="1:10" ht="16.5" customHeight="1">
      <c r="A148" s="110" t="s">
        <v>9</v>
      </c>
      <c r="B148" s="62"/>
      <c r="C148" s="62"/>
      <c r="D148" s="62" t="s">
        <v>251</v>
      </c>
      <c r="E148" s="64">
        <v>0</v>
      </c>
      <c r="F148" s="65">
        <v>0</v>
      </c>
      <c r="G148" s="99">
        <v>0</v>
      </c>
      <c r="H148" s="68"/>
      <c r="I148" s="166">
        <f t="shared" si="5"/>
        <v>0</v>
      </c>
      <c r="J148" s="107">
        <v>0</v>
      </c>
    </row>
    <row r="149" spans="1:10" ht="25.5">
      <c r="A149" s="110" t="s">
        <v>426</v>
      </c>
      <c r="B149" s="62"/>
      <c r="C149" s="62" t="s">
        <v>427</v>
      </c>
      <c r="D149" s="62"/>
      <c r="E149" s="64">
        <v>0</v>
      </c>
      <c r="F149" s="65">
        <f>SUM(F150)</f>
        <v>18000</v>
      </c>
      <c r="G149" s="99">
        <f>G150</f>
        <v>11866.65</v>
      </c>
      <c r="H149" s="68">
        <f t="shared" si="4"/>
        <v>0.6592583333333333</v>
      </c>
      <c r="I149" s="166">
        <f t="shared" si="5"/>
        <v>0.0013882518032532997</v>
      </c>
      <c r="J149" s="107">
        <v>0</v>
      </c>
    </row>
    <row r="150" spans="1:10" ht="16.5" customHeight="1">
      <c r="A150" s="110" t="s">
        <v>188</v>
      </c>
      <c r="B150" s="62"/>
      <c r="C150" s="62"/>
      <c r="D150" s="62" t="s">
        <v>153</v>
      </c>
      <c r="E150" s="64">
        <v>0</v>
      </c>
      <c r="F150" s="65">
        <v>18000</v>
      </c>
      <c r="G150" s="99">
        <v>11866.65</v>
      </c>
      <c r="H150" s="68">
        <f t="shared" si="4"/>
        <v>0.6592583333333333</v>
      </c>
      <c r="I150" s="166">
        <f t="shared" si="5"/>
        <v>0.0013882518032532997</v>
      </c>
      <c r="J150" s="107">
        <v>0</v>
      </c>
    </row>
    <row r="151" spans="1:10" ht="24.75" customHeight="1">
      <c r="A151" s="63" t="s">
        <v>299</v>
      </c>
      <c r="B151" s="62"/>
      <c r="C151" s="62" t="s">
        <v>300</v>
      </c>
      <c r="D151" s="62"/>
      <c r="E151" s="64">
        <v>200</v>
      </c>
      <c r="F151" s="65">
        <f>SUM(F152)</f>
        <v>200</v>
      </c>
      <c r="G151" s="99">
        <f>G152</f>
        <v>365.94</v>
      </c>
      <c r="H151" s="68">
        <f t="shared" si="4"/>
        <v>1.8296999999999999</v>
      </c>
      <c r="I151" s="170">
        <f t="shared" si="5"/>
        <v>4.2810470089074206E-05</v>
      </c>
      <c r="J151" s="107">
        <v>0</v>
      </c>
    </row>
    <row r="152" spans="1:10" ht="17.25" customHeight="1">
      <c r="A152" s="63" t="s">
        <v>301</v>
      </c>
      <c r="B152" s="62"/>
      <c r="C152" s="62"/>
      <c r="D152" s="62" t="s">
        <v>296</v>
      </c>
      <c r="E152" s="64">
        <v>200</v>
      </c>
      <c r="F152" s="65">
        <v>200</v>
      </c>
      <c r="G152" s="99">
        <v>365.94</v>
      </c>
      <c r="H152" s="68">
        <f t="shared" si="4"/>
        <v>1.8296999999999999</v>
      </c>
      <c r="I152" s="170">
        <f t="shared" si="5"/>
        <v>4.2810470089074206E-05</v>
      </c>
      <c r="J152" s="107">
        <v>0</v>
      </c>
    </row>
    <row r="153" spans="1:10" ht="16.5" customHeight="1" hidden="1">
      <c r="A153" s="23" t="s">
        <v>16</v>
      </c>
      <c r="B153" s="8"/>
      <c r="C153" s="21" t="s">
        <v>105</v>
      </c>
      <c r="D153" s="8"/>
      <c r="E153" s="9">
        <f>SUM(E154:E155)</f>
        <v>0</v>
      </c>
      <c r="F153" s="10">
        <f>SUM(F154:F155)</f>
        <v>0</v>
      </c>
      <c r="G153" s="94">
        <f>SUM(G154:G155)</f>
        <v>0</v>
      </c>
      <c r="H153" s="68"/>
      <c r="I153" s="168">
        <f t="shared" si="5"/>
        <v>0</v>
      </c>
      <c r="J153" s="107">
        <v>0</v>
      </c>
    </row>
    <row r="154" spans="1:10" s="45" customFormat="1" ht="16.5" customHeight="1" hidden="1">
      <c r="A154" s="23" t="s">
        <v>17</v>
      </c>
      <c r="B154" s="21"/>
      <c r="C154" s="21"/>
      <c r="D154" s="21" t="s">
        <v>118</v>
      </c>
      <c r="E154" s="20">
        <v>0</v>
      </c>
      <c r="F154" s="46">
        <v>0</v>
      </c>
      <c r="G154" s="100">
        <v>0</v>
      </c>
      <c r="H154" s="68"/>
      <c r="I154" s="168">
        <f t="shared" si="5"/>
        <v>0</v>
      </c>
      <c r="J154" s="107">
        <v>0</v>
      </c>
    </row>
    <row r="155" spans="1:10" s="45" customFormat="1" ht="12.75" hidden="1">
      <c r="A155" s="23" t="s">
        <v>9</v>
      </c>
      <c r="B155" s="21"/>
      <c r="C155" s="21"/>
      <c r="D155" s="21" t="s">
        <v>251</v>
      </c>
      <c r="E155" s="20">
        <v>0</v>
      </c>
      <c r="F155" s="46">
        <v>0</v>
      </c>
      <c r="G155" s="100">
        <v>0</v>
      </c>
      <c r="H155" s="68"/>
      <c r="I155" s="168">
        <f t="shared" si="5"/>
        <v>0</v>
      </c>
      <c r="J155" s="107">
        <v>0</v>
      </c>
    </row>
    <row r="156" spans="1:10" ht="18" customHeight="1">
      <c r="A156" s="12" t="s">
        <v>76</v>
      </c>
      <c r="B156" s="4">
        <v>921</v>
      </c>
      <c r="C156" s="4"/>
      <c r="D156" s="4"/>
      <c r="E156" s="5">
        <f aca="true" t="shared" si="6" ref="E156:G157">SUM(E157)</f>
        <v>60000</v>
      </c>
      <c r="F156" s="5">
        <f t="shared" si="6"/>
        <v>60000</v>
      </c>
      <c r="G156" s="5">
        <f t="shared" si="6"/>
        <v>30000</v>
      </c>
      <c r="H156" s="167">
        <f t="shared" si="4"/>
        <v>0.5</v>
      </c>
      <c r="I156" s="168">
        <f t="shared" si="5"/>
        <v>0.003509630274559289</v>
      </c>
      <c r="J156" s="106">
        <v>0</v>
      </c>
    </row>
    <row r="157" spans="1:10" ht="16.5" customHeight="1">
      <c r="A157" s="11" t="s">
        <v>79</v>
      </c>
      <c r="B157" s="8"/>
      <c r="C157" s="8">
        <v>92116</v>
      </c>
      <c r="D157" s="8"/>
      <c r="E157" s="9">
        <f t="shared" si="6"/>
        <v>60000</v>
      </c>
      <c r="F157" s="10">
        <f t="shared" si="6"/>
        <v>60000</v>
      </c>
      <c r="G157" s="94">
        <f t="shared" si="6"/>
        <v>30000</v>
      </c>
      <c r="H157" s="68">
        <f t="shared" si="4"/>
        <v>0.5</v>
      </c>
      <c r="I157" s="166">
        <f t="shared" si="5"/>
        <v>0.003509630274559289</v>
      </c>
      <c r="J157" s="107">
        <v>0</v>
      </c>
    </row>
    <row r="158" spans="1:10" ht="28.5" customHeight="1">
      <c r="A158" s="23" t="s">
        <v>228</v>
      </c>
      <c r="B158" s="8"/>
      <c r="C158" s="21"/>
      <c r="D158" s="21" t="s">
        <v>152</v>
      </c>
      <c r="E158" s="9">
        <v>60000</v>
      </c>
      <c r="F158" s="10">
        <v>60000</v>
      </c>
      <c r="G158" s="94">
        <v>30000</v>
      </c>
      <c r="H158" s="68">
        <f t="shared" si="4"/>
        <v>0.5</v>
      </c>
      <c r="I158" s="166">
        <f t="shared" si="5"/>
        <v>0.003509630274559289</v>
      </c>
      <c r="J158" s="107">
        <v>0</v>
      </c>
    </row>
    <row r="159" spans="1:12" ht="18" customHeight="1">
      <c r="A159" s="36" t="s">
        <v>80</v>
      </c>
      <c r="B159" s="61" t="s">
        <v>297</v>
      </c>
      <c r="C159" s="61"/>
      <c r="D159" s="61"/>
      <c r="E159" s="67">
        <f>SUM(E160)</f>
        <v>7490</v>
      </c>
      <c r="F159" s="67">
        <f>SUM(F160)</f>
        <v>7490</v>
      </c>
      <c r="G159" s="163">
        <f>SUM(G160)</f>
        <v>4301.54</v>
      </c>
      <c r="H159" s="167">
        <f t="shared" si="4"/>
        <v>0.5743044058744994</v>
      </c>
      <c r="I159" s="168">
        <f t="shared" si="5"/>
        <v>0.0005032271670409254</v>
      </c>
      <c r="J159" s="106">
        <v>0</v>
      </c>
      <c r="L159" s="159"/>
    </row>
    <row r="160" spans="1:12" s="45" customFormat="1" ht="18" customHeight="1">
      <c r="A160" s="121" t="s">
        <v>354</v>
      </c>
      <c r="B160" s="62"/>
      <c r="C160" s="62" t="s">
        <v>355</v>
      </c>
      <c r="D160" s="62"/>
      <c r="E160" s="64">
        <f>SUM(E161:E162)</f>
        <v>7490</v>
      </c>
      <c r="F160" s="64">
        <f>SUM(F161:F162)</f>
        <v>7490</v>
      </c>
      <c r="G160" s="162">
        <f>SUM(G161:G162)</f>
        <v>4301.54</v>
      </c>
      <c r="H160" s="68">
        <f t="shared" si="4"/>
        <v>0.5743044058744994</v>
      </c>
      <c r="I160" s="166">
        <f t="shared" si="5"/>
        <v>0.0005032271670409254</v>
      </c>
      <c r="J160" s="107">
        <v>0</v>
      </c>
      <c r="L160" s="164"/>
    </row>
    <row r="161" spans="1:12" s="45" customFormat="1" ht="16.5" customHeight="1">
      <c r="A161" s="121" t="s">
        <v>318</v>
      </c>
      <c r="B161" s="62"/>
      <c r="C161" s="62"/>
      <c r="D161" s="62" t="s">
        <v>117</v>
      </c>
      <c r="E161" s="64">
        <v>4490</v>
      </c>
      <c r="F161" s="65">
        <v>4490</v>
      </c>
      <c r="G161" s="99">
        <v>2245.86</v>
      </c>
      <c r="H161" s="68">
        <f t="shared" si="4"/>
        <v>0.5001915367483296</v>
      </c>
      <c r="I161" s="166">
        <f t="shared" si="5"/>
        <v>0.00026273794161405753</v>
      </c>
      <c r="J161" s="107">
        <v>0</v>
      </c>
      <c r="L161" s="164"/>
    </row>
    <row r="162" spans="1:12" s="45" customFormat="1" ht="18" customHeight="1">
      <c r="A162" s="118" t="s">
        <v>70</v>
      </c>
      <c r="B162" s="62"/>
      <c r="C162" s="62"/>
      <c r="D162" s="62" t="s">
        <v>144</v>
      </c>
      <c r="E162" s="64">
        <v>3000</v>
      </c>
      <c r="F162" s="65">
        <v>3000</v>
      </c>
      <c r="G162" s="99">
        <v>2055.68</v>
      </c>
      <c r="H162" s="68">
        <f t="shared" si="4"/>
        <v>0.6852266666666667</v>
      </c>
      <c r="I162" s="166">
        <f t="shared" si="5"/>
        <v>0.00024048922542686796</v>
      </c>
      <c r="J162" s="107">
        <v>0</v>
      </c>
      <c r="L162" s="164"/>
    </row>
    <row r="163" spans="1:10" ht="20.25" customHeight="1">
      <c r="A163" s="17" t="s">
        <v>82</v>
      </c>
      <c r="B163" s="18"/>
      <c r="C163" s="18"/>
      <c r="D163" s="18"/>
      <c r="E163" s="19">
        <f>SUM(E6,E159,E156,E134,E129,E97,E74,E67,E35,E30,E20,E10,E3,E121)</f>
        <v>17257258</v>
      </c>
      <c r="F163" s="19">
        <f>SUM(F159,F156,F134,F129,F121,F97,F94,F74,F67,F35,F30,F20,F10,F6,F3)</f>
        <v>17135236</v>
      </c>
      <c r="G163" s="101">
        <f>SUM(G159,G156,G134,G129,G121,G97,G94,G74,G67,G35,G30,G20,G10,G6,G3)</f>
        <v>8547908.940000001</v>
      </c>
      <c r="H163" s="167">
        <f t="shared" si="4"/>
        <v>0.4988497934898592</v>
      </c>
      <c r="I163" s="168">
        <f t="shared" si="5"/>
        <v>1.0000000000000002</v>
      </c>
      <c r="J163" s="101">
        <f>SUM(J3,J10,J20,J30,J35,J67,J74,J97,J129,J134,J156,J159)</f>
        <v>902592.8599999999</v>
      </c>
    </row>
    <row r="164" spans="1:10" ht="16.5" customHeight="1">
      <c r="A164" s="127" t="s">
        <v>382</v>
      </c>
      <c r="B164" s="127"/>
      <c r="C164" s="127"/>
      <c r="D164" s="127"/>
      <c r="E164" s="127"/>
      <c r="F164" s="127"/>
      <c r="G164" s="128"/>
      <c r="H164" s="68"/>
      <c r="I164" s="168"/>
      <c r="J164" s="128"/>
    </row>
    <row r="165" spans="1:10" ht="16.5" customHeight="1">
      <c r="A165" s="127" t="s">
        <v>383</v>
      </c>
      <c r="B165" s="127"/>
      <c r="C165" s="127"/>
      <c r="D165" s="127"/>
      <c r="E165" s="130">
        <v>14039046</v>
      </c>
      <c r="F165" s="130">
        <v>14130078</v>
      </c>
      <c r="G165" s="128">
        <v>7610669.9</v>
      </c>
      <c r="H165" s="68">
        <f t="shared" si="4"/>
        <v>0.5386148540722847</v>
      </c>
      <c r="I165" s="166">
        <f t="shared" si="5"/>
        <v>0.8903545830239039</v>
      </c>
      <c r="J165" s="128"/>
    </row>
    <row r="166" spans="1:10" ht="16.5" customHeight="1">
      <c r="A166" s="127" t="s">
        <v>384</v>
      </c>
      <c r="B166" s="127"/>
      <c r="C166" s="127"/>
      <c r="D166" s="127"/>
      <c r="E166" s="130">
        <v>3218212</v>
      </c>
      <c r="F166" s="130">
        <v>3005158</v>
      </c>
      <c r="G166" s="128">
        <v>937239.04</v>
      </c>
      <c r="H166" s="68">
        <f t="shared" si="4"/>
        <v>0.31187679316694833</v>
      </c>
      <c r="I166" s="166">
        <f t="shared" si="5"/>
        <v>0.10964541697609616</v>
      </c>
      <c r="J166" s="128"/>
    </row>
  </sheetData>
  <sheetProtection/>
  <autoFilter ref="D1:D166"/>
  <mergeCells count="5">
    <mergeCell ref="B1:D1"/>
    <mergeCell ref="A1:A2"/>
    <mergeCell ref="E1:E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&amp;RZałącznik Nr 1
do informacji o przebiegu  wykonania budżetu Miasta Radziejów za I półrocze 2010 roku</oddHeader>
    <oddFooter>&amp;C&amp;P&amp;R&amp;"Arial CE,Pogrubiony"&amp;12DOCHODY</oddFooter>
  </headerFooter>
  <ignoredErrors>
    <ignoredError sqref="D22 C119 D113" numberStoredAsText="1"/>
    <ignoredError sqref="G24 F119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594" sqref="B594"/>
    </sheetView>
  </sheetViews>
  <sheetFormatPr defaultColWidth="9.00390625" defaultRowHeight="12.75"/>
  <cols>
    <col min="1" max="1" width="43.375" style="0" customWidth="1"/>
    <col min="2" max="2" width="8.00390625" style="0" customWidth="1"/>
    <col min="4" max="4" width="7.375" style="0" customWidth="1"/>
    <col min="5" max="5" width="12.125" style="0" customWidth="1"/>
    <col min="6" max="6" width="12.75390625" style="0" customWidth="1"/>
    <col min="7" max="7" width="12.75390625" style="76" customWidth="1"/>
    <col min="8" max="8" width="9.75390625" style="45" customWidth="1"/>
    <col min="9" max="9" width="10.25390625" style="123" customWidth="1"/>
    <col min="10" max="10" width="11.375" style="141" customWidth="1"/>
    <col min="14" max="14" width="10.625" style="0" customWidth="1"/>
  </cols>
  <sheetData>
    <row r="1" spans="1:10" ht="12.75" customHeight="1">
      <c r="A1" s="188" t="s">
        <v>0</v>
      </c>
      <c r="B1" s="190" t="s">
        <v>83</v>
      </c>
      <c r="C1" s="191"/>
      <c r="D1" s="192"/>
      <c r="E1" s="180" t="s">
        <v>381</v>
      </c>
      <c r="F1" s="193" t="s">
        <v>84</v>
      </c>
      <c r="G1" s="186" t="s">
        <v>85</v>
      </c>
      <c r="H1" s="200" t="s">
        <v>86</v>
      </c>
      <c r="I1" s="202" t="s">
        <v>313</v>
      </c>
      <c r="J1" s="198" t="s">
        <v>379</v>
      </c>
    </row>
    <row r="2" spans="1:10" ht="45.75" customHeight="1">
      <c r="A2" s="189"/>
      <c r="B2" s="25" t="s">
        <v>1</v>
      </c>
      <c r="C2" s="25" t="s">
        <v>2</v>
      </c>
      <c r="D2" s="25" t="s">
        <v>3</v>
      </c>
      <c r="E2" s="181"/>
      <c r="F2" s="194"/>
      <c r="G2" s="187"/>
      <c r="H2" s="201"/>
      <c r="I2" s="203"/>
      <c r="J2" s="199"/>
    </row>
    <row r="3" spans="1:10" ht="21" customHeight="1">
      <c r="A3" s="26" t="s">
        <v>4</v>
      </c>
      <c r="B3" s="27" t="s">
        <v>87</v>
      </c>
      <c r="C3" s="27"/>
      <c r="D3" s="27"/>
      <c r="E3" s="28">
        <f>SUM(E5)</f>
        <v>600</v>
      </c>
      <c r="F3" s="29">
        <f>SUM(F5,F6)</f>
        <v>3747</v>
      </c>
      <c r="G3" s="69">
        <f>SUM(G5,G6)</f>
        <v>3512.2000000000003</v>
      </c>
      <c r="H3" s="56">
        <f>G3/F3</f>
        <v>0.937336535895383</v>
      </c>
      <c r="I3" s="56">
        <f>G3/9077744.83</f>
        <v>0.00038690226105419183</v>
      </c>
      <c r="J3" s="139">
        <v>0</v>
      </c>
    </row>
    <row r="4" spans="1:10" s="160" customFormat="1" ht="15" customHeight="1">
      <c r="A4" s="132" t="s">
        <v>5</v>
      </c>
      <c r="B4" s="58"/>
      <c r="C4" s="58" t="s">
        <v>229</v>
      </c>
      <c r="D4" s="58"/>
      <c r="E4" s="59">
        <f>SUM(E5)</f>
        <v>600</v>
      </c>
      <c r="F4" s="55">
        <f>SUM(F5)</f>
        <v>600</v>
      </c>
      <c r="G4" s="75">
        <f>SUM(G5)</f>
        <v>366.57</v>
      </c>
      <c r="H4" s="54">
        <f>G4/F4</f>
        <v>0.61095</v>
      </c>
      <c r="I4" s="85">
        <f>G4/9077744.83</f>
        <v>4.038117471517427E-05</v>
      </c>
      <c r="J4" s="74"/>
    </row>
    <row r="5" spans="1:10" ht="15" customHeight="1">
      <c r="A5" s="30" t="s">
        <v>6</v>
      </c>
      <c r="B5" s="31"/>
      <c r="C5" s="31"/>
      <c r="D5" s="31">
        <v>2850</v>
      </c>
      <c r="E5" s="32">
        <v>600</v>
      </c>
      <c r="F5" s="33">
        <v>600</v>
      </c>
      <c r="G5" s="70">
        <v>366.57</v>
      </c>
      <c r="H5" s="54">
        <f aca="true" t="shared" si="0" ref="H5:H154">G5/F5</f>
        <v>0.61095</v>
      </c>
      <c r="I5" s="56"/>
      <c r="J5" s="74"/>
    </row>
    <row r="6" spans="1:10" ht="15" customHeight="1">
      <c r="A6" s="47" t="s">
        <v>16</v>
      </c>
      <c r="B6" s="31"/>
      <c r="C6" s="48" t="s">
        <v>275</v>
      </c>
      <c r="D6" s="31"/>
      <c r="E6" s="32">
        <f>SUM(E7:E10)</f>
        <v>0</v>
      </c>
      <c r="F6" s="32">
        <f>SUM(F7:F12)</f>
        <v>3147</v>
      </c>
      <c r="G6" s="77">
        <f>SUM(G7:G12)</f>
        <v>3145.63</v>
      </c>
      <c r="H6" s="54">
        <f t="shared" si="0"/>
        <v>0.999564664760089</v>
      </c>
      <c r="I6" s="85">
        <f>G6/9077744.83</f>
        <v>0.00034652108633901756</v>
      </c>
      <c r="J6" s="74"/>
    </row>
    <row r="7" spans="1:10" ht="15" customHeight="1">
      <c r="A7" s="47" t="s">
        <v>274</v>
      </c>
      <c r="B7" s="31"/>
      <c r="C7" s="31"/>
      <c r="D7" s="48" t="s">
        <v>97</v>
      </c>
      <c r="E7" s="32">
        <v>0</v>
      </c>
      <c r="F7" s="33">
        <v>6</v>
      </c>
      <c r="G7" s="70">
        <v>5.65</v>
      </c>
      <c r="H7" s="54">
        <f t="shared" si="0"/>
        <v>0.9416666666666668</v>
      </c>
      <c r="I7" s="56"/>
      <c r="J7" s="74"/>
    </row>
    <row r="8" spans="1:10" ht="15" customHeight="1">
      <c r="A8" s="47" t="s">
        <v>13</v>
      </c>
      <c r="B8" s="31"/>
      <c r="C8" s="31"/>
      <c r="D8" s="48" t="s">
        <v>93</v>
      </c>
      <c r="E8" s="32">
        <v>0</v>
      </c>
      <c r="F8" s="33">
        <v>40</v>
      </c>
      <c r="G8" s="70">
        <v>39.55</v>
      </c>
      <c r="H8" s="54">
        <f t="shared" si="0"/>
        <v>0.9887499999999999</v>
      </c>
      <c r="I8" s="56"/>
      <c r="J8" s="74"/>
    </row>
    <row r="9" spans="1:10" ht="15" customHeight="1">
      <c r="A9" s="47" t="s">
        <v>32</v>
      </c>
      <c r="B9" s="31"/>
      <c r="C9" s="31"/>
      <c r="D9" s="48" t="s">
        <v>106</v>
      </c>
      <c r="E9" s="32">
        <v>0</v>
      </c>
      <c r="F9" s="33">
        <v>3085</v>
      </c>
      <c r="G9" s="70">
        <v>3084.63</v>
      </c>
      <c r="H9" s="54">
        <f t="shared" si="0"/>
        <v>0.9998800648298217</v>
      </c>
      <c r="I9" s="56"/>
      <c r="J9" s="74"/>
    </row>
    <row r="10" spans="1:10" ht="25.5">
      <c r="A10" s="51" t="s">
        <v>264</v>
      </c>
      <c r="B10" s="31"/>
      <c r="C10" s="31"/>
      <c r="D10" s="48" t="s">
        <v>259</v>
      </c>
      <c r="E10" s="32">
        <v>0</v>
      </c>
      <c r="F10" s="33">
        <v>6</v>
      </c>
      <c r="G10" s="70">
        <v>5.8</v>
      </c>
      <c r="H10" s="54">
        <f t="shared" si="0"/>
        <v>0.9666666666666667</v>
      </c>
      <c r="I10" s="56"/>
      <c r="J10" s="74"/>
    </row>
    <row r="11" spans="1:10" ht="25.5" hidden="1">
      <c r="A11" s="51" t="s">
        <v>260</v>
      </c>
      <c r="B11" s="31"/>
      <c r="C11" s="31"/>
      <c r="D11" s="48" t="s">
        <v>261</v>
      </c>
      <c r="E11" s="32">
        <v>0</v>
      </c>
      <c r="F11" s="33">
        <v>0</v>
      </c>
      <c r="G11" s="70">
        <v>0</v>
      </c>
      <c r="H11" s="54" t="e">
        <f t="shared" si="0"/>
        <v>#DIV/0!</v>
      </c>
      <c r="I11" s="56"/>
      <c r="J11" s="74"/>
    </row>
    <row r="12" spans="1:10" ht="25.5">
      <c r="A12" s="51" t="s">
        <v>260</v>
      </c>
      <c r="B12" s="31"/>
      <c r="C12" s="31"/>
      <c r="D12" s="48" t="s">
        <v>261</v>
      </c>
      <c r="E12" s="32"/>
      <c r="F12" s="33">
        <v>10</v>
      </c>
      <c r="G12" s="70">
        <v>10</v>
      </c>
      <c r="H12" s="54">
        <f t="shared" si="0"/>
        <v>1</v>
      </c>
      <c r="I12" s="56"/>
      <c r="J12" s="74"/>
    </row>
    <row r="13" spans="1:10" s="84" customFormat="1" ht="21" customHeight="1">
      <c r="A13" s="78" t="s">
        <v>276</v>
      </c>
      <c r="B13" s="79" t="s">
        <v>277</v>
      </c>
      <c r="C13" s="79"/>
      <c r="D13" s="79"/>
      <c r="E13" s="80">
        <f>SUM(E14)</f>
        <v>5300</v>
      </c>
      <c r="F13" s="81">
        <f>SUM(F14)</f>
        <v>5300</v>
      </c>
      <c r="G13" s="82">
        <f>SUM(G14)</f>
        <v>0</v>
      </c>
      <c r="H13" s="83">
        <f t="shared" si="0"/>
        <v>0</v>
      </c>
      <c r="I13" s="56">
        <v>0</v>
      </c>
      <c r="J13" s="139">
        <f>G13/7232332.21</f>
        <v>0</v>
      </c>
    </row>
    <row r="14" spans="1:10" ht="15" customHeight="1">
      <c r="A14" s="47" t="s">
        <v>278</v>
      </c>
      <c r="B14" s="31"/>
      <c r="C14" s="48" t="s">
        <v>279</v>
      </c>
      <c r="D14" s="31"/>
      <c r="E14" s="32">
        <f>SUM(E15:E16)</f>
        <v>5300</v>
      </c>
      <c r="F14" s="33">
        <f>SUM(F15:F16)</f>
        <v>5300</v>
      </c>
      <c r="G14" s="90">
        <f>SUM(G15:G16)</f>
        <v>0</v>
      </c>
      <c r="H14" s="54">
        <f t="shared" si="0"/>
        <v>0</v>
      </c>
      <c r="I14" s="56"/>
      <c r="J14" s="74"/>
    </row>
    <row r="15" spans="1:10" ht="15" customHeight="1">
      <c r="A15" s="47" t="s">
        <v>195</v>
      </c>
      <c r="B15" s="31"/>
      <c r="C15" s="48"/>
      <c r="D15" s="48" t="s">
        <v>196</v>
      </c>
      <c r="E15" s="32">
        <v>2000</v>
      </c>
      <c r="F15" s="33">
        <v>2000</v>
      </c>
      <c r="G15" s="70">
        <v>0</v>
      </c>
      <c r="H15" s="54">
        <f t="shared" si="0"/>
        <v>0</v>
      </c>
      <c r="I15" s="56"/>
      <c r="J15" s="74"/>
    </row>
    <row r="16" spans="1:10" ht="15" customHeight="1">
      <c r="A16" s="47" t="s">
        <v>13</v>
      </c>
      <c r="B16" s="31"/>
      <c r="C16" s="31"/>
      <c r="D16" s="48" t="s">
        <v>93</v>
      </c>
      <c r="E16" s="32">
        <v>3300</v>
      </c>
      <c r="F16" s="33">
        <v>3300</v>
      </c>
      <c r="G16" s="70">
        <v>0</v>
      </c>
      <c r="H16" s="54">
        <f t="shared" si="0"/>
        <v>0</v>
      </c>
      <c r="I16" s="56"/>
      <c r="J16" s="74"/>
    </row>
    <row r="17" spans="1:10" ht="20.25" customHeight="1">
      <c r="A17" s="26" t="s">
        <v>7</v>
      </c>
      <c r="B17" s="27">
        <v>600</v>
      </c>
      <c r="C17" s="27"/>
      <c r="D17" s="27"/>
      <c r="E17" s="28">
        <f>SUM(E22,E20,E18)</f>
        <v>1264700</v>
      </c>
      <c r="F17" s="28">
        <f>SUM(F22,F20,F18)</f>
        <v>1036968</v>
      </c>
      <c r="G17" s="71">
        <f>SUM(G22,G20,G18)</f>
        <v>186677.43</v>
      </c>
      <c r="H17" s="56">
        <f t="shared" si="0"/>
        <v>0.1800223632744694</v>
      </c>
      <c r="I17" s="56">
        <f>G17/9077744.83</f>
        <v>0.020564295813104497</v>
      </c>
      <c r="J17" s="139">
        <f>G17/7232332.21</f>
        <v>0.02581151205165671</v>
      </c>
    </row>
    <row r="18" spans="1:10" s="45" customFormat="1" ht="12.75" hidden="1">
      <c r="A18" s="49" t="s">
        <v>280</v>
      </c>
      <c r="B18" s="37"/>
      <c r="C18" s="37" t="s">
        <v>281</v>
      </c>
      <c r="D18" s="37"/>
      <c r="E18" s="38">
        <f>SUM(E19:E19)</f>
        <v>0</v>
      </c>
      <c r="F18" s="38">
        <f>SUM(F19:F19)</f>
        <v>0</v>
      </c>
      <c r="G18" s="72">
        <f>SUM(G19:G19)</f>
        <v>0</v>
      </c>
      <c r="H18" s="85" t="e">
        <f t="shared" si="0"/>
        <v>#DIV/0!</v>
      </c>
      <c r="I18" s="56">
        <f>G18/9077744.83</f>
        <v>0</v>
      </c>
      <c r="J18" s="74"/>
    </row>
    <row r="19" spans="1:10" s="45" customFormat="1" ht="12.75" hidden="1">
      <c r="A19" s="49" t="s">
        <v>12</v>
      </c>
      <c r="B19" s="37"/>
      <c r="C19" s="37"/>
      <c r="D19" s="37" t="s">
        <v>155</v>
      </c>
      <c r="E19" s="38">
        <v>0</v>
      </c>
      <c r="F19" s="38">
        <v>0</v>
      </c>
      <c r="G19" s="72">
        <v>0</v>
      </c>
      <c r="H19" s="85" t="e">
        <f t="shared" si="0"/>
        <v>#DIV/0!</v>
      </c>
      <c r="I19" s="56">
        <f>G19/9077744.83</f>
        <v>0</v>
      </c>
      <c r="J19" s="74"/>
    </row>
    <row r="20" spans="1:10" s="45" customFormat="1" ht="12.75" hidden="1">
      <c r="A20" s="49" t="s">
        <v>282</v>
      </c>
      <c r="B20" s="37"/>
      <c r="C20" s="37" t="s">
        <v>283</v>
      </c>
      <c r="D20" s="37"/>
      <c r="E20" s="38">
        <f>SUM(E21)</f>
        <v>0</v>
      </c>
      <c r="F20" s="38"/>
      <c r="G20" s="72">
        <v>0</v>
      </c>
      <c r="H20" s="85" t="e">
        <f t="shared" si="0"/>
        <v>#DIV/0!</v>
      </c>
      <c r="I20" s="56">
        <f>G20/9077744.83</f>
        <v>0</v>
      </c>
      <c r="J20" s="74"/>
    </row>
    <row r="21" spans="1:10" s="45" customFormat="1" ht="38.25" hidden="1">
      <c r="A21" s="23" t="s">
        <v>329</v>
      </c>
      <c r="B21" s="37"/>
      <c r="C21" s="37"/>
      <c r="D21" s="37" t="s">
        <v>330</v>
      </c>
      <c r="E21" s="38">
        <v>0</v>
      </c>
      <c r="F21" s="38">
        <v>0</v>
      </c>
      <c r="G21" s="72">
        <v>0</v>
      </c>
      <c r="H21" s="85" t="e">
        <f t="shared" si="0"/>
        <v>#DIV/0!</v>
      </c>
      <c r="I21" s="56">
        <f>G21/9077744.83</f>
        <v>0</v>
      </c>
      <c r="J21" s="74"/>
    </row>
    <row r="22" spans="1:10" ht="15" customHeight="1">
      <c r="A22" s="30" t="s">
        <v>8</v>
      </c>
      <c r="B22" s="31"/>
      <c r="C22" s="31">
        <v>60016</v>
      </c>
      <c r="D22" s="31"/>
      <c r="E22" s="38">
        <f>SUM(E23:E33)</f>
        <v>1264700</v>
      </c>
      <c r="F22" s="38">
        <f>SUM(F23:F33)</f>
        <v>1036968</v>
      </c>
      <c r="G22" s="72">
        <f>SUM(G23:G33)</f>
        <v>186677.43</v>
      </c>
      <c r="H22" s="54">
        <f t="shared" si="0"/>
        <v>0.1800223632744694</v>
      </c>
      <c r="I22" s="85">
        <v>0.0206</v>
      </c>
      <c r="J22" s="74"/>
    </row>
    <row r="23" spans="1:10" ht="15" customHeight="1">
      <c r="A23" s="47" t="s">
        <v>22</v>
      </c>
      <c r="B23" s="31"/>
      <c r="C23" s="31"/>
      <c r="D23" s="48" t="s">
        <v>95</v>
      </c>
      <c r="E23" s="38">
        <v>228</v>
      </c>
      <c r="F23" s="38">
        <v>980</v>
      </c>
      <c r="G23" s="72">
        <v>198.87</v>
      </c>
      <c r="H23" s="54">
        <f t="shared" si="0"/>
        <v>0.20292857142857143</v>
      </c>
      <c r="I23" s="56"/>
      <c r="J23" s="74"/>
    </row>
    <row r="24" spans="1:10" ht="15" customHeight="1">
      <c r="A24" s="47" t="s">
        <v>23</v>
      </c>
      <c r="B24" s="31"/>
      <c r="C24" s="31"/>
      <c r="D24" s="48" t="s">
        <v>96</v>
      </c>
      <c r="E24" s="38">
        <v>37</v>
      </c>
      <c r="F24" s="38">
        <v>141</v>
      </c>
      <c r="G24" s="72">
        <v>32.27</v>
      </c>
      <c r="H24" s="54">
        <f t="shared" si="0"/>
        <v>0.22886524822695037</v>
      </c>
      <c r="I24" s="56"/>
      <c r="J24" s="74"/>
    </row>
    <row r="25" spans="1:10" ht="15" customHeight="1">
      <c r="A25" s="47" t="s">
        <v>195</v>
      </c>
      <c r="B25" s="31"/>
      <c r="C25" s="31"/>
      <c r="D25" s="48" t="s">
        <v>196</v>
      </c>
      <c r="E25" s="38">
        <v>3500</v>
      </c>
      <c r="F25" s="33">
        <v>8500</v>
      </c>
      <c r="G25" s="70">
        <v>5249.77</v>
      </c>
      <c r="H25" s="54">
        <f t="shared" si="0"/>
        <v>0.6176200000000001</v>
      </c>
      <c r="I25" s="56"/>
      <c r="J25" s="74"/>
    </row>
    <row r="26" spans="1:10" ht="15" customHeight="1">
      <c r="A26" s="30" t="s">
        <v>10</v>
      </c>
      <c r="B26" s="31"/>
      <c r="C26" s="31"/>
      <c r="D26" s="31">
        <v>4210</v>
      </c>
      <c r="E26" s="32">
        <v>46000</v>
      </c>
      <c r="F26" s="33">
        <v>141000</v>
      </c>
      <c r="G26" s="70">
        <v>92388.99</v>
      </c>
      <c r="H26" s="54">
        <f t="shared" si="0"/>
        <v>0.6552410638297873</v>
      </c>
      <c r="I26" s="56"/>
      <c r="J26" s="74"/>
    </row>
    <row r="27" spans="1:10" ht="15" customHeight="1">
      <c r="A27" s="30" t="s">
        <v>12</v>
      </c>
      <c r="B27" s="31"/>
      <c r="C27" s="31"/>
      <c r="D27" s="31">
        <v>4270</v>
      </c>
      <c r="E27" s="32">
        <v>76435</v>
      </c>
      <c r="F27" s="33">
        <v>16435</v>
      </c>
      <c r="G27" s="70">
        <v>0</v>
      </c>
      <c r="H27" s="54">
        <f t="shared" si="0"/>
        <v>0</v>
      </c>
      <c r="I27" s="56"/>
      <c r="J27" s="74"/>
    </row>
    <row r="28" spans="1:10" ht="15" customHeight="1">
      <c r="A28" s="30" t="s">
        <v>13</v>
      </c>
      <c r="B28" s="31"/>
      <c r="C28" s="31"/>
      <c r="D28" s="31">
        <v>4300</v>
      </c>
      <c r="E28" s="32">
        <v>30000</v>
      </c>
      <c r="F28" s="33">
        <v>62412</v>
      </c>
      <c r="G28" s="70">
        <v>57698.01</v>
      </c>
      <c r="H28" s="54">
        <f t="shared" si="0"/>
        <v>0.9244698134974044</v>
      </c>
      <c r="I28" s="56"/>
      <c r="J28" s="74"/>
    </row>
    <row r="29" spans="1:10" ht="15" customHeight="1">
      <c r="A29" s="47" t="s">
        <v>32</v>
      </c>
      <c r="B29" s="31"/>
      <c r="C29" s="31"/>
      <c r="D29" s="48" t="s">
        <v>106</v>
      </c>
      <c r="E29" s="32">
        <v>2500</v>
      </c>
      <c r="F29" s="33">
        <v>1500</v>
      </c>
      <c r="G29" s="70">
        <v>250</v>
      </c>
      <c r="H29" s="54">
        <f t="shared" si="0"/>
        <v>0.16666666666666666</v>
      </c>
      <c r="I29" s="56"/>
      <c r="J29" s="74"/>
    </row>
    <row r="30" spans="1:10" ht="15" customHeight="1">
      <c r="A30" s="47" t="s">
        <v>112</v>
      </c>
      <c r="B30" s="31"/>
      <c r="C30" s="31"/>
      <c r="D30" s="48" t="s">
        <v>103</v>
      </c>
      <c r="E30" s="32">
        <v>406000</v>
      </c>
      <c r="F30" s="33">
        <v>286000</v>
      </c>
      <c r="G30" s="70">
        <v>22965.46</v>
      </c>
      <c r="H30" s="54">
        <f t="shared" si="0"/>
        <v>0.08029881118881119</v>
      </c>
      <c r="I30" s="56"/>
      <c r="J30" s="74"/>
    </row>
    <row r="31" spans="1:10" ht="15" customHeight="1">
      <c r="A31" s="47" t="s">
        <v>112</v>
      </c>
      <c r="B31" s="31"/>
      <c r="C31" s="31"/>
      <c r="D31" s="48" t="s">
        <v>409</v>
      </c>
      <c r="E31" s="32"/>
      <c r="F31" s="33">
        <v>233265</v>
      </c>
      <c r="G31" s="70">
        <v>3935.44</v>
      </c>
      <c r="H31" s="54">
        <f t="shared" si="0"/>
        <v>0.016871112254303045</v>
      </c>
      <c r="I31" s="56"/>
      <c r="J31" s="74"/>
    </row>
    <row r="32" spans="1:10" ht="15" customHeight="1">
      <c r="A32" s="47" t="s">
        <v>112</v>
      </c>
      <c r="B32" s="31"/>
      <c r="C32" s="31"/>
      <c r="D32" s="48" t="s">
        <v>352</v>
      </c>
      <c r="E32" s="32">
        <v>339146</v>
      </c>
      <c r="F32" s="33">
        <v>0</v>
      </c>
      <c r="G32" s="70">
        <v>0</v>
      </c>
      <c r="H32" s="54"/>
      <c r="I32" s="56"/>
      <c r="J32" s="74"/>
    </row>
    <row r="33" spans="1:10" ht="15" customHeight="1">
      <c r="A33" s="47" t="s">
        <v>112</v>
      </c>
      <c r="B33" s="31"/>
      <c r="C33" s="31"/>
      <c r="D33" s="48" t="s">
        <v>353</v>
      </c>
      <c r="E33" s="32">
        <v>360854</v>
      </c>
      <c r="F33" s="33">
        <v>286735</v>
      </c>
      <c r="G33" s="70">
        <v>3958.62</v>
      </c>
      <c r="H33" s="54">
        <f t="shared" si="0"/>
        <v>0.01380584860585558</v>
      </c>
      <c r="I33" s="56"/>
      <c r="J33" s="74"/>
    </row>
    <row r="34" spans="1:10" ht="21" customHeight="1">
      <c r="A34" s="26" t="s">
        <v>14</v>
      </c>
      <c r="B34" s="27">
        <v>700</v>
      </c>
      <c r="C34" s="27"/>
      <c r="D34" s="27"/>
      <c r="E34" s="28">
        <f>SUM(E35,E54)</f>
        <v>474147</v>
      </c>
      <c r="F34" s="28">
        <f>SUM(F35+F54)</f>
        <v>641449</v>
      </c>
      <c r="G34" s="71">
        <f>SUM(G35+G54)</f>
        <v>319839.75</v>
      </c>
      <c r="H34" s="56">
        <f t="shared" si="0"/>
        <v>0.49862070094426836</v>
      </c>
      <c r="I34" s="56">
        <f>G34/9077744.83</f>
        <v>0.035233392873414794</v>
      </c>
      <c r="J34" s="139">
        <f>G34/7232332.21</f>
        <v>0.04422359768786119</v>
      </c>
    </row>
    <row r="35" spans="1:10" ht="15" customHeight="1">
      <c r="A35" s="30" t="s">
        <v>15</v>
      </c>
      <c r="B35" s="31"/>
      <c r="C35" s="31">
        <v>70005</v>
      </c>
      <c r="D35" s="31"/>
      <c r="E35" s="32">
        <f>SUM(E36:E53)</f>
        <v>419147</v>
      </c>
      <c r="F35" s="32">
        <f>SUM(F36:F53)</f>
        <v>586449</v>
      </c>
      <c r="G35" s="77">
        <f>SUM(G36:G53)</f>
        <v>264839.75</v>
      </c>
      <c r="H35" s="54">
        <f t="shared" si="0"/>
        <v>0.45159894551785407</v>
      </c>
      <c r="I35" s="85">
        <f>G35/9077744.83</f>
        <v>0.029174619353119668</v>
      </c>
      <c r="J35" s="139"/>
    </row>
    <row r="36" spans="1:10" ht="15" customHeight="1">
      <c r="A36" s="47" t="s">
        <v>22</v>
      </c>
      <c r="B36" s="31"/>
      <c r="C36" s="31"/>
      <c r="D36" s="48" t="s">
        <v>95</v>
      </c>
      <c r="E36" s="32">
        <v>152</v>
      </c>
      <c r="F36" s="32">
        <v>300</v>
      </c>
      <c r="G36" s="73">
        <v>178.45</v>
      </c>
      <c r="H36" s="54">
        <f t="shared" si="0"/>
        <v>0.5948333333333333</v>
      </c>
      <c r="I36" s="56"/>
      <c r="J36" s="139"/>
    </row>
    <row r="37" spans="1:10" ht="15" customHeight="1">
      <c r="A37" s="47" t="s">
        <v>23</v>
      </c>
      <c r="B37" s="31"/>
      <c r="C37" s="31"/>
      <c r="D37" s="48" t="s">
        <v>96</v>
      </c>
      <c r="E37" s="32">
        <v>25</v>
      </c>
      <c r="F37" s="32">
        <v>25</v>
      </c>
      <c r="G37" s="73">
        <v>21.56</v>
      </c>
      <c r="H37" s="54">
        <f t="shared" si="0"/>
        <v>0.8623999999999999</v>
      </c>
      <c r="I37" s="56"/>
      <c r="J37" s="139"/>
    </row>
    <row r="38" spans="1:10" ht="15" customHeight="1">
      <c r="A38" s="47" t="s">
        <v>257</v>
      </c>
      <c r="B38" s="31"/>
      <c r="C38" s="31"/>
      <c r="D38" s="48" t="s">
        <v>196</v>
      </c>
      <c r="E38" s="32">
        <v>11000</v>
      </c>
      <c r="F38" s="32">
        <v>10920</v>
      </c>
      <c r="G38" s="73">
        <v>3902.26</v>
      </c>
      <c r="H38" s="54">
        <f t="shared" si="0"/>
        <v>0.35734981684981687</v>
      </c>
      <c r="I38" s="56"/>
      <c r="J38" s="139"/>
    </row>
    <row r="39" spans="1:10" ht="15" customHeight="1">
      <c r="A39" s="30" t="s">
        <v>10</v>
      </c>
      <c r="B39" s="31"/>
      <c r="C39" s="31"/>
      <c r="D39" s="31">
        <v>4210</v>
      </c>
      <c r="E39" s="32">
        <v>15000</v>
      </c>
      <c r="F39" s="33">
        <v>20000</v>
      </c>
      <c r="G39" s="70">
        <v>11095.78</v>
      </c>
      <c r="H39" s="54">
        <f t="shared" si="0"/>
        <v>0.5547890000000001</v>
      </c>
      <c r="I39" s="56"/>
      <c r="J39" s="139"/>
    </row>
    <row r="40" spans="1:10" ht="15" customHeight="1">
      <c r="A40" s="47" t="s">
        <v>11</v>
      </c>
      <c r="B40" s="31"/>
      <c r="C40" s="31"/>
      <c r="D40" s="48" t="s">
        <v>180</v>
      </c>
      <c r="E40" s="32">
        <v>1300</v>
      </c>
      <c r="F40" s="33">
        <v>1300</v>
      </c>
      <c r="G40" s="70">
        <v>679.82</v>
      </c>
      <c r="H40" s="54">
        <f t="shared" si="0"/>
        <v>0.5229384615384616</v>
      </c>
      <c r="I40" s="56"/>
      <c r="J40" s="139"/>
    </row>
    <row r="41" spans="1:10" ht="15" customHeight="1">
      <c r="A41" s="47" t="s">
        <v>12</v>
      </c>
      <c r="B41" s="31"/>
      <c r="C41" s="31"/>
      <c r="D41" s="48" t="s">
        <v>155</v>
      </c>
      <c r="E41" s="32">
        <v>30000</v>
      </c>
      <c r="F41" s="33">
        <v>29785</v>
      </c>
      <c r="G41" s="70">
        <v>8133.07</v>
      </c>
      <c r="H41" s="54">
        <f t="shared" si="0"/>
        <v>0.27305925801577974</v>
      </c>
      <c r="I41" s="56"/>
      <c r="J41" s="139"/>
    </row>
    <row r="42" spans="1:10" ht="15" customHeight="1">
      <c r="A42" s="30" t="s">
        <v>13</v>
      </c>
      <c r="B42" s="31"/>
      <c r="C42" s="31"/>
      <c r="D42" s="31">
        <v>4300</v>
      </c>
      <c r="E42" s="32">
        <v>53000</v>
      </c>
      <c r="F42" s="33">
        <v>48000</v>
      </c>
      <c r="G42" s="70">
        <v>9222.8</v>
      </c>
      <c r="H42" s="54">
        <f t="shared" si="0"/>
        <v>0.19214166666666666</v>
      </c>
      <c r="I42" s="56"/>
      <c r="J42" s="139"/>
    </row>
    <row r="43" spans="1:10" ht="25.5">
      <c r="A43" s="57" t="s">
        <v>267</v>
      </c>
      <c r="B43" s="31"/>
      <c r="C43" s="31"/>
      <c r="D43" s="58" t="s">
        <v>263</v>
      </c>
      <c r="E43" s="32">
        <v>0</v>
      </c>
      <c r="F43" s="33">
        <v>197</v>
      </c>
      <c r="G43" s="70">
        <v>104.97</v>
      </c>
      <c r="H43" s="54">
        <f t="shared" si="0"/>
        <v>0.5328426395939087</v>
      </c>
      <c r="I43" s="56"/>
      <c r="J43" s="139"/>
    </row>
    <row r="44" spans="1:10" ht="25.5">
      <c r="A44" s="86" t="s">
        <v>284</v>
      </c>
      <c r="B44" s="31"/>
      <c r="C44" s="31"/>
      <c r="D44" s="48" t="s">
        <v>285</v>
      </c>
      <c r="E44" s="32">
        <v>6000</v>
      </c>
      <c r="F44" s="33">
        <v>6000</v>
      </c>
      <c r="G44" s="70">
        <v>0</v>
      </c>
      <c r="H44" s="54">
        <f t="shared" si="0"/>
        <v>0</v>
      </c>
      <c r="I44" s="56"/>
      <c r="J44" s="139"/>
    </row>
    <row r="45" spans="1:10" ht="25.5">
      <c r="A45" s="86" t="s">
        <v>308</v>
      </c>
      <c r="B45" s="31"/>
      <c r="C45" s="31"/>
      <c r="D45" s="48" t="s">
        <v>304</v>
      </c>
      <c r="E45" s="32">
        <v>72000</v>
      </c>
      <c r="F45" s="33">
        <v>72000</v>
      </c>
      <c r="G45" s="70">
        <v>36066.55</v>
      </c>
      <c r="H45" s="54">
        <f t="shared" si="0"/>
        <v>0.5009243055555556</v>
      </c>
      <c r="I45" s="56"/>
      <c r="J45" s="139"/>
    </row>
    <row r="46" spans="1:10" ht="15" customHeight="1">
      <c r="A46" s="30" t="s">
        <v>32</v>
      </c>
      <c r="B46" s="31"/>
      <c r="C46" s="31"/>
      <c r="D46" s="31" t="s">
        <v>106</v>
      </c>
      <c r="E46" s="32">
        <v>2800</v>
      </c>
      <c r="F46" s="33">
        <v>2800</v>
      </c>
      <c r="G46" s="70">
        <v>1625.99</v>
      </c>
      <c r="H46" s="54">
        <f t="shared" si="0"/>
        <v>0.5807107142857143</v>
      </c>
      <c r="I46" s="56"/>
      <c r="J46" s="139"/>
    </row>
    <row r="47" spans="1:10" ht="15" customHeight="1" hidden="1">
      <c r="A47" s="30" t="s">
        <v>17</v>
      </c>
      <c r="B47" s="31"/>
      <c r="C47" s="31"/>
      <c r="D47" s="31" t="s">
        <v>107</v>
      </c>
      <c r="E47" s="32">
        <v>0</v>
      </c>
      <c r="F47" s="33">
        <v>0</v>
      </c>
      <c r="G47" s="70">
        <v>0</v>
      </c>
      <c r="H47" s="54" t="e">
        <f t="shared" si="0"/>
        <v>#DIV/0!</v>
      </c>
      <c r="I47" s="56"/>
      <c r="J47" s="139"/>
    </row>
    <row r="48" spans="1:10" ht="15" customHeight="1">
      <c r="A48" s="132" t="s">
        <v>287</v>
      </c>
      <c r="B48" s="31"/>
      <c r="C48" s="31"/>
      <c r="D48" s="58" t="s">
        <v>288</v>
      </c>
      <c r="E48" s="32">
        <v>0</v>
      </c>
      <c r="F48" s="33">
        <v>644</v>
      </c>
      <c r="G48" s="70">
        <v>0</v>
      </c>
      <c r="H48" s="54">
        <f t="shared" si="0"/>
        <v>0</v>
      </c>
      <c r="I48" s="56"/>
      <c r="J48" s="139"/>
    </row>
    <row r="49" spans="1:10" ht="15" customHeight="1">
      <c r="A49" s="47" t="s">
        <v>108</v>
      </c>
      <c r="B49" s="31"/>
      <c r="C49" s="31"/>
      <c r="D49" s="48" t="s">
        <v>109</v>
      </c>
      <c r="E49" s="32">
        <v>8000</v>
      </c>
      <c r="F49" s="33">
        <v>7306</v>
      </c>
      <c r="G49" s="70">
        <v>2387.04</v>
      </c>
      <c r="H49" s="54">
        <f t="shared" si="0"/>
        <v>0.32672324117163976</v>
      </c>
      <c r="I49" s="56"/>
      <c r="J49" s="139"/>
    </row>
    <row r="50" spans="1:10" ht="15" customHeight="1">
      <c r="A50" s="47" t="s">
        <v>112</v>
      </c>
      <c r="B50" s="31"/>
      <c r="C50" s="31"/>
      <c r="D50" s="48" t="s">
        <v>103</v>
      </c>
      <c r="E50" s="32">
        <v>166530</v>
      </c>
      <c r="F50" s="33">
        <v>16530</v>
      </c>
      <c r="G50" s="70">
        <v>0</v>
      </c>
      <c r="H50" s="54">
        <f t="shared" si="0"/>
        <v>0</v>
      </c>
      <c r="I50" s="56"/>
      <c r="J50" s="139"/>
    </row>
    <row r="51" spans="1:10" ht="15" customHeight="1">
      <c r="A51" s="47" t="s">
        <v>112</v>
      </c>
      <c r="B51" s="31"/>
      <c r="C51" s="31"/>
      <c r="D51" s="58" t="s">
        <v>409</v>
      </c>
      <c r="E51" s="32">
        <v>0</v>
      </c>
      <c r="F51" s="33">
        <v>127500</v>
      </c>
      <c r="G51" s="70">
        <v>2256.51</v>
      </c>
      <c r="H51" s="54">
        <f t="shared" si="0"/>
        <v>0.017698117647058826</v>
      </c>
      <c r="I51" s="56"/>
      <c r="J51" s="139"/>
    </row>
    <row r="52" spans="1:10" ht="15" customHeight="1">
      <c r="A52" s="47" t="s">
        <v>112</v>
      </c>
      <c r="B52" s="31"/>
      <c r="C52" s="31"/>
      <c r="D52" s="58" t="s">
        <v>353</v>
      </c>
      <c r="E52" s="32">
        <v>0</v>
      </c>
      <c r="F52" s="33">
        <v>22500</v>
      </c>
      <c r="G52" s="70">
        <v>398.21</v>
      </c>
      <c r="H52" s="54">
        <f t="shared" si="0"/>
        <v>0.017698222222222223</v>
      </c>
      <c r="I52" s="56"/>
      <c r="J52" s="139"/>
    </row>
    <row r="53" spans="1:10" ht="25.5">
      <c r="A53" s="57" t="s">
        <v>429</v>
      </c>
      <c r="B53" s="31"/>
      <c r="C53" s="31"/>
      <c r="D53" s="48" t="s">
        <v>174</v>
      </c>
      <c r="E53" s="32">
        <v>53340</v>
      </c>
      <c r="F53" s="33">
        <v>220642</v>
      </c>
      <c r="G53" s="70">
        <v>188766.74</v>
      </c>
      <c r="H53" s="54">
        <f t="shared" si="0"/>
        <v>0.855534032505144</v>
      </c>
      <c r="I53" s="56"/>
      <c r="J53" s="139"/>
    </row>
    <row r="54" spans="1:10" ht="15.75" customHeight="1">
      <c r="A54" s="47" t="s">
        <v>391</v>
      </c>
      <c r="B54" s="31"/>
      <c r="C54" s="58" t="s">
        <v>393</v>
      </c>
      <c r="D54" s="48"/>
      <c r="E54" s="32">
        <v>55000</v>
      </c>
      <c r="F54" s="33">
        <v>55000</v>
      </c>
      <c r="G54" s="70">
        <v>55000</v>
      </c>
      <c r="H54" s="54">
        <f t="shared" si="0"/>
        <v>1</v>
      </c>
      <c r="I54" s="85">
        <f>G54/9077744.83</f>
        <v>0.006058773520295128</v>
      </c>
      <c r="J54" s="139"/>
    </row>
    <row r="55" spans="1:10" ht="39" customHeight="1">
      <c r="A55" s="51" t="s">
        <v>392</v>
      </c>
      <c r="B55" s="31"/>
      <c r="C55" s="31"/>
      <c r="D55" s="58" t="s">
        <v>394</v>
      </c>
      <c r="E55" s="32">
        <v>55000</v>
      </c>
      <c r="F55" s="33">
        <v>55000</v>
      </c>
      <c r="G55" s="70">
        <v>55000</v>
      </c>
      <c r="H55" s="54">
        <f t="shared" si="0"/>
        <v>1</v>
      </c>
      <c r="I55" s="56"/>
      <c r="J55" s="139"/>
    </row>
    <row r="56" spans="1:10" s="84" customFormat="1" ht="21" customHeight="1">
      <c r="A56" s="109" t="s">
        <v>309</v>
      </c>
      <c r="B56" s="79" t="s">
        <v>311</v>
      </c>
      <c r="C56" s="79"/>
      <c r="D56" s="79"/>
      <c r="E56" s="80">
        <v>10000</v>
      </c>
      <c r="F56" s="81">
        <v>10000</v>
      </c>
      <c r="G56" s="82">
        <f>SUM(G57)</f>
        <v>0</v>
      </c>
      <c r="H56" s="83">
        <f t="shared" si="0"/>
        <v>0</v>
      </c>
      <c r="I56" s="56">
        <f>G56/9077744.83</f>
        <v>0</v>
      </c>
      <c r="J56" s="139">
        <f>G56/7232332.21</f>
        <v>0</v>
      </c>
    </row>
    <row r="57" spans="1:10" ht="15" customHeight="1">
      <c r="A57" s="51" t="s">
        <v>310</v>
      </c>
      <c r="B57" s="31"/>
      <c r="C57" s="48" t="s">
        <v>312</v>
      </c>
      <c r="D57" s="31"/>
      <c r="E57" s="32">
        <v>10000</v>
      </c>
      <c r="F57" s="33">
        <v>10000</v>
      </c>
      <c r="G57" s="70">
        <f>SUM(G58)</f>
        <v>0</v>
      </c>
      <c r="H57" s="54">
        <f t="shared" si="0"/>
        <v>0</v>
      </c>
      <c r="I57" s="85">
        <f>G57/9077744.83</f>
        <v>0</v>
      </c>
      <c r="J57" s="139"/>
    </row>
    <row r="58" spans="1:10" ht="15" customHeight="1">
      <c r="A58" s="51" t="s">
        <v>13</v>
      </c>
      <c r="B58" s="31"/>
      <c r="C58" s="31"/>
      <c r="D58" s="48" t="s">
        <v>93</v>
      </c>
      <c r="E58" s="32">
        <v>10000</v>
      </c>
      <c r="F58" s="33">
        <v>10000</v>
      </c>
      <c r="G58" s="70">
        <v>0</v>
      </c>
      <c r="H58" s="85">
        <f t="shared" si="0"/>
        <v>0</v>
      </c>
      <c r="I58" s="56"/>
      <c r="J58" s="139"/>
    </row>
    <row r="59" spans="1:10" ht="21" customHeight="1">
      <c r="A59" s="133" t="s">
        <v>431</v>
      </c>
      <c r="B59" s="134" t="s">
        <v>432</v>
      </c>
      <c r="C59" s="134"/>
      <c r="D59" s="134"/>
      <c r="E59" s="135">
        <v>0</v>
      </c>
      <c r="F59" s="136">
        <f>SUM(F60)</f>
        <v>26000</v>
      </c>
      <c r="G59" s="139">
        <f>G60</f>
        <v>0</v>
      </c>
      <c r="H59" s="54">
        <f t="shared" si="0"/>
        <v>0</v>
      </c>
      <c r="I59" s="56">
        <f>G59/9077744.83</f>
        <v>0</v>
      </c>
      <c r="J59" s="139"/>
    </row>
    <row r="60" spans="1:10" ht="15" customHeight="1">
      <c r="A60" s="51" t="s">
        <v>16</v>
      </c>
      <c r="B60" s="31"/>
      <c r="C60" s="31" t="s">
        <v>433</v>
      </c>
      <c r="D60" s="48"/>
      <c r="E60" s="32">
        <v>0</v>
      </c>
      <c r="F60" s="33">
        <f>SUM(F61)</f>
        <v>26000</v>
      </c>
      <c r="G60" s="70">
        <f>G61</f>
        <v>0</v>
      </c>
      <c r="H60" s="85">
        <f t="shared" si="0"/>
        <v>0</v>
      </c>
      <c r="I60" s="85">
        <f>G60/9077744.83</f>
        <v>0</v>
      </c>
      <c r="J60" s="139"/>
    </row>
    <row r="61" spans="1:10" ht="15" customHeight="1">
      <c r="A61" s="51" t="s">
        <v>104</v>
      </c>
      <c r="B61" s="31"/>
      <c r="C61" s="31"/>
      <c r="D61" s="48" t="s">
        <v>103</v>
      </c>
      <c r="E61" s="32">
        <v>0</v>
      </c>
      <c r="F61" s="33">
        <v>26000</v>
      </c>
      <c r="G61" s="70">
        <v>0</v>
      </c>
      <c r="H61" s="54">
        <f t="shared" si="0"/>
        <v>0</v>
      </c>
      <c r="I61" s="56"/>
      <c r="J61" s="139"/>
    </row>
    <row r="62" spans="1:10" ht="21" customHeight="1">
      <c r="A62" s="26" t="s">
        <v>18</v>
      </c>
      <c r="B62" s="27">
        <v>750</v>
      </c>
      <c r="C62" s="27"/>
      <c r="D62" s="27"/>
      <c r="E62" s="28">
        <f>SUM(E63,E80,E86,E125,E119)</f>
        <v>1843149</v>
      </c>
      <c r="F62" s="28">
        <f>SUM(F63,F80,F86,F125,F119,F123)</f>
        <v>1880163</v>
      </c>
      <c r="G62" s="71">
        <f>SUM(G63,G80,G86,G125,G119,G123)</f>
        <v>901329.5700000001</v>
      </c>
      <c r="H62" s="56">
        <f t="shared" si="0"/>
        <v>0.47938905828909517</v>
      </c>
      <c r="I62" s="56">
        <f>G62/9077744.83</f>
        <v>0.09929003148681809</v>
      </c>
      <c r="J62" s="139">
        <v>0</v>
      </c>
    </row>
    <row r="63" spans="1:10" ht="15" customHeight="1">
      <c r="A63" s="30" t="s">
        <v>19</v>
      </c>
      <c r="B63" s="31"/>
      <c r="C63" s="31">
        <v>75011</v>
      </c>
      <c r="D63" s="31"/>
      <c r="E63" s="32">
        <f>SUM(E64:E79)</f>
        <v>131570</v>
      </c>
      <c r="F63" s="32">
        <f>SUM(F64:F79)</f>
        <v>131584</v>
      </c>
      <c r="G63" s="77">
        <f>SUM(G64:G79)</f>
        <v>69650.42</v>
      </c>
      <c r="H63" s="54">
        <f t="shared" si="0"/>
        <v>0.5293228660019456</v>
      </c>
      <c r="I63" s="85">
        <f>G63/9077744.83</f>
        <v>0.00767265673406244</v>
      </c>
      <c r="J63" s="74"/>
    </row>
    <row r="64" spans="1:10" ht="15" customHeight="1">
      <c r="A64" s="132" t="s">
        <v>430</v>
      </c>
      <c r="B64" s="31"/>
      <c r="C64" s="31"/>
      <c r="D64" s="48" t="s">
        <v>114</v>
      </c>
      <c r="E64" s="32">
        <v>600</v>
      </c>
      <c r="F64" s="32">
        <v>600</v>
      </c>
      <c r="G64" s="73">
        <v>0</v>
      </c>
      <c r="H64" s="54">
        <f t="shared" si="0"/>
        <v>0</v>
      </c>
      <c r="I64" s="56"/>
      <c r="J64" s="74"/>
    </row>
    <row r="65" spans="1:10" ht="15" customHeight="1">
      <c r="A65" s="30" t="s">
        <v>20</v>
      </c>
      <c r="B65" s="31"/>
      <c r="C65" s="31"/>
      <c r="D65" s="31">
        <v>4010</v>
      </c>
      <c r="E65" s="32">
        <v>72100</v>
      </c>
      <c r="F65" s="33">
        <v>72100</v>
      </c>
      <c r="G65" s="70">
        <v>36823.48</v>
      </c>
      <c r="H65" s="54">
        <f t="shared" si="0"/>
        <v>0.5107278779472955</v>
      </c>
      <c r="I65" s="56"/>
      <c r="J65" s="74"/>
    </row>
    <row r="66" spans="1:10" ht="15" customHeight="1">
      <c r="A66" s="30" t="s">
        <v>21</v>
      </c>
      <c r="B66" s="31"/>
      <c r="C66" s="31"/>
      <c r="D66" s="31">
        <v>4040</v>
      </c>
      <c r="E66" s="32">
        <v>3410</v>
      </c>
      <c r="F66" s="33">
        <v>3424</v>
      </c>
      <c r="G66" s="70">
        <v>3423.8</v>
      </c>
      <c r="H66" s="54">
        <f t="shared" si="0"/>
        <v>0.9999415887850468</v>
      </c>
      <c r="I66" s="56"/>
      <c r="J66" s="74"/>
    </row>
    <row r="67" spans="1:10" ht="15" customHeight="1">
      <c r="A67" s="30" t="s">
        <v>22</v>
      </c>
      <c r="B67" s="31"/>
      <c r="C67" s="31"/>
      <c r="D67" s="31">
        <v>4110</v>
      </c>
      <c r="E67" s="32">
        <v>11470</v>
      </c>
      <c r="F67" s="33">
        <v>11470</v>
      </c>
      <c r="G67" s="70">
        <v>5875.17</v>
      </c>
      <c r="H67" s="54">
        <f t="shared" si="0"/>
        <v>0.5122205754141238</v>
      </c>
      <c r="I67" s="56"/>
      <c r="J67" s="74"/>
    </row>
    <row r="68" spans="1:10" ht="15" customHeight="1">
      <c r="A68" s="30" t="s">
        <v>23</v>
      </c>
      <c r="B68" s="31"/>
      <c r="C68" s="31"/>
      <c r="D68" s="31">
        <v>4120</v>
      </c>
      <c r="E68" s="32">
        <v>250</v>
      </c>
      <c r="F68" s="33">
        <v>250</v>
      </c>
      <c r="G68" s="70">
        <v>161.35</v>
      </c>
      <c r="H68" s="54">
        <f t="shared" si="0"/>
        <v>0.6454</v>
      </c>
      <c r="I68" s="56"/>
      <c r="J68" s="74"/>
    </row>
    <row r="69" spans="1:10" ht="15" customHeight="1">
      <c r="A69" s="47" t="s">
        <v>195</v>
      </c>
      <c r="B69" s="31"/>
      <c r="C69" s="31"/>
      <c r="D69" s="48" t="s">
        <v>196</v>
      </c>
      <c r="E69" s="32">
        <v>600</v>
      </c>
      <c r="F69" s="33">
        <v>600</v>
      </c>
      <c r="G69" s="70">
        <v>200</v>
      </c>
      <c r="H69" s="54">
        <f t="shared" si="0"/>
        <v>0.3333333333333333</v>
      </c>
      <c r="I69" s="56"/>
      <c r="J69" s="74"/>
    </row>
    <row r="70" spans="1:10" ht="15" customHeight="1">
      <c r="A70" s="30" t="s">
        <v>10</v>
      </c>
      <c r="B70" s="31"/>
      <c r="C70" s="31"/>
      <c r="D70" s="31" t="s">
        <v>97</v>
      </c>
      <c r="E70" s="32">
        <v>20400</v>
      </c>
      <c r="F70" s="33">
        <v>20400</v>
      </c>
      <c r="G70" s="70">
        <v>14167.84</v>
      </c>
      <c r="H70" s="54">
        <f t="shared" si="0"/>
        <v>0.6945019607843137</v>
      </c>
      <c r="I70" s="56"/>
      <c r="J70" s="74"/>
    </row>
    <row r="71" spans="1:10" ht="15" customHeight="1">
      <c r="A71" s="47" t="s">
        <v>58</v>
      </c>
      <c r="B71" s="31"/>
      <c r="C71" s="31"/>
      <c r="D71" s="48" t="s">
        <v>158</v>
      </c>
      <c r="E71" s="32">
        <v>200</v>
      </c>
      <c r="F71" s="33">
        <v>200</v>
      </c>
      <c r="G71" s="70">
        <v>93</v>
      </c>
      <c r="H71" s="54">
        <f t="shared" si="0"/>
        <v>0.465</v>
      </c>
      <c r="I71" s="56"/>
      <c r="J71" s="74"/>
    </row>
    <row r="72" spans="1:10" ht="15" customHeight="1">
      <c r="A72" s="47" t="s">
        <v>13</v>
      </c>
      <c r="B72" s="31"/>
      <c r="C72" s="31"/>
      <c r="D72" s="48" t="s">
        <v>93</v>
      </c>
      <c r="E72" s="32">
        <v>17500</v>
      </c>
      <c r="F72" s="33">
        <v>17500</v>
      </c>
      <c r="G72" s="70">
        <v>6223.28</v>
      </c>
      <c r="H72" s="54">
        <f t="shared" si="0"/>
        <v>0.355616</v>
      </c>
      <c r="I72" s="56"/>
      <c r="J72" s="74"/>
    </row>
    <row r="73" spans="1:10" ht="15" customHeight="1">
      <c r="A73" s="47" t="s">
        <v>31</v>
      </c>
      <c r="B73" s="31"/>
      <c r="C73" s="31"/>
      <c r="D73" s="48" t="s">
        <v>98</v>
      </c>
      <c r="E73" s="32">
        <v>100</v>
      </c>
      <c r="F73" s="33">
        <v>100</v>
      </c>
      <c r="G73" s="70">
        <v>47.5</v>
      </c>
      <c r="H73" s="54">
        <f t="shared" si="0"/>
        <v>0.475</v>
      </c>
      <c r="I73" s="56"/>
      <c r="J73" s="74"/>
    </row>
    <row r="74" spans="1:10" ht="15" customHeight="1">
      <c r="A74" s="30" t="s">
        <v>24</v>
      </c>
      <c r="B74" s="31"/>
      <c r="C74" s="31"/>
      <c r="D74" s="31">
        <v>4440</v>
      </c>
      <c r="E74" s="32">
        <v>3090</v>
      </c>
      <c r="F74" s="33">
        <v>3090</v>
      </c>
      <c r="G74" s="70">
        <v>2318</v>
      </c>
      <c r="H74" s="54">
        <f t="shared" si="0"/>
        <v>0.7501618122977346</v>
      </c>
      <c r="I74" s="56"/>
      <c r="J74" s="74"/>
    </row>
    <row r="75" spans="1:10" ht="15" customHeight="1" hidden="1">
      <c r="A75" s="86" t="s">
        <v>287</v>
      </c>
      <c r="B75" s="31"/>
      <c r="C75" s="31"/>
      <c r="D75" s="48" t="s">
        <v>288</v>
      </c>
      <c r="E75" s="32">
        <v>0</v>
      </c>
      <c r="F75" s="33">
        <v>0</v>
      </c>
      <c r="G75" s="70">
        <v>0</v>
      </c>
      <c r="H75" s="54" t="e">
        <f t="shared" si="0"/>
        <v>#DIV/0!</v>
      </c>
      <c r="I75" s="56"/>
      <c r="J75" s="74"/>
    </row>
    <row r="76" spans="1:10" ht="15" customHeight="1">
      <c r="A76" s="47" t="s">
        <v>108</v>
      </c>
      <c r="B76" s="31"/>
      <c r="C76" s="31"/>
      <c r="D76" s="48" t="s">
        <v>109</v>
      </c>
      <c r="E76" s="32">
        <v>50</v>
      </c>
      <c r="F76" s="33">
        <v>50</v>
      </c>
      <c r="G76" s="70">
        <v>0</v>
      </c>
      <c r="H76" s="54">
        <f t="shared" si="0"/>
        <v>0</v>
      </c>
      <c r="I76" s="56"/>
      <c r="J76" s="74"/>
    </row>
    <row r="77" spans="1:10" ht="25.5">
      <c r="A77" s="51" t="s">
        <v>286</v>
      </c>
      <c r="B77" s="31"/>
      <c r="C77" s="31"/>
      <c r="D77" s="48" t="s">
        <v>258</v>
      </c>
      <c r="E77" s="32">
        <v>700</v>
      </c>
      <c r="F77" s="33">
        <v>700</v>
      </c>
      <c r="G77" s="70">
        <v>0</v>
      </c>
      <c r="H77" s="54">
        <f t="shared" si="0"/>
        <v>0</v>
      </c>
      <c r="I77" s="56"/>
      <c r="J77" s="74"/>
    </row>
    <row r="78" spans="1:10" ht="25.5">
      <c r="A78" s="51" t="s">
        <v>264</v>
      </c>
      <c r="B78" s="31"/>
      <c r="C78" s="31"/>
      <c r="D78" s="48" t="s">
        <v>259</v>
      </c>
      <c r="E78" s="32">
        <v>600</v>
      </c>
      <c r="F78" s="33">
        <v>600</v>
      </c>
      <c r="G78" s="70">
        <v>62</v>
      </c>
      <c r="H78" s="54">
        <f t="shared" si="0"/>
        <v>0.10333333333333333</v>
      </c>
      <c r="I78" s="56"/>
      <c r="J78" s="74"/>
    </row>
    <row r="79" spans="1:10" ht="25.5">
      <c r="A79" s="51" t="s">
        <v>260</v>
      </c>
      <c r="B79" s="31"/>
      <c r="C79" s="31"/>
      <c r="D79" s="48" t="s">
        <v>261</v>
      </c>
      <c r="E79" s="32">
        <v>500</v>
      </c>
      <c r="F79" s="33">
        <v>500</v>
      </c>
      <c r="G79" s="70">
        <v>255</v>
      </c>
      <c r="H79" s="54">
        <f t="shared" si="0"/>
        <v>0.51</v>
      </c>
      <c r="I79" s="56"/>
      <c r="J79" s="74"/>
    </row>
    <row r="80" spans="1:10" ht="15" customHeight="1">
      <c r="A80" s="30" t="s">
        <v>25</v>
      </c>
      <c r="B80" s="31"/>
      <c r="C80" s="31">
        <v>75022</v>
      </c>
      <c r="D80" s="31"/>
      <c r="E80" s="32">
        <f>SUM(E81:E85)</f>
        <v>63039</v>
      </c>
      <c r="F80" s="32">
        <f>SUM(F81:F85)</f>
        <v>63039</v>
      </c>
      <c r="G80" s="77">
        <f>SUM(G81:G85)</f>
        <v>31962.46</v>
      </c>
      <c r="H80" s="54">
        <f t="shared" si="0"/>
        <v>0.5070267612113136</v>
      </c>
      <c r="I80" s="85">
        <f>G80/9077744.83</f>
        <v>0.0035209692052998584</v>
      </c>
      <c r="J80" s="74"/>
    </row>
    <row r="81" spans="1:10" ht="15" customHeight="1">
      <c r="A81" s="30" t="s">
        <v>26</v>
      </c>
      <c r="B81" s="31"/>
      <c r="C81" s="31"/>
      <c r="D81" s="31">
        <v>3030</v>
      </c>
      <c r="E81" s="32">
        <v>59819</v>
      </c>
      <c r="F81" s="33">
        <v>59819</v>
      </c>
      <c r="G81" s="70">
        <v>30580.74</v>
      </c>
      <c r="H81" s="54">
        <f t="shared" si="0"/>
        <v>0.5112211839047794</v>
      </c>
      <c r="I81" s="56"/>
      <c r="J81" s="74"/>
    </row>
    <row r="82" spans="1:10" ht="15" customHeight="1">
      <c r="A82" s="30" t="s">
        <v>10</v>
      </c>
      <c r="B82" s="31"/>
      <c r="C82" s="31"/>
      <c r="D82" s="31">
        <v>4210</v>
      </c>
      <c r="E82" s="32">
        <v>1200</v>
      </c>
      <c r="F82" s="33">
        <v>1200</v>
      </c>
      <c r="G82" s="70">
        <v>605.92</v>
      </c>
      <c r="H82" s="54">
        <f t="shared" si="0"/>
        <v>0.5049333333333333</v>
      </c>
      <c r="I82" s="56"/>
      <c r="J82" s="74"/>
    </row>
    <row r="83" spans="1:10" ht="15" customHeight="1">
      <c r="A83" s="30" t="s">
        <v>13</v>
      </c>
      <c r="B83" s="31"/>
      <c r="C83" s="31"/>
      <c r="D83" s="31" t="s">
        <v>93</v>
      </c>
      <c r="E83" s="32">
        <v>500</v>
      </c>
      <c r="F83" s="33">
        <v>500</v>
      </c>
      <c r="G83" s="70">
        <v>278.16</v>
      </c>
      <c r="H83" s="54">
        <f t="shared" si="0"/>
        <v>0.55632</v>
      </c>
      <c r="I83" s="56"/>
      <c r="J83" s="74"/>
    </row>
    <row r="84" spans="1:10" ht="25.5">
      <c r="A84" s="51" t="s">
        <v>262</v>
      </c>
      <c r="B84" s="31"/>
      <c r="C84" s="31"/>
      <c r="D84" s="48" t="s">
        <v>263</v>
      </c>
      <c r="E84" s="32">
        <v>1020</v>
      </c>
      <c r="F84" s="33">
        <v>1020</v>
      </c>
      <c r="G84" s="70">
        <v>387.96</v>
      </c>
      <c r="H84" s="54">
        <f t="shared" si="0"/>
        <v>0.38035294117647056</v>
      </c>
      <c r="I84" s="56"/>
      <c r="J84" s="74"/>
    </row>
    <row r="85" spans="1:10" ht="25.5">
      <c r="A85" s="51" t="s">
        <v>264</v>
      </c>
      <c r="B85" s="31"/>
      <c r="C85" s="31"/>
      <c r="D85" s="48" t="s">
        <v>259</v>
      </c>
      <c r="E85" s="32">
        <v>500</v>
      </c>
      <c r="F85" s="33">
        <v>500</v>
      </c>
      <c r="G85" s="70">
        <v>109.68</v>
      </c>
      <c r="H85" s="54">
        <f t="shared" si="0"/>
        <v>0.21936000000000003</v>
      </c>
      <c r="I85" s="56"/>
      <c r="J85" s="74"/>
    </row>
    <row r="86" spans="1:10" ht="15" customHeight="1">
      <c r="A86" s="30" t="s">
        <v>27</v>
      </c>
      <c r="B86" s="31"/>
      <c r="C86" s="31">
        <v>75023</v>
      </c>
      <c r="D86" s="31"/>
      <c r="E86" s="32">
        <f>SUM(E87:E118)</f>
        <v>1601940</v>
      </c>
      <c r="F86" s="32">
        <f>SUM(F87:F118)</f>
        <v>1635940</v>
      </c>
      <c r="G86" s="73">
        <f>SUM(G87:G118)</f>
        <v>780169.3500000001</v>
      </c>
      <c r="H86" s="54">
        <f t="shared" si="0"/>
        <v>0.4768936207929387</v>
      </c>
      <c r="I86" s="85">
        <f>G86/9077744.83</f>
        <v>0.0859430799841066</v>
      </c>
      <c r="J86" s="74"/>
    </row>
    <row r="87" spans="1:10" ht="15" customHeight="1">
      <c r="A87" s="30" t="s">
        <v>29</v>
      </c>
      <c r="B87" s="31"/>
      <c r="C87" s="31"/>
      <c r="D87" s="31">
        <v>3020</v>
      </c>
      <c r="E87" s="32">
        <v>4000</v>
      </c>
      <c r="F87" s="33">
        <v>4000</v>
      </c>
      <c r="G87" s="70">
        <v>800.74</v>
      </c>
      <c r="H87" s="54">
        <f t="shared" si="0"/>
        <v>0.200185</v>
      </c>
      <c r="I87" s="56"/>
      <c r="J87" s="74"/>
    </row>
    <row r="88" spans="1:10" ht="15" customHeight="1">
      <c r="A88" s="30" t="s">
        <v>20</v>
      </c>
      <c r="B88" s="31"/>
      <c r="C88" s="31"/>
      <c r="D88" s="31">
        <v>4010</v>
      </c>
      <c r="E88" s="32">
        <v>840200</v>
      </c>
      <c r="F88" s="33">
        <v>841400</v>
      </c>
      <c r="G88" s="70">
        <v>383768.67</v>
      </c>
      <c r="H88" s="54">
        <f t="shared" si="0"/>
        <v>0.45610728547658663</v>
      </c>
      <c r="I88" s="56"/>
      <c r="J88" s="74"/>
    </row>
    <row r="89" spans="1:10" ht="15" customHeight="1">
      <c r="A89" s="30" t="s">
        <v>30</v>
      </c>
      <c r="B89" s="31"/>
      <c r="C89" s="31"/>
      <c r="D89" s="31">
        <v>4040</v>
      </c>
      <c r="E89" s="32">
        <v>64960</v>
      </c>
      <c r="F89" s="33">
        <v>63760</v>
      </c>
      <c r="G89" s="70">
        <v>63758.69</v>
      </c>
      <c r="H89" s="54">
        <f t="shared" si="0"/>
        <v>0.9999794542032623</v>
      </c>
      <c r="I89" s="56"/>
      <c r="J89" s="74"/>
    </row>
    <row r="90" spans="1:10" ht="15" customHeight="1">
      <c r="A90" s="30" t="s">
        <v>22</v>
      </c>
      <c r="B90" s="31"/>
      <c r="C90" s="31"/>
      <c r="D90" s="31">
        <v>4110</v>
      </c>
      <c r="E90" s="32">
        <v>134754</v>
      </c>
      <c r="F90" s="33">
        <v>134754</v>
      </c>
      <c r="G90" s="70">
        <v>60883.79</v>
      </c>
      <c r="H90" s="54">
        <f t="shared" si="0"/>
        <v>0.4518143431734865</v>
      </c>
      <c r="I90" s="56"/>
      <c r="J90" s="74"/>
    </row>
    <row r="91" spans="1:10" ht="15" customHeight="1">
      <c r="A91" s="30" t="s">
        <v>23</v>
      </c>
      <c r="B91" s="31"/>
      <c r="C91" s="31"/>
      <c r="D91" s="31">
        <v>4120</v>
      </c>
      <c r="E91" s="32">
        <v>21736</v>
      </c>
      <c r="F91" s="33">
        <v>21736</v>
      </c>
      <c r="G91" s="70">
        <v>9183.5</v>
      </c>
      <c r="H91" s="54">
        <f t="shared" si="0"/>
        <v>0.42250184026499815</v>
      </c>
      <c r="I91" s="56"/>
      <c r="J91" s="74"/>
    </row>
    <row r="92" spans="1:10" ht="15" customHeight="1">
      <c r="A92" s="47" t="s">
        <v>156</v>
      </c>
      <c r="B92" s="31"/>
      <c r="C92" s="31"/>
      <c r="D92" s="48" t="s">
        <v>157</v>
      </c>
      <c r="E92" s="32">
        <v>500</v>
      </c>
      <c r="F92" s="33">
        <v>500</v>
      </c>
      <c r="G92" s="70">
        <v>0</v>
      </c>
      <c r="H92" s="54">
        <f t="shared" si="0"/>
        <v>0</v>
      </c>
      <c r="I92" s="56"/>
      <c r="J92" s="74"/>
    </row>
    <row r="93" spans="1:10" ht="15" customHeight="1">
      <c r="A93" s="47" t="s">
        <v>195</v>
      </c>
      <c r="B93" s="31"/>
      <c r="C93" s="31"/>
      <c r="D93" s="48" t="s">
        <v>196</v>
      </c>
      <c r="E93" s="32">
        <v>10000</v>
      </c>
      <c r="F93" s="33">
        <v>10000</v>
      </c>
      <c r="G93" s="70">
        <v>2810</v>
      </c>
      <c r="H93" s="54">
        <f t="shared" si="0"/>
        <v>0.281</v>
      </c>
      <c r="I93" s="56"/>
      <c r="J93" s="74"/>
    </row>
    <row r="94" spans="1:10" ht="15" customHeight="1">
      <c r="A94" s="47" t="s">
        <v>10</v>
      </c>
      <c r="B94" s="31"/>
      <c r="C94" s="31"/>
      <c r="D94" s="31">
        <v>4210</v>
      </c>
      <c r="E94" s="32">
        <v>132000</v>
      </c>
      <c r="F94" s="33">
        <v>132000</v>
      </c>
      <c r="G94" s="70">
        <v>71260.22</v>
      </c>
      <c r="H94" s="54">
        <f t="shared" si="0"/>
        <v>0.5398501515151515</v>
      </c>
      <c r="I94" s="56"/>
      <c r="J94" s="74"/>
    </row>
    <row r="95" spans="1:10" ht="15" customHeight="1">
      <c r="A95" s="47" t="s">
        <v>207</v>
      </c>
      <c r="B95" s="31"/>
      <c r="C95" s="31"/>
      <c r="D95" s="48" t="s">
        <v>208</v>
      </c>
      <c r="E95" s="32">
        <v>200</v>
      </c>
      <c r="F95" s="33">
        <v>200</v>
      </c>
      <c r="G95" s="70">
        <v>88.2</v>
      </c>
      <c r="H95" s="54">
        <f t="shared" si="0"/>
        <v>0.441</v>
      </c>
      <c r="I95" s="56"/>
      <c r="J95" s="74"/>
    </row>
    <row r="96" spans="1:10" ht="15" customHeight="1">
      <c r="A96" s="57" t="s">
        <v>238</v>
      </c>
      <c r="B96" s="31"/>
      <c r="C96" s="31"/>
      <c r="D96" s="48" t="s">
        <v>172</v>
      </c>
      <c r="E96" s="32">
        <v>600</v>
      </c>
      <c r="F96" s="33">
        <v>1500</v>
      </c>
      <c r="G96" s="70">
        <v>688.5</v>
      </c>
      <c r="H96" s="54">
        <f t="shared" si="0"/>
        <v>0.459</v>
      </c>
      <c r="I96" s="56"/>
      <c r="J96" s="74"/>
    </row>
    <row r="97" spans="1:10" ht="15" customHeight="1">
      <c r="A97" s="30" t="s">
        <v>11</v>
      </c>
      <c r="B97" s="31"/>
      <c r="C97" s="31"/>
      <c r="D97" s="31">
        <v>4260</v>
      </c>
      <c r="E97" s="32">
        <v>94000</v>
      </c>
      <c r="F97" s="33">
        <v>94000</v>
      </c>
      <c r="G97" s="70">
        <v>51679.92</v>
      </c>
      <c r="H97" s="54">
        <f t="shared" si="0"/>
        <v>0.5497863829787234</v>
      </c>
      <c r="I97" s="56"/>
      <c r="J97" s="74"/>
    </row>
    <row r="98" spans="1:10" ht="15" customHeight="1">
      <c r="A98" s="47" t="s">
        <v>12</v>
      </c>
      <c r="B98" s="31"/>
      <c r="C98" s="31"/>
      <c r="D98" s="48" t="s">
        <v>155</v>
      </c>
      <c r="E98" s="32">
        <v>45000</v>
      </c>
      <c r="F98" s="33">
        <v>45000</v>
      </c>
      <c r="G98" s="70">
        <v>5901.1</v>
      </c>
      <c r="H98" s="54">
        <f t="shared" si="0"/>
        <v>0.13113555555555556</v>
      </c>
      <c r="I98" s="56"/>
      <c r="J98" s="74"/>
    </row>
    <row r="99" spans="1:10" ht="15" customHeight="1">
      <c r="A99" s="47" t="s">
        <v>58</v>
      </c>
      <c r="B99" s="31"/>
      <c r="C99" s="31"/>
      <c r="D99" s="48" t="s">
        <v>158</v>
      </c>
      <c r="E99" s="32">
        <v>1800</v>
      </c>
      <c r="F99" s="33">
        <v>1800</v>
      </c>
      <c r="G99" s="70">
        <v>691</v>
      </c>
      <c r="H99" s="54">
        <f t="shared" si="0"/>
        <v>0.3838888888888889</v>
      </c>
      <c r="I99" s="56"/>
      <c r="J99" s="74"/>
    </row>
    <row r="100" spans="1:10" ht="15" customHeight="1">
      <c r="A100" s="30" t="s">
        <v>13</v>
      </c>
      <c r="B100" s="31"/>
      <c r="C100" s="31"/>
      <c r="D100" s="31">
        <v>4300</v>
      </c>
      <c r="E100" s="32">
        <v>60000</v>
      </c>
      <c r="F100" s="33">
        <v>80000</v>
      </c>
      <c r="G100" s="70">
        <v>49365.3</v>
      </c>
      <c r="H100" s="54">
        <f t="shared" si="0"/>
        <v>0.61706625</v>
      </c>
      <c r="I100" s="56"/>
      <c r="J100" s="74"/>
    </row>
    <row r="101" spans="1:10" ht="15" customHeight="1">
      <c r="A101" s="47" t="s">
        <v>197</v>
      </c>
      <c r="B101" s="31"/>
      <c r="C101" s="31"/>
      <c r="D101" s="48" t="s">
        <v>198</v>
      </c>
      <c r="E101" s="32">
        <v>2600</v>
      </c>
      <c r="F101" s="33">
        <v>2600</v>
      </c>
      <c r="G101" s="70">
        <v>1200</v>
      </c>
      <c r="H101" s="54">
        <f t="shared" si="0"/>
        <v>0.46153846153846156</v>
      </c>
      <c r="I101" s="56"/>
      <c r="J101" s="74"/>
    </row>
    <row r="102" spans="1:10" ht="25.5">
      <c r="A102" s="57" t="s">
        <v>267</v>
      </c>
      <c r="B102" s="31"/>
      <c r="C102" s="31"/>
      <c r="D102" s="48" t="s">
        <v>263</v>
      </c>
      <c r="E102" s="32">
        <v>6000</v>
      </c>
      <c r="F102" s="33">
        <v>6000</v>
      </c>
      <c r="G102" s="70">
        <v>2689.16</v>
      </c>
      <c r="H102" s="54">
        <f t="shared" si="0"/>
        <v>0.44819333333333333</v>
      </c>
      <c r="I102" s="56"/>
      <c r="J102" s="74"/>
    </row>
    <row r="103" spans="1:10" ht="25.5">
      <c r="A103" s="51" t="s">
        <v>268</v>
      </c>
      <c r="B103" s="31"/>
      <c r="C103" s="31"/>
      <c r="D103" s="48" t="s">
        <v>265</v>
      </c>
      <c r="E103" s="32">
        <v>9000</v>
      </c>
      <c r="F103" s="33">
        <v>7500</v>
      </c>
      <c r="G103" s="70">
        <v>2737.02</v>
      </c>
      <c r="H103" s="54">
        <f t="shared" si="0"/>
        <v>0.364936</v>
      </c>
      <c r="I103" s="56"/>
      <c r="J103" s="74"/>
    </row>
    <row r="104" spans="1:10" ht="25.5">
      <c r="A104" s="86" t="s">
        <v>284</v>
      </c>
      <c r="B104" s="31"/>
      <c r="C104" s="31"/>
      <c r="D104" s="48" t="s">
        <v>285</v>
      </c>
      <c r="E104" s="32">
        <v>500</v>
      </c>
      <c r="F104" s="33">
        <v>500</v>
      </c>
      <c r="G104" s="70">
        <v>0</v>
      </c>
      <c r="H104" s="54">
        <f t="shared" si="0"/>
        <v>0</v>
      </c>
      <c r="I104" s="56"/>
      <c r="J104" s="74"/>
    </row>
    <row r="105" spans="1:10" ht="15" customHeight="1">
      <c r="A105" s="30" t="s">
        <v>31</v>
      </c>
      <c r="B105" s="31"/>
      <c r="C105" s="31"/>
      <c r="D105" s="31">
        <v>4410</v>
      </c>
      <c r="E105" s="32">
        <v>10000</v>
      </c>
      <c r="F105" s="33">
        <v>8360</v>
      </c>
      <c r="G105" s="70">
        <v>1935.26</v>
      </c>
      <c r="H105" s="54">
        <f t="shared" si="0"/>
        <v>0.23149043062200958</v>
      </c>
      <c r="I105" s="56"/>
      <c r="J105" s="74"/>
    </row>
    <row r="106" spans="1:10" ht="15" customHeight="1">
      <c r="A106" s="30" t="s">
        <v>32</v>
      </c>
      <c r="B106" s="31"/>
      <c r="C106" s="31"/>
      <c r="D106" s="31">
        <v>4430</v>
      </c>
      <c r="E106" s="32">
        <v>18000</v>
      </c>
      <c r="F106" s="33">
        <v>18000</v>
      </c>
      <c r="G106" s="70">
        <v>5836</v>
      </c>
      <c r="H106" s="54">
        <f t="shared" si="0"/>
        <v>0.32422222222222224</v>
      </c>
      <c r="I106" s="56"/>
      <c r="J106" s="74"/>
    </row>
    <row r="107" spans="1:10" ht="15" customHeight="1">
      <c r="A107" s="30" t="s">
        <v>24</v>
      </c>
      <c r="B107" s="31"/>
      <c r="C107" s="31"/>
      <c r="D107" s="31">
        <v>4440</v>
      </c>
      <c r="E107" s="32">
        <v>28220</v>
      </c>
      <c r="F107" s="33">
        <v>29960</v>
      </c>
      <c r="G107" s="70">
        <v>22470</v>
      </c>
      <c r="H107" s="54">
        <f t="shared" si="0"/>
        <v>0.75</v>
      </c>
      <c r="I107" s="56"/>
      <c r="J107" s="74"/>
    </row>
    <row r="108" spans="1:10" ht="15" customHeight="1">
      <c r="A108" s="47" t="s">
        <v>38</v>
      </c>
      <c r="B108" s="31"/>
      <c r="C108" s="31"/>
      <c r="D108" s="48" t="s">
        <v>199</v>
      </c>
      <c r="E108" s="32">
        <v>51810</v>
      </c>
      <c r="F108" s="33">
        <v>51810</v>
      </c>
      <c r="G108" s="70">
        <v>24004</v>
      </c>
      <c r="H108" s="54">
        <f t="shared" si="0"/>
        <v>0.4633082416521907</v>
      </c>
      <c r="I108" s="56"/>
      <c r="J108" s="74"/>
    </row>
    <row r="109" spans="1:10" ht="15" customHeight="1">
      <c r="A109" s="47" t="s">
        <v>200</v>
      </c>
      <c r="B109" s="31"/>
      <c r="C109" s="31"/>
      <c r="D109" s="48" t="s">
        <v>201</v>
      </c>
      <c r="E109" s="32">
        <v>550</v>
      </c>
      <c r="F109" s="33">
        <v>550</v>
      </c>
      <c r="G109" s="70">
        <v>240</v>
      </c>
      <c r="H109" s="54">
        <f t="shared" si="0"/>
        <v>0.43636363636363634</v>
      </c>
      <c r="I109" s="56"/>
      <c r="J109" s="74"/>
    </row>
    <row r="110" spans="1:10" ht="15" customHeight="1">
      <c r="A110" s="86" t="s">
        <v>287</v>
      </c>
      <c r="B110" s="31"/>
      <c r="C110" s="31"/>
      <c r="D110" s="48" t="s">
        <v>288</v>
      </c>
      <c r="E110" s="32">
        <v>300</v>
      </c>
      <c r="F110" s="33">
        <v>300</v>
      </c>
      <c r="G110" s="70">
        <v>0</v>
      </c>
      <c r="H110" s="54">
        <f t="shared" si="0"/>
        <v>0</v>
      </c>
      <c r="I110" s="56"/>
      <c r="J110" s="74"/>
    </row>
    <row r="111" spans="1:10" ht="15" customHeight="1">
      <c r="A111" s="30" t="s">
        <v>110</v>
      </c>
      <c r="B111" s="31"/>
      <c r="C111" s="31"/>
      <c r="D111" s="31" t="s">
        <v>111</v>
      </c>
      <c r="E111" s="32">
        <v>5000</v>
      </c>
      <c r="F111" s="33">
        <v>5000</v>
      </c>
      <c r="G111" s="70">
        <v>0</v>
      </c>
      <c r="H111" s="54">
        <f t="shared" si="0"/>
        <v>0</v>
      </c>
      <c r="I111" s="56"/>
      <c r="J111" s="74"/>
    </row>
    <row r="112" spans="1:14" ht="15" customHeight="1">
      <c r="A112" s="30" t="s">
        <v>17</v>
      </c>
      <c r="B112" s="31"/>
      <c r="C112" s="31"/>
      <c r="D112" s="31">
        <v>4580</v>
      </c>
      <c r="E112" s="32">
        <v>10</v>
      </c>
      <c r="F112" s="33">
        <v>10</v>
      </c>
      <c r="G112" s="70">
        <v>0</v>
      </c>
      <c r="H112" s="54">
        <f t="shared" si="0"/>
        <v>0</v>
      </c>
      <c r="I112" s="56"/>
      <c r="J112" s="74"/>
      <c r="N112" s="137"/>
    </row>
    <row r="113" spans="1:14" ht="15" customHeight="1">
      <c r="A113" s="30" t="s">
        <v>108</v>
      </c>
      <c r="B113" s="31"/>
      <c r="C113" s="31"/>
      <c r="D113" s="31" t="s">
        <v>109</v>
      </c>
      <c r="E113" s="32">
        <v>500</v>
      </c>
      <c r="F113" s="33">
        <v>500</v>
      </c>
      <c r="G113" s="70">
        <v>0</v>
      </c>
      <c r="H113" s="54">
        <f t="shared" si="0"/>
        <v>0</v>
      </c>
      <c r="I113" s="56"/>
      <c r="J113" s="74"/>
      <c r="N113" s="137"/>
    </row>
    <row r="114" spans="1:14" ht="25.5">
      <c r="A114" s="51" t="s">
        <v>286</v>
      </c>
      <c r="B114" s="31"/>
      <c r="C114" s="31"/>
      <c r="D114" s="48" t="s">
        <v>258</v>
      </c>
      <c r="E114" s="32">
        <v>7000</v>
      </c>
      <c r="F114" s="33">
        <v>7000</v>
      </c>
      <c r="G114" s="70">
        <v>3540.86</v>
      </c>
      <c r="H114" s="54">
        <f t="shared" si="0"/>
        <v>0.5058371428571429</v>
      </c>
      <c r="I114" s="56"/>
      <c r="J114" s="74"/>
      <c r="N114" s="137"/>
    </row>
    <row r="115" spans="1:14" ht="25.5">
      <c r="A115" s="51" t="s">
        <v>264</v>
      </c>
      <c r="B115" s="31"/>
      <c r="C115" s="31"/>
      <c r="D115" s="48" t="s">
        <v>259</v>
      </c>
      <c r="E115" s="32">
        <v>4000</v>
      </c>
      <c r="F115" s="33">
        <v>4000</v>
      </c>
      <c r="G115" s="70">
        <v>2142.37</v>
      </c>
      <c r="H115" s="54">
        <f t="shared" si="0"/>
        <v>0.5355925</v>
      </c>
      <c r="I115" s="56"/>
      <c r="J115" s="74"/>
      <c r="N115" s="137"/>
    </row>
    <row r="116" spans="1:14" ht="25.5">
      <c r="A116" s="51" t="s">
        <v>266</v>
      </c>
      <c r="B116" s="31"/>
      <c r="C116" s="31"/>
      <c r="D116" s="48" t="s">
        <v>261</v>
      </c>
      <c r="E116" s="32">
        <v>36700</v>
      </c>
      <c r="F116" s="33">
        <v>16700</v>
      </c>
      <c r="G116" s="70">
        <v>12495.05</v>
      </c>
      <c r="H116" s="54">
        <f t="shared" si="0"/>
        <v>0.7482065868263472</v>
      </c>
      <c r="I116" s="56"/>
      <c r="J116" s="74"/>
      <c r="N116" s="137"/>
    </row>
    <row r="117" spans="1:14" ht="15" customHeight="1">
      <c r="A117" s="47" t="s">
        <v>331</v>
      </c>
      <c r="B117" s="31"/>
      <c r="C117" s="31"/>
      <c r="D117" s="48" t="s">
        <v>103</v>
      </c>
      <c r="E117" s="32">
        <v>12000</v>
      </c>
      <c r="F117" s="33">
        <v>0</v>
      </c>
      <c r="G117" s="70">
        <v>0</v>
      </c>
      <c r="H117" s="54"/>
      <c r="I117" s="56"/>
      <c r="J117" s="74"/>
      <c r="N117" s="137"/>
    </row>
    <row r="118" spans="1:14" ht="15" customHeight="1">
      <c r="A118" s="47" t="s">
        <v>332</v>
      </c>
      <c r="B118" s="31"/>
      <c r="C118" s="31"/>
      <c r="D118" s="48" t="s">
        <v>174</v>
      </c>
      <c r="E118" s="32">
        <v>0</v>
      </c>
      <c r="F118" s="33">
        <v>46500</v>
      </c>
      <c r="G118" s="70">
        <v>0</v>
      </c>
      <c r="H118" s="54">
        <f t="shared" si="0"/>
        <v>0</v>
      </c>
      <c r="I118" s="56"/>
      <c r="J118" s="74"/>
      <c r="N118" s="137"/>
    </row>
    <row r="119" spans="1:14" ht="15" customHeight="1">
      <c r="A119" s="47" t="s">
        <v>255</v>
      </c>
      <c r="B119" s="31"/>
      <c r="C119" s="48" t="s">
        <v>249</v>
      </c>
      <c r="D119" s="31"/>
      <c r="E119" s="32">
        <f>SUM(E121:E122)</f>
        <v>26000</v>
      </c>
      <c r="F119" s="33">
        <f>SUM(F120:F122)</f>
        <v>29000</v>
      </c>
      <c r="G119" s="70">
        <f>SUM(G120:G122)</f>
        <v>7860.63</v>
      </c>
      <c r="H119" s="54">
        <f t="shared" si="0"/>
        <v>0.27105620689655174</v>
      </c>
      <c r="I119" s="85">
        <f>G119/9077744.83</f>
        <v>0.0008659232163061363</v>
      </c>
      <c r="J119" s="74"/>
      <c r="N119" s="137"/>
    </row>
    <row r="120" spans="1:14" ht="15" customHeight="1">
      <c r="A120" s="30" t="s">
        <v>29</v>
      </c>
      <c r="B120" s="31"/>
      <c r="C120" s="48"/>
      <c r="D120" s="48" t="s">
        <v>114</v>
      </c>
      <c r="E120" s="32">
        <v>0</v>
      </c>
      <c r="F120" s="33">
        <v>1000</v>
      </c>
      <c r="G120" s="70">
        <v>1000</v>
      </c>
      <c r="H120" s="54">
        <f t="shared" si="0"/>
        <v>1</v>
      </c>
      <c r="I120" s="56"/>
      <c r="J120" s="74"/>
      <c r="N120" s="137"/>
    </row>
    <row r="121" spans="1:14" ht="15" customHeight="1">
      <c r="A121" s="30" t="s">
        <v>10</v>
      </c>
      <c r="B121" s="31"/>
      <c r="C121" s="48"/>
      <c r="D121" s="48" t="s">
        <v>97</v>
      </c>
      <c r="E121" s="32">
        <v>16000</v>
      </c>
      <c r="F121" s="33">
        <v>15000</v>
      </c>
      <c r="G121" s="70">
        <v>6234.33</v>
      </c>
      <c r="H121" s="54">
        <f t="shared" si="0"/>
        <v>0.415622</v>
      </c>
      <c r="I121" s="56"/>
      <c r="J121" s="74"/>
      <c r="N121" s="137"/>
    </row>
    <row r="122" spans="1:14" ht="15" customHeight="1">
      <c r="A122" s="47" t="s">
        <v>13</v>
      </c>
      <c r="B122" s="31"/>
      <c r="C122" s="48"/>
      <c r="D122" s="48" t="s">
        <v>93</v>
      </c>
      <c r="E122" s="32">
        <v>10000</v>
      </c>
      <c r="F122" s="33">
        <v>13000</v>
      </c>
      <c r="G122" s="70">
        <v>626.3</v>
      </c>
      <c r="H122" s="54">
        <f t="shared" si="0"/>
        <v>0.048176923076923076</v>
      </c>
      <c r="I122" s="56"/>
      <c r="J122" s="74"/>
      <c r="N122" s="137"/>
    </row>
    <row r="123" spans="1:14" ht="15" customHeight="1">
      <c r="A123" s="132" t="s">
        <v>434</v>
      </c>
      <c r="B123" s="31"/>
      <c r="C123" s="58" t="s">
        <v>435</v>
      </c>
      <c r="D123" s="48"/>
      <c r="E123" s="32">
        <v>0</v>
      </c>
      <c r="F123" s="33">
        <f>F124</f>
        <v>3000</v>
      </c>
      <c r="G123" s="70">
        <f>SUM(G124)</f>
        <v>3000</v>
      </c>
      <c r="H123" s="54">
        <f t="shared" si="0"/>
        <v>1</v>
      </c>
      <c r="I123" s="85">
        <f>G123/9077744.83</f>
        <v>0.00033047855565246153</v>
      </c>
      <c r="J123" s="74"/>
      <c r="N123" s="137"/>
    </row>
    <row r="124" spans="1:14" ht="38.25">
      <c r="A124" s="57" t="s">
        <v>437</v>
      </c>
      <c r="B124" s="31"/>
      <c r="C124" s="48"/>
      <c r="D124" s="58" t="s">
        <v>436</v>
      </c>
      <c r="E124" s="32">
        <v>0</v>
      </c>
      <c r="F124" s="33">
        <v>3000</v>
      </c>
      <c r="G124" s="70">
        <v>3000</v>
      </c>
      <c r="H124" s="54">
        <f t="shared" si="0"/>
        <v>1</v>
      </c>
      <c r="I124" s="56"/>
      <c r="J124" s="74"/>
      <c r="N124" s="137"/>
    </row>
    <row r="125" spans="1:14" ht="12.75">
      <c r="A125" s="30" t="s">
        <v>16</v>
      </c>
      <c r="B125" s="31"/>
      <c r="C125" s="31">
        <v>75095</v>
      </c>
      <c r="D125" s="31"/>
      <c r="E125" s="32">
        <f>SUM(E126:E128)</f>
        <v>20600</v>
      </c>
      <c r="F125" s="32">
        <f>SUM(F126:F128)</f>
        <v>17600</v>
      </c>
      <c r="G125" s="73">
        <f>SUM(G126:G128)</f>
        <v>8686.71</v>
      </c>
      <c r="H125" s="54">
        <f t="shared" si="0"/>
        <v>0.4935630681818181</v>
      </c>
      <c r="I125" s="85">
        <f>G125/9077744.83</f>
        <v>0.000956923791390598</v>
      </c>
      <c r="J125" s="74"/>
      <c r="N125" s="137"/>
    </row>
    <row r="126" spans="1:14" ht="25.5">
      <c r="A126" s="51" t="s">
        <v>202</v>
      </c>
      <c r="B126" s="31"/>
      <c r="C126" s="31"/>
      <c r="D126" s="48" t="s">
        <v>203</v>
      </c>
      <c r="E126" s="32">
        <v>5600</v>
      </c>
      <c r="F126" s="32">
        <v>2600</v>
      </c>
      <c r="G126" s="73">
        <v>580.2</v>
      </c>
      <c r="H126" s="54">
        <f t="shared" si="0"/>
        <v>0.22315384615384617</v>
      </c>
      <c r="I126" s="56"/>
      <c r="J126" s="74"/>
      <c r="N126" s="137"/>
    </row>
    <row r="127" spans="1:14" ht="12.75">
      <c r="A127" s="30" t="s">
        <v>10</v>
      </c>
      <c r="B127" s="31"/>
      <c r="C127" s="31"/>
      <c r="D127" s="31">
        <v>4210</v>
      </c>
      <c r="E127" s="32">
        <v>9000</v>
      </c>
      <c r="F127" s="33">
        <v>9000</v>
      </c>
      <c r="G127" s="70">
        <v>5782.72</v>
      </c>
      <c r="H127" s="54">
        <f t="shared" si="0"/>
        <v>0.6425244444444445</v>
      </c>
      <c r="I127" s="56"/>
      <c r="J127" s="74"/>
      <c r="N127" s="137"/>
    </row>
    <row r="128" spans="1:14" ht="12.75">
      <c r="A128" s="30" t="s">
        <v>13</v>
      </c>
      <c r="B128" s="31"/>
      <c r="C128" s="31"/>
      <c r="D128" s="31" t="s">
        <v>93</v>
      </c>
      <c r="E128" s="32">
        <v>6000</v>
      </c>
      <c r="F128" s="33">
        <v>6000</v>
      </c>
      <c r="G128" s="70">
        <v>2323.79</v>
      </c>
      <c r="H128" s="54">
        <f t="shared" si="0"/>
        <v>0.3872983333333333</v>
      </c>
      <c r="I128" s="56"/>
      <c r="J128" s="74"/>
      <c r="N128" s="137"/>
    </row>
    <row r="129" spans="1:14" ht="38.25">
      <c r="A129" s="36" t="s">
        <v>221</v>
      </c>
      <c r="B129" s="27">
        <v>751</v>
      </c>
      <c r="C129" s="27"/>
      <c r="D129" s="27"/>
      <c r="E129" s="28">
        <f>SUM(E130)</f>
        <v>1150</v>
      </c>
      <c r="F129" s="28">
        <f>SUM(F130,F145,F135)</f>
        <v>18409</v>
      </c>
      <c r="G129" s="71">
        <f>SUM(G130,G145,G135)</f>
        <v>9559.88</v>
      </c>
      <c r="H129" s="56">
        <f t="shared" si="0"/>
        <v>0.5193046879243848</v>
      </c>
      <c r="I129" s="56">
        <f>G129/9077744.83</f>
        <v>0.0010531117782036179</v>
      </c>
      <c r="J129" s="139">
        <f>G129/7232332.21</f>
        <v>0.0013218253424229802</v>
      </c>
      <c r="N129" s="137"/>
    </row>
    <row r="130" spans="1:14" ht="25.5">
      <c r="A130" s="51" t="s">
        <v>222</v>
      </c>
      <c r="B130" s="31"/>
      <c r="C130" s="31">
        <v>75101</v>
      </c>
      <c r="D130" s="31"/>
      <c r="E130" s="32">
        <f>SUM(E131:E134)</f>
        <v>1150</v>
      </c>
      <c r="F130" s="33">
        <f>SUM(F131:F134)</f>
        <v>1150</v>
      </c>
      <c r="G130" s="90">
        <f>SUM(G131:G134)</f>
        <v>517.43</v>
      </c>
      <c r="H130" s="54">
        <f t="shared" si="0"/>
        <v>0.44993913043478256</v>
      </c>
      <c r="I130" s="85">
        <f>G130/9077744.83</f>
        <v>5.699983968375105E-05</v>
      </c>
      <c r="J130" s="74"/>
      <c r="N130" s="137"/>
    </row>
    <row r="131" spans="1:14" ht="15" customHeight="1">
      <c r="A131" s="47" t="s">
        <v>20</v>
      </c>
      <c r="B131" s="31"/>
      <c r="C131" s="31"/>
      <c r="D131" s="48" t="s">
        <v>177</v>
      </c>
      <c r="E131" s="32">
        <v>960</v>
      </c>
      <c r="F131" s="33">
        <v>960</v>
      </c>
      <c r="G131" s="70">
        <v>456.82</v>
      </c>
      <c r="H131" s="54">
        <f>G131/F131</f>
        <v>0.47585416666666663</v>
      </c>
      <c r="I131" s="56"/>
      <c r="J131" s="74"/>
      <c r="N131" s="137"/>
    </row>
    <row r="132" spans="1:14" ht="15" customHeight="1">
      <c r="A132" s="30" t="s">
        <v>33</v>
      </c>
      <c r="B132" s="31"/>
      <c r="C132" s="31"/>
      <c r="D132" s="31">
        <v>4110</v>
      </c>
      <c r="E132" s="32">
        <v>146</v>
      </c>
      <c r="F132" s="33">
        <v>146</v>
      </c>
      <c r="G132" s="70">
        <v>60.61</v>
      </c>
      <c r="H132" s="54">
        <f>G132/F132</f>
        <v>0.41513698630136986</v>
      </c>
      <c r="I132" s="56"/>
      <c r="J132" s="74"/>
      <c r="N132" s="137"/>
    </row>
    <row r="133" spans="1:14" ht="15" customHeight="1" hidden="1">
      <c r="A133" s="30" t="s">
        <v>23</v>
      </c>
      <c r="B133" s="31"/>
      <c r="C133" s="31"/>
      <c r="D133" s="31">
        <v>4120</v>
      </c>
      <c r="E133" s="32">
        <v>0</v>
      </c>
      <c r="F133" s="33">
        <v>0</v>
      </c>
      <c r="G133" s="70">
        <v>0</v>
      </c>
      <c r="H133" s="54" t="e">
        <f>G133/F133</f>
        <v>#DIV/0!</v>
      </c>
      <c r="I133" s="56"/>
      <c r="J133" s="74"/>
      <c r="N133" s="137"/>
    </row>
    <row r="134" spans="1:14" ht="15" customHeight="1">
      <c r="A134" s="47" t="s">
        <v>13</v>
      </c>
      <c r="B134" s="31"/>
      <c r="C134" s="31"/>
      <c r="D134" s="48" t="s">
        <v>93</v>
      </c>
      <c r="E134" s="32">
        <v>44</v>
      </c>
      <c r="F134" s="33">
        <v>44</v>
      </c>
      <c r="G134" s="70">
        <v>0</v>
      </c>
      <c r="H134" s="54">
        <f aca="true" t="shared" si="1" ref="H134:H153">G134/F134</f>
        <v>0</v>
      </c>
      <c r="I134" s="56"/>
      <c r="J134" s="74"/>
      <c r="N134" s="137"/>
    </row>
    <row r="135" spans="1:14" ht="15" customHeight="1">
      <c r="A135" s="132" t="s">
        <v>438</v>
      </c>
      <c r="B135" s="31"/>
      <c r="C135" s="58" t="s">
        <v>414</v>
      </c>
      <c r="D135" s="48"/>
      <c r="E135" s="32">
        <v>0</v>
      </c>
      <c r="F135" s="33">
        <f>SUM(F136:F144)</f>
        <v>17259</v>
      </c>
      <c r="G135" s="70">
        <f>SUM(G136:G144)</f>
        <v>9042.449999999999</v>
      </c>
      <c r="H135" s="54">
        <f t="shared" si="1"/>
        <v>0.5239266469667999</v>
      </c>
      <c r="I135" s="85">
        <f>G135/9077744.83</f>
        <v>0.000996111938519867</v>
      </c>
      <c r="J135" s="74"/>
      <c r="N135" s="137"/>
    </row>
    <row r="136" spans="1:14" ht="15" customHeight="1">
      <c r="A136" s="132" t="s">
        <v>26</v>
      </c>
      <c r="B136" s="31"/>
      <c r="C136" s="58"/>
      <c r="D136" s="58" t="s">
        <v>94</v>
      </c>
      <c r="E136" s="32">
        <v>0</v>
      </c>
      <c r="F136" s="33">
        <v>10080</v>
      </c>
      <c r="G136" s="70">
        <v>5040</v>
      </c>
      <c r="H136" s="54">
        <f t="shared" si="1"/>
        <v>0.5</v>
      </c>
      <c r="I136" s="56"/>
      <c r="J136" s="74"/>
      <c r="N136" s="137"/>
    </row>
    <row r="137" spans="1:14" ht="15" customHeight="1">
      <c r="A137" s="132" t="s">
        <v>22</v>
      </c>
      <c r="B137" s="31"/>
      <c r="C137" s="58"/>
      <c r="D137" s="58" t="s">
        <v>95</v>
      </c>
      <c r="E137" s="32">
        <v>0</v>
      </c>
      <c r="F137" s="33">
        <v>288</v>
      </c>
      <c r="G137" s="70">
        <v>0</v>
      </c>
      <c r="H137" s="54">
        <f t="shared" si="1"/>
        <v>0</v>
      </c>
      <c r="I137" s="56"/>
      <c r="J137" s="74"/>
      <c r="N137" s="137"/>
    </row>
    <row r="138" spans="1:14" ht="15" customHeight="1">
      <c r="A138" s="132" t="s">
        <v>23</v>
      </c>
      <c r="B138" s="31"/>
      <c r="C138" s="58"/>
      <c r="D138" s="58" t="s">
        <v>96</v>
      </c>
      <c r="E138" s="32">
        <v>0</v>
      </c>
      <c r="F138" s="33">
        <v>46</v>
      </c>
      <c r="G138" s="70">
        <v>0</v>
      </c>
      <c r="H138" s="54">
        <f t="shared" si="1"/>
        <v>0</v>
      </c>
      <c r="I138" s="56"/>
      <c r="J138" s="74"/>
      <c r="N138" s="137"/>
    </row>
    <row r="139" spans="1:14" ht="15" customHeight="1">
      <c r="A139" s="132" t="s">
        <v>195</v>
      </c>
      <c r="B139" s="31"/>
      <c r="C139" s="58"/>
      <c r="D139" s="58" t="s">
        <v>196</v>
      </c>
      <c r="E139" s="32">
        <v>0</v>
      </c>
      <c r="F139" s="33">
        <v>2585</v>
      </c>
      <c r="G139" s="70">
        <v>1595.29</v>
      </c>
      <c r="H139" s="54">
        <f t="shared" si="1"/>
        <v>0.6171334622823984</v>
      </c>
      <c r="I139" s="56"/>
      <c r="J139" s="74"/>
      <c r="N139" s="137"/>
    </row>
    <row r="140" spans="1:14" ht="15" customHeight="1">
      <c r="A140" s="132" t="s">
        <v>10</v>
      </c>
      <c r="B140" s="31"/>
      <c r="C140" s="58"/>
      <c r="D140" s="58" t="s">
        <v>97</v>
      </c>
      <c r="E140" s="32">
        <v>0</v>
      </c>
      <c r="F140" s="33">
        <v>2734</v>
      </c>
      <c r="G140" s="70">
        <v>1420.39</v>
      </c>
      <c r="H140" s="54">
        <f t="shared" si="1"/>
        <v>0.5195281638624726</v>
      </c>
      <c r="I140" s="56"/>
      <c r="J140" s="74"/>
      <c r="N140" s="137"/>
    </row>
    <row r="141" spans="1:14" ht="15" customHeight="1">
      <c r="A141" s="132" t="s">
        <v>13</v>
      </c>
      <c r="B141" s="31"/>
      <c r="C141" s="58"/>
      <c r="D141" s="58" t="s">
        <v>93</v>
      </c>
      <c r="E141" s="32">
        <v>0</v>
      </c>
      <c r="F141" s="33">
        <v>720</v>
      </c>
      <c r="G141" s="70">
        <v>300</v>
      </c>
      <c r="H141" s="54">
        <f t="shared" si="1"/>
        <v>0.4166666666666667</v>
      </c>
      <c r="I141" s="56"/>
      <c r="J141" s="74"/>
      <c r="N141" s="137"/>
    </row>
    <row r="142" spans="1:14" ht="15" customHeight="1">
      <c r="A142" s="132" t="s">
        <v>31</v>
      </c>
      <c r="B142" s="31"/>
      <c r="C142" s="58"/>
      <c r="D142" s="58" t="s">
        <v>98</v>
      </c>
      <c r="E142" s="32">
        <v>0</v>
      </c>
      <c r="F142" s="33">
        <v>76</v>
      </c>
      <c r="G142" s="70">
        <v>75.22</v>
      </c>
      <c r="H142" s="54">
        <f t="shared" si="1"/>
        <v>0.9897368421052631</v>
      </c>
      <c r="I142" s="56"/>
      <c r="J142" s="74"/>
      <c r="N142" s="137"/>
    </row>
    <row r="143" spans="1:14" ht="25.5">
      <c r="A143" s="57" t="s">
        <v>264</v>
      </c>
      <c r="B143" s="31"/>
      <c r="C143" s="58"/>
      <c r="D143" s="58" t="s">
        <v>259</v>
      </c>
      <c r="E143" s="32">
        <v>0</v>
      </c>
      <c r="F143" s="33">
        <v>314</v>
      </c>
      <c r="G143" s="70">
        <v>195.55</v>
      </c>
      <c r="H143" s="54">
        <f t="shared" si="1"/>
        <v>0.6227707006369427</v>
      </c>
      <c r="I143" s="56"/>
      <c r="J143" s="74"/>
      <c r="N143" s="137"/>
    </row>
    <row r="144" spans="1:14" ht="25.5">
      <c r="A144" s="57" t="s">
        <v>260</v>
      </c>
      <c r="B144" s="31"/>
      <c r="C144" s="58"/>
      <c r="D144" s="58" t="s">
        <v>261</v>
      </c>
      <c r="E144" s="32">
        <v>0</v>
      </c>
      <c r="F144" s="33">
        <v>416</v>
      </c>
      <c r="G144" s="70">
        <v>416</v>
      </c>
      <c r="H144" s="54">
        <f t="shared" si="1"/>
        <v>1</v>
      </c>
      <c r="I144" s="56"/>
      <c r="J144" s="74"/>
      <c r="N144" s="138"/>
    </row>
    <row r="145" spans="1:10" ht="15" customHeight="1" hidden="1">
      <c r="A145" s="121" t="s">
        <v>359</v>
      </c>
      <c r="B145" s="31"/>
      <c r="C145" s="48" t="s">
        <v>360</v>
      </c>
      <c r="D145" s="31"/>
      <c r="E145" s="32">
        <f>SUM(E146:E154)</f>
        <v>0</v>
      </c>
      <c r="F145" s="32">
        <f>SUM(F146:F154)</f>
        <v>0</v>
      </c>
      <c r="G145" s="77">
        <f>SUM(G146:G154)</f>
        <v>0</v>
      </c>
      <c r="H145" s="54" t="e">
        <f t="shared" si="1"/>
        <v>#DIV/0!</v>
      </c>
      <c r="I145" s="56">
        <f aca="true" t="shared" si="2" ref="I145:I157">G145/9077744.83</f>
        <v>0</v>
      </c>
      <c r="J145" s="74"/>
    </row>
    <row r="146" spans="1:10" ht="15" customHeight="1" hidden="1">
      <c r="A146" s="121" t="s">
        <v>26</v>
      </c>
      <c r="B146" s="31"/>
      <c r="C146" s="31"/>
      <c r="D146" s="48" t="s">
        <v>94</v>
      </c>
      <c r="E146" s="32">
        <v>0</v>
      </c>
      <c r="F146" s="33">
        <v>0</v>
      </c>
      <c r="G146" s="70">
        <v>0</v>
      </c>
      <c r="H146" s="54" t="e">
        <f t="shared" si="1"/>
        <v>#DIV/0!</v>
      </c>
      <c r="I146" s="56">
        <f t="shared" si="2"/>
        <v>0</v>
      </c>
      <c r="J146" s="74"/>
    </row>
    <row r="147" spans="1:10" ht="15" customHeight="1" hidden="1">
      <c r="A147" s="121" t="s">
        <v>33</v>
      </c>
      <c r="B147" s="31"/>
      <c r="C147" s="31"/>
      <c r="D147" s="48" t="s">
        <v>95</v>
      </c>
      <c r="E147" s="32">
        <v>0</v>
      </c>
      <c r="F147" s="33">
        <v>0</v>
      </c>
      <c r="G147" s="70">
        <v>0</v>
      </c>
      <c r="H147" s="54" t="e">
        <f t="shared" si="1"/>
        <v>#DIV/0!</v>
      </c>
      <c r="I147" s="56">
        <f t="shared" si="2"/>
        <v>0</v>
      </c>
      <c r="J147" s="74"/>
    </row>
    <row r="148" spans="1:10" ht="15" customHeight="1" hidden="1">
      <c r="A148" s="121" t="s">
        <v>23</v>
      </c>
      <c r="B148" s="31"/>
      <c r="C148" s="31"/>
      <c r="D148" s="48" t="s">
        <v>96</v>
      </c>
      <c r="E148" s="32">
        <v>0</v>
      </c>
      <c r="F148" s="33">
        <v>0</v>
      </c>
      <c r="G148" s="70">
        <v>0</v>
      </c>
      <c r="H148" s="54" t="e">
        <f t="shared" si="1"/>
        <v>#DIV/0!</v>
      </c>
      <c r="I148" s="56">
        <f t="shared" si="2"/>
        <v>0</v>
      </c>
      <c r="J148" s="74"/>
    </row>
    <row r="149" spans="1:10" ht="15" customHeight="1" hidden="1">
      <c r="A149" s="121" t="s">
        <v>195</v>
      </c>
      <c r="B149" s="31"/>
      <c r="C149" s="31"/>
      <c r="D149" s="48" t="s">
        <v>196</v>
      </c>
      <c r="E149" s="32">
        <v>0</v>
      </c>
      <c r="F149" s="33">
        <v>0</v>
      </c>
      <c r="G149" s="70">
        <v>0</v>
      </c>
      <c r="H149" s="54" t="e">
        <f t="shared" si="1"/>
        <v>#DIV/0!</v>
      </c>
      <c r="I149" s="56">
        <f t="shared" si="2"/>
        <v>0</v>
      </c>
      <c r="J149" s="74"/>
    </row>
    <row r="150" spans="1:10" ht="15" customHeight="1" hidden="1">
      <c r="A150" s="121" t="s">
        <v>10</v>
      </c>
      <c r="B150" s="31"/>
      <c r="C150" s="31"/>
      <c r="D150" s="48" t="s">
        <v>97</v>
      </c>
      <c r="E150" s="32">
        <v>0</v>
      </c>
      <c r="F150" s="33">
        <v>0</v>
      </c>
      <c r="G150" s="70">
        <v>0</v>
      </c>
      <c r="H150" s="54" t="e">
        <f t="shared" si="1"/>
        <v>#DIV/0!</v>
      </c>
      <c r="I150" s="56">
        <f t="shared" si="2"/>
        <v>0</v>
      </c>
      <c r="J150" s="74"/>
    </row>
    <row r="151" spans="1:10" ht="15" customHeight="1" hidden="1">
      <c r="A151" s="121" t="s">
        <v>13</v>
      </c>
      <c r="B151" s="31"/>
      <c r="C151" s="31"/>
      <c r="D151" s="48" t="s">
        <v>93</v>
      </c>
      <c r="E151" s="32">
        <v>0</v>
      </c>
      <c r="F151" s="33">
        <v>0</v>
      </c>
      <c r="G151" s="70">
        <v>0</v>
      </c>
      <c r="H151" s="54" t="e">
        <f t="shared" si="1"/>
        <v>#DIV/0!</v>
      </c>
      <c r="I151" s="56">
        <f t="shared" si="2"/>
        <v>0</v>
      </c>
      <c r="J151" s="74"/>
    </row>
    <row r="152" spans="1:10" ht="15" customHeight="1" hidden="1">
      <c r="A152" s="121" t="s">
        <v>31</v>
      </c>
      <c r="B152" s="31"/>
      <c r="C152" s="31"/>
      <c r="D152" s="48" t="s">
        <v>98</v>
      </c>
      <c r="E152" s="32">
        <v>0</v>
      </c>
      <c r="F152" s="33">
        <v>0</v>
      </c>
      <c r="G152" s="70">
        <v>0</v>
      </c>
      <c r="H152" s="54" t="e">
        <f t="shared" si="1"/>
        <v>#DIV/0!</v>
      </c>
      <c r="I152" s="56">
        <f t="shared" si="2"/>
        <v>0</v>
      </c>
      <c r="J152" s="74"/>
    </row>
    <row r="153" spans="1:10" ht="25.5" hidden="1">
      <c r="A153" s="121" t="s">
        <v>363</v>
      </c>
      <c r="B153" s="31"/>
      <c r="C153" s="31"/>
      <c r="D153" s="48" t="s">
        <v>259</v>
      </c>
      <c r="E153" s="32">
        <v>0</v>
      </c>
      <c r="F153" s="33">
        <v>0</v>
      </c>
      <c r="G153" s="70">
        <v>0</v>
      </c>
      <c r="H153" s="54" t="e">
        <f t="shared" si="1"/>
        <v>#DIV/0!</v>
      </c>
      <c r="I153" s="56">
        <f t="shared" si="2"/>
        <v>0</v>
      </c>
      <c r="J153" s="74"/>
    </row>
    <row r="154" spans="1:10" ht="25.5" hidden="1">
      <c r="A154" s="121" t="s">
        <v>260</v>
      </c>
      <c r="B154" s="31"/>
      <c r="C154" s="31"/>
      <c r="D154" s="48" t="s">
        <v>261</v>
      </c>
      <c r="E154" s="32">
        <v>0</v>
      </c>
      <c r="F154" s="33">
        <v>0</v>
      </c>
      <c r="G154" s="70">
        <v>0</v>
      </c>
      <c r="H154" s="54" t="e">
        <f t="shared" si="0"/>
        <v>#DIV/0!</v>
      </c>
      <c r="I154" s="56">
        <f t="shared" si="2"/>
        <v>0</v>
      </c>
      <c r="J154" s="74"/>
    </row>
    <row r="155" spans="1:10" ht="30" customHeight="1">
      <c r="A155" s="36" t="s">
        <v>34</v>
      </c>
      <c r="B155" s="27">
        <v>754</v>
      </c>
      <c r="C155" s="27"/>
      <c r="D155" s="27"/>
      <c r="E155" s="28">
        <f>SUM(E159,E169,E178)</f>
        <v>56542</v>
      </c>
      <c r="F155" s="29">
        <f>SUM(F159,F169,F156,F178)</f>
        <v>61142</v>
      </c>
      <c r="G155" s="69">
        <f>SUM(G159,G169)</f>
        <v>15883.77</v>
      </c>
      <c r="H155" s="56">
        <f aca="true" t="shared" si="3" ref="H155:H240">G155/F155</f>
        <v>0.2597849268914985</v>
      </c>
      <c r="I155" s="56">
        <f t="shared" si="2"/>
        <v>0.0017497484559719663</v>
      </c>
      <c r="J155" s="139">
        <f>G155/7232332.21</f>
        <v>0.002196216868749175</v>
      </c>
    </row>
    <row r="156" spans="1:10" ht="15" customHeight="1">
      <c r="A156" s="121" t="s">
        <v>374</v>
      </c>
      <c r="B156" s="27"/>
      <c r="C156" s="58" t="s">
        <v>364</v>
      </c>
      <c r="D156" s="27"/>
      <c r="E156" s="59">
        <v>0</v>
      </c>
      <c r="F156" s="55">
        <f>SUM(F157:F158)</f>
        <v>1600</v>
      </c>
      <c r="G156" s="75">
        <v>0</v>
      </c>
      <c r="H156" s="85">
        <f t="shared" si="3"/>
        <v>0</v>
      </c>
      <c r="I156" s="85">
        <f t="shared" si="2"/>
        <v>0</v>
      </c>
      <c r="J156" s="74"/>
    </row>
    <row r="157" spans="1:10" ht="15" customHeight="1" hidden="1">
      <c r="A157" s="121" t="s">
        <v>375</v>
      </c>
      <c r="B157" s="27"/>
      <c r="C157" s="27"/>
      <c r="D157" s="58" t="s">
        <v>365</v>
      </c>
      <c r="E157" s="59">
        <v>0</v>
      </c>
      <c r="F157" s="55">
        <v>0</v>
      </c>
      <c r="G157" s="75">
        <v>0</v>
      </c>
      <c r="H157" s="85" t="e">
        <f t="shared" si="3"/>
        <v>#DIV/0!</v>
      </c>
      <c r="I157" s="56">
        <f t="shared" si="2"/>
        <v>0</v>
      </c>
      <c r="J157" s="74"/>
    </row>
    <row r="158" spans="1:10" ht="15" customHeight="1">
      <c r="A158" s="121" t="s">
        <v>10</v>
      </c>
      <c r="B158" s="27"/>
      <c r="C158" s="27"/>
      <c r="D158" s="58" t="s">
        <v>97</v>
      </c>
      <c r="E158" s="28"/>
      <c r="F158" s="55">
        <v>1600</v>
      </c>
      <c r="G158" s="75">
        <v>0</v>
      </c>
      <c r="H158" s="85"/>
      <c r="I158" s="56"/>
      <c r="J158" s="74"/>
    </row>
    <row r="159" spans="1:10" ht="15" customHeight="1">
      <c r="A159" s="30" t="s">
        <v>35</v>
      </c>
      <c r="B159" s="31"/>
      <c r="C159" s="31">
        <v>75412</v>
      </c>
      <c r="D159" s="31"/>
      <c r="E159" s="32">
        <f>SUM(E160:E168)</f>
        <v>34192</v>
      </c>
      <c r="F159" s="32">
        <f>SUM(F160:F168)</f>
        <v>37292</v>
      </c>
      <c r="G159" s="77">
        <f>SUM(G160:G168)</f>
        <v>15523.1</v>
      </c>
      <c r="H159" s="54">
        <f t="shared" si="3"/>
        <v>0.41625817869784404</v>
      </c>
      <c r="I159" s="85">
        <f>G159/9077744.83</f>
        <v>0.001710017222416242</v>
      </c>
      <c r="J159" s="74"/>
    </row>
    <row r="160" spans="1:10" ht="15" customHeight="1">
      <c r="A160" s="47" t="s">
        <v>26</v>
      </c>
      <c r="B160" s="31"/>
      <c r="C160" s="31"/>
      <c r="D160" s="48" t="s">
        <v>94</v>
      </c>
      <c r="E160" s="32">
        <v>5000</v>
      </c>
      <c r="F160" s="32">
        <v>5000</v>
      </c>
      <c r="G160" s="77">
        <v>0</v>
      </c>
      <c r="H160" s="54">
        <f t="shared" si="3"/>
        <v>0</v>
      </c>
      <c r="I160" s="56"/>
      <c r="J160" s="74"/>
    </row>
    <row r="161" spans="1:10" ht="15" customHeight="1">
      <c r="A161" s="40" t="s">
        <v>22</v>
      </c>
      <c r="B161" s="37"/>
      <c r="C161" s="37"/>
      <c r="D161" s="37" t="s">
        <v>95</v>
      </c>
      <c r="E161" s="38">
        <v>1292</v>
      </c>
      <c r="F161" s="35">
        <v>1292</v>
      </c>
      <c r="G161" s="74">
        <v>530.39</v>
      </c>
      <c r="H161" s="54">
        <f t="shared" si="3"/>
        <v>0.4105185758513932</v>
      </c>
      <c r="I161" s="56"/>
      <c r="J161" s="74"/>
    </row>
    <row r="162" spans="1:10" ht="15" customHeight="1">
      <c r="A162" s="40" t="s">
        <v>195</v>
      </c>
      <c r="B162" s="37"/>
      <c r="C162" s="37"/>
      <c r="D162" s="37" t="s">
        <v>196</v>
      </c>
      <c r="E162" s="38">
        <v>8500</v>
      </c>
      <c r="F162" s="35">
        <v>8500</v>
      </c>
      <c r="G162" s="74">
        <v>4024.27</v>
      </c>
      <c r="H162" s="54">
        <f t="shared" si="3"/>
        <v>0.4734435294117647</v>
      </c>
      <c r="I162" s="56"/>
      <c r="J162" s="74"/>
    </row>
    <row r="163" spans="1:10" ht="15" customHeight="1">
      <c r="A163" s="30" t="s">
        <v>10</v>
      </c>
      <c r="B163" s="31"/>
      <c r="C163" s="31"/>
      <c r="D163" s="31">
        <v>4210</v>
      </c>
      <c r="E163" s="32">
        <v>10000</v>
      </c>
      <c r="F163" s="33">
        <v>13000</v>
      </c>
      <c r="G163" s="70">
        <v>8212.16</v>
      </c>
      <c r="H163" s="54">
        <f t="shared" si="3"/>
        <v>0.6317046153846154</v>
      </c>
      <c r="I163" s="56"/>
      <c r="J163" s="74"/>
    </row>
    <row r="164" spans="1:10" ht="15" customHeight="1">
      <c r="A164" s="30" t="s">
        <v>11</v>
      </c>
      <c r="B164" s="31"/>
      <c r="C164" s="31"/>
      <c r="D164" s="31">
        <v>4260</v>
      </c>
      <c r="E164" s="32">
        <v>400</v>
      </c>
      <c r="F164" s="33">
        <v>400</v>
      </c>
      <c r="G164" s="70">
        <v>258.6</v>
      </c>
      <c r="H164" s="54">
        <f t="shared" si="3"/>
        <v>0.6465000000000001</v>
      </c>
      <c r="I164" s="56"/>
      <c r="J164" s="74"/>
    </row>
    <row r="165" spans="1:10" ht="15" customHeight="1">
      <c r="A165" s="47" t="s">
        <v>12</v>
      </c>
      <c r="B165" s="31"/>
      <c r="C165" s="31"/>
      <c r="D165" s="48" t="s">
        <v>155</v>
      </c>
      <c r="E165" s="32">
        <v>1500</v>
      </c>
      <c r="F165" s="33">
        <v>1500</v>
      </c>
      <c r="G165" s="70">
        <v>117.12</v>
      </c>
      <c r="H165" s="54">
        <f t="shared" si="3"/>
        <v>0.07808</v>
      </c>
      <c r="I165" s="56"/>
      <c r="J165" s="74"/>
    </row>
    <row r="166" spans="1:10" ht="15" customHeight="1">
      <c r="A166" s="47" t="s">
        <v>58</v>
      </c>
      <c r="B166" s="31"/>
      <c r="C166" s="31"/>
      <c r="D166" s="48" t="s">
        <v>158</v>
      </c>
      <c r="E166" s="32">
        <v>1800</v>
      </c>
      <c r="F166" s="33">
        <v>1800</v>
      </c>
      <c r="G166" s="70">
        <v>200</v>
      </c>
      <c r="H166" s="54">
        <f t="shared" si="3"/>
        <v>0.1111111111111111</v>
      </c>
      <c r="I166" s="56"/>
      <c r="J166" s="74"/>
    </row>
    <row r="167" spans="1:10" ht="15" customHeight="1">
      <c r="A167" s="30" t="s">
        <v>13</v>
      </c>
      <c r="B167" s="31"/>
      <c r="C167" s="31"/>
      <c r="D167" s="31">
        <v>4300</v>
      </c>
      <c r="E167" s="32">
        <v>1000</v>
      </c>
      <c r="F167" s="33">
        <v>1100</v>
      </c>
      <c r="G167" s="70">
        <v>944.56</v>
      </c>
      <c r="H167" s="54">
        <f t="shared" si="3"/>
        <v>0.8586909090909091</v>
      </c>
      <c r="I167" s="56"/>
      <c r="J167" s="74"/>
    </row>
    <row r="168" spans="1:10" ht="15" customHeight="1">
      <c r="A168" s="30" t="s">
        <v>32</v>
      </c>
      <c r="B168" s="31"/>
      <c r="C168" s="31"/>
      <c r="D168" s="31">
        <v>4430</v>
      </c>
      <c r="E168" s="32">
        <v>4700</v>
      </c>
      <c r="F168" s="33">
        <v>4700</v>
      </c>
      <c r="G168" s="70">
        <v>1236</v>
      </c>
      <c r="H168" s="54">
        <f t="shared" si="3"/>
        <v>0.2629787234042553</v>
      </c>
      <c r="I168" s="56"/>
      <c r="J168" s="74"/>
    </row>
    <row r="169" spans="1:10" ht="15" customHeight="1">
      <c r="A169" s="30" t="s">
        <v>36</v>
      </c>
      <c r="B169" s="31"/>
      <c r="C169" s="31">
        <v>75414</v>
      </c>
      <c r="D169" s="31"/>
      <c r="E169" s="32">
        <f>SUM(E170:E177)</f>
        <v>2350</v>
      </c>
      <c r="F169" s="32">
        <f>SUM(F170:F177)</f>
        <v>2250</v>
      </c>
      <c r="G169" s="77">
        <f>SUM(G170:G177)</f>
        <v>360.67</v>
      </c>
      <c r="H169" s="54">
        <f t="shared" si="3"/>
        <v>0.1602977777777778</v>
      </c>
      <c r="I169" s="85">
        <f>G169/9077744.83</f>
        <v>3.973123355572443E-05</v>
      </c>
      <c r="J169" s="74"/>
    </row>
    <row r="170" spans="1:10" ht="15" customHeight="1">
      <c r="A170" s="47" t="s">
        <v>26</v>
      </c>
      <c r="B170" s="31"/>
      <c r="C170" s="31"/>
      <c r="D170" s="48" t="s">
        <v>94</v>
      </c>
      <c r="E170" s="32">
        <v>300</v>
      </c>
      <c r="F170" s="32">
        <v>200</v>
      </c>
      <c r="G170" s="73">
        <v>0</v>
      </c>
      <c r="H170" s="54">
        <f t="shared" si="3"/>
        <v>0</v>
      </c>
      <c r="I170" s="56"/>
      <c r="J170" s="74"/>
    </row>
    <row r="171" spans="1:10" ht="15" customHeight="1">
      <c r="A171" s="47" t="s">
        <v>271</v>
      </c>
      <c r="B171" s="31"/>
      <c r="C171" s="31"/>
      <c r="D171" s="48" t="s">
        <v>196</v>
      </c>
      <c r="E171" s="32">
        <v>200</v>
      </c>
      <c r="F171" s="32">
        <v>200</v>
      </c>
      <c r="G171" s="73">
        <v>0</v>
      </c>
      <c r="H171" s="54">
        <f t="shared" si="3"/>
        <v>0</v>
      </c>
      <c r="I171" s="56"/>
      <c r="J171" s="74"/>
    </row>
    <row r="172" spans="1:10" ht="15" customHeight="1">
      <c r="A172" s="30" t="s">
        <v>10</v>
      </c>
      <c r="B172" s="31"/>
      <c r="C172" s="31"/>
      <c r="D172" s="31">
        <v>4210</v>
      </c>
      <c r="E172" s="32">
        <v>200</v>
      </c>
      <c r="F172" s="33">
        <v>200</v>
      </c>
      <c r="G172" s="70">
        <v>23.3</v>
      </c>
      <c r="H172" s="54">
        <f t="shared" si="3"/>
        <v>0.1165</v>
      </c>
      <c r="I172" s="56"/>
      <c r="J172" s="74"/>
    </row>
    <row r="173" spans="1:10" ht="15" customHeight="1">
      <c r="A173" s="30" t="s">
        <v>11</v>
      </c>
      <c r="B173" s="31"/>
      <c r="C173" s="31"/>
      <c r="D173" s="31" t="s">
        <v>180</v>
      </c>
      <c r="E173" s="32">
        <v>500</v>
      </c>
      <c r="F173" s="33">
        <v>500</v>
      </c>
      <c r="G173" s="70">
        <v>0</v>
      </c>
      <c r="H173" s="54">
        <f t="shared" si="3"/>
        <v>0</v>
      </c>
      <c r="I173" s="56"/>
      <c r="J173" s="74"/>
    </row>
    <row r="174" spans="1:10" ht="15" customHeight="1">
      <c r="A174" s="47" t="s">
        <v>12</v>
      </c>
      <c r="B174" s="31"/>
      <c r="C174" s="31"/>
      <c r="D174" s="48" t="s">
        <v>155</v>
      </c>
      <c r="E174" s="32">
        <v>200</v>
      </c>
      <c r="F174" s="33">
        <v>200</v>
      </c>
      <c r="G174" s="70">
        <v>0</v>
      </c>
      <c r="H174" s="54">
        <f t="shared" si="3"/>
        <v>0</v>
      </c>
      <c r="I174" s="56"/>
      <c r="J174" s="74"/>
    </row>
    <row r="175" spans="1:10" ht="15" customHeight="1">
      <c r="A175" s="30" t="s">
        <v>13</v>
      </c>
      <c r="B175" s="31"/>
      <c r="C175" s="31"/>
      <c r="D175" s="31">
        <v>4300</v>
      </c>
      <c r="E175" s="32">
        <v>250</v>
      </c>
      <c r="F175" s="33">
        <v>250</v>
      </c>
      <c r="G175" s="70">
        <v>202.05</v>
      </c>
      <c r="H175" s="54">
        <f t="shared" si="3"/>
        <v>0.8082</v>
      </c>
      <c r="I175" s="56"/>
      <c r="J175" s="74"/>
    </row>
    <row r="176" spans="1:10" ht="15" customHeight="1">
      <c r="A176" s="30" t="s">
        <v>31</v>
      </c>
      <c r="B176" s="31"/>
      <c r="C176" s="31"/>
      <c r="D176" s="31" t="s">
        <v>98</v>
      </c>
      <c r="E176" s="32">
        <v>300</v>
      </c>
      <c r="F176" s="33">
        <v>300</v>
      </c>
      <c r="G176" s="70">
        <v>135.32</v>
      </c>
      <c r="H176" s="54">
        <f t="shared" si="3"/>
        <v>0.45106666666666667</v>
      </c>
      <c r="I176" s="56"/>
      <c r="J176" s="74"/>
    </row>
    <row r="177" spans="1:10" ht="25.5">
      <c r="A177" s="51" t="s">
        <v>272</v>
      </c>
      <c r="B177" s="31"/>
      <c r="C177" s="31"/>
      <c r="D177" s="48" t="s">
        <v>258</v>
      </c>
      <c r="E177" s="32">
        <v>400</v>
      </c>
      <c r="F177" s="33">
        <v>400</v>
      </c>
      <c r="G177" s="70">
        <v>0</v>
      </c>
      <c r="H177" s="54">
        <f t="shared" si="3"/>
        <v>0</v>
      </c>
      <c r="I177" s="56"/>
      <c r="J177" s="74"/>
    </row>
    <row r="178" spans="1:10" ht="15" customHeight="1">
      <c r="A178" s="51" t="s">
        <v>16</v>
      </c>
      <c r="B178" s="31"/>
      <c r="C178" s="31" t="s">
        <v>395</v>
      </c>
      <c r="D178" s="48"/>
      <c r="E178" s="32">
        <v>20000</v>
      </c>
      <c r="F178" s="33">
        <f>SUM(F179)</f>
        <v>20000</v>
      </c>
      <c r="G178" s="70">
        <v>0</v>
      </c>
      <c r="H178" s="54">
        <f t="shared" si="3"/>
        <v>0</v>
      </c>
      <c r="I178" s="85">
        <f>G178/9077744.83</f>
        <v>0</v>
      </c>
      <c r="J178" s="74"/>
    </row>
    <row r="179" spans="1:10" ht="25.5">
      <c r="A179" s="51" t="s">
        <v>396</v>
      </c>
      <c r="B179" s="31"/>
      <c r="C179" s="31"/>
      <c r="D179" s="48" t="s">
        <v>174</v>
      </c>
      <c r="E179" s="32">
        <v>20000</v>
      </c>
      <c r="F179" s="33">
        <v>20000</v>
      </c>
      <c r="G179" s="70">
        <v>0</v>
      </c>
      <c r="H179" s="54">
        <f t="shared" si="3"/>
        <v>0</v>
      </c>
      <c r="I179" s="56"/>
      <c r="J179" s="74"/>
    </row>
    <row r="180" spans="1:10" ht="46.5" customHeight="1">
      <c r="A180" s="50" t="s">
        <v>159</v>
      </c>
      <c r="B180" s="27" t="s">
        <v>160</v>
      </c>
      <c r="C180" s="27"/>
      <c r="D180" s="27"/>
      <c r="E180" s="28">
        <f>SUM(E181)</f>
        <v>15100</v>
      </c>
      <c r="F180" s="29">
        <f>SUM(F181)</f>
        <v>15100</v>
      </c>
      <c r="G180" s="69">
        <f>SUM(G181)</f>
        <v>3491.75</v>
      </c>
      <c r="H180" s="56">
        <f t="shared" si="3"/>
        <v>0.23124172185430464</v>
      </c>
      <c r="I180" s="56">
        <f>G180/9077744.83</f>
        <v>0.0003846494988998275</v>
      </c>
      <c r="J180" s="139">
        <f>G180/7232332.21</f>
        <v>0.0004827972358863753</v>
      </c>
    </row>
    <row r="181" spans="1:10" ht="24">
      <c r="A181" s="39" t="s">
        <v>161</v>
      </c>
      <c r="B181" s="27"/>
      <c r="C181" s="37" t="s">
        <v>162</v>
      </c>
      <c r="D181" s="27"/>
      <c r="E181" s="38">
        <f>SUM(E182:E187)</f>
        <v>15100</v>
      </c>
      <c r="F181" s="38">
        <f>SUM(F182:F187)</f>
        <v>15100</v>
      </c>
      <c r="G181" s="72">
        <f>SUM(G182:G187)</f>
        <v>3491.75</v>
      </c>
      <c r="H181" s="54">
        <f t="shared" si="3"/>
        <v>0.23124172185430464</v>
      </c>
      <c r="I181" s="85">
        <f>G181/9077744.83</f>
        <v>0.0003846494988998275</v>
      </c>
      <c r="J181" s="74"/>
    </row>
    <row r="182" spans="1:10" ht="15" customHeight="1">
      <c r="A182" s="47" t="s">
        <v>10</v>
      </c>
      <c r="B182" s="31"/>
      <c r="C182" s="31"/>
      <c r="D182" s="48" t="s">
        <v>97</v>
      </c>
      <c r="E182" s="32">
        <v>3000</v>
      </c>
      <c r="F182" s="33">
        <v>3000</v>
      </c>
      <c r="G182" s="70">
        <v>0</v>
      </c>
      <c r="H182" s="54">
        <f t="shared" si="3"/>
        <v>0</v>
      </c>
      <c r="I182" s="56"/>
      <c r="J182" s="74"/>
    </row>
    <row r="183" spans="1:10" ht="15" customHeight="1">
      <c r="A183" s="49" t="s">
        <v>13</v>
      </c>
      <c r="B183" s="31"/>
      <c r="C183" s="31"/>
      <c r="D183" s="48" t="s">
        <v>93</v>
      </c>
      <c r="E183" s="32">
        <v>7000</v>
      </c>
      <c r="F183" s="33">
        <v>7000</v>
      </c>
      <c r="G183" s="70">
        <v>2537.12</v>
      </c>
      <c r="H183" s="54">
        <f t="shared" si="3"/>
        <v>0.36244571428571426</v>
      </c>
      <c r="I183" s="56"/>
      <c r="J183" s="74"/>
    </row>
    <row r="184" spans="1:10" ht="25.5">
      <c r="A184" s="86" t="s">
        <v>284</v>
      </c>
      <c r="B184" s="31"/>
      <c r="C184" s="31"/>
      <c r="D184" s="48" t="s">
        <v>285</v>
      </c>
      <c r="E184" s="32">
        <v>500</v>
      </c>
      <c r="F184" s="33">
        <v>500</v>
      </c>
      <c r="G184" s="70">
        <v>0</v>
      </c>
      <c r="H184" s="54">
        <f t="shared" si="3"/>
        <v>0</v>
      </c>
      <c r="I184" s="56"/>
      <c r="J184" s="74"/>
    </row>
    <row r="185" spans="1:10" ht="15" customHeight="1">
      <c r="A185" s="49" t="s">
        <v>32</v>
      </c>
      <c r="B185" s="31"/>
      <c r="C185" s="31"/>
      <c r="D185" s="48" t="s">
        <v>106</v>
      </c>
      <c r="E185" s="32">
        <v>100</v>
      </c>
      <c r="F185" s="33">
        <v>100</v>
      </c>
      <c r="G185" s="70">
        <v>0</v>
      </c>
      <c r="H185" s="54">
        <f t="shared" si="3"/>
        <v>0</v>
      </c>
      <c r="I185" s="56"/>
      <c r="J185" s="74"/>
    </row>
    <row r="186" spans="1:10" ht="15" customHeight="1">
      <c r="A186" s="49" t="s">
        <v>108</v>
      </c>
      <c r="B186" s="31"/>
      <c r="C186" s="31"/>
      <c r="D186" s="48" t="s">
        <v>109</v>
      </c>
      <c r="E186" s="32">
        <v>3000</v>
      </c>
      <c r="F186" s="33">
        <v>3000</v>
      </c>
      <c r="G186" s="75">
        <v>529.33</v>
      </c>
      <c r="H186" s="54">
        <f t="shared" si="3"/>
        <v>0.17644333333333334</v>
      </c>
      <c r="I186" s="56"/>
      <c r="J186" s="74"/>
    </row>
    <row r="187" spans="1:10" ht="25.5">
      <c r="A187" s="88" t="s">
        <v>264</v>
      </c>
      <c r="B187" s="31"/>
      <c r="C187" s="31"/>
      <c r="D187" s="48" t="s">
        <v>259</v>
      </c>
      <c r="E187" s="32">
        <v>1500</v>
      </c>
      <c r="F187" s="33">
        <v>1500</v>
      </c>
      <c r="G187" s="70">
        <v>425.3</v>
      </c>
      <c r="H187" s="54">
        <f t="shared" si="3"/>
        <v>0.28353333333333336</v>
      </c>
      <c r="I187" s="56"/>
      <c r="J187" s="74"/>
    </row>
    <row r="188" spans="1:10" ht="21" customHeight="1">
      <c r="A188" s="36" t="s">
        <v>50</v>
      </c>
      <c r="B188" s="27">
        <v>757</v>
      </c>
      <c r="C188" s="27"/>
      <c r="D188" s="27"/>
      <c r="E188" s="28">
        <f>SUM(E189,E192)</f>
        <v>85449</v>
      </c>
      <c r="F188" s="28">
        <f>SUM(F189,F192)</f>
        <v>69259</v>
      </c>
      <c r="G188" s="71">
        <f>SUM(G189,G192)</f>
        <v>3577.34</v>
      </c>
      <c r="H188" s="56">
        <f t="shared" si="3"/>
        <v>0.05165162650341472</v>
      </c>
      <c r="I188" s="56">
        <f>G188/9077744.83</f>
        <v>0.00039407805209259225</v>
      </c>
      <c r="J188" s="139">
        <f>G188/7232332.21</f>
        <v>0.0004946315927044508</v>
      </c>
    </row>
    <row r="189" spans="1:10" ht="15" customHeight="1">
      <c r="A189" s="34" t="s">
        <v>51</v>
      </c>
      <c r="B189" s="31"/>
      <c r="C189" s="31">
        <v>75702</v>
      </c>
      <c r="D189" s="31"/>
      <c r="E189" s="32">
        <f>SUM(E190:E191)</f>
        <v>60782</v>
      </c>
      <c r="F189" s="33">
        <f>SUM(F190:F191)</f>
        <v>55354</v>
      </c>
      <c r="G189" s="70">
        <f>SUM(G190:G191)</f>
        <v>3577.34</v>
      </c>
      <c r="H189" s="54">
        <f t="shared" si="3"/>
        <v>0.06462658525129168</v>
      </c>
      <c r="I189" s="85">
        <f>G189/9077744.83</f>
        <v>0.00039407805209259225</v>
      </c>
      <c r="J189" s="74"/>
    </row>
    <row r="190" spans="1:10" ht="25.5">
      <c r="A190" s="51" t="s">
        <v>204</v>
      </c>
      <c r="B190" s="31"/>
      <c r="C190" s="31"/>
      <c r="D190" s="31">
        <v>8010</v>
      </c>
      <c r="E190" s="32">
        <v>10080</v>
      </c>
      <c r="F190" s="33">
        <v>6750</v>
      </c>
      <c r="G190" s="70">
        <v>0</v>
      </c>
      <c r="H190" s="54">
        <f t="shared" si="3"/>
        <v>0</v>
      </c>
      <c r="I190" s="56"/>
      <c r="J190" s="74"/>
    </row>
    <row r="191" spans="1:10" ht="25.5">
      <c r="A191" s="51" t="s">
        <v>205</v>
      </c>
      <c r="B191" s="31"/>
      <c r="C191" s="31"/>
      <c r="D191" s="48" t="s">
        <v>206</v>
      </c>
      <c r="E191" s="32">
        <v>50702</v>
      </c>
      <c r="F191" s="33">
        <v>48604</v>
      </c>
      <c r="G191" s="70">
        <v>3577.34</v>
      </c>
      <c r="H191" s="54">
        <f t="shared" si="3"/>
        <v>0.07360176117192001</v>
      </c>
      <c r="I191" s="56"/>
      <c r="J191" s="74"/>
    </row>
    <row r="192" spans="1:10" ht="25.5">
      <c r="A192" s="57" t="s">
        <v>470</v>
      </c>
      <c r="B192" s="31"/>
      <c r="C192" s="31">
        <v>75704</v>
      </c>
      <c r="D192" s="31"/>
      <c r="E192" s="32">
        <f>SUM(E193)</f>
        <v>24667</v>
      </c>
      <c r="F192" s="33">
        <f>SUM(F193)</f>
        <v>13905</v>
      </c>
      <c r="G192" s="70">
        <v>0</v>
      </c>
      <c r="H192" s="54">
        <f t="shared" si="3"/>
        <v>0</v>
      </c>
      <c r="I192" s="85">
        <f>G192/9077744.83</f>
        <v>0</v>
      </c>
      <c r="J192" s="74"/>
    </row>
    <row r="193" spans="1:10" ht="15" customHeight="1">
      <c r="A193" s="51" t="s">
        <v>231</v>
      </c>
      <c r="B193" s="31"/>
      <c r="C193" s="31"/>
      <c r="D193" s="31">
        <v>8020</v>
      </c>
      <c r="E193" s="32">
        <v>24667</v>
      </c>
      <c r="F193" s="33">
        <v>13905</v>
      </c>
      <c r="G193" s="70">
        <v>0</v>
      </c>
      <c r="H193" s="54">
        <f t="shared" si="3"/>
        <v>0</v>
      </c>
      <c r="I193" s="56"/>
      <c r="J193" s="74"/>
    </row>
    <row r="194" spans="1:10" ht="21" customHeight="1">
      <c r="A194" s="36" t="s">
        <v>52</v>
      </c>
      <c r="B194" s="27">
        <v>758</v>
      </c>
      <c r="C194" s="27"/>
      <c r="D194" s="27"/>
      <c r="E194" s="28">
        <f>SUM(E196)</f>
        <v>146000</v>
      </c>
      <c r="F194" s="29">
        <f>SUM(F196)</f>
        <v>33515</v>
      </c>
      <c r="G194" s="69">
        <f>SUM(G196)</f>
        <v>0</v>
      </c>
      <c r="H194" s="56">
        <f t="shared" si="3"/>
        <v>0</v>
      </c>
      <c r="I194" s="56">
        <f>G194/9077744.83</f>
        <v>0</v>
      </c>
      <c r="J194" s="74"/>
    </row>
    <row r="195" spans="1:10" ht="15" customHeight="1">
      <c r="A195" s="34" t="s">
        <v>54</v>
      </c>
      <c r="B195" s="31"/>
      <c r="C195" s="31" t="s">
        <v>99</v>
      </c>
      <c r="D195" s="31"/>
      <c r="E195" s="32">
        <f>SUM(E196)</f>
        <v>146000</v>
      </c>
      <c r="F195" s="33">
        <f>SUM(F196)</f>
        <v>33515</v>
      </c>
      <c r="G195" s="70">
        <f>SUM(G196)</f>
        <v>0</v>
      </c>
      <c r="H195" s="54">
        <f t="shared" si="3"/>
        <v>0</v>
      </c>
      <c r="I195" s="85">
        <f>G195/9077744.83</f>
        <v>0</v>
      </c>
      <c r="J195" s="74"/>
    </row>
    <row r="196" spans="1:10" ht="15" customHeight="1">
      <c r="A196" s="34" t="s">
        <v>55</v>
      </c>
      <c r="B196" s="31"/>
      <c r="C196" s="31"/>
      <c r="D196" s="31" t="s">
        <v>100</v>
      </c>
      <c r="E196" s="32">
        <v>146000</v>
      </c>
      <c r="F196" s="33">
        <v>33515</v>
      </c>
      <c r="G196" s="70">
        <v>0</v>
      </c>
      <c r="H196" s="54">
        <f t="shared" si="3"/>
        <v>0</v>
      </c>
      <c r="I196" s="56"/>
      <c r="J196" s="74"/>
    </row>
    <row r="197" spans="1:10" ht="21" customHeight="1">
      <c r="A197" s="36" t="s">
        <v>56</v>
      </c>
      <c r="B197" s="27">
        <v>801</v>
      </c>
      <c r="C197" s="27"/>
      <c r="D197" s="27"/>
      <c r="E197" s="28">
        <f>SUM(E198,E226,E240,E267,E297,E299,E321,E333,E323)</f>
        <v>6100488</v>
      </c>
      <c r="F197" s="28">
        <f>SUM(F198,F226,F240,F267,F297,F299,F321,F333,F323)</f>
        <v>6209681</v>
      </c>
      <c r="G197" s="71">
        <f>SUM(G198,G226,G240,G267,G297,G299,G321,G333,G323)</f>
        <v>2812487.6700000004</v>
      </c>
      <c r="H197" s="56">
        <f t="shared" si="3"/>
        <v>0.452919831147526</v>
      </c>
      <c r="I197" s="56">
        <f>G197/9077744.83</f>
        <v>0.309822287657319</v>
      </c>
      <c r="J197" s="139">
        <v>0</v>
      </c>
    </row>
    <row r="198" spans="1:10" ht="15" customHeight="1">
      <c r="A198" s="34" t="s">
        <v>57</v>
      </c>
      <c r="B198" s="31"/>
      <c r="C198" s="31">
        <v>80101</v>
      </c>
      <c r="D198" s="31"/>
      <c r="E198" s="32">
        <f>SUM(E199:E223)</f>
        <v>3023150</v>
      </c>
      <c r="F198" s="32">
        <f>SUM(F199:F225)</f>
        <v>3121850</v>
      </c>
      <c r="G198" s="73">
        <f>SUM(G199:G225)</f>
        <v>1205122.64</v>
      </c>
      <c r="H198" s="54">
        <f t="shared" si="3"/>
        <v>0.38602836138827934</v>
      </c>
      <c r="I198" s="85">
        <f>G198/9077744.83</f>
        <v>0.13275572981709377</v>
      </c>
      <c r="J198" s="74"/>
    </row>
    <row r="199" spans="1:10" ht="15" customHeight="1">
      <c r="A199" s="57" t="s">
        <v>471</v>
      </c>
      <c r="B199" s="31"/>
      <c r="C199" s="31"/>
      <c r="D199" s="31">
        <v>3020</v>
      </c>
      <c r="E199" s="32">
        <v>4900</v>
      </c>
      <c r="F199" s="33">
        <v>4900</v>
      </c>
      <c r="G199" s="70">
        <v>2034.87</v>
      </c>
      <c r="H199" s="54">
        <f t="shared" si="3"/>
        <v>0.4152795918367347</v>
      </c>
      <c r="I199" s="56"/>
      <c r="J199" s="74"/>
    </row>
    <row r="200" spans="1:10" ht="15" customHeight="1">
      <c r="A200" s="34" t="s">
        <v>20</v>
      </c>
      <c r="B200" s="31"/>
      <c r="C200" s="31"/>
      <c r="D200" s="31">
        <v>4010</v>
      </c>
      <c r="E200" s="32">
        <v>1519403</v>
      </c>
      <c r="F200" s="33">
        <v>1518672</v>
      </c>
      <c r="G200" s="70">
        <v>738839.26</v>
      </c>
      <c r="H200" s="54">
        <f t="shared" si="3"/>
        <v>0.4865035109622091</v>
      </c>
      <c r="I200" s="56"/>
      <c r="J200" s="74"/>
    </row>
    <row r="201" spans="1:10" ht="15" customHeight="1">
      <c r="A201" s="34" t="s">
        <v>21</v>
      </c>
      <c r="B201" s="31"/>
      <c r="C201" s="31"/>
      <c r="D201" s="31">
        <v>4040</v>
      </c>
      <c r="E201" s="32">
        <v>116100</v>
      </c>
      <c r="F201" s="33">
        <v>117905</v>
      </c>
      <c r="G201" s="70">
        <v>117904.33</v>
      </c>
      <c r="H201" s="54">
        <f t="shared" si="3"/>
        <v>0.9999943174589713</v>
      </c>
      <c r="I201" s="56"/>
      <c r="J201" s="74"/>
    </row>
    <row r="202" spans="1:10" ht="15" customHeight="1">
      <c r="A202" s="34" t="s">
        <v>22</v>
      </c>
      <c r="B202" s="31"/>
      <c r="C202" s="31"/>
      <c r="D202" s="31">
        <v>4110</v>
      </c>
      <c r="E202" s="32">
        <v>251860</v>
      </c>
      <c r="F202" s="33">
        <v>251860</v>
      </c>
      <c r="G202" s="70">
        <v>131550.4</v>
      </c>
      <c r="H202" s="54">
        <f t="shared" si="3"/>
        <v>0.5223155721432542</v>
      </c>
      <c r="I202" s="56"/>
      <c r="J202" s="74"/>
    </row>
    <row r="203" spans="1:10" ht="15" customHeight="1">
      <c r="A203" s="34" t="s">
        <v>23</v>
      </c>
      <c r="B203" s="31"/>
      <c r="C203" s="31"/>
      <c r="D203" s="31">
        <v>4120</v>
      </c>
      <c r="E203" s="32">
        <v>39914</v>
      </c>
      <c r="F203" s="33">
        <v>39914</v>
      </c>
      <c r="G203" s="70">
        <v>19349.98</v>
      </c>
      <c r="H203" s="54">
        <f t="shared" si="3"/>
        <v>0.4847918023751065</v>
      </c>
      <c r="I203" s="56"/>
      <c r="J203" s="74"/>
    </row>
    <row r="204" spans="1:10" ht="15" customHeight="1">
      <c r="A204" s="51" t="s">
        <v>195</v>
      </c>
      <c r="B204" s="31"/>
      <c r="C204" s="31"/>
      <c r="D204" s="48" t="s">
        <v>196</v>
      </c>
      <c r="E204" s="32">
        <v>2000</v>
      </c>
      <c r="F204" s="33">
        <v>2000</v>
      </c>
      <c r="G204" s="70">
        <v>0</v>
      </c>
      <c r="H204" s="54">
        <f t="shared" si="3"/>
        <v>0</v>
      </c>
      <c r="I204" s="56"/>
      <c r="J204" s="74"/>
    </row>
    <row r="205" spans="1:10" ht="15" customHeight="1">
      <c r="A205" s="34" t="s">
        <v>10</v>
      </c>
      <c r="B205" s="31"/>
      <c r="C205" s="31"/>
      <c r="D205" s="31">
        <v>4210</v>
      </c>
      <c r="E205" s="32">
        <v>99900</v>
      </c>
      <c r="F205" s="33">
        <v>80214</v>
      </c>
      <c r="G205" s="70">
        <v>44882.35</v>
      </c>
      <c r="H205" s="54">
        <f t="shared" si="3"/>
        <v>0.5595326252275163</v>
      </c>
      <c r="I205" s="56"/>
      <c r="J205" s="74"/>
    </row>
    <row r="206" spans="1:10" ht="15" customHeight="1">
      <c r="A206" s="51" t="s">
        <v>207</v>
      </c>
      <c r="B206" s="31"/>
      <c r="C206" s="31"/>
      <c r="D206" s="48" t="s">
        <v>208</v>
      </c>
      <c r="E206" s="32">
        <v>300</v>
      </c>
      <c r="F206" s="33">
        <v>301</v>
      </c>
      <c r="G206" s="70">
        <v>300.29</v>
      </c>
      <c r="H206" s="54">
        <f t="shared" si="3"/>
        <v>0.9976411960132892</v>
      </c>
      <c r="I206" s="56"/>
      <c r="J206" s="74"/>
    </row>
    <row r="207" spans="1:10" ht="15" customHeight="1">
      <c r="A207" s="51" t="s">
        <v>235</v>
      </c>
      <c r="B207" s="31"/>
      <c r="C207" s="31"/>
      <c r="D207" s="31">
        <v>4240</v>
      </c>
      <c r="E207" s="32">
        <v>4100</v>
      </c>
      <c r="F207" s="33">
        <v>4100</v>
      </c>
      <c r="G207" s="70">
        <v>1213.34</v>
      </c>
      <c r="H207" s="54">
        <f t="shared" si="3"/>
        <v>0.29593658536585365</v>
      </c>
      <c r="I207" s="56"/>
      <c r="J207" s="74"/>
    </row>
    <row r="208" spans="1:10" ht="15" customHeight="1">
      <c r="A208" s="34" t="s">
        <v>11</v>
      </c>
      <c r="B208" s="31"/>
      <c r="C208" s="31"/>
      <c r="D208" s="31">
        <v>4260</v>
      </c>
      <c r="E208" s="32">
        <v>31000</v>
      </c>
      <c r="F208" s="33">
        <v>31000</v>
      </c>
      <c r="G208" s="70">
        <v>16351.46</v>
      </c>
      <c r="H208" s="54">
        <f t="shared" si="3"/>
        <v>0.5274664516129032</v>
      </c>
      <c r="I208" s="56"/>
      <c r="J208" s="74"/>
    </row>
    <row r="209" spans="1:10" ht="15" customHeight="1">
      <c r="A209" s="34" t="s">
        <v>12</v>
      </c>
      <c r="B209" s="31"/>
      <c r="C209" s="31"/>
      <c r="D209" s="31">
        <v>4270</v>
      </c>
      <c r="E209" s="32">
        <v>10000</v>
      </c>
      <c r="F209" s="33">
        <v>106750</v>
      </c>
      <c r="G209" s="70">
        <v>1398.49</v>
      </c>
      <c r="H209" s="54">
        <f t="shared" si="3"/>
        <v>0.013100608899297424</v>
      </c>
      <c r="I209" s="56"/>
      <c r="J209" s="74"/>
    </row>
    <row r="210" spans="1:10" ht="15" customHeight="1">
      <c r="A210" s="34" t="s">
        <v>58</v>
      </c>
      <c r="B210" s="31"/>
      <c r="C210" s="31"/>
      <c r="D210" s="31">
        <v>4280</v>
      </c>
      <c r="E210" s="32">
        <v>1200</v>
      </c>
      <c r="F210" s="33">
        <v>1200</v>
      </c>
      <c r="G210" s="70">
        <v>296</v>
      </c>
      <c r="H210" s="54">
        <f t="shared" si="3"/>
        <v>0.24666666666666667</v>
      </c>
      <c r="I210" s="56"/>
      <c r="J210" s="74"/>
    </row>
    <row r="211" spans="1:10" ht="15" customHeight="1">
      <c r="A211" s="34" t="s">
        <v>13</v>
      </c>
      <c r="B211" s="31"/>
      <c r="C211" s="31"/>
      <c r="D211" s="31">
        <v>4300</v>
      </c>
      <c r="E211" s="32">
        <v>9800</v>
      </c>
      <c r="F211" s="33">
        <v>9800</v>
      </c>
      <c r="G211" s="70">
        <v>5814</v>
      </c>
      <c r="H211" s="54">
        <f t="shared" si="3"/>
        <v>0.593265306122449</v>
      </c>
      <c r="I211" s="56"/>
      <c r="J211" s="74"/>
    </row>
    <row r="212" spans="1:10" ht="15" customHeight="1">
      <c r="A212" s="51" t="s">
        <v>197</v>
      </c>
      <c r="B212" s="31"/>
      <c r="C212" s="31"/>
      <c r="D212" s="48" t="s">
        <v>198</v>
      </c>
      <c r="E212" s="32">
        <v>1757</v>
      </c>
      <c r="F212" s="33">
        <v>1757</v>
      </c>
      <c r="G212" s="70">
        <v>976.34</v>
      </c>
      <c r="H212" s="54">
        <f t="shared" si="3"/>
        <v>0.555685828116107</v>
      </c>
      <c r="I212" s="56"/>
      <c r="J212" s="74"/>
    </row>
    <row r="213" spans="1:10" ht="25.5">
      <c r="A213" s="57" t="s">
        <v>267</v>
      </c>
      <c r="B213" s="31"/>
      <c r="C213" s="31"/>
      <c r="D213" s="48" t="s">
        <v>263</v>
      </c>
      <c r="E213" s="32">
        <v>1440</v>
      </c>
      <c r="F213" s="33">
        <v>1440</v>
      </c>
      <c r="G213" s="70">
        <v>837.56</v>
      </c>
      <c r="H213" s="54">
        <f t="shared" si="3"/>
        <v>0.5816388888888888</v>
      </c>
      <c r="I213" s="56"/>
      <c r="J213" s="74"/>
    </row>
    <row r="214" spans="1:10" ht="25.5">
      <c r="A214" s="57" t="s">
        <v>268</v>
      </c>
      <c r="B214" s="31"/>
      <c r="C214" s="31"/>
      <c r="D214" s="48" t="s">
        <v>265</v>
      </c>
      <c r="E214" s="32">
        <v>2700</v>
      </c>
      <c r="F214" s="33">
        <v>2700</v>
      </c>
      <c r="G214" s="70">
        <v>842.92</v>
      </c>
      <c r="H214" s="54">
        <f t="shared" si="3"/>
        <v>0.3121925925925926</v>
      </c>
      <c r="I214" s="56"/>
      <c r="J214" s="74"/>
    </row>
    <row r="215" spans="1:10" ht="15" customHeight="1">
      <c r="A215" s="34" t="s">
        <v>31</v>
      </c>
      <c r="B215" s="31"/>
      <c r="C215" s="31"/>
      <c r="D215" s="31">
        <v>4410</v>
      </c>
      <c r="E215" s="32">
        <v>5850</v>
      </c>
      <c r="F215" s="33">
        <v>5850</v>
      </c>
      <c r="G215" s="70">
        <v>2842.03</v>
      </c>
      <c r="H215" s="54">
        <f t="shared" si="3"/>
        <v>0.48581709401709405</v>
      </c>
      <c r="I215" s="56"/>
      <c r="J215" s="74"/>
    </row>
    <row r="216" spans="1:10" ht="15" customHeight="1">
      <c r="A216" s="34" t="s">
        <v>32</v>
      </c>
      <c r="B216" s="31"/>
      <c r="C216" s="31"/>
      <c r="D216" s="31">
        <v>4430</v>
      </c>
      <c r="E216" s="32">
        <v>6000</v>
      </c>
      <c r="F216" s="33">
        <v>6000</v>
      </c>
      <c r="G216" s="70">
        <v>3733.82</v>
      </c>
      <c r="H216" s="54">
        <f t="shared" si="3"/>
        <v>0.6223033333333333</v>
      </c>
      <c r="I216" s="56"/>
      <c r="J216" s="74"/>
    </row>
    <row r="217" spans="1:10" ht="15" customHeight="1">
      <c r="A217" s="34" t="s">
        <v>24</v>
      </c>
      <c r="B217" s="31"/>
      <c r="C217" s="31"/>
      <c r="D217" s="31">
        <v>4440</v>
      </c>
      <c r="E217" s="32">
        <v>128004</v>
      </c>
      <c r="F217" s="33">
        <v>128565</v>
      </c>
      <c r="G217" s="70">
        <v>96423.2</v>
      </c>
      <c r="H217" s="54">
        <f t="shared" si="3"/>
        <v>0.7499957220083227</v>
      </c>
      <c r="I217" s="56"/>
      <c r="J217" s="74"/>
    </row>
    <row r="218" spans="1:10" ht="12.75" hidden="1">
      <c r="A218" s="34" t="s">
        <v>17</v>
      </c>
      <c r="B218" s="31"/>
      <c r="C218" s="31"/>
      <c r="D218" s="31">
        <v>4580</v>
      </c>
      <c r="E218" s="32">
        <v>0</v>
      </c>
      <c r="F218" s="33">
        <v>0</v>
      </c>
      <c r="G218" s="70">
        <v>0</v>
      </c>
      <c r="H218" s="54" t="e">
        <f t="shared" si="3"/>
        <v>#DIV/0!</v>
      </c>
      <c r="I218" s="56"/>
      <c r="J218" s="74"/>
    </row>
    <row r="219" spans="1:10" ht="25.5">
      <c r="A219" s="51" t="s">
        <v>286</v>
      </c>
      <c r="B219" s="31"/>
      <c r="C219" s="31"/>
      <c r="D219" s="48" t="s">
        <v>258</v>
      </c>
      <c r="E219" s="32">
        <v>1600</v>
      </c>
      <c r="F219" s="33">
        <v>1600</v>
      </c>
      <c r="G219" s="70">
        <v>1500</v>
      </c>
      <c r="H219" s="54">
        <f t="shared" si="3"/>
        <v>0.9375</v>
      </c>
      <c r="I219" s="56"/>
      <c r="J219" s="74"/>
    </row>
    <row r="220" spans="1:10" ht="25.5">
      <c r="A220" s="51" t="s">
        <v>264</v>
      </c>
      <c r="B220" s="31"/>
      <c r="C220" s="31"/>
      <c r="D220" s="48" t="s">
        <v>259</v>
      </c>
      <c r="E220" s="32">
        <v>2250</v>
      </c>
      <c r="F220" s="33">
        <v>2250</v>
      </c>
      <c r="G220" s="70">
        <v>1688.46</v>
      </c>
      <c r="H220" s="54">
        <f t="shared" si="3"/>
        <v>0.7504266666666667</v>
      </c>
      <c r="I220" s="56"/>
      <c r="J220" s="74"/>
    </row>
    <row r="221" spans="1:10" ht="25.5">
      <c r="A221" s="51" t="s">
        <v>260</v>
      </c>
      <c r="B221" s="31"/>
      <c r="C221" s="31"/>
      <c r="D221" s="48" t="s">
        <v>261</v>
      </c>
      <c r="E221" s="32">
        <v>3400</v>
      </c>
      <c r="F221" s="33">
        <v>3400</v>
      </c>
      <c r="G221" s="70">
        <v>1341.64</v>
      </c>
      <c r="H221" s="54">
        <f t="shared" si="3"/>
        <v>0.3946</v>
      </c>
      <c r="I221" s="56"/>
      <c r="J221" s="74"/>
    </row>
    <row r="222" spans="1:10" ht="15" customHeight="1">
      <c r="A222" s="51" t="s">
        <v>104</v>
      </c>
      <c r="B222" s="31"/>
      <c r="C222" s="31"/>
      <c r="D222" s="48" t="s">
        <v>103</v>
      </c>
      <c r="E222" s="32">
        <v>779672</v>
      </c>
      <c r="F222" s="33">
        <v>500000</v>
      </c>
      <c r="G222" s="70">
        <v>9455</v>
      </c>
      <c r="H222" s="54">
        <f t="shared" si="3"/>
        <v>0.01891</v>
      </c>
      <c r="I222" s="56"/>
      <c r="J222" s="74"/>
    </row>
    <row r="223" spans="1:10" ht="15" customHeight="1" hidden="1">
      <c r="A223" s="51" t="s">
        <v>104</v>
      </c>
      <c r="B223" s="31"/>
      <c r="C223" s="31"/>
      <c r="D223" s="48" t="s">
        <v>174</v>
      </c>
      <c r="E223" s="32">
        <v>0</v>
      </c>
      <c r="F223" s="33">
        <v>0</v>
      </c>
      <c r="G223" s="70">
        <v>0</v>
      </c>
      <c r="H223" s="54" t="e">
        <f t="shared" si="3"/>
        <v>#DIV/0!</v>
      </c>
      <c r="I223" s="56"/>
      <c r="J223" s="74"/>
    </row>
    <row r="224" spans="1:10" ht="15" customHeight="1">
      <c r="A224" s="51" t="s">
        <v>104</v>
      </c>
      <c r="B224" s="31"/>
      <c r="C224" s="31"/>
      <c r="D224" s="58" t="s">
        <v>409</v>
      </c>
      <c r="E224" s="32">
        <v>0</v>
      </c>
      <c r="F224" s="33">
        <v>194897</v>
      </c>
      <c r="G224" s="70">
        <v>587.23</v>
      </c>
      <c r="H224" s="54">
        <f t="shared" si="3"/>
        <v>0.003013027393956808</v>
      </c>
      <c r="I224" s="56"/>
      <c r="J224" s="74"/>
    </row>
    <row r="225" spans="1:10" ht="15" customHeight="1">
      <c r="A225" s="51" t="s">
        <v>104</v>
      </c>
      <c r="B225" s="31"/>
      <c r="C225" s="31"/>
      <c r="D225" s="58" t="s">
        <v>353</v>
      </c>
      <c r="E225" s="32">
        <v>0</v>
      </c>
      <c r="F225" s="33">
        <v>104775</v>
      </c>
      <c r="G225" s="70">
        <v>4959.67</v>
      </c>
      <c r="H225" s="54">
        <f t="shared" si="3"/>
        <v>0.04733638749701742</v>
      </c>
      <c r="I225" s="56"/>
      <c r="J225" s="74"/>
    </row>
    <row r="226" spans="1:12" ht="25.5" customHeight="1">
      <c r="A226" s="57" t="s">
        <v>465</v>
      </c>
      <c r="B226" s="31"/>
      <c r="C226" s="48" t="s">
        <v>232</v>
      </c>
      <c r="D226" s="48"/>
      <c r="E226" s="52">
        <f>SUM(E227:E239)</f>
        <v>335787</v>
      </c>
      <c r="F226" s="33">
        <f>SUM(F227:F239)</f>
        <v>335852</v>
      </c>
      <c r="G226" s="70">
        <f>SUM(G227:G239)</f>
        <v>162752.52</v>
      </c>
      <c r="H226" s="54">
        <f t="shared" si="3"/>
        <v>0.4845959529792885</v>
      </c>
      <c r="I226" s="85">
        <f>G226/9077744.83</f>
        <v>0.017928739246132787</v>
      </c>
      <c r="J226" s="74">
        <f>G226/7232332.21</f>
        <v>0.02250346295970273</v>
      </c>
      <c r="L226" s="158"/>
    </row>
    <row r="227" spans="1:10" ht="15" customHeight="1">
      <c r="A227" s="34" t="s">
        <v>59</v>
      </c>
      <c r="B227" s="31"/>
      <c r="C227" s="31"/>
      <c r="D227" s="31">
        <v>3020</v>
      </c>
      <c r="E227" s="32">
        <v>1300</v>
      </c>
      <c r="F227" s="33">
        <v>1300</v>
      </c>
      <c r="G227" s="70">
        <v>312.76</v>
      </c>
      <c r="H227" s="54">
        <f t="shared" si="3"/>
        <v>0.24058461538461537</v>
      </c>
      <c r="I227" s="56"/>
      <c r="J227" s="74"/>
    </row>
    <row r="228" spans="1:10" ht="15" customHeight="1">
      <c r="A228" s="34" t="s">
        <v>20</v>
      </c>
      <c r="B228" s="31"/>
      <c r="C228" s="31"/>
      <c r="D228" s="31">
        <v>4010</v>
      </c>
      <c r="E228" s="32">
        <v>210481</v>
      </c>
      <c r="F228" s="33">
        <v>209771</v>
      </c>
      <c r="G228" s="70">
        <v>94240.84</v>
      </c>
      <c r="H228" s="54">
        <f t="shared" si="3"/>
        <v>0.4492558075234422</v>
      </c>
      <c r="I228" s="56"/>
      <c r="J228" s="74"/>
    </row>
    <row r="229" spans="1:10" ht="15" customHeight="1">
      <c r="A229" s="34" t="s">
        <v>21</v>
      </c>
      <c r="B229" s="31"/>
      <c r="C229" s="31"/>
      <c r="D229" s="31">
        <v>4040</v>
      </c>
      <c r="E229" s="32">
        <v>14200</v>
      </c>
      <c r="F229" s="33">
        <v>14975</v>
      </c>
      <c r="G229" s="70">
        <v>14974.87</v>
      </c>
      <c r="H229" s="54">
        <f t="shared" si="3"/>
        <v>0.9999913188647747</v>
      </c>
      <c r="I229" s="56"/>
      <c r="J229" s="74"/>
    </row>
    <row r="230" spans="1:10" ht="15" customHeight="1">
      <c r="A230" s="34" t="s">
        <v>22</v>
      </c>
      <c r="B230" s="31"/>
      <c r="C230" s="31"/>
      <c r="D230" s="31">
        <v>4110</v>
      </c>
      <c r="E230" s="32">
        <v>34025</v>
      </c>
      <c r="F230" s="33">
        <v>34025</v>
      </c>
      <c r="G230" s="70">
        <v>16521.53</v>
      </c>
      <c r="H230" s="54">
        <f t="shared" si="3"/>
        <v>0.48557031594415867</v>
      </c>
      <c r="I230" s="56"/>
      <c r="J230" s="74"/>
    </row>
    <row r="231" spans="1:10" ht="15" customHeight="1">
      <c r="A231" s="34" t="s">
        <v>23</v>
      </c>
      <c r="B231" s="31"/>
      <c r="C231" s="31"/>
      <c r="D231" s="31">
        <v>4120</v>
      </c>
      <c r="E231" s="32">
        <v>5392</v>
      </c>
      <c r="F231" s="33">
        <v>5392</v>
      </c>
      <c r="G231" s="70">
        <v>3323.18</v>
      </c>
      <c r="H231" s="54">
        <f t="shared" si="3"/>
        <v>0.616316765578635</v>
      </c>
      <c r="I231" s="56"/>
      <c r="J231" s="74"/>
    </row>
    <row r="232" spans="1:10" ht="15" customHeight="1">
      <c r="A232" s="34" t="s">
        <v>10</v>
      </c>
      <c r="B232" s="31"/>
      <c r="C232" s="31"/>
      <c r="D232" s="31">
        <v>4210</v>
      </c>
      <c r="E232" s="32">
        <v>37100</v>
      </c>
      <c r="F232" s="33">
        <v>35287</v>
      </c>
      <c r="G232" s="70">
        <v>15311.55</v>
      </c>
      <c r="H232" s="54">
        <f t="shared" si="3"/>
        <v>0.4339147561424887</v>
      </c>
      <c r="I232" s="56"/>
      <c r="J232" s="74"/>
    </row>
    <row r="233" spans="1:10" ht="15" customHeight="1">
      <c r="A233" s="51" t="s">
        <v>207</v>
      </c>
      <c r="B233" s="31"/>
      <c r="C233" s="31"/>
      <c r="D233" s="48" t="s">
        <v>208</v>
      </c>
      <c r="E233" s="32">
        <v>200</v>
      </c>
      <c r="F233" s="33">
        <v>200</v>
      </c>
      <c r="G233" s="70">
        <v>0</v>
      </c>
      <c r="H233" s="54">
        <f t="shared" si="3"/>
        <v>0</v>
      </c>
      <c r="I233" s="56"/>
      <c r="J233" s="74"/>
    </row>
    <row r="234" spans="1:10" ht="15" customHeight="1">
      <c r="A234" s="51" t="s">
        <v>233</v>
      </c>
      <c r="B234" s="31"/>
      <c r="C234" s="31"/>
      <c r="D234" s="31">
        <v>4240</v>
      </c>
      <c r="E234" s="32">
        <v>3500</v>
      </c>
      <c r="F234" s="33">
        <v>3500</v>
      </c>
      <c r="G234" s="70">
        <v>0</v>
      </c>
      <c r="H234" s="54">
        <f t="shared" si="3"/>
        <v>0</v>
      </c>
      <c r="I234" s="56"/>
      <c r="J234" s="74"/>
    </row>
    <row r="235" spans="1:10" ht="15" customHeight="1">
      <c r="A235" s="34" t="s">
        <v>11</v>
      </c>
      <c r="B235" s="31"/>
      <c r="C235" s="31"/>
      <c r="D235" s="31">
        <v>4260</v>
      </c>
      <c r="E235" s="32">
        <v>15300</v>
      </c>
      <c r="F235" s="33">
        <v>15300</v>
      </c>
      <c r="G235" s="70">
        <v>6854.06</v>
      </c>
      <c r="H235" s="54">
        <f t="shared" si="3"/>
        <v>0.4479777777777778</v>
      </c>
      <c r="I235" s="56"/>
      <c r="J235" s="74"/>
    </row>
    <row r="236" spans="1:10" ht="15" customHeight="1">
      <c r="A236" s="51" t="s">
        <v>12</v>
      </c>
      <c r="B236" s="31"/>
      <c r="C236" s="31"/>
      <c r="D236" s="48" t="s">
        <v>155</v>
      </c>
      <c r="E236" s="32">
        <v>200</v>
      </c>
      <c r="F236" s="33">
        <v>200</v>
      </c>
      <c r="G236" s="70">
        <v>0</v>
      </c>
      <c r="H236" s="54">
        <f t="shared" si="3"/>
        <v>0</v>
      </c>
      <c r="I236" s="56"/>
      <c r="J236" s="74"/>
    </row>
    <row r="237" spans="1:10" ht="15" customHeight="1">
      <c r="A237" s="34" t="s">
        <v>58</v>
      </c>
      <c r="B237" s="31"/>
      <c r="C237" s="31"/>
      <c r="D237" s="31">
        <v>4280</v>
      </c>
      <c r="E237" s="32">
        <v>350</v>
      </c>
      <c r="F237" s="33">
        <v>350</v>
      </c>
      <c r="G237" s="70">
        <v>0</v>
      </c>
      <c r="H237" s="54">
        <f t="shared" si="3"/>
        <v>0</v>
      </c>
      <c r="I237" s="56"/>
      <c r="J237" s="74"/>
    </row>
    <row r="238" spans="1:10" ht="15" customHeight="1">
      <c r="A238" s="34" t="s">
        <v>13</v>
      </c>
      <c r="B238" s="31"/>
      <c r="C238" s="31"/>
      <c r="D238" s="31">
        <v>4300</v>
      </c>
      <c r="E238" s="32">
        <v>600</v>
      </c>
      <c r="F238" s="33">
        <v>600</v>
      </c>
      <c r="G238" s="70">
        <v>0</v>
      </c>
      <c r="H238" s="54">
        <f t="shared" si="3"/>
        <v>0</v>
      </c>
      <c r="I238" s="56"/>
      <c r="J238" s="74"/>
    </row>
    <row r="239" spans="1:10" ht="15" customHeight="1">
      <c r="A239" s="34" t="s">
        <v>24</v>
      </c>
      <c r="B239" s="31"/>
      <c r="C239" s="31"/>
      <c r="D239" s="31">
        <v>4440</v>
      </c>
      <c r="E239" s="32">
        <v>13139</v>
      </c>
      <c r="F239" s="33">
        <v>14952</v>
      </c>
      <c r="G239" s="70">
        <v>11213.73</v>
      </c>
      <c r="H239" s="54">
        <f t="shared" si="3"/>
        <v>0.7499819422150883</v>
      </c>
      <c r="I239" s="56"/>
      <c r="J239" s="74"/>
    </row>
    <row r="240" spans="1:10" ht="15" customHeight="1">
      <c r="A240" s="51" t="s">
        <v>234</v>
      </c>
      <c r="B240" s="31"/>
      <c r="C240" s="48" t="s">
        <v>143</v>
      </c>
      <c r="D240" s="31"/>
      <c r="E240" s="32">
        <f>SUM(E241:E265)</f>
        <v>929645</v>
      </c>
      <c r="F240" s="33">
        <f>SUM(F241:F266)</f>
        <v>929645</v>
      </c>
      <c r="G240" s="70">
        <f>SUM(G241:G266)</f>
        <v>492546.5200000001</v>
      </c>
      <c r="H240" s="54">
        <f t="shared" si="3"/>
        <v>0.5298221579204966</v>
      </c>
      <c r="I240" s="85">
        <f>G240/9077744.83</f>
        <v>0.05425868750708209</v>
      </c>
      <c r="J240" s="74">
        <f>G240/7232332.21</f>
        <v>0.06810341473514808</v>
      </c>
    </row>
    <row r="241" spans="1:10" ht="15" customHeight="1">
      <c r="A241" s="57" t="s">
        <v>466</v>
      </c>
      <c r="B241" s="31"/>
      <c r="C241" s="31"/>
      <c r="D241" s="48" t="s">
        <v>114</v>
      </c>
      <c r="E241" s="32">
        <v>2517</v>
      </c>
      <c r="F241" s="33">
        <v>2517</v>
      </c>
      <c r="G241" s="70">
        <v>783.89</v>
      </c>
      <c r="H241" s="54">
        <f aca="true" t="shared" si="4" ref="H241:H431">G241/F241</f>
        <v>0.3114382201032976</v>
      </c>
      <c r="I241" s="56"/>
      <c r="J241" s="74"/>
    </row>
    <row r="242" spans="1:10" ht="15" customHeight="1">
      <c r="A242" s="34" t="s">
        <v>20</v>
      </c>
      <c r="B242" s="31"/>
      <c r="C242" s="31"/>
      <c r="D242" s="31">
        <v>4010</v>
      </c>
      <c r="E242" s="32">
        <v>521732</v>
      </c>
      <c r="F242" s="33">
        <v>521735</v>
      </c>
      <c r="G242" s="70">
        <v>263220.05</v>
      </c>
      <c r="H242" s="54">
        <f t="shared" si="4"/>
        <v>0.5045090898636281</v>
      </c>
      <c r="I242" s="56"/>
      <c r="J242" s="74"/>
    </row>
    <row r="243" spans="1:10" ht="15" customHeight="1">
      <c r="A243" s="34" t="s">
        <v>21</v>
      </c>
      <c r="B243" s="31"/>
      <c r="C243" s="31"/>
      <c r="D243" s="31">
        <v>4040</v>
      </c>
      <c r="E243" s="32">
        <v>40500</v>
      </c>
      <c r="F243" s="33">
        <v>40497</v>
      </c>
      <c r="G243" s="70">
        <v>39690.8</v>
      </c>
      <c r="H243" s="54">
        <f t="shared" si="4"/>
        <v>0.9800923525199399</v>
      </c>
      <c r="I243" s="56"/>
      <c r="J243" s="74"/>
    </row>
    <row r="244" spans="1:10" ht="15" customHeight="1">
      <c r="A244" s="34" t="s">
        <v>22</v>
      </c>
      <c r="B244" s="31"/>
      <c r="C244" s="31"/>
      <c r="D244" s="31">
        <v>4110</v>
      </c>
      <c r="E244" s="32">
        <v>84632</v>
      </c>
      <c r="F244" s="33">
        <v>84632</v>
      </c>
      <c r="G244" s="70">
        <v>46103.33</v>
      </c>
      <c r="H244" s="54">
        <f t="shared" si="4"/>
        <v>0.5447505671613574</v>
      </c>
      <c r="I244" s="56"/>
      <c r="J244" s="74"/>
    </row>
    <row r="245" spans="1:10" ht="15" customHeight="1">
      <c r="A245" s="34" t="s">
        <v>23</v>
      </c>
      <c r="B245" s="31"/>
      <c r="C245" s="31"/>
      <c r="D245" s="31">
        <v>4120</v>
      </c>
      <c r="E245" s="32">
        <v>13415</v>
      </c>
      <c r="F245" s="33">
        <v>13415</v>
      </c>
      <c r="G245" s="70">
        <v>7428.09</v>
      </c>
      <c r="H245" s="54">
        <f t="shared" si="4"/>
        <v>0.5537152441297055</v>
      </c>
      <c r="I245" s="56"/>
      <c r="J245" s="74"/>
    </row>
    <row r="246" spans="1:10" ht="15" customHeight="1">
      <c r="A246" s="51" t="s">
        <v>195</v>
      </c>
      <c r="B246" s="31"/>
      <c r="C246" s="31"/>
      <c r="D246" s="48" t="s">
        <v>196</v>
      </c>
      <c r="E246" s="32">
        <v>1000</v>
      </c>
      <c r="F246" s="33">
        <v>1000</v>
      </c>
      <c r="G246" s="70">
        <v>0</v>
      </c>
      <c r="H246" s="54">
        <f t="shared" si="4"/>
        <v>0</v>
      </c>
      <c r="I246" s="56"/>
      <c r="J246" s="74"/>
    </row>
    <row r="247" spans="1:10" ht="15" customHeight="1">
      <c r="A247" s="34" t="s">
        <v>10</v>
      </c>
      <c r="B247" s="31"/>
      <c r="C247" s="31"/>
      <c r="D247" s="31">
        <v>4210</v>
      </c>
      <c r="E247" s="32">
        <v>81100</v>
      </c>
      <c r="F247" s="33">
        <v>80525</v>
      </c>
      <c r="G247" s="70">
        <v>36955.44</v>
      </c>
      <c r="H247" s="54">
        <f t="shared" si="4"/>
        <v>0.45893126358273834</v>
      </c>
      <c r="I247" s="56"/>
      <c r="J247" s="74"/>
    </row>
    <row r="248" spans="1:10" ht="15" customHeight="1">
      <c r="A248" s="51" t="s">
        <v>71</v>
      </c>
      <c r="B248" s="31"/>
      <c r="C248" s="31"/>
      <c r="D248" s="48" t="s">
        <v>163</v>
      </c>
      <c r="E248" s="32">
        <v>76000</v>
      </c>
      <c r="F248" s="33">
        <v>76000</v>
      </c>
      <c r="G248" s="70">
        <v>38254.59</v>
      </c>
      <c r="H248" s="54">
        <f t="shared" si="4"/>
        <v>0.5033498684210526</v>
      </c>
      <c r="I248" s="56"/>
      <c r="J248" s="74"/>
    </row>
    <row r="249" spans="1:10" ht="15" customHeight="1">
      <c r="A249" s="51" t="s">
        <v>207</v>
      </c>
      <c r="B249" s="31"/>
      <c r="C249" s="31"/>
      <c r="D249" s="48" t="s">
        <v>208</v>
      </c>
      <c r="E249" s="32">
        <v>350</v>
      </c>
      <c r="F249" s="33">
        <v>350</v>
      </c>
      <c r="G249" s="70">
        <v>0</v>
      </c>
      <c r="H249" s="54">
        <f t="shared" si="4"/>
        <v>0</v>
      </c>
      <c r="I249" s="56"/>
      <c r="J249" s="74"/>
    </row>
    <row r="250" spans="1:10" ht="15" customHeight="1">
      <c r="A250" s="51" t="s">
        <v>235</v>
      </c>
      <c r="B250" s="31"/>
      <c r="C250" s="31"/>
      <c r="D250" s="31">
        <v>4240</v>
      </c>
      <c r="E250" s="32">
        <v>7000</v>
      </c>
      <c r="F250" s="33">
        <v>7000</v>
      </c>
      <c r="G250" s="70">
        <v>2785.89</v>
      </c>
      <c r="H250" s="54">
        <f t="shared" si="4"/>
        <v>0.3979842857142857</v>
      </c>
      <c r="I250" s="56"/>
      <c r="J250" s="74"/>
    </row>
    <row r="251" spans="1:10" ht="15" customHeight="1">
      <c r="A251" s="51" t="s">
        <v>11</v>
      </c>
      <c r="B251" s="31"/>
      <c r="C251" s="31"/>
      <c r="D251" s="48" t="s">
        <v>180</v>
      </c>
      <c r="E251" s="32">
        <v>28000</v>
      </c>
      <c r="F251" s="33">
        <v>28000</v>
      </c>
      <c r="G251" s="70">
        <v>15253.68</v>
      </c>
      <c r="H251" s="54">
        <f t="shared" si="4"/>
        <v>0.5447742857142858</v>
      </c>
      <c r="I251" s="56"/>
      <c r="J251" s="74"/>
    </row>
    <row r="252" spans="1:10" ht="15" customHeight="1">
      <c r="A252" s="34" t="s">
        <v>12</v>
      </c>
      <c r="B252" s="31"/>
      <c r="C252" s="31"/>
      <c r="D252" s="31">
        <v>4270</v>
      </c>
      <c r="E252" s="32">
        <v>2250</v>
      </c>
      <c r="F252" s="33">
        <v>2250</v>
      </c>
      <c r="G252" s="70">
        <v>1304.4</v>
      </c>
      <c r="H252" s="54">
        <f t="shared" si="4"/>
        <v>0.5797333333333333</v>
      </c>
      <c r="I252" s="56"/>
      <c r="J252" s="74"/>
    </row>
    <row r="253" spans="1:10" ht="15" customHeight="1">
      <c r="A253" s="34" t="s">
        <v>58</v>
      </c>
      <c r="B253" s="31"/>
      <c r="C253" s="31"/>
      <c r="D253" s="31">
        <v>4280</v>
      </c>
      <c r="E253" s="32">
        <v>500</v>
      </c>
      <c r="F253" s="33">
        <v>500</v>
      </c>
      <c r="G253" s="70">
        <v>0</v>
      </c>
      <c r="H253" s="54">
        <f t="shared" si="4"/>
        <v>0</v>
      </c>
      <c r="I253" s="56"/>
      <c r="J253" s="74"/>
    </row>
    <row r="254" spans="1:10" ht="15" customHeight="1">
      <c r="A254" s="34" t="s">
        <v>13</v>
      </c>
      <c r="B254" s="31"/>
      <c r="C254" s="31"/>
      <c r="D254" s="31">
        <v>4300</v>
      </c>
      <c r="E254" s="32">
        <v>5400</v>
      </c>
      <c r="F254" s="33">
        <v>5400</v>
      </c>
      <c r="G254" s="70">
        <v>2881.72</v>
      </c>
      <c r="H254" s="54">
        <f t="shared" si="4"/>
        <v>0.5336518518518518</v>
      </c>
      <c r="I254" s="56"/>
      <c r="J254" s="74"/>
    </row>
    <row r="255" spans="1:10" ht="15" customHeight="1">
      <c r="A255" s="51" t="s">
        <v>197</v>
      </c>
      <c r="B255" s="31"/>
      <c r="C255" s="31"/>
      <c r="D255" s="48" t="s">
        <v>198</v>
      </c>
      <c r="E255" s="32">
        <v>700</v>
      </c>
      <c r="F255" s="33">
        <v>700</v>
      </c>
      <c r="G255" s="70">
        <v>347.7</v>
      </c>
      <c r="H255" s="54">
        <f t="shared" si="4"/>
        <v>0.4967142857142857</v>
      </c>
      <c r="I255" s="56"/>
      <c r="J255" s="74"/>
    </row>
    <row r="256" spans="1:10" ht="25.5">
      <c r="A256" s="51" t="s">
        <v>267</v>
      </c>
      <c r="B256" s="31"/>
      <c r="C256" s="31"/>
      <c r="D256" s="48" t="s">
        <v>263</v>
      </c>
      <c r="E256" s="32">
        <v>770</v>
      </c>
      <c r="F256" s="33">
        <v>770</v>
      </c>
      <c r="G256" s="70">
        <v>350.1</v>
      </c>
      <c r="H256" s="54">
        <f t="shared" si="4"/>
        <v>0.45467532467532473</v>
      </c>
      <c r="I256" s="56"/>
      <c r="J256" s="74"/>
    </row>
    <row r="257" spans="1:10" ht="25.5">
      <c r="A257" s="51" t="s">
        <v>268</v>
      </c>
      <c r="B257" s="31"/>
      <c r="C257" s="31"/>
      <c r="D257" s="48" t="s">
        <v>265</v>
      </c>
      <c r="E257" s="32">
        <v>1300</v>
      </c>
      <c r="F257" s="33">
        <v>1300</v>
      </c>
      <c r="G257" s="70">
        <v>545.38</v>
      </c>
      <c r="H257" s="54">
        <f t="shared" si="4"/>
        <v>0.41952307692307694</v>
      </c>
      <c r="I257" s="56"/>
      <c r="J257" s="74"/>
    </row>
    <row r="258" spans="1:10" ht="25.5" hidden="1">
      <c r="A258" s="51" t="s">
        <v>284</v>
      </c>
      <c r="B258" s="31"/>
      <c r="C258" s="31"/>
      <c r="D258" s="48" t="s">
        <v>285</v>
      </c>
      <c r="E258" s="32">
        <v>0</v>
      </c>
      <c r="F258" s="33">
        <v>0</v>
      </c>
      <c r="G258" s="70">
        <v>0</v>
      </c>
      <c r="H258" s="54" t="e">
        <f t="shared" si="4"/>
        <v>#DIV/0!</v>
      </c>
      <c r="I258" s="56"/>
      <c r="J258" s="74"/>
    </row>
    <row r="259" spans="1:10" ht="15" customHeight="1">
      <c r="A259" s="34" t="s">
        <v>31</v>
      </c>
      <c r="B259" s="31"/>
      <c r="C259" s="31"/>
      <c r="D259" s="31">
        <v>4410</v>
      </c>
      <c r="E259" s="32">
        <v>400</v>
      </c>
      <c r="F259" s="33">
        <v>400</v>
      </c>
      <c r="G259" s="70">
        <v>0</v>
      </c>
      <c r="H259" s="54">
        <f t="shared" si="4"/>
        <v>0</v>
      </c>
      <c r="I259" s="56"/>
      <c r="J259" s="74"/>
    </row>
    <row r="260" spans="1:10" ht="15" customHeight="1">
      <c r="A260" s="34" t="s">
        <v>32</v>
      </c>
      <c r="B260" s="31"/>
      <c r="C260" s="31"/>
      <c r="D260" s="31">
        <v>4430</v>
      </c>
      <c r="E260" s="32">
        <v>5450</v>
      </c>
      <c r="F260" s="33">
        <v>5450</v>
      </c>
      <c r="G260" s="70">
        <v>353</v>
      </c>
      <c r="H260" s="54">
        <f t="shared" si="4"/>
        <v>0.06477064220183486</v>
      </c>
      <c r="I260" s="56"/>
      <c r="J260" s="74"/>
    </row>
    <row r="261" spans="1:10" ht="15" customHeight="1">
      <c r="A261" s="34" t="s">
        <v>24</v>
      </c>
      <c r="B261" s="31"/>
      <c r="C261" s="31"/>
      <c r="D261" s="31">
        <v>4440</v>
      </c>
      <c r="E261" s="32">
        <v>43034</v>
      </c>
      <c r="F261" s="33">
        <v>43609</v>
      </c>
      <c r="G261" s="70">
        <v>32706.49</v>
      </c>
      <c r="H261" s="54">
        <f t="shared" si="4"/>
        <v>0.7499940379279507</v>
      </c>
      <c r="I261" s="56"/>
      <c r="J261" s="74"/>
    </row>
    <row r="262" spans="1:10" ht="25.5">
      <c r="A262" s="51" t="s">
        <v>291</v>
      </c>
      <c r="B262" s="31"/>
      <c r="C262" s="31"/>
      <c r="D262" s="48" t="s">
        <v>258</v>
      </c>
      <c r="E262" s="32">
        <v>1295</v>
      </c>
      <c r="F262" s="33">
        <v>1295</v>
      </c>
      <c r="G262" s="70">
        <v>800</v>
      </c>
      <c r="H262" s="54">
        <f t="shared" si="4"/>
        <v>0.6177606177606177</v>
      </c>
      <c r="I262" s="56"/>
      <c r="J262" s="74"/>
    </row>
    <row r="263" spans="1:10" ht="25.5">
      <c r="A263" s="51" t="s">
        <v>264</v>
      </c>
      <c r="B263" s="31"/>
      <c r="C263" s="31"/>
      <c r="D263" s="48" t="s">
        <v>259</v>
      </c>
      <c r="E263" s="32">
        <v>800</v>
      </c>
      <c r="F263" s="33">
        <v>800</v>
      </c>
      <c r="G263" s="70">
        <v>245.82</v>
      </c>
      <c r="H263" s="54">
        <f t="shared" si="4"/>
        <v>0.30727499999999996</v>
      </c>
      <c r="I263" s="56"/>
      <c r="J263" s="74"/>
    </row>
    <row r="264" spans="1:10" ht="25.5">
      <c r="A264" s="51" t="s">
        <v>260</v>
      </c>
      <c r="B264" s="31"/>
      <c r="C264" s="31"/>
      <c r="D264" s="48" t="s">
        <v>261</v>
      </c>
      <c r="E264" s="32">
        <v>1500</v>
      </c>
      <c r="F264" s="33">
        <v>1500</v>
      </c>
      <c r="G264" s="70">
        <v>584.15</v>
      </c>
      <c r="H264" s="54">
        <f t="shared" si="4"/>
        <v>0.3894333333333333</v>
      </c>
      <c r="I264" s="56"/>
      <c r="J264" s="74"/>
    </row>
    <row r="265" spans="1:10" ht="15" customHeight="1">
      <c r="A265" s="51" t="s">
        <v>104</v>
      </c>
      <c r="B265" s="31"/>
      <c r="C265" s="31"/>
      <c r="D265" s="58" t="s">
        <v>103</v>
      </c>
      <c r="E265" s="32">
        <v>10000</v>
      </c>
      <c r="F265" s="33">
        <v>8048</v>
      </c>
      <c r="G265" s="70">
        <v>0</v>
      </c>
      <c r="H265" s="54">
        <f t="shared" si="4"/>
        <v>0</v>
      </c>
      <c r="I265" s="56"/>
      <c r="J265" s="74"/>
    </row>
    <row r="266" spans="1:10" ht="15" customHeight="1">
      <c r="A266" s="51" t="s">
        <v>104</v>
      </c>
      <c r="B266" s="31"/>
      <c r="C266" s="31"/>
      <c r="D266" s="58" t="s">
        <v>353</v>
      </c>
      <c r="E266" s="32">
        <v>0</v>
      </c>
      <c r="F266" s="33">
        <v>1952</v>
      </c>
      <c r="G266" s="70">
        <v>1952</v>
      </c>
      <c r="H266" s="54">
        <f t="shared" si="4"/>
        <v>1</v>
      </c>
      <c r="I266" s="56"/>
      <c r="J266" s="74"/>
    </row>
    <row r="267" spans="1:10" ht="15" customHeight="1">
      <c r="A267" s="51" t="s">
        <v>60</v>
      </c>
      <c r="B267" s="31"/>
      <c r="C267" s="48" t="s">
        <v>236</v>
      </c>
      <c r="D267" s="48"/>
      <c r="E267" s="32">
        <f>SUM(E268:E296)</f>
        <v>1353361</v>
      </c>
      <c r="F267" s="33">
        <f>SUM(F268:F295)</f>
        <v>1362554</v>
      </c>
      <c r="G267" s="70">
        <f>SUM(G268:G296)</f>
        <v>741554.94</v>
      </c>
      <c r="H267" s="54">
        <f t="shared" si="4"/>
        <v>0.5442389365852656</v>
      </c>
      <c r="I267" s="85">
        <f>G267/9077744.83</f>
        <v>0.08168933516938258</v>
      </c>
      <c r="J267" s="74">
        <v>0</v>
      </c>
    </row>
    <row r="268" spans="1:10" ht="15" customHeight="1">
      <c r="A268" s="51" t="s">
        <v>237</v>
      </c>
      <c r="B268" s="31"/>
      <c r="C268" s="48"/>
      <c r="D268" s="48" t="s">
        <v>114</v>
      </c>
      <c r="E268" s="32">
        <v>3500</v>
      </c>
      <c r="F268" s="33">
        <v>3500</v>
      </c>
      <c r="G268" s="70">
        <v>719.49</v>
      </c>
      <c r="H268" s="54">
        <f t="shared" si="4"/>
        <v>0.20556857142857143</v>
      </c>
      <c r="I268" s="56"/>
      <c r="J268" s="74"/>
    </row>
    <row r="269" spans="1:10" ht="15" customHeight="1">
      <c r="A269" s="34" t="s">
        <v>20</v>
      </c>
      <c r="B269" s="31"/>
      <c r="C269" s="31"/>
      <c r="D269" s="31">
        <v>4010</v>
      </c>
      <c r="E269" s="32">
        <v>902977</v>
      </c>
      <c r="F269" s="33">
        <v>902977</v>
      </c>
      <c r="G269" s="70">
        <v>438625.8</v>
      </c>
      <c r="H269" s="54">
        <f t="shared" si="4"/>
        <v>0.4857552296459378</v>
      </c>
      <c r="I269" s="56"/>
      <c r="J269" s="74"/>
    </row>
    <row r="270" spans="1:10" ht="15" customHeight="1">
      <c r="A270" s="51" t="s">
        <v>21</v>
      </c>
      <c r="B270" s="31"/>
      <c r="C270" s="31"/>
      <c r="D270" s="48" t="s">
        <v>209</v>
      </c>
      <c r="E270" s="32">
        <v>72100</v>
      </c>
      <c r="F270" s="33">
        <v>72100</v>
      </c>
      <c r="G270" s="70">
        <v>72048.38</v>
      </c>
      <c r="H270" s="54">
        <f t="shared" si="4"/>
        <v>0.9992840499306519</v>
      </c>
      <c r="I270" s="56"/>
      <c r="J270" s="74"/>
    </row>
    <row r="271" spans="1:10" ht="15" customHeight="1">
      <c r="A271" s="34" t="s">
        <v>22</v>
      </c>
      <c r="B271" s="31"/>
      <c r="C271" s="31"/>
      <c r="D271" s="31">
        <v>4110</v>
      </c>
      <c r="E271" s="32">
        <v>150072</v>
      </c>
      <c r="F271" s="33">
        <v>150072</v>
      </c>
      <c r="G271" s="70">
        <v>81107.52</v>
      </c>
      <c r="H271" s="54">
        <f t="shared" si="4"/>
        <v>0.5404573804573805</v>
      </c>
      <c r="I271" s="56"/>
      <c r="J271" s="74"/>
    </row>
    <row r="272" spans="1:10" ht="15" customHeight="1">
      <c r="A272" s="34" t="s">
        <v>23</v>
      </c>
      <c r="B272" s="31"/>
      <c r="C272" s="31"/>
      <c r="D272" s="31">
        <v>4120</v>
      </c>
      <c r="E272" s="32">
        <v>23782</v>
      </c>
      <c r="F272" s="33">
        <v>23782</v>
      </c>
      <c r="G272" s="70">
        <v>12476.56</v>
      </c>
      <c r="H272" s="54">
        <f t="shared" si="4"/>
        <v>0.5246219830123623</v>
      </c>
      <c r="I272" s="56"/>
      <c r="J272" s="74"/>
    </row>
    <row r="273" spans="1:10" ht="15" customHeight="1">
      <c r="A273" s="51" t="s">
        <v>195</v>
      </c>
      <c r="B273" s="31"/>
      <c r="C273" s="31"/>
      <c r="D273" s="48" t="s">
        <v>196</v>
      </c>
      <c r="E273" s="32">
        <v>3000</v>
      </c>
      <c r="F273" s="33">
        <v>3000</v>
      </c>
      <c r="G273" s="70">
        <v>0</v>
      </c>
      <c r="H273" s="54">
        <f t="shared" si="4"/>
        <v>0</v>
      </c>
      <c r="I273" s="56"/>
      <c r="J273" s="74"/>
    </row>
    <row r="274" spans="1:10" ht="15" customHeight="1">
      <c r="A274" s="34" t="s">
        <v>10</v>
      </c>
      <c r="B274" s="31"/>
      <c r="C274" s="31"/>
      <c r="D274" s="31">
        <v>4210</v>
      </c>
      <c r="E274" s="32">
        <v>48100</v>
      </c>
      <c r="F274" s="33">
        <v>48100</v>
      </c>
      <c r="G274" s="70">
        <v>19938.32</v>
      </c>
      <c r="H274" s="54">
        <f t="shared" si="4"/>
        <v>0.4145180873180873</v>
      </c>
      <c r="I274" s="56"/>
      <c r="J274" s="74"/>
    </row>
    <row r="275" spans="1:10" ht="15" customHeight="1">
      <c r="A275" s="34" t="s">
        <v>71</v>
      </c>
      <c r="B275" s="31"/>
      <c r="C275" s="31"/>
      <c r="D275" s="31" t="s">
        <v>397</v>
      </c>
      <c r="E275" s="32">
        <v>600</v>
      </c>
      <c r="F275" s="33">
        <v>0</v>
      </c>
      <c r="G275" s="70">
        <v>0</v>
      </c>
      <c r="H275" s="54"/>
      <c r="I275" s="56"/>
      <c r="J275" s="74"/>
    </row>
    <row r="276" spans="1:10" ht="15" customHeight="1">
      <c r="A276" s="51" t="s">
        <v>207</v>
      </c>
      <c r="B276" s="31"/>
      <c r="C276" s="31"/>
      <c r="D276" s="48" t="s">
        <v>208</v>
      </c>
      <c r="E276" s="32">
        <v>500</v>
      </c>
      <c r="F276" s="33">
        <v>500</v>
      </c>
      <c r="G276" s="70">
        <v>315.82</v>
      </c>
      <c r="H276" s="54">
        <f t="shared" si="4"/>
        <v>0.63164</v>
      </c>
      <c r="I276" s="56"/>
      <c r="J276" s="74"/>
    </row>
    <row r="277" spans="1:10" ht="15" customHeight="1">
      <c r="A277" s="51" t="s">
        <v>238</v>
      </c>
      <c r="B277" s="31"/>
      <c r="C277" s="31"/>
      <c r="D277" s="31">
        <v>4240</v>
      </c>
      <c r="E277" s="32">
        <v>3570</v>
      </c>
      <c r="F277" s="33">
        <v>3570</v>
      </c>
      <c r="G277" s="70">
        <v>818.14</v>
      </c>
      <c r="H277" s="54">
        <f t="shared" si="4"/>
        <v>0.22917086834733894</v>
      </c>
      <c r="I277" s="56"/>
      <c r="J277" s="74"/>
    </row>
    <row r="278" spans="1:10" ht="15" customHeight="1">
      <c r="A278" s="51" t="s">
        <v>11</v>
      </c>
      <c r="B278" s="31"/>
      <c r="C278" s="31"/>
      <c r="D278" s="48" t="s">
        <v>180</v>
      </c>
      <c r="E278" s="32">
        <v>16000</v>
      </c>
      <c r="F278" s="33">
        <v>16000</v>
      </c>
      <c r="G278" s="70">
        <v>10100.55</v>
      </c>
      <c r="H278" s="54">
        <f t="shared" si="4"/>
        <v>0.631284375</v>
      </c>
      <c r="I278" s="56"/>
      <c r="J278" s="74"/>
    </row>
    <row r="279" spans="1:10" ht="15" customHeight="1">
      <c r="A279" s="34" t="s">
        <v>12</v>
      </c>
      <c r="B279" s="31"/>
      <c r="C279" s="31"/>
      <c r="D279" s="31">
        <v>4270</v>
      </c>
      <c r="E279" s="32">
        <v>7000</v>
      </c>
      <c r="F279" s="33">
        <v>7000</v>
      </c>
      <c r="G279" s="70">
        <v>156.77</v>
      </c>
      <c r="H279" s="54">
        <f t="shared" si="4"/>
        <v>0.022395714285714286</v>
      </c>
      <c r="I279" s="56"/>
      <c r="J279" s="74"/>
    </row>
    <row r="280" spans="1:10" ht="15" customHeight="1">
      <c r="A280" s="34" t="s">
        <v>58</v>
      </c>
      <c r="B280" s="31"/>
      <c r="C280" s="31"/>
      <c r="D280" s="31">
        <v>4280</v>
      </c>
      <c r="E280" s="32">
        <v>1000</v>
      </c>
      <c r="F280" s="33">
        <v>1000</v>
      </c>
      <c r="G280" s="70">
        <v>0</v>
      </c>
      <c r="H280" s="54">
        <f t="shared" si="4"/>
        <v>0</v>
      </c>
      <c r="I280" s="56"/>
      <c r="J280" s="74"/>
    </row>
    <row r="281" spans="1:10" ht="15" customHeight="1">
      <c r="A281" s="34" t="s">
        <v>13</v>
      </c>
      <c r="B281" s="31"/>
      <c r="C281" s="31"/>
      <c r="D281" s="31">
        <v>4300</v>
      </c>
      <c r="E281" s="32">
        <v>6150</v>
      </c>
      <c r="F281" s="33">
        <v>6150</v>
      </c>
      <c r="G281" s="70">
        <v>4074.79</v>
      </c>
      <c r="H281" s="54">
        <f t="shared" si="4"/>
        <v>0.6625674796747968</v>
      </c>
      <c r="I281" s="56"/>
      <c r="J281" s="74"/>
    </row>
    <row r="282" spans="1:10" ht="15" customHeight="1">
      <c r="A282" s="34" t="s">
        <v>13</v>
      </c>
      <c r="B282" s="31"/>
      <c r="C282" s="31"/>
      <c r="D282" s="31" t="s">
        <v>398</v>
      </c>
      <c r="E282" s="32">
        <v>10340</v>
      </c>
      <c r="F282" s="33">
        <v>0</v>
      </c>
      <c r="G282" s="70">
        <v>0</v>
      </c>
      <c r="H282" s="54"/>
      <c r="I282" s="56"/>
      <c r="J282" s="74"/>
    </row>
    <row r="283" spans="1:10" ht="15" customHeight="1">
      <c r="A283" s="34" t="s">
        <v>13</v>
      </c>
      <c r="B283" s="31"/>
      <c r="C283" s="31"/>
      <c r="D283" s="58" t="s">
        <v>344</v>
      </c>
      <c r="E283" s="32">
        <v>0</v>
      </c>
      <c r="F283" s="33">
        <v>25888</v>
      </c>
      <c r="G283" s="70">
        <v>25887.44</v>
      </c>
      <c r="H283" s="54">
        <f t="shared" si="4"/>
        <v>0.999978368355995</v>
      </c>
      <c r="I283" s="56"/>
      <c r="J283" s="74"/>
    </row>
    <row r="284" spans="1:10" ht="25.5">
      <c r="A284" s="51" t="s">
        <v>267</v>
      </c>
      <c r="B284" s="31"/>
      <c r="C284" s="31"/>
      <c r="D284" s="48" t="s">
        <v>263</v>
      </c>
      <c r="E284" s="32">
        <v>1950</v>
      </c>
      <c r="F284" s="33">
        <v>1950</v>
      </c>
      <c r="G284" s="70">
        <v>875.47</v>
      </c>
      <c r="H284" s="54">
        <f t="shared" si="4"/>
        <v>0.44895897435897436</v>
      </c>
      <c r="I284" s="56"/>
      <c r="J284" s="74"/>
    </row>
    <row r="285" spans="1:10" ht="25.5">
      <c r="A285" s="51" t="s">
        <v>269</v>
      </c>
      <c r="B285" s="31"/>
      <c r="C285" s="31"/>
      <c r="D285" s="48" t="s">
        <v>265</v>
      </c>
      <c r="E285" s="32">
        <v>2000</v>
      </c>
      <c r="F285" s="33">
        <v>2000</v>
      </c>
      <c r="G285" s="70">
        <v>997.47</v>
      </c>
      <c r="H285" s="54">
        <f t="shared" si="4"/>
        <v>0.49873500000000004</v>
      </c>
      <c r="I285" s="56"/>
      <c r="J285" s="74"/>
    </row>
    <row r="286" spans="1:10" ht="15" customHeight="1">
      <c r="A286" s="34" t="s">
        <v>31</v>
      </c>
      <c r="B286" s="31"/>
      <c r="C286" s="31"/>
      <c r="D286" s="31">
        <v>4410</v>
      </c>
      <c r="E286" s="32">
        <v>4200</v>
      </c>
      <c r="F286" s="33">
        <v>4200</v>
      </c>
      <c r="G286" s="70">
        <v>745.84</v>
      </c>
      <c r="H286" s="54">
        <f t="shared" si="4"/>
        <v>0.1775809523809524</v>
      </c>
      <c r="I286" s="56"/>
      <c r="J286" s="74"/>
    </row>
    <row r="287" spans="1:10" ht="15" customHeight="1">
      <c r="A287" s="34" t="s">
        <v>31</v>
      </c>
      <c r="B287" s="31"/>
      <c r="C287" s="31"/>
      <c r="D287" s="31" t="s">
        <v>399</v>
      </c>
      <c r="E287" s="32">
        <v>1300</v>
      </c>
      <c r="F287" s="33">
        <v>0</v>
      </c>
      <c r="G287" s="70">
        <v>0</v>
      </c>
      <c r="H287" s="54"/>
      <c r="I287" s="56"/>
      <c r="J287" s="74"/>
    </row>
    <row r="288" spans="1:10" ht="15" customHeight="1">
      <c r="A288" s="34" t="s">
        <v>400</v>
      </c>
      <c r="B288" s="31"/>
      <c r="C288" s="31"/>
      <c r="D288" s="31" t="s">
        <v>401</v>
      </c>
      <c r="E288" s="32">
        <v>34200</v>
      </c>
      <c r="F288" s="33">
        <v>0</v>
      </c>
      <c r="G288" s="70">
        <v>0</v>
      </c>
      <c r="H288" s="54"/>
      <c r="I288" s="56"/>
      <c r="J288" s="74"/>
    </row>
    <row r="289" spans="1:10" ht="15" customHeight="1">
      <c r="A289" s="34" t="s">
        <v>400</v>
      </c>
      <c r="B289" s="31"/>
      <c r="C289" s="31"/>
      <c r="D289" s="58" t="s">
        <v>439</v>
      </c>
      <c r="E289" s="32">
        <v>0</v>
      </c>
      <c r="F289" s="33">
        <v>30225</v>
      </c>
      <c r="G289" s="70">
        <v>30139.95</v>
      </c>
      <c r="H289" s="54">
        <f t="shared" si="4"/>
        <v>0.9971861042183623</v>
      </c>
      <c r="I289" s="56"/>
      <c r="J289" s="74"/>
    </row>
    <row r="290" spans="1:10" ht="15" customHeight="1">
      <c r="A290" s="34" t="s">
        <v>32</v>
      </c>
      <c r="B290" s="31"/>
      <c r="C290" s="31"/>
      <c r="D290" s="31">
        <v>4430</v>
      </c>
      <c r="E290" s="32">
        <v>2600</v>
      </c>
      <c r="F290" s="33">
        <v>2600</v>
      </c>
      <c r="G290" s="70">
        <v>1596.18</v>
      </c>
      <c r="H290" s="54">
        <f t="shared" si="4"/>
        <v>0.6139153846153846</v>
      </c>
      <c r="I290" s="56"/>
      <c r="J290" s="74"/>
    </row>
    <row r="291" spans="1:10" ht="15" customHeight="1">
      <c r="A291" s="34" t="s">
        <v>24</v>
      </c>
      <c r="B291" s="31"/>
      <c r="C291" s="31"/>
      <c r="D291" s="31">
        <v>4440</v>
      </c>
      <c r="E291" s="32">
        <v>52740</v>
      </c>
      <c r="F291" s="33">
        <v>52740</v>
      </c>
      <c r="G291" s="70">
        <v>39295.85</v>
      </c>
      <c r="H291" s="54">
        <f t="shared" si="4"/>
        <v>0.7450862722791051</v>
      </c>
      <c r="I291" s="56"/>
      <c r="J291" s="74"/>
    </row>
    <row r="292" spans="1:10" ht="25.5">
      <c r="A292" s="51" t="s">
        <v>286</v>
      </c>
      <c r="B292" s="31"/>
      <c r="C292" s="31"/>
      <c r="D292" s="48" t="s">
        <v>258</v>
      </c>
      <c r="E292" s="32">
        <v>300</v>
      </c>
      <c r="F292" s="33">
        <v>300</v>
      </c>
      <c r="G292" s="70">
        <v>190</v>
      </c>
      <c r="H292" s="54">
        <f t="shared" si="4"/>
        <v>0.6333333333333333</v>
      </c>
      <c r="I292" s="56"/>
      <c r="J292" s="74"/>
    </row>
    <row r="293" spans="1:10" ht="25.5">
      <c r="A293" s="51" t="s">
        <v>264</v>
      </c>
      <c r="B293" s="31"/>
      <c r="C293" s="31"/>
      <c r="D293" s="48" t="s">
        <v>259</v>
      </c>
      <c r="E293" s="32">
        <v>1600</v>
      </c>
      <c r="F293" s="33">
        <v>1600</v>
      </c>
      <c r="G293" s="70">
        <v>585.54</v>
      </c>
      <c r="H293" s="54">
        <f t="shared" si="4"/>
        <v>0.36596249999999997</v>
      </c>
      <c r="I293" s="56"/>
      <c r="J293" s="74"/>
    </row>
    <row r="294" spans="1:10" ht="25.5">
      <c r="A294" s="51" t="s">
        <v>264</v>
      </c>
      <c r="B294" s="31"/>
      <c r="C294" s="31"/>
      <c r="D294" s="48" t="s">
        <v>402</v>
      </c>
      <c r="E294" s="32">
        <v>280</v>
      </c>
      <c r="F294" s="33">
        <v>0</v>
      </c>
      <c r="G294" s="70">
        <v>0</v>
      </c>
      <c r="H294" s="54"/>
      <c r="I294" s="56"/>
      <c r="J294" s="74"/>
    </row>
    <row r="295" spans="1:10" ht="25.5">
      <c r="A295" s="51" t="s">
        <v>260</v>
      </c>
      <c r="B295" s="31"/>
      <c r="C295" s="31"/>
      <c r="D295" s="48" t="s">
        <v>261</v>
      </c>
      <c r="E295" s="32">
        <v>3300</v>
      </c>
      <c r="F295" s="33">
        <v>3300</v>
      </c>
      <c r="G295" s="70">
        <v>859.06</v>
      </c>
      <c r="H295" s="54">
        <f t="shared" si="4"/>
        <v>0.2603212121212121</v>
      </c>
      <c r="I295" s="56"/>
      <c r="J295" s="74"/>
    </row>
    <row r="296" spans="1:10" ht="25.5">
      <c r="A296" s="51" t="s">
        <v>260</v>
      </c>
      <c r="B296" s="31"/>
      <c r="C296" s="31"/>
      <c r="D296" s="48" t="s">
        <v>403</v>
      </c>
      <c r="E296" s="32">
        <v>200</v>
      </c>
      <c r="F296" s="33">
        <v>0</v>
      </c>
      <c r="G296" s="70">
        <v>0</v>
      </c>
      <c r="H296" s="54"/>
      <c r="I296" s="56"/>
      <c r="J296" s="74"/>
    </row>
    <row r="297" spans="1:10" ht="15" customHeight="1">
      <c r="A297" s="51" t="s">
        <v>61</v>
      </c>
      <c r="B297" s="31"/>
      <c r="C297" s="48" t="s">
        <v>239</v>
      </c>
      <c r="D297" s="31"/>
      <c r="E297" s="32">
        <f>(E298)</f>
        <v>102000</v>
      </c>
      <c r="F297" s="33">
        <f>SUM(F298)</f>
        <v>102000</v>
      </c>
      <c r="G297" s="70">
        <f>SUM(G298)</f>
        <v>33497.86</v>
      </c>
      <c r="H297" s="54">
        <f t="shared" si="4"/>
        <v>0.32841039215686274</v>
      </c>
      <c r="I297" s="85">
        <f>G297/9077744.83</f>
        <v>0.0036901081300827884</v>
      </c>
      <c r="J297" s="74">
        <f>G297/7232332.21</f>
        <v>0.004631681596938148</v>
      </c>
    </row>
    <row r="298" spans="1:10" ht="15" customHeight="1">
      <c r="A298" s="51" t="s">
        <v>13</v>
      </c>
      <c r="B298" s="31"/>
      <c r="C298" s="31"/>
      <c r="D298" s="48" t="s">
        <v>93</v>
      </c>
      <c r="E298" s="32">
        <v>102000</v>
      </c>
      <c r="F298" s="33">
        <v>102000</v>
      </c>
      <c r="G298" s="70">
        <v>33497.86</v>
      </c>
      <c r="H298" s="54">
        <f t="shared" si="4"/>
        <v>0.32841039215686274</v>
      </c>
      <c r="I298" s="56"/>
      <c r="J298" s="74"/>
    </row>
    <row r="299" spans="1:10" ht="24" customHeight="1">
      <c r="A299" s="51" t="s">
        <v>240</v>
      </c>
      <c r="B299" s="31"/>
      <c r="C299" s="48" t="s">
        <v>164</v>
      </c>
      <c r="D299" s="48"/>
      <c r="E299" s="32">
        <f>SUM(E300:E320)</f>
        <v>191584</v>
      </c>
      <c r="F299" s="33">
        <f>SUM(F300:F320)</f>
        <v>191584</v>
      </c>
      <c r="G299" s="90">
        <f>SUM(G300:G320)</f>
        <v>95062.94999999998</v>
      </c>
      <c r="H299" s="54">
        <f t="shared" si="4"/>
        <v>0.4961946195924502</v>
      </c>
      <c r="I299" s="85">
        <f>G299/9077744.83</f>
        <v>0.01047208880402072</v>
      </c>
      <c r="J299" s="74">
        <f>G299/7232332.21</f>
        <v>0.01314416252458071</v>
      </c>
    </row>
    <row r="300" spans="1:10" ht="25.5">
      <c r="A300" s="51" t="s">
        <v>175</v>
      </c>
      <c r="B300" s="31"/>
      <c r="C300" s="48"/>
      <c r="D300" s="48" t="s">
        <v>114</v>
      </c>
      <c r="E300" s="32">
        <v>350</v>
      </c>
      <c r="F300" s="33">
        <v>350</v>
      </c>
      <c r="G300" s="70">
        <v>108.01</v>
      </c>
      <c r="H300" s="54">
        <f t="shared" si="4"/>
        <v>0.30860000000000004</v>
      </c>
      <c r="I300" s="56"/>
      <c r="J300" s="74"/>
    </row>
    <row r="301" spans="1:10" ht="15" customHeight="1">
      <c r="A301" s="51" t="s">
        <v>241</v>
      </c>
      <c r="B301" s="31"/>
      <c r="C301" s="48"/>
      <c r="D301" s="48" t="s">
        <v>177</v>
      </c>
      <c r="E301" s="32">
        <v>126951</v>
      </c>
      <c r="F301" s="33">
        <v>126951</v>
      </c>
      <c r="G301" s="70">
        <v>61841.39</v>
      </c>
      <c r="H301" s="54">
        <f t="shared" si="4"/>
        <v>0.4871280257737237</v>
      </c>
      <c r="I301" s="56"/>
      <c r="J301" s="74"/>
    </row>
    <row r="302" spans="1:10" ht="15" customHeight="1">
      <c r="A302" s="51" t="s">
        <v>21</v>
      </c>
      <c r="B302" s="31"/>
      <c r="C302" s="48"/>
      <c r="D302" s="48" t="s">
        <v>209</v>
      </c>
      <c r="E302" s="32">
        <v>10395</v>
      </c>
      <c r="F302" s="33">
        <v>10371</v>
      </c>
      <c r="G302" s="70">
        <v>10368.07</v>
      </c>
      <c r="H302" s="54">
        <f t="shared" si="4"/>
        <v>0.9997174814386269</v>
      </c>
      <c r="I302" s="56"/>
      <c r="J302" s="74"/>
    </row>
    <row r="303" spans="1:10" ht="15" customHeight="1">
      <c r="A303" s="51" t="s">
        <v>22</v>
      </c>
      <c r="B303" s="31"/>
      <c r="C303" s="31"/>
      <c r="D303" s="48" t="s">
        <v>95</v>
      </c>
      <c r="E303" s="32">
        <v>21267</v>
      </c>
      <c r="F303" s="33">
        <v>21267</v>
      </c>
      <c r="G303" s="70">
        <v>11176.01</v>
      </c>
      <c r="H303" s="54">
        <f t="shared" si="4"/>
        <v>0.5255094747731227</v>
      </c>
      <c r="I303" s="56"/>
      <c r="J303" s="74"/>
    </row>
    <row r="304" spans="1:10" ht="15" customHeight="1">
      <c r="A304" s="51" t="s">
        <v>23</v>
      </c>
      <c r="B304" s="31"/>
      <c r="C304" s="31"/>
      <c r="D304" s="48" t="s">
        <v>96</v>
      </c>
      <c r="E304" s="32">
        <v>3373</v>
      </c>
      <c r="F304" s="33">
        <v>3373</v>
      </c>
      <c r="G304" s="70">
        <v>1483.5</v>
      </c>
      <c r="H304" s="54">
        <f t="shared" si="4"/>
        <v>0.4398161873702935</v>
      </c>
      <c r="I304" s="56"/>
      <c r="J304" s="74"/>
    </row>
    <row r="305" spans="1:10" ht="15" customHeight="1">
      <c r="A305" s="51" t="s">
        <v>195</v>
      </c>
      <c r="B305" s="31"/>
      <c r="C305" s="31"/>
      <c r="D305" s="48" t="s">
        <v>196</v>
      </c>
      <c r="E305" s="32">
        <v>1000</v>
      </c>
      <c r="F305" s="33">
        <v>1000</v>
      </c>
      <c r="G305" s="70">
        <v>0</v>
      </c>
      <c r="H305" s="54">
        <f t="shared" si="4"/>
        <v>0</v>
      </c>
      <c r="I305" s="56"/>
      <c r="J305" s="74"/>
    </row>
    <row r="306" spans="1:10" ht="15" customHeight="1">
      <c r="A306" s="51" t="s">
        <v>10</v>
      </c>
      <c r="B306" s="31"/>
      <c r="C306" s="31"/>
      <c r="D306" s="48" t="s">
        <v>97</v>
      </c>
      <c r="E306" s="32">
        <v>4800</v>
      </c>
      <c r="F306" s="33">
        <v>4699</v>
      </c>
      <c r="G306" s="70">
        <v>1153.29</v>
      </c>
      <c r="H306" s="54">
        <f t="shared" si="4"/>
        <v>0.24543307086614172</v>
      </c>
      <c r="I306" s="56"/>
      <c r="J306" s="74"/>
    </row>
    <row r="307" spans="1:10" ht="15" customHeight="1">
      <c r="A307" s="51" t="s">
        <v>207</v>
      </c>
      <c r="B307" s="31"/>
      <c r="C307" s="31"/>
      <c r="D307" s="48" t="s">
        <v>208</v>
      </c>
      <c r="E307" s="32">
        <v>50</v>
      </c>
      <c r="F307" s="33">
        <v>50</v>
      </c>
      <c r="G307" s="70">
        <v>32.4</v>
      </c>
      <c r="H307" s="54">
        <f t="shared" si="4"/>
        <v>0.648</v>
      </c>
      <c r="I307" s="56"/>
      <c r="J307" s="74"/>
    </row>
    <row r="308" spans="1:10" ht="15" customHeight="1">
      <c r="A308" s="51" t="s">
        <v>171</v>
      </c>
      <c r="B308" s="31"/>
      <c r="C308" s="31"/>
      <c r="D308" s="48" t="s">
        <v>172</v>
      </c>
      <c r="E308" s="32">
        <v>300</v>
      </c>
      <c r="F308" s="33">
        <v>300</v>
      </c>
      <c r="G308" s="70">
        <v>139</v>
      </c>
      <c r="H308" s="54">
        <f t="shared" si="4"/>
        <v>0.4633333333333333</v>
      </c>
      <c r="I308" s="56"/>
      <c r="J308" s="74"/>
    </row>
    <row r="309" spans="1:10" ht="15" customHeight="1">
      <c r="A309" s="51" t="s">
        <v>12</v>
      </c>
      <c r="B309" s="31"/>
      <c r="C309" s="31"/>
      <c r="D309" s="48" t="s">
        <v>155</v>
      </c>
      <c r="E309" s="32">
        <v>1400</v>
      </c>
      <c r="F309" s="33">
        <v>1400</v>
      </c>
      <c r="G309" s="70">
        <v>329.4</v>
      </c>
      <c r="H309" s="54">
        <f t="shared" si="4"/>
        <v>0.23528571428571426</v>
      </c>
      <c r="I309" s="56"/>
      <c r="J309" s="74"/>
    </row>
    <row r="310" spans="1:10" ht="15" customHeight="1" hidden="1">
      <c r="A310" s="51" t="s">
        <v>58</v>
      </c>
      <c r="B310" s="31"/>
      <c r="C310" s="31"/>
      <c r="D310" s="48" t="s">
        <v>158</v>
      </c>
      <c r="E310" s="32">
        <v>0</v>
      </c>
      <c r="F310" s="33">
        <v>0</v>
      </c>
      <c r="G310" s="70">
        <v>0</v>
      </c>
      <c r="H310" s="54" t="e">
        <f t="shared" si="4"/>
        <v>#DIV/0!</v>
      </c>
      <c r="I310" s="56"/>
      <c r="J310" s="74"/>
    </row>
    <row r="311" spans="1:10" ht="15" customHeight="1">
      <c r="A311" s="51" t="s">
        <v>13</v>
      </c>
      <c r="B311" s="31"/>
      <c r="C311" s="31"/>
      <c r="D311" s="48" t="s">
        <v>93</v>
      </c>
      <c r="E311" s="32">
        <v>3770</v>
      </c>
      <c r="F311" s="33">
        <v>3770</v>
      </c>
      <c r="G311" s="70">
        <v>663</v>
      </c>
      <c r="H311" s="54">
        <f t="shared" si="4"/>
        <v>0.17586206896551723</v>
      </c>
      <c r="I311" s="56"/>
      <c r="J311" s="74"/>
    </row>
    <row r="312" spans="1:10" ht="15" customHeight="1">
      <c r="A312" s="51" t="s">
        <v>197</v>
      </c>
      <c r="B312" s="31"/>
      <c r="C312" s="31"/>
      <c r="D312" s="48" t="s">
        <v>198</v>
      </c>
      <c r="E312" s="32">
        <v>840</v>
      </c>
      <c r="F312" s="33">
        <v>840</v>
      </c>
      <c r="G312" s="70">
        <v>385.1</v>
      </c>
      <c r="H312" s="54">
        <f t="shared" si="4"/>
        <v>0.458452380952381</v>
      </c>
      <c r="I312" s="56"/>
      <c r="J312" s="74"/>
    </row>
    <row r="313" spans="1:10" ht="25.5">
      <c r="A313" s="51" t="s">
        <v>270</v>
      </c>
      <c r="B313" s="31"/>
      <c r="C313" s="31"/>
      <c r="D313" s="48" t="s">
        <v>263</v>
      </c>
      <c r="E313" s="32">
        <v>765</v>
      </c>
      <c r="F313" s="33">
        <v>765</v>
      </c>
      <c r="G313" s="70">
        <v>393.87</v>
      </c>
      <c r="H313" s="54">
        <f t="shared" si="4"/>
        <v>0.5148627450980392</v>
      </c>
      <c r="I313" s="56"/>
      <c r="J313" s="74"/>
    </row>
    <row r="314" spans="1:10" ht="25.5">
      <c r="A314" s="57" t="s">
        <v>268</v>
      </c>
      <c r="B314" s="31"/>
      <c r="C314" s="31"/>
      <c r="D314" s="48" t="s">
        <v>265</v>
      </c>
      <c r="E314" s="32">
        <v>2800</v>
      </c>
      <c r="F314" s="33">
        <v>2800</v>
      </c>
      <c r="G314" s="70">
        <v>901.36</v>
      </c>
      <c r="H314" s="54">
        <f t="shared" si="4"/>
        <v>0.3219142857142857</v>
      </c>
      <c r="I314" s="56"/>
      <c r="J314" s="74"/>
    </row>
    <row r="315" spans="1:10" ht="15" customHeight="1">
      <c r="A315" s="51" t="s">
        <v>31</v>
      </c>
      <c r="B315" s="31"/>
      <c r="C315" s="31"/>
      <c r="D315" s="48" t="s">
        <v>98</v>
      </c>
      <c r="E315" s="32">
        <v>1800</v>
      </c>
      <c r="F315" s="33">
        <v>1800</v>
      </c>
      <c r="G315" s="70">
        <v>817.23</v>
      </c>
      <c r="H315" s="54">
        <f t="shared" si="4"/>
        <v>0.4540166666666667</v>
      </c>
      <c r="I315" s="56"/>
      <c r="J315" s="74"/>
    </row>
    <row r="316" spans="1:10" ht="15" customHeight="1">
      <c r="A316" s="51" t="s">
        <v>32</v>
      </c>
      <c r="B316" s="31"/>
      <c r="C316" s="31"/>
      <c r="D316" s="48" t="s">
        <v>106</v>
      </c>
      <c r="E316" s="32">
        <v>20</v>
      </c>
      <c r="F316" s="33">
        <v>44</v>
      </c>
      <c r="G316" s="70">
        <v>44</v>
      </c>
      <c r="H316" s="54">
        <f t="shared" si="4"/>
        <v>1</v>
      </c>
      <c r="I316" s="56"/>
      <c r="J316" s="74"/>
    </row>
    <row r="317" spans="1:10" s="45" customFormat="1" ht="15" customHeight="1">
      <c r="A317" s="51" t="s">
        <v>81</v>
      </c>
      <c r="B317" s="48"/>
      <c r="C317" s="48"/>
      <c r="D317" s="48" t="s">
        <v>168</v>
      </c>
      <c r="E317" s="52">
        <v>3703</v>
      </c>
      <c r="F317" s="53">
        <v>3804</v>
      </c>
      <c r="G317" s="70">
        <v>2852.75</v>
      </c>
      <c r="H317" s="54">
        <f t="shared" si="4"/>
        <v>0.749934279705573</v>
      </c>
      <c r="I317" s="56"/>
      <c r="J317" s="74"/>
    </row>
    <row r="318" spans="1:10" s="45" customFormat="1" ht="25.5">
      <c r="A318" s="51" t="s">
        <v>272</v>
      </c>
      <c r="B318" s="48"/>
      <c r="C318" s="48"/>
      <c r="D318" s="48" t="s">
        <v>258</v>
      </c>
      <c r="E318" s="52">
        <v>2500</v>
      </c>
      <c r="F318" s="53">
        <v>2500</v>
      </c>
      <c r="G318" s="70">
        <v>440</v>
      </c>
      <c r="H318" s="54">
        <f t="shared" si="4"/>
        <v>0.176</v>
      </c>
      <c r="I318" s="56"/>
      <c r="J318" s="74"/>
    </row>
    <row r="319" spans="1:10" s="45" customFormat="1" ht="25.5">
      <c r="A319" s="51" t="s">
        <v>264</v>
      </c>
      <c r="B319" s="48"/>
      <c r="C319" s="48"/>
      <c r="D319" s="48" t="s">
        <v>259</v>
      </c>
      <c r="E319" s="52">
        <v>600</v>
      </c>
      <c r="F319" s="53">
        <v>600</v>
      </c>
      <c r="G319" s="70">
        <v>205.57</v>
      </c>
      <c r="H319" s="54">
        <f t="shared" si="4"/>
        <v>0.3426166666666667</v>
      </c>
      <c r="I319" s="56"/>
      <c r="J319" s="74"/>
    </row>
    <row r="320" spans="1:10" s="45" customFormat="1" ht="25.5">
      <c r="A320" s="51" t="s">
        <v>260</v>
      </c>
      <c r="B320" s="48"/>
      <c r="C320" s="48"/>
      <c r="D320" s="48" t="s">
        <v>261</v>
      </c>
      <c r="E320" s="52">
        <v>4900</v>
      </c>
      <c r="F320" s="53">
        <v>4900</v>
      </c>
      <c r="G320" s="70">
        <v>1729</v>
      </c>
      <c r="H320" s="54">
        <f t="shared" si="4"/>
        <v>0.35285714285714287</v>
      </c>
      <c r="I320" s="56"/>
      <c r="J320" s="74"/>
    </row>
    <row r="321" spans="1:10" s="45" customFormat="1" ht="15" customHeight="1">
      <c r="A321" s="51" t="s">
        <v>165</v>
      </c>
      <c r="B321" s="48"/>
      <c r="C321" s="48" t="s">
        <v>166</v>
      </c>
      <c r="D321" s="48"/>
      <c r="E321" s="52">
        <f>SUM(E322:E322)</f>
        <v>28150</v>
      </c>
      <c r="F321" s="53">
        <f>SUM(F322:F322)</f>
        <v>28150</v>
      </c>
      <c r="G321" s="70">
        <f>SUM(G322:G322)</f>
        <v>13989.85</v>
      </c>
      <c r="H321" s="54">
        <f t="shared" si="4"/>
        <v>0.4969751332149201</v>
      </c>
      <c r="I321" s="85">
        <f>G321/9077744.83</f>
        <v>0.0015411151405981963</v>
      </c>
      <c r="J321" s="74">
        <f>G321/7232332.21</f>
        <v>0.001934348366997926</v>
      </c>
    </row>
    <row r="322" spans="1:10" s="45" customFormat="1" ht="15" customHeight="1">
      <c r="A322" s="51" t="s">
        <v>13</v>
      </c>
      <c r="B322" s="48"/>
      <c r="C322" s="48"/>
      <c r="D322" s="48" t="s">
        <v>93</v>
      </c>
      <c r="E322" s="52">
        <v>28150</v>
      </c>
      <c r="F322" s="53">
        <v>28150</v>
      </c>
      <c r="G322" s="70">
        <v>13989.85</v>
      </c>
      <c r="H322" s="54">
        <f t="shared" si="4"/>
        <v>0.4969751332149201</v>
      </c>
      <c r="I322" s="56"/>
      <c r="J322" s="74"/>
    </row>
    <row r="323" spans="1:10" s="45" customFormat="1" ht="15" customHeight="1">
      <c r="A323" s="51" t="s">
        <v>305</v>
      </c>
      <c r="B323" s="48"/>
      <c r="C323" s="48" t="s">
        <v>306</v>
      </c>
      <c r="D323" s="48"/>
      <c r="E323" s="52">
        <f>SUM(E324:E332)</f>
        <v>116866</v>
      </c>
      <c r="F323" s="52">
        <f>SUM(F324:F332)</f>
        <v>118101</v>
      </c>
      <c r="G323" s="73">
        <f>SUM(G324:G332)</f>
        <v>61212.79</v>
      </c>
      <c r="H323" s="54">
        <f t="shared" si="4"/>
        <v>0.5183088204164232</v>
      </c>
      <c r="I323" s="85">
        <f>G323/9077744.83</f>
        <v>0.00674317147555248</v>
      </c>
      <c r="J323" s="74">
        <f>G323/7232332.21</f>
        <v>0.008463769116601462</v>
      </c>
    </row>
    <row r="324" spans="1:10" s="45" customFormat="1" ht="25.5">
      <c r="A324" s="51" t="s">
        <v>175</v>
      </c>
      <c r="B324" s="48"/>
      <c r="C324" s="48"/>
      <c r="D324" s="48" t="s">
        <v>114</v>
      </c>
      <c r="E324" s="52">
        <v>1400</v>
      </c>
      <c r="F324" s="53">
        <v>1400</v>
      </c>
      <c r="G324" s="70">
        <v>376.96</v>
      </c>
      <c r="H324" s="54">
        <f t="shared" si="4"/>
        <v>0.26925714285714286</v>
      </c>
      <c r="I324" s="56"/>
      <c r="J324" s="74"/>
    </row>
    <row r="325" spans="1:10" s="45" customFormat="1" ht="15" customHeight="1">
      <c r="A325" s="51" t="s">
        <v>20</v>
      </c>
      <c r="B325" s="48"/>
      <c r="C325" s="48"/>
      <c r="D325" s="48" t="s">
        <v>177</v>
      </c>
      <c r="E325" s="52">
        <v>80780</v>
      </c>
      <c r="F325" s="53">
        <v>82080</v>
      </c>
      <c r="G325" s="70">
        <v>39385.98</v>
      </c>
      <c r="H325" s="54">
        <f t="shared" si="4"/>
        <v>0.47984868421052634</v>
      </c>
      <c r="I325" s="56"/>
      <c r="J325" s="74"/>
    </row>
    <row r="326" spans="1:10" s="45" customFormat="1" ht="15" customHeight="1">
      <c r="A326" s="51" t="s">
        <v>21</v>
      </c>
      <c r="B326" s="48"/>
      <c r="C326" s="48"/>
      <c r="D326" s="48" t="s">
        <v>209</v>
      </c>
      <c r="E326" s="52">
        <v>6300</v>
      </c>
      <c r="F326" s="53">
        <v>6235</v>
      </c>
      <c r="G326" s="70">
        <v>6234.7</v>
      </c>
      <c r="H326" s="54">
        <f t="shared" si="4"/>
        <v>0.9999518845228548</v>
      </c>
      <c r="I326" s="56"/>
      <c r="J326" s="74"/>
    </row>
    <row r="327" spans="1:10" s="45" customFormat="1" ht="15" customHeight="1">
      <c r="A327" s="51" t="s">
        <v>33</v>
      </c>
      <c r="B327" s="48"/>
      <c r="C327" s="48"/>
      <c r="D327" s="48" t="s">
        <v>95</v>
      </c>
      <c r="E327" s="52">
        <v>12984</v>
      </c>
      <c r="F327" s="53">
        <v>12984</v>
      </c>
      <c r="G327" s="70">
        <v>6817.52</v>
      </c>
      <c r="H327" s="54">
        <f t="shared" si="4"/>
        <v>0.5250708564386938</v>
      </c>
      <c r="I327" s="56"/>
      <c r="J327" s="74"/>
    </row>
    <row r="328" spans="1:10" s="45" customFormat="1" ht="15" customHeight="1">
      <c r="A328" s="51" t="s">
        <v>23</v>
      </c>
      <c r="B328" s="48"/>
      <c r="C328" s="48"/>
      <c r="D328" s="48" t="s">
        <v>96</v>
      </c>
      <c r="E328" s="52">
        <v>2058</v>
      </c>
      <c r="F328" s="53">
        <v>2058</v>
      </c>
      <c r="G328" s="70">
        <v>1086</v>
      </c>
      <c r="H328" s="54">
        <f t="shared" si="4"/>
        <v>0.5276967930029155</v>
      </c>
      <c r="I328" s="56"/>
      <c r="J328" s="74"/>
    </row>
    <row r="329" spans="1:10" s="45" customFormat="1" ht="15" customHeight="1">
      <c r="A329" s="51" t="s">
        <v>11</v>
      </c>
      <c r="B329" s="48"/>
      <c r="C329" s="48"/>
      <c r="D329" s="48" t="s">
        <v>180</v>
      </c>
      <c r="E329" s="52">
        <v>8100</v>
      </c>
      <c r="F329" s="53">
        <v>8100</v>
      </c>
      <c r="G329" s="70">
        <v>3911.38</v>
      </c>
      <c r="H329" s="54">
        <f t="shared" si="4"/>
        <v>0.48288641975308644</v>
      </c>
      <c r="I329" s="56"/>
      <c r="J329" s="74"/>
    </row>
    <row r="330" spans="1:10" s="45" customFormat="1" ht="15" customHeight="1">
      <c r="A330" s="51" t="s">
        <v>58</v>
      </c>
      <c r="B330" s="48"/>
      <c r="C330" s="48"/>
      <c r="D330" s="48" t="s">
        <v>158</v>
      </c>
      <c r="E330" s="52">
        <v>160</v>
      </c>
      <c r="F330" s="53">
        <v>160</v>
      </c>
      <c r="G330" s="70">
        <v>0</v>
      </c>
      <c r="H330" s="54">
        <f t="shared" si="4"/>
        <v>0</v>
      </c>
      <c r="I330" s="56"/>
      <c r="J330" s="74"/>
    </row>
    <row r="331" spans="1:10" s="45" customFormat="1" ht="15" customHeight="1">
      <c r="A331" s="51" t="s">
        <v>24</v>
      </c>
      <c r="B331" s="48"/>
      <c r="C331" s="48"/>
      <c r="D331" s="48" t="s">
        <v>168</v>
      </c>
      <c r="E331" s="52">
        <v>4584</v>
      </c>
      <c r="F331" s="53">
        <v>4584</v>
      </c>
      <c r="G331" s="70">
        <v>3400.25</v>
      </c>
      <c r="H331" s="54">
        <f t="shared" si="4"/>
        <v>0.7417648342059336</v>
      </c>
      <c r="I331" s="56"/>
      <c r="J331" s="74"/>
    </row>
    <row r="332" spans="1:10" s="45" customFormat="1" ht="25.5">
      <c r="A332" s="51" t="s">
        <v>286</v>
      </c>
      <c r="B332" s="48"/>
      <c r="C332" s="48"/>
      <c r="D332" s="48" t="s">
        <v>258</v>
      </c>
      <c r="E332" s="52">
        <v>500</v>
      </c>
      <c r="F332" s="53">
        <v>500</v>
      </c>
      <c r="G332" s="70">
        <v>0</v>
      </c>
      <c r="H332" s="54">
        <f t="shared" si="4"/>
        <v>0</v>
      </c>
      <c r="I332" s="56"/>
      <c r="J332" s="74"/>
    </row>
    <row r="333" spans="1:10" s="45" customFormat="1" ht="12.75">
      <c r="A333" s="51" t="s">
        <v>16</v>
      </c>
      <c r="B333" s="48"/>
      <c r="C333" s="48" t="s">
        <v>167</v>
      </c>
      <c r="D333" s="48"/>
      <c r="E333" s="52">
        <f>SUM(E334:E338)</f>
        <v>19945</v>
      </c>
      <c r="F333" s="52">
        <f>SUM(F334:F338)</f>
        <v>19945</v>
      </c>
      <c r="G333" s="73">
        <f>SUM(G334:G338)</f>
        <v>6747.6</v>
      </c>
      <c r="H333" s="54">
        <f t="shared" si="4"/>
        <v>0.33831035347204813</v>
      </c>
      <c r="I333" s="85">
        <f>G333/9077744.83</f>
        <v>0.0007433123673735166</v>
      </c>
      <c r="J333" s="74">
        <f>G333/7232332.21</f>
        <v>0.0009329770541610671</v>
      </c>
    </row>
    <row r="334" spans="1:10" s="45" customFormat="1" ht="25.5">
      <c r="A334" s="51" t="s">
        <v>175</v>
      </c>
      <c r="B334" s="48"/>
      <c r="C334" s="48"/>
      <c r="D334" s="48" t="s">
        <v>114</v>
      </c>
      <c r="E334" s="52">
        <v>8445</v>
      </c>
      <c r="F334" s="53">
        <v>8445</v>
      </c>
      <c r="G334" s="70">
        <v>4950</v>
      </c>
      <c r="H334" s="54">
        <f t="shared" si="4"/>
        <v>0.5861456483126111</v>
      </c>
      <c r="I334" s="56"/>
      <c r="J334" s="74"/>
    </row>
    <row r="335" spans="1:10" s="45" customFormat="1" ht="15" customHeight="1">
      <c r="A335" s="51" t="s">
        <v>271</v>
      </c>
      <c r="B335" s="48"/>
      <c r="C335" s="48"/>
      <c r="D335" s="48" t="s">
        <v>196</v>
      </c>
      <c r="E335" s="52">
        <v>500</v>
      </c>
      <c r="F335" s="53">
        <v>500</v>
      </c>
      <c r="G335" s="70">
        <v>0</v>
      </c>
      <c r="H335" s="54">
        <f t="shared" si="4"/>
        <v>0</v>
      </c>
      <c r="I335" s="56"/>
      <c r="J335" s="74"/>
    </row>
    <row r="336" spans="1:10" s="45" customFormat="1" ht="15" customHeight="1">
      <c r="A336" s="51" t="s">
        <v>10</v>
      </c>
      <c r="B336" s="48"/>
      <c r="C336" s="48"/>
      <c r="D336" s="48" t="s">
        <v>97</v>
      </c>
      <c r="E336" s="52">
        <v>3800</v>
      </c>
      <c r="F336" s="53">
        <v>3800</v>
      </c>
      <c r="G336" s="70">
        <v>0</v>
      </c>
      <c r="H336" s="54">
        <f t="shared" si="4"/>
        <v>0</v>
      </c>
      <c r="I336" s="56"/>
      <c r="J336" s="74"/>
    </row>
    <row r="337" spans="1:10" s="45" customFormat="1" ht="15" customHeight="1">
      <c r="A337" s="51" t="s">
        <v>13</v>
      </c>
      <c r="B337" s="48"/>
      <c r="C337" s="48"/>
      <c r="D337" s="48" t="s">
        <v>93</v>
      </c>
      <c r="E337" s="52">
        <v>7000</v>
      </c>
      <c r="F337" s="53">
        <v>7000</v>
      </c>
      <c r="G337" s="70">
        <v>1797.6</v>
      </c>
      <c r="H337" s="54">
        <f t="shared" si="4"/>
        <v>0.2568</v>
      </c>
      <c r="I337" s="56"/>
      <c r="J337" s="74"/>
    </row>
    <row r="338" spans="1:10" s="45" customFormat="1" ht="25.5">
      <c r="A338" s="57" t="s">
        <v>264</v>
      </c>
      <c r="B338" s="48"/>
      <c r="C338" s="48"/>
      <c r="D338" s="58" t="s">
        <v>259</v>
      </c>
      <c r="E338" s="52">
        <v>200</v>
      </c>
      <c r="F338" s="53">
        <v>200</v>
      </c>
      <c r="G338" s="70">
        <v>0</v>
      </c>
      <c r="H338" s="54">
        <f t="shared" si="4"/>
        <v>0</v>
      </c>
      <c r="I338" s="56"/>
      <c r="J338" s="74"/>
    </row>
    <row r="339" spans="1:10" ht="21" customHeight="1">
      <c r="A339" s="36" t="s">
        <v>62</v>
      </c>
      <c r="B339" s="27">
        <v>851</v>
      </c>
      <c r="C339" s="27"/>
      <c r="D339" s="27"/>
      <c r="E339" s="28">
        <f>SUM(E340,E343,E361)</f>
        <v>123500</v>
      </c>
      <c r="F339" s="28">
        <f>SUM(F340,F343,F361)</f>
        <v>155060</v>
      </c>
      <c r="G339" s="71">
        <f>SUM(G340,G343,G361)</f>
        <v>96558.69</v>
      </c>
      <c r="H339" s="56">
        <f t="shared" si="4"/>
        <v>0.6227182381013802</v>
      </c>
      <c r="I339" s="56">
        <f>G339/9077744.83</f>
        <v>0.010636858802297927</v>
      </c>
      <c r="J339" s="139">
        <f>G339/7232332.21</f>
        <v>0.013350975480148748</v>
      </c>
    </row>
    <row r="340" spans="1:10" s="45" customFormat="1" ht="15" customHeight="1">
      <c r="A340" s="40" t="s">
        <v>169</v>
      </c>
      <c r="B340" s="37"/>
      <c r="C340" s="37" t="s">
        <v>170</v>
      </c>
      <c r="D340" s="37"/>
      <c r="E340" s="38">
        <f>SUM(E342:E342)</f>
        <v>3500</v>
      </c>
      <c r="F340" s="35">
        <f>SUM(F341:F342)</f>
        <v>5000</v>
      </c>
      <c r="G340" s="74">
        <f>SUM(G341:G342)</f>
        <v>3149.98</v>
      </c>
      <c r="H340" s="85">
        <f t="shared" si="4"/>
        <v>0.629996</v>
      </c>
      <c r="I340" s="85">
        <f>G340/9077744.83</f>
        <v>0.0003470002802447136</v>
      </c>
      <c r="J340" s="74"/>
    </row>
    <row r="341" spans="1:10" s="45" customFormat="1" ht="15" customHeight="1">
      <c r="A341" s="40" t="s">
        <v>10</v>
      </c>
      <c r="B341" s="37"/>
      <c r="C341" s="37"/>
      <c r="D341" s="37" t="s">
        <v>97</v>
      </c>
      <c r="E341" s="38">
        <v>0</v>
      </c>
      <c r="F341" s="35">
        <v>2500</v>
      </c>
      <c r="G341" s="74">
        <v>2099.98</v>
      </c>
      <c r="H341" s="85">
        <f t="shared" si="4"/>
        <v>0.839992</v>
      </c>
      <c r="I341" s="56"/>
      <c r="J341" s="74"/>
    </row>
    <row r="342" spans="1:10" s="45" customFormat="1" ht="15" customHeight="1">
      <c r="A342" s="51" t="s">
        <v>13</v>
      </c>
      <c r="B342" s="37"/>
      <c r="C342" s="37"/>
      <c r="D342" s="37" t="s">
        <v>93</v>
      </c>
      <c r="E342" s="38">
        <v>3500</v>
      </c>
      <c r="F342" s="35">
        <v>2500</v>
      </c>
      <c r="G342" s="74">
        <v>1050</v>
      </c>
      <c r="H342" s="85">
        <f t="shared" si="4"/>
        <v>0.42</v>
      </c>
      <c r="I342" s="56"/>
      <c r="J342" s="74"/>
    </row>
    <row r="343" spans="1:10" ht="15" customHeight="1">
      <c r="A343" s="34" t="s">
        <v>63</v>
      </c>
      <c r="B343" s="31"/>
      <c r="C343" s="31">
        <v>85154</v>
      </c>
      <c r="D343" s="31"/>
      <c r="E343" s="32">
        <f>SUM(E344:E360)</f>
        <v>118500</v>
      </c>
      <c r="F343" s="32">
        <f>SUM(F344:F360)</f>
        <v>148560</v>
      </c>
      <c r="G343" s="77">
        <f>SUM(G344:G360)</f>
        <v>91908.71</v>
      </c>
      <c r="H343" s="85">
        <f t="shared" si="4"/>
        <v>0.6186639068389876</v>
      </c>
      <c r="I343" s="85">
        <f>G343/9077744.83</f>
        <v>0.010124619244226984</v>
      </c>
      <c r="J343" s="74"/>
    </row>
    <row r="344" spans="1:10" ht="38.25">
      <c r="A344" s="34" t="s">
        <v>404</v>
      </c>
      <c r="B344" s="31"/>
      <c r="C344" s="31"/>
      <c r="D344" s="31" t="s">
        <v>405</v>
      </c>
      <c r="E344" s="32">
        <v>700</v>
      </c>
      <c r="F344" s="77">
        <v>830</v>
      </c>
      <c r="G344" s="77">
        <v>820.1</v>
      </c>
      <c r="H344" s="85">
        <f t="shared" si="4"/>
        <v>0.9880722891566265</v>
      </c>
      <c r="I344" s="56"/>
      <c r="J344" s="74"/>
    </row>
    <row r="345" spans="1:10" ht="15" customHeight="1">
      <c r="A345" s="51" t="s">
        <v>22</v>
      </c>
      <c r="B345" s="31"/>
      <c r="C345" s="31"/>
      <c r="D345" s="48" t="s">
        <v>95</v>
      </c>
      <c r="E345" s="32">
        <v>500</v>
      </c>
      <c r="F345" s="33">
        <v>1300</v>
      </c>
      <c r="G345" s="70">
        <v>1265.65</v>
      </c>
      <c r="H345" s="54">
        <f t="shared" si="4"/>
        <v>0.9735769230769231</v>
      </c>
      <c r="I345" s="56"/>
      <c r="J345" s="74"/>
    </row>
    <row r="346" spans="1:10" ht="15" customHeight="1" hidden="1">
      <c r="A346" s="34" t="s">
        <v>307</v>
      </c>
      <c r="B346" s="31"/>
      <c r="C346" s="31"/>
      <c r="D346" s="48" t="s">
        <v>96</v>
      </c>
      <c r="E346" s="32">
        <v>0</v>
      </c>
      <c r="F346" s="33">
        <v>0</v>
      </c>
      <c r="G346" s="70">
        <v>0</v>
      </c>
      <c r="H346" s="54" t="e">
        <f t="shared" si="4"/>
        <v>#DIV/0!</v>
      </c>
      <c r="I346" s="56"/>
      <c r="J346" s="74"/>
    </row>
    <row r="347" spans="1:10" ht="15" customHeight="1">
      <c r="A347" s="51" t="s">
        <v>195</v>
      </c>
      <c r="B347" s="31"/>
      <c r="C347" s="31"/>
      <c r="D347" s="48" t="s">
        <v>196</v>
      </c>
      <c r="E347" s="32">
        <v>44000</v>
      </c>
      <c r="F347" s="33">
        <v>43200</v>
      </c>
      <c r="G347" s="70">
        <v>26076.37</v>
      </c>
      <c r="H347" s="54">
        <f t="shared" si="4"/>
        <v>0.6036196759259259</v>
      </c>
      <c r="I347" s="56"/>
      <c r="J347" s="74"/>
    </row>
    <row r="348" spans="1:10" ht="15" customHeight="1">
      <c r="A348" s="51" t="s">
        <v>10</v>
      </c>
      <c r="B348" s="31"/>
      <c r="C348" s="31"/>
      <c r="D348" s="31">
        <v>4210</v>
      </c>
      <c r="E348" s="32">
        <v>37300</v>
      </c>
      <c r="F348" s="33">
        <v>65360</v>
      </c>
      <c r="G348" s="70">
        <v>40507.37</v>
      </c>
      <c r="H348" s="54">
        <f t="shared" si="4"/>
        <v>0.6197578029375765</v>
      </c>
      <c r="I348" s="56"/>
      <c r="J348" s="74"/>
    </row>
    <row r="349" spans="1:10" ht="15" customHeight="1">
      <c r="A349" s="51" t="s">
        <v>71</v>
      </c>
      <c r="B349" s="31"/>
      <c r="C349" s="31"/>
      <c r="D349" s="48" t="s">
        <v>163</v>
      </c>
      <c r="E349" s="32">
        <v>9000</v>
      </c>
      <c r="F349" s="33">
        <v>8500</v>
      </c>
      <c r="G349" s="70">
        <v>1286.66</v>
      </c>
      <c r="H349" s="54">
        <f t="shared" si="4"/>
        <v>0.15137176470588237</v>
      </c>
      <c r="I349" s="56"/>
      <c r="J349" s="74"/>
    </row>
    <row r="350" spans="1:10" ht="15" customHeight="1">
      <c r="A350" s="51" t="s">
        <v>171</v>
      </c>
      <c r="B350" s="31"/>
      <c r="C350" s="31"/>
      <c r="D350" s="48" t="s">
        <v>172</v>
      </c>
      <c r="E350" s="32">
        <v>800</v>
      </c>
      <c r="F350" s="33">
        <v>800</v>
      </c>
      <c r="G350" s="70">
        <v>0</v>
      </c>
      <c r="H350" s="54">
        <f t="shared" si="4"/>
        <v>0</v>
      </c>
      <c r="I350" s="56"/>
      <c r="J350" s="74"/>
    </row>
    <row r="351" spans="1:10" ht="15" customHeight="1">
      <c r="A351" s="51" t="s">
        <v>11</v>
      </c>
      <c r="B351" s="31"/>
      <c r="C351" s="31"/>
      <c r="D351" s="48" t="s">
        <v>180</v>
      </c>
      <c r="E351" s="32">
        <v>300</v>
      </c>
      <c r="F351" s="33">
        <v>300</v>
      </c>
      <c r="G351" s="70">
        <v>0</v>
      </c>
      <c r="H351" s="54">
        <f t="shared" si="4"/>
        <v>0</v>
      </c>
      <c r="I351" s="56"/>
      <c r="J351" s="74"/>
    </row>
    <row r="352" spans="1:10" ht="15" customHeight="1">
      <c r="A352" s="51" t="s">
        <v>12</v>
      </c>
      <c r="B352" s="31"/>
      <c r="C352" s="31"/>
      <c r="D352" s="48" t="s">
        <v>155</v>
      </c>
      <c r="E352" s="32">
        <v>2500</v>
      </c>
      <c r="F352" s="33">
        <v>3600</v>
      </c>
      <c r="G352" s="70">
        <v>3100</v>
      </c>
      <c r="H352" s="54">
        <f t="shared" si="4"/>
        <v>0.8611111111111112</v>
      </c>
      <c r="I352" s="56"/>
      <c r="J352" s="74"/>
    </row>
    <row r="353" spans="1:10" ht="15" customHeight="1">
      <c r="A353" s="34" t="s">
        <v>13</v>
      </c>
      <c r="B353" s="31"/>
      <c r="C353" s="31"/>
      <c r="D353" s="31">
        <v>4300</v>
      </c>
      <c r="E353" s="32">
        <v>17000</v>
      </c>
      <c r="F353" s="33">
        <v>18270</v>
      </c>
      <c r="G353" s="70">
        <v>17151.74</v>
      </c>
      <c r="H353" s="54">
        <f t="shared" si="4"/>
        <v>0.938792556102901</v>
      </c>
      <c r="I353" s="56"/>
      <c r="J353" s="74"/>
    </row>
    <row r="354" spans="1:10" ht="25.5">
      <c r="A354" s="51" t="s">
        <v>268</v>
      </c>
      <c r="B354" s="31"/>
      <c r="C354" s="31"/>
      <c r="D354" s="48" t="s">
        <v>265</v>
      </c>
      <c r="E354" s="32">
        <v>1600</v>
      </c>
      <c r="F354" s="33">
        <v>1600</v>
      </c>
      <c r="G354" s="70">
        <v>825.65</v>
      </c>
      <c r="H354" s="54">
        <f t="shared" si="4"/>
        <v>0.5160312499999999</v>
      </c>
      <c r="I354" s="56"/>
      <c r="J354" s="74"/>
    </row>
    <row r="355" spans="1:10" ht="25.5">
      <c r="A355" s="86" t="s">
        <v>284</v>
      </c>
      <c r="B355" s="31"/>
      <c r="C355" s="31"/>
      <c r="D355" s="48" t="s">
        <v>285</v>
      </c>
      <c r="E355" s="32">
        <v>1000</v>
      </c>
      <c r="F355" s="33">
        <v>1000</v>
      </c>
      <c r="G355" s="70">
        <v>0</v>
      </c>
      <c r="H355" s="54">
        <f t="shared" si="4"/>
        <v>0</v>
      </c>
      <c r="I355" s="56"/>
      <c r="J355" s="74"/>
    </row>
    <row r="356" spans="1:10" ht="15" customHeight="1">
      <c r="A356" s="34" t="s">
        <v>31</v>
      </c>
      <c r="B356" s="31"/>
      <c r="C356" s="31"/>
      <c r="D356" s="31">
        <v>4410</v>
      </c>
      <c r="E356" s="32">
        <v>700</v>
      </c>
      <c r="F356" s="33">
        <v>700</v>
      </c>
      <c r="G356" s="70">
        <v>0</v>
      </c>
      <c r="H356" s="54">
        <f t="shared" si="4"/>
        <v>0</v>
      </c>
      <c r="I356" s="56"/>
      <c r="J356" s="74"/>
    </row>
    <row r="357" spans="1:10" ht="15" customHeight="1">
      <c r="A357" s="51" t="s">
        <v>32</v>
      </c>
      <c r="B357" s="31"/>
      <c r="C357" s="31"/>
      <c r="D357" s="48" t="s">
        <v>106</v>
      </c>
      <c r="E357" s="32">
        <v>400</v>
      </c>
      <c r="F357" s="33">
        <v>400</v>
      </c>
      <c r="G357" s="70">
        <v>210</v>
      </c>
      <c r="H357" s="54">
        <f t="shared" si="4"/>
        <v>0.525</v>
      </c>
      <c r="I357" s="56"/>
      <c r="J357" s="74"/>
    </row>
    <row r="358" spans="1:10" ht="15" customHeight="1">
      <c r="A358" s="51" t="s">
        <v>108</v>
      </c>
      <c r="B358" s="31"/>
      <c r="C358" s="31"/>
      <c r="D358" s="48" t="s">
        <v>109</v>
      </c>
      <c r="E358" s="32">
        <v>1000</v>
      </c>
      <c r="F358" s="33">
        <v>1000</v>
      </c>
      <c r="G358" s="70">
        <v>160</v>
      </c>
      <c r="H358" s="54">
        <f t="shared" si="4"/>
        <v>0.16</v>
      </c>
      <c r="I358" s="56"/>
      <c r="J358" s="74"/>
    </row>
    <row r="359" spans="1:10" ht="25.5">
      <c r="A359" s="57" t="s">
        <v>264</v>
      </c>
      <c r="B359" s="31"/>
      <c r="C359" s="31"/>
      <c r="D359" s="48" t="s">
        <v>259</v>
      </c>
      <c r="E359" s="32">
        <v>500</v>
      </c>
      <c r="F359" s="33">
        <v>500</v>
      </c>
      <c r="G359" s="70">
        <v>309.16</v>
      </c>
      <c r="H359" s="54">
        <f t="shared" si="4"/>
        <v>0.6183200000000001</v>
      </c>
      <c r="I359" s="56"/>
      <c r="J359" s="74"/>
    </row>
    <row r="360" spans="1:10" ht="25.5">
      <c r="A360" s="57" t="s">
        <v>260</v>
      </c>
      <c r="B360" s="31"/>
      <c r="C360" s="31"/>
      <c r="D360" s="48" t="s">
        <v>261</v>
      </c>
      <c r="E360" s="32">
        <v>1200</v>
      </c>
      <c r="F360" s="33">
        <v>1200</v>
      </c>
      <c r="G360" s="70">
        <v>196.01</v>
      </c>
      <c r="H360" s="54">
        <f t="shared" si="4"/>
        <v>0.16334166666666666</v>
      </c>
      <c r="I360" s="56"/>
      <c r="J360" s="74"/>
    </row>
    <row r="361" spans="1:10" ht="15.75" customHeight="1">
      <c r="A361" s="57" t="s">
        <v>333</v>
      </c>
      <c r="B361" s="31"/>
      <c r="C361" s="48" t="s">
        <v>334</v>
      </c>
      <c r="D361" s="48"/>
      <c r="E361" s="32">
        <v>1500</v>
      </c>
      <c r="F361" s="33">
        <f>SUM(F362)</f>
        <v>1500</v>
      </c>
      <c r="G361" s="70">
        <f>SUM(G362)</f>
        <v>1500</v>
      </c>
      <c r="H361" s="54"/>
      <c r="I361" s="85">
        <f>G361/9077744.83</f>
        <v>0.00016523927782623077</v>
      </c>
      <c r="J361" s="74"/>
    </row>
    <row r="362" spans="1:10" ht="24">
      <c r="A362" s="39" t="s">
        <v>467</v>
      </c>
      <c r="B362" s="31"/>
      <c r="C362" s="31"/>
      <c r="D362" s="31" t="s">
        <v>113</v>
      </c>
      <c r="E362" s="32">
        <v>1500</v>
      </c>
      <c r="F362" s="33">
        <v>1500</v>
      </c>
      <c r="G362" s="70">
        <v>1500</v>
      </c>
      <c r="H362" s="85">
        <f>G362/F362</f>
        <v>1</v>
      </c>
      <c r="I362" s="56"/>
      <c r="J362" s="74"/>
    </row>
    <row r="363" spans="1:10" ht="21" customHeight="1">
      <c r="A363" s="36" t="s">
        <v>173</v>
      </c>
      <c r="B363" s="27" t="s">
        <v>146</v>
      </c>
      <c r="C363" s="27"/>
      <c r="D363" s="27"/>
      <c r="E363" s="28">
        <f>SUM(E364,E366,E384,E386,E389,E393,E412,E418,E429,E391)</f>
        <v>4021176</v>
      </c>
      <c r="F363" s="28">
        <f>SUM(F364,F366,F384,F386,F389,F393,F412,F418,F429,F391)</f>
        <v>3950327</v>
      </c>
      <c r="G363" s="71">
        <f>SUM(G364,G366,G384,G386,G389,G393,G412,G418,G429,G391,)</f>
        <v>2050138.4</v>
      </c>
      <c r="H363" s="56">
        <f t="shared" si="4"/>
        <v>0.5189794161344111</v>
      </c>
      <c r="I363" s="56">
        <f>G363/9077744.83</f>
        <v>0.22584225910654948</v>
      </c>
      <c r="J363" s="139">
        <f>G363/7232332.21</f>
        <v>0.28346850510618343</v>
      </c>
    </row>
    <row r="364" spans="1:10" ht="15" customHeight="1">
      <c r="A364" s="57" t="s">
        <v>216</v>
      </c>
      <c r="B364" s="27"/>
      <c r="C364" s="58" t="s">
        <v>217</v>
      </c>
      <c r="D364" s="58"/>
      <c r="E364" s="59">
        <f>SUM(E365)</f>
        <v>48800</v>
      </c>
      <c r="F364" s="55">
        <f>SUM(F365)</f>
        <v>48800</v>
      </c>
      <c r="G364" s="75">
        <f>SUM(G365)</f>
        <v>24605.88</v>
      </c>
      <c r="H364" s="54">
        <f t="shared" si="4"/>
        <v>0.5042188524590164</v>
      </c>
      <c r="I364" s="85">
        <f>G364/9077744.83</f>
        <v>0.0027105718943192633</v>
      </c>
      <c r="J364" s="74">
        <f>G364/7232332.21</f>
        <v>0.0034022054415556225</v>
      </c>
    </row>
    <row r="365" spans="1:10" ht="15" customHeight="1">
      <c r="A365" s="57" t="s">
        <v>243</v>
      </c>
      <c r="B365" s="27"/>
      <c r="C365" s="27"/>
      <c r="D365" s="58" t="s">
        <v>218</v>
      </c>
      <c r="E365" s="59">
        <v>48800</v>
      </c>
      <c r="F365" s="55">
        <v>48800</v>
      </c>
      <c r="G365" s="75">
        <v>24605.88</v>
      </c>
      <c r="H365" s="54">
        <f t="shared" si="4"/>
        <v>0.5042188524590164</v>
      </c>
      <c r="I365" s="56"/>
      <c r="J365" s="74"/>
    </row>
    <row r="366" spans="1:10" ht="40.5" customHeight="1">
      <c r="A366" s="124" t="s">
        <v>376</v>
      </c>
      <c r="B366" s="27"/>
      <c r="C366" s="58" t="s">
        <v>154</v>
      </c>
      <c r="D366" s="58"/>
      <c r="E366" s="59">
        <f>SUM(E367:E383)</f>
        <v>2945560</v>
      </c>
      <c r="F366" s="55">
        <f>SUM(F367:F383)</f>
        <v>2809360</v>
      </c>
      <c r="G366" s="75">
        <f>SUM(G367:G383)</f>
        <v>1435513.2499999998</v>
      </c>
      <c r="H366" s="54">
        <f t="shared" si="4"/>
        <v>0.5109751865193495</v>
      </c>
      <c r="I366" s="85">
        <f>G366/9077744.83</f>
        <v>0.15813544849332362</v>
      </c>
      <c r="J366" s="74">
        <f>G366/7232332.21</f>
        <v>0.1984855242151549</v>
      </c>
    </row>
    <row r="367" spans="1:10" ht="39.75" customHeight="1">
      <c r="A367" s="125" t="s">
        <v>377</v>
      </c>
      <c r="B367" s="27"/>
      <c r="C367" s="58"/>
      <c r="D367" s="58" t="s">
        <v>366</v>
      </c>
      <c r="E367" s="59">
        <v>3000</v>
      </c>
      <c r="F367" s="75">
        <v>3000</v>
      </c>
      <c r="G367" s="75">
        <v>800</v>
      </c>
      <c r="H367" s="54">
        <f t="shared" si="4"/>
        <v>0.26666666666666666</v>
      </c>
      <c r="I367" s="56"/>
      <c r="J367" s="74"/>
    </row>
    <row r="368" spans="1:10" ht="26.25" customHeight="1">
      <c r="A368" s="125" t="s">
        <v>175</v>
      </c>
      <c r="B368" s="27"/>
      <c r="C368" s="58"/>
      <c r="D368" s="58" t="s">
        <v>114</v>
      </c>
      <c r="E368" s="59">
        <v>300</v>
      </c>
      <c r="F368" s="75">
        <v>300</v>
      </c>
      <c r="G368" s="75">
        <v>0</v>
      </c>
      <c r="H368" s="54">
        <f t="shared" si="4"/>
        <v>0</v>
      </c>
      <c r="I368" s="56"/>
      <c r="J368" s="74"/>
    </row>
    <row r="369" spans="1:10" ht="15" customHeight="1">
      <c r="A369" s="57" t="s">
        <v>64</v>
      </c>
      <c r="B369" s="27"/>
      <c r="C369" s="58"/>
      <c r="D369" s="58" t="s">
        <v>176</v>
      </c>
      <c r="E369" s="59">
        <v>2766150</v>
      </c>
      <c r="F369" s="55">
        <v>2634036</v>
      </c>
      <c r="G369" s="75">
        <v>1345051.4</v>
      </c>
      <c r="H369" s="54">
        <f>G369/F369</f>
        <v>0.5106427550724439</v>
      </c>
      <c r="I369" s="56"/>
      <c r="J369" s="74"/>
    </row>
    <row r="370" spans="1:10" ht="15" customHeight="1">
      <c r="A370" s="57" t="s">
        <v>20</v>
      </c>
      <c r="B370" s="27"/>
      <c r="C370" s="58"/>
      <c r="D370" s="58" t="s">
        <v>177</v>
      </c>
      <c r="E370" s="59">
        <v>64500</v>
      </c>
      <c r="F370" s="55">
        <v>61043</v>
      </c>
      <c r="G370" s="75">
        <v>29370.3</v>
      </c>
      <c r="H370" s="54">
        <f t="shared" si="4"/>
        <v>0.4811411627868879</v>
      </c>
      <c r="I370" s="56"/>
      <c r="J370" s="74"/>
    </row>
    <row r="371" spans="1:10" ht="15" customHeight="1">
      <c r="A371" s="57" t="s">
        <v>21</v>
      </c>
      <c r="B371" s="27"/>
      <c r="C371" s="58"/>
      <c r="D371" s="58" t="s">
        <v>209</v>
      </c>
      <c r="E371" s="59">
        <v>4983</v>
      </c>
      <c r="F371" s="55">
        <v>4981</v>
      </c>
      <c r="G371" s="75">
        <v>4980.39</v>
      </c>
      <c r="H371" s="54">
        <f t="shared" si="4"/>
        <v>0.9998775346316001</v>
      </c>
      <c r="I371" s="56"/>
      <c r="J371" s="74"/>
    </row>
    <row r="372" spans="1:10" ht="15" customHeight="1">
      <c r="A372" s="57" t="s">
        <v>22</v>
      </c>
      <c r="B372" s="27"/>
      <c r="C372" s="58"/>
      <c r="D372" s="58" t="s">
        <v>95</v>
      </c>
      <c r="E372" s="59">
        <v>96410</v>
      </c>
      <c r="F372" s="55">
        <v>95866</v>
      </c>
      <c r="G372" s="75">
        <v>48655.99</v>
      </c>
      <c r="H372" s="54">
        <f t="shared" si="4"/>
        <v>0.507541672751549</v>
      </c>
      <c r="I372" s="56"/>
      <c r="J372" s="74"/>
    </row>
    <row r="373" spans="1:10" ht="15" customHeight="1">
      <c r="A373" s="57" t="s">
        <v>23</v>
      </c>
      <c r="B373" s="27"/>
      <c r="C373" s="58"/>
      <c r="D373" s="58" t="s">
        <v>96</v>
      </c>
      <c r="E373" s="59">
        <v>1702</v>
      </c>
      <c r="F373" s="55">
        <v>1617</v>
      </c>
      <c r="G373" s="75">
        <v>847.78</v>
      </c>
      <c r="H373" s="54">
        <f t="shared" si="4"/>
        <v>0.5242918985776128</v>
      </c>
      <c r="I373" s="56"/>
      <c r="J373" s="74"/>
    </row>
    <row r="374" spans="1:10" ht="15" customHeight="1">
      <c r="A374" s="57" t="s">
        <v>10</v>
      </c>
      <c r="B374" s="27"/>
      <c r="C374" s="58"/>
      <c r="D374" s="58" t="s">
        <v>97</v>
      </c>
      <c r="E374" s="59">
        <v>1695</v>
      </c>
      <c r="F374" s="55">
        <v>1695</v>
      </c>
      <c r="G374" s="75">
        <v>776.47</v>
      </c>
      <c r="H374" s="54">
        <f t="shared" si="4"/>
        <v>0.458094395280236</v>
      </c>
      <c r="I374" s="56"/>
      <c r="J374" s="74"/>
    </row>
    <row r="375" spans="1:10" ht="15" customHeight="1" hidden="1">
      <c r="A375" s="57" t="s">
        <v>12</v>
      </c>
      <c r="B375" s="27"/>
      <c r="C375" s="58"/>
      <c r="D375" s="58" t="s">
        <v>155</v>
      </c>
      <c r="E375" s="59">
        <v>0</v>
      </c>
      <c r="F375" s="55">
        <v>0</v>
      </c>
      <c r="G375" s="75">
        <v>0</v>
      </c>
      <c r="H375" s="54" t="e">
        <f t="shared" si="4"/>
        <v>#DIV/0!</v>
      </c>
      <c r="I375" s="56"/>
      <c r="J375" s="74"/>
    </row>
    <row r="376" spans="1:10" ht="15" customHeight="1">
      <c r="A376" s="57" t="s">
        <v>13</v>
      </c>
      <c r="B376" s="27"/>
      <c r="C376" s="58"/>
      <c r="D376" s="58" t="s">
        <v>93</v>
      </c>
      <c r="E376" s="59">
        <v>1020</v>
      </c>
      <c r="F376" s="55">
        <v>1966</v>
      </c>
      <c r="G376" s="75">
        <v>2232.59</v>
      </c>
      <c r="H376" s="54">
        <f t="shared" si="4"/>
        <v>1.1356002034587998</v>
      </c>
      <c r="I376" s="56"/>
      <c r="J376" s="74"/>
    </row>
    <row r="377" spans="1:10" ht="24.75" customHeight="1">
      <c r="A377" s="57" t="s">
        <v>335</v>
      </c>
      <c r="B377" s="27"/>
      <c r="C377" s="58"/>
      <c r="D377" s="58" t="s">
        <v>265</v>
      </c>
      <c r="E377" s="59">
        <v>1100</v>
      </c>
      <c r="F377" s="55">
        <v>1100</v>
      </c>
      <c r="G377" s="75">
        <v>511.13</v>
      </c>
      <c r="H377" s="54">
        <f t="shared" si="4"/>
        <v>0.46466363636363633</v>
      </c>
      <c r="I377" s="56"/>
      <c r="J377" s="74"/>
    </row>
    <row r="378" spans="1:10" ht="15" customHeight="1">
      <c r="A378" s="57" t="s">
        <v>31</v>
      </c>
      <c r="B378" s="27"/>
      <c r="C378" s="58"/>
      <c r="D378" s="58" t="s">
        <v>98</v>
      </c>
      <c r="E378" s="59">
        <v>200</v>
      </c>
      <c r="F378" s="55">
        <v>200</v>
      </c>
      <c r="G378" s="75">
        <v>0</v>
      </c>
      <c r="H378" s="54">
        <f t="shared" si="4"/>
        <v>0</v>
      </c>
      <c r="I378" s="56"/>
      <c r="J378" s="74"/>
    </row>
    <row r="379" spans="1:10" ht="15" customHeight="1">
      <c r="A379" s="57" t="s">
        <v>81</v>
      </c>
      <c r="B379" s="27"/>
      <c r="C379" s="58"/>
      <c r="D379" s="58" t="s">
        <v>168</v>
      </c>
      <c r="E379" s="59">
        <v>2040</v>
      </c>
      <c r="F379" s="55">
        <v>2096</v>
      </c>
      <c r="G379" s="75">
        <v>1580</v>
      </c>
      <c r="H379" s="54">
        <f t="shared" si="4"/>
        <v>0.7538167938931297</v>
      </c>
      <c r="I379" s="56"/>
      <c r="J379" s="74"/>
    </row>
    <row r="380" spans="1:10" ht="25.5">
      <c r="A380" s="121" t="s">
        <v>378</v>
      </c>
      <c r="B380" s="27"/>
      <c r="C380" s="58"/>
      <c r="D380" s="58" t="s">
        <v>367</v>
      </c>
      <c r="E380" s="59">
        <v>60</v>
      </c>
      <c r="F380" s="55">
        <v>60</v>
      </c>
      <c r="G380" s="75">
        <v>0</v>
      </c>
      <c r="H380" s="54">
        <f t="shared" si="4"/>
        <v>0</v>
      </c>
      <c r="I380" s="56"/>
      <c r="J380" s="74"/>
    </row>
    <row r="381" spans="1:10" ht="25.5">
      <c r="A381" s="57" t="s">
        <v>272</v>
      </c>
      <c r="B381" s="27"/>
      <c r="C381" s="58"/>
      <c r="D381" s="58" t="s">
        <v>258</v>
      </c>
      <c r="E381" s="59">
        <v>500</v>
      </c>
      <c r="F381" s="55">
        <v>500</v>
      </c>
      <c r="G381" s="75">
        <v>0</v>
      </c>
      <c r="H381" s="54">
        <f t="shared" si="4"/>
        <v>0</v>
      </c>
      <c r="I381" s="56"/>
      <c r="J381" s="74"/>
    </row>
    <row r="382" spans="1:10" ht="25.5">
      <c r="A382" s="57" t="s">
        <v>264</v>
      </c>
      <c r="B382" s="27"/>
      <c r="C382" s="58"/>
      <c r="D382" s="58" t="s">
        <v>259</v>
      </c>
      <c r="E382" s="59">
        <v>200</v>
      </c>
      <c r="F382" s="55">
        <v>200</v>
      </c>
      <c r="G382" s="75">
        <v>130.2</v>
      </c>
      <c r="H382" s="54">
        <f t="shared" si="4"/>
        <v>0.6509999999999999</v>
      </c>
      <c r="I382" s="56"/>
      <c r="J382" s="74"/>
    </row>
    <row r="383" spans="1:10" ht="25.5">
      <c r="A383" s="57" t="s">
        <v>260</v>
      </c>
      <c r="B383" s="27"/>
      <c r="C383" s="58"/>
      <c r="D383" s="58" t="s">
        <v>261</v>
      </c>
      <c r="E383" s="59">
        <v>1700</v>
      </c>
      <c r="F383" s="55">
        <v>700</v>
      </c>
      <c r="G383" s="75">
        <v>577</v>
      </c>
      <c r="H383" s="54">
        <f t="shared" si="4"/>
        <v>0.8242857142857143</v>
      </c>
      <c r="I383" s="56"/>
      <c r="J383" s="74"/>
    </row>
    <row r="384" spans="1:13" ht="64.5" customHeight="1">
      <c r="A384" s="57" t="s">
        <v>468</v>
      </c>
      <c r="B384" s="31"/>
      <c r="C384" s="48" t="s">
        <v>147</v>
      </c>
      <c r="D384" s="31"/>
      <c r="E384" s="52">
        <f>SUM(E385)</f>
        <v>26200</v>
      </c>
      <c r="F384" s="33">
        <f>SUM(F385)</f>
        <v>26200</v>
      </c>
      <c r="G384" s="70">
        <f>SUM(G385)</f>
        <v>14486.33</v>
      </c>
      <c r="H384" s="54">
        <f t="shared" si="4"/>
        <v>0.5529133587786259</v>
      </c>
      <c r="I384" s="85">
        <f>G384/9077744.83</f>
        <v>0.0015958071383683078</v>
      </c>
      <c r="J384" s="74">
        <f>G384/7232332.21</f>
        <v>0.002002995656085881</v>
      </c>
      <c r="L384" s="159"/>
      <c r="M384" s="159"/>
    </row>
    <row r="385" spans="1:10" ht="15" customHeight="1">
      <c r="A385" s="34" t="s">
        <v>65</v>
      </c>
      <c r="B385" s="31"/>
      <c r="C385" s="31"/>
      <c r="D385" s="31">
        <v>4130</v>
      </c>
      <c r="E385" s="32">
        <v>26200</v>
      </c>
      <c r="F385" s="33">
        <v>26200</v>
      </c>
      <c r="G385" s="70">
        <v>14486.33</v>
      </c>
      <c r="H385" s="54">
        <f t="shared" si="4"/>
        <v>0.5529133587786259</v>
      </c>
      <c r="I385" s="56"/>
      <c r="J385" s="74"/>
    </row>
    <row r="386" spans="1:10" ht="25.5" customHeight="1">
      <c r="A386" s="57" t="s">
        <v>315</v>
      </c>
      <c r="B386" s="31"/>
      <c r="C386" s="48" t="s">
        <v>148</v>
      </c>
      <c r="D386" s="31"/>
      <c r="E386" s="32">
        <f>SUM(E387,E388)</f>
        <v>175900</v>
      </c>
      <c r="F386" s="32">
        <f>SUM(F387:F387,F388)</f>
        <v>175900</v>
      </c>
      <c r="G386" s="77">
        <f>SUM(G387:G387,G388)</f>
        <v>96902.87000000001</v>
      </c>
      <c r="H386" s="54">
        <f t="shared" si="4"/>
        <v>0.5508974985787379</v>
      </c>
      <c r="I386" s="85">
        <f>G386/9077744.83</f>
        <v>0.010674773505392749</v>
      </c>
      <c r="J386" s="74"/>
    </row>
    <row r="387" spans="1:10" ht="15" customHeight="1">
      <c r="A387" s="34" t="s">
        <v>64</v>
      </c>
      <c r="B387" s="31"/>
      <c r="C387" s="31"/>
      <c r="D387" s="31">
        <v>3110</v>
      </c>
      <c r="E387" s="32">
        <v>170900</v>
      </c>
      <c r="F387" s="33">
        <v>170900</v>
      </c>
      <c r="G387" s="70">
        <v>93345.57</v>
      </c>
      <c r="H387" s="54">
        <f t="shared" si="4"/>
        <v>0.5461999414862493</v>
      </c>
      <c r="I387" s="56"/>
      <c r="J387" s="74"/>
    </row>
    <row r="388" spans="1:10" ht="15" customHeight="1">
      <c r="A388" s="51" t="s">
        <v>13</v>
      </c>
      <c r="B388" s="31"/>
      <c r="C388" s="31"/>
      <c r="D388" s="48" t="s">
        <v>93</v>
      </c>
      <c r="E388" s="32">
        <v>5000</v>
      </c>
      <c r="F388" s="33">
        <v>5000</v>
      </c>
      <c r="G388" s="70">
        <v>3557.3</v>
      </c>
      <c r="H388" s="54">
        <f t="shared" si="4"/>
        <v>0.71146</v>
      </c>
      <c r="I388" s="56"/>
      <c r="J388" s="74"/>
    </row>
    <row r="389" spans="1:10" ht="15" customHeight="1">
      <c r="A389" s="34" t="s">
        <v>66</v>
      </c>
      <c r="B389" s="31"/>
      <c r="C389" s="48" t="s">
        <v>178</v>
      </c>
      <c r="D389" s="31"/>
      <c r="E389" s="32">
        <f>SUM(E390)</f>
        <v>275000</v>
      </c>
      <c r="F389" s="33">
        <f>SUM(F390)</f>
        <v>275000</v>
      </c>
      <c r="G389" s="70">
        <f>SUM(G390)</f>
        <v>131915.58</v>
      </c>
      <c r="H389" s="54">
        <f t="shared" si="4"/>
        <v>0.47969301818181814</v>
      </c>
      <c r="I389" s="85">
        <f>G389/9077744.83</f>
        <v>0.014531756782152246</v>
      </c>
      <c r="J389" s="74"/>
    </row>
    <row r="390" spans="1:10" ht="15" customHeight="1">
      <c r="A390" s="34" t="s">
        <v>64</v>
      </c>
      <c r="B390" s="31"/>
      <c r="C390" s="31"/>
      <c r="D390" s="31">
        <v>3110</v>
      </c>
      <c r="E390" s="32">
        <v>275000</v>
      </c>
      <c r="F390" s="33">
        <v>275000</v>
      </c>
      <c r="G390" s="70">
        <v>131915.58</v>
      </c>
      <c r="H390" s="54">
        <f t="shared" si="4"/>
        <v>0.47969301818181814</v>
      </c>
      <c r="I390" s="56"/>
      <c r="J390" s="74"/>
    </row>
    <row r="391" spans="1:10" ht="15" customHeight="1">
      <c r="A391" s="34" t="s">
        <v>386</v>
      </c>
      <c r="B391" s="31"/>
      <c r="C391" s="31" t="s">
        <v>387</v>
      </c>
      <c r="D391" s="31"/>
      <c r="E391" s="32">
        <f>SUM(E392)</f>
        <v>108200</v>
      </c>
      <c r="F391" s="33">
        <f>SUM(F392)</f>
        <v>106901</v>
      </c>
      <c r="G391" s="70">
        <f>SUM(G392)</f>
        <v>88779.01</v>
      </c>
      <c r="H391" s="54">
        <f t="shared" si="4"/>
        <v>0.8304787607225377</v>
      </c>
      <c r="I391" s="85">
        <f>G391/9077744.83</f>
        <v>0.00977985299901848</v>
      </c>
      <c r="J391" s="74"/>
    </row>
    <row r="392" spans="1:10" ht="15" customHeight="1">
      <c r="A392" s="34" t="s">
        <v>64</v>
      </c>
      <c r="B392" s="31"/>
      <c r="C392" s="31"/>
      <c r="D392" s="31" t="s">
        <v>176</v>
      </c>
      <c r="E392" s="32">
        <v>108200</v>
      </c>
      <c r="F392" s="33">
        <v>106901</v>
      </c>
      <c r="G392" s="70">
        <v>88779.01</v>
      </c>
      <c r="H392" s="54">
        <f t="shared" si="4"/>
        <v>0.8304787607225377</v>
      </c>
      <c r="I392" s="56"/>
      <c r="J392" s="74"/>
    </row>
    <row r="393" spans="1:10" ht="15" customHeight="1">
      <c r="A393" s="34" t="s">
        <v>67</v>
      </c>
      <c r="B393" s="31"/>
      <c r="C393" s="48" t="s">
        <v>149</v>
      </c>
      <c r="D393" s="31"/>
      <c r="E393" s="32">
        <f>SUM(E394:E411)</f>
        <v>303512</v>
      </c>
      <c r="F393" s="32">
        <f>SUM(F394:F411)</f>
        <v>316012</v>
      </c>
      <c r="G393" s="73">
        <f>SUM(G394:G411)</f>
        <v>154429.24</v>
      </c>
      <c r="H393" s="54">
        <f t="shared" si="4"/>
        <v>0.4886815690543397</v>
      </c>
      <c r="I393" s="85">
        <f>G393/9077744.83</f>
        <v>0.017011850728569113</v>
      </c>
      <c r="J393" s="74"/>
    </row>
    <row r="394" spans="1:10" ht="15" customHeight="1">
      <c r="A394" s="57" t="s">
        <v>472</v>
      </c>
      <c r="B394" s="31"/>
      <c r="C394" s="31"/>
      <c r="D394" s="31" t="s">
        <v>114</v>
      </c>
      <c r="E394" s="32">
        <v>1916</v>
      </c>
      <c r="F394" s="33">
        <v>1916</v>
      </c>
      <c r="G394" s="70">
        <v>910.19</v>
      </c>
      <c r="H394" s="54">
        <f t="shared" si="4"/>
        <v>0.4750469728601253</v>
      </c>
      <c r="I394" s="56"/>
      <c r="J394" s="74"/>
    </row>
    <row r="395" spans="1:10" ht="15" customHeight="1">
      <c r="A395" s="34" t="s">
        <v>20</v>
      </c>
      <c r="B395" s="31"/>
      <c r="C395" s="31"/>
      <c r="D395" s="31">
        <v>4010</v>
      </c>
      <c r="E395" s="32">
        <v>210142</v>
      </c>
      <c r="F395" s="33">
        <v>214642</v>
      </c>
      <c r="G395" s="70">
        <v>101250.59</v>
      </c>
      <c r="H395" s="54">
        <f t="shared" si="4"/>
        <v>0.4717184428024338</v>
      </c>
      <c r="I395" s="56"/>
      <c r="J395" s="74"/>
    </row>
    <row r="396" spans="1:10" ht="15" customHeight="1">
      <c r="A396" s="34" t="s">
        <v>21</v>
      </c>
      <c r="B396" s="31"/>
      <c r="C396" s="31"/>
      <c r="D396" s="31">
        <v>4040</v>
      </c>
      <c r="E396" s="32">
        <v>16679</v>
      </c>
      <c r="F396" s="33">
        <v>16506</v>
      </c>
      <c r="G396" s="70">
        <v>16505.08</v>
      </c>
      <c r="H396" s="54">
        <f t="shared" si="4"/>
        <v>0.9999442626923544</v>
      </c>
      <c r="I396" s="56"/>
      <c r="J396" s="74"/>
    </row>
    <row r="397" spans="1:10" ht="15" customHeight="1">
      <c r="A397" s="34" t="s">
        <v>22</v>
      </c>
      <c r="B397" s="31"/>
      <c r="C397" s="31"/>
      <c r="D397" s="31">
        <v>4110</v>
      </c>
      <c r="E397" s="32">
        <v>35229</v>
      </c>
      <c r="F397" s="33">
        <v>35229</v>
      </c>
      <c r="G397" s="70">
        <v>18461.53</v>
      </c>
      <c r="H397" s="54">
        <f t="shared" si="4"/>
        <v>0.524043543671407</v>
      </c>
      <c r="I397" s="56"/>
      <c r="J397" s="74"/>
    </row>
    <row r="398" spans="1:10" ht="15" customHeight="1">
      <c r="A398" s="34" t="s">
        <v>23</v>
      </c>
      <c r="B398" s="31"/>
      <c r="C398" s="31"/>
      <c r="D398" s="31">
        <v>4120</v>
      </c>
      <c r="E398" s="32">
        <v>5487</v>
      </c>
      <c r="F398" s="33">
        <v>5487</v>
      </c>
      <c r="G398" s="70">
        <v>2910.61</v>
      </c>
      <c r="H398" s="54">
        <f t="shared" si="4"/>
        <v>0.5304556223801713</v>
      </c>
      <c r="I398" s="56"/>
      <c r="J398" s="74"/>
    </row>
    <row r="399" spans="1:10" ht="15" customHeight="1">
      <c r="A399" s="51" t="s">
        <v>195</v>
      </c>
      <c r="B399" s="31"/>
      <c r="C399" s="31"/>
      <c r="D399" s="48" t="s">
        <v>196</v>
      </c>
      <c r="E399" s="32">
        <v>0</v>
      </c>
      <c r="F399" s="33">
        <v>7000</v>
      </c>
      <c r="G399" s="70">
        <v>0</v>
      </c>
      <c r="H399" s="54">
        <f t="shared" si="4"/>
        <v>0</v>
      </c>
      <c r="I399" s="56"/>
      <c r="J399" s="74"/>
    </row>
    <row r="400" spans="1:10" ht="15" customHeight="1">
      <c r="A400" s="51" t="s">
        <v>10</v>
      </c>
      <c r="B400" s="31"/>
      <c r="C400" s="31"/>
      <c r="D400" s="31">
        <v>4210</v>
      </c>
      <c r="E400" s="32">
        <v>8000</v>
      </c>
      <c r="F400" s="33">
        <v>7880</v>
      </c>
      <c r="G400" s="70">
        <v>1130.34</v>
      </c>
      <c r="H400" s="54">
        <f t="shared" si="4"/>
        <v>0.1434441624365482</v>
      </c>
      <c r="I400" s="56"/>
      <c r="J400" s="74"/>
    </row>
    <row r="401" spans="1:10" ht="15" customHeight="1">
      <c r="A401" s="51" t="s">
        <v>12</v>
      </c>
      <c r="B401" s="31"/>
      <c r="C401" s="31"/>
      <c r="D401" s="48" t="s">
        <v>155</v>
      </c>
      <c r="E401" s="32">
        <v>1000</v>
      </c>
      <c r="F401" s="33">
        <v>1000</v>
      </c>
      <c r="G401" s="70">
        <v>0</v>
      </c>
      <c r="H401" s="54">
        <f t="shared" si="4"/>
        <v>0</v>
      </c>
      <c r="I401" s="56"/>
      <c r="J401" s="74"/>
    </row>
    <row r="402" spans="1:10" ht="15" customHeight="1">
      <c r="A402" s="51" t="s">
        <v>58</v>
      </c>
      <c r="B402" s="31"/>
      <c r="C402" s="31"/>
      <c r="D402" s="48" t="s">
        <v>158</v>
      </c>
      <c r="E402" s="32">
        <v>500</v>
      </c>
      <c r="F402" s="33">
        <v>500</v>
      </c>
      <c r="G402" s="70">
        <v>250</v>
      </c>
      <c r="H402" s="54">
        <f t="shared" si="4"/>
        <v>0.5</v>
      </c>
      <c r="I402" s="56"/>
      <c r="J402" s="74"/>
    </row>
    <row r="403" spans="1:10" ht="15" customHeight="1">
      <c r="A403" s="34" t="s">
        <v>13</v>
      </c>
      <c r="B403" s="31"/>
      <c r="C403" s="31"/>
      <c r="D403" s="31">
        <v>4300</v>
      </c>
      <c r="E403" s="32">
        <v>1591</v>
      </c>
      <c r="F403" s="33">
        <v>8891</v>
      </c>
      <c r="G403" s="70">
        <v>2628.42</v>
      </c>
      <c r="H403" s="54">
        <f t="shared" si="4"/>
        <v>0.29562703857833766</v>
      </c>
      <c r="I403" s="56"/>
      <c r="J403" s="74"/>
    </row>
    <row r="404" spans="1:10" ht="15" customHeight="1">
      <c r="A404" s="51" t="s">
        <v>197</v>
      </c>
      <c r="B404" s="31"/>
      <c r="C404" s="31"/>
      <c r="D404" s="48" t="s">
        <v>198</v>
      </c>
      <c r="E404" s="32">
        <v>1958</v>
      </c>
      <c r="F404" s="33">
        <v>1958</v>
      </c>
      <c r="G404" s="70">
        <v>960</v>
      </c>
      <c r="H404" s="54">
        <f t="shared" si="4"/>
        <v>0.4902962206332993</v>
      </c>
      <c r="I404" s="56"/>
      <c r="J404" s="74"/>
    </row>
    <row r="405" spans="1:10" ht="25.5">
      <c r="A405" s="57" t="s">
        <v>268</v>
      </c>
      <c r="B405" s="31"/>
      <c r="C405" s="31"/>
      <c r="D405" s="48" t="s">
        <v>265</v>
      </c>
      <c r="E405" s="32">
        <v>1102</v>
      </c>
      <c r="F405" s="33">
        <v>1102</v>
      </c>
      <c r="G405" s="70">
        <v>511.15</v>
      </c>
      <c r="H405" s="54">
        <f t="shared" si="4"/>
        <v>0.4638384754990925</v>
      </c>
      <c r="I405" s="56"/>
      <c r="J405" s="74"/>
    </row>
    <row r="406" spans="1:10" ht="12.75">
      <c r="A406" s="34" t="s">
        <v>31</v>
      </c>
      <c r="B406" s="31"/>
      <c r="C406" s="31"/>
      <c r="D406" s="31">
        <v>4410</v>
      </c>
      <c r="E406" s="32">
        <v>3090</v>
      </c>
      <c r="F406" s="33">
        <v>1563</v>
      </c>
      <c r="G406" s="70">
        <v>1252</v>
      </c>
      <c r="H406" s="54">
        <f t="shared" si="4"/>
        <v>0.8010236724248241</v>
      </c>
      <c r="I406" s="56"/>
      <c r="J406" s="74"/>
    </row>
    <row r="407" spans="1:10" ht="12.75">
      <c r="A407" s="51" t="s">
        <v>32</v>
      </c>
      <c r="B407" s="31"/>
      <c r="C407" s="31"/>
      <c r="D407" s="48" t="s">
        <v>106</v>
      </c>
      <c r="E407" s="32">
        <v>206</v>
      </c>
      <c r="F407" s="33">
        <v>606</v>
      </c>
      <c r="G407" s="70">
        <v>356</v>
      </c>
      <c r="H407" s="54">
        <f t="shared" si="4"/>
        <v>0.5874587458745875</v>
      </c>
      <c r="I407" s="56"/>
      <c r="J407" s="74"/>
    </row>
    <row r="408" spans="1:10" ht="12.75">
      <c r="A408" s="34" t="s">
        <v>24</v>
      </c>
      <c r="B408" s="31"/>
      <c r="C408" s="31"/>
      <c r="D408" s="31">
        <v>4440</v>
      </c>
      <c r="E408" s="32">
        <v>8787</v>
      </c>
      <c r="F408" s="33">
        <v>8907</v>
      </c>
      <c r="G408" s="70">
        <v>6710</v>
      </c>
      <c r="H408" s="54">
        <f t="shared" si="4"/>
        <v>0.7533400696081733</v>
      </c>
      <c r="I408" s="56"/>
      <c r="J408" s="74"/>
    </row>
    <row r="409" spans="1:10" ht="25.5">
      <c r="A409" s="51" t="s">
        <v>272</v>
      </c>
      <c r="B409" s="31"/>
      <c r="C409" s="31"/>
      <c r="D409" s="48" t="s">
        <v>258</v>
      </c>
      <c r="E409" s="32">
        <v>1010</v>
      </c>
      <c r="F409" s="33">
        <v>1010</v>
      </c>
      <c r="G409" s="70">
        <v>375</v>
      </c>
      <c r="H409" s="54">
        <f t="shared" si="4"/>
        <v>0.3712871287128713</v>
      </c>
      <c r="I409" s="56"/>
      <c r="J409" s="74"/>
    </row>
    <row r="410" spans="1:10" ht="25.5">
      <c r="A410" s="51" t="s">
        <v>264</v>
      </c>
      <c r="B410" s="31"/>
      <c r="C410" s="31"/>
      <c r="D410" s="48" t="s">
        <v>259</v>
      </c>
      <c r="E410" s="32">
        <v>515</v>
      </c>
      <c r="F410" s="33">
        <v>515</v>
      </c>
      <c r="G410" s="70">
        <v>140.25</v>
      </c>
      <c r="H410" s="54">
        <f t="shared" si="4"/>
        <v>0.27233009708737865</v>
      </c>
      <c r="I410" s="56"/>
      <c r="J410" s="74"/>
    </row>
    <row r="411" spans="1:10" ht="25.5">
      <c r="A411" s="51" t="s">
        <v>260</v>
      </c>
      <c r="B411" s="31"/>
      <c r="C411" s="31"/>
      <c r="D411" s="48" t="s">
        <v>261</v>
      </c>
      <c r="E411" s="32">
        <v>6300</v>
      </c>
      <c r="F411" s="33">
        <v>1300</v>
      </c>
      <c r="G411" s="70">
        <v>78.08</v>
      </c>
      <c r="H411" s="54">
        <f t="shared" si="4"/>
        <v>0.06006153846153846</v>
      </c>
      <c r="I411" s="56"/>
      <c r="J411" s="74"/>
    </row>
    <row r="412" spans="1:10" ht="37.5" customHeight="1">
      <c r="A412" s="51" t="s">
        <v>256</v>
      </c>
      <c r="B412" s="31"/>
      <c r="C412" s="48" t="s">
        <v>250</v>
      </c>
      <c r="D412" s="48"/>
      <c r="E412" s="32">
        <f>SUM(E413:E417)</f>
        <v>9327</v>
      </c>
      <c r="F412" s="32">
        <f>SUM(F413:F417)</f>
        <v>9327</v>
      </c>
      <c r="G412" s="77">
        <f>SUM(G413:G417)</f>
        <v>3382.8</v>
      </c>
      <c r="H412" s="54">
        <f t="shared" si="4"/>
        <v>0.36268896751367</v>
      </c>
      <c r="I412" s="85">
        <f>G412/9077744.83</f>
        <v>0.00037264761935371565</v>
      </c>
      <c r="J412" s="74">
        <f>G412/7232332.21</f>
        <v>0.00046773293894363297</v>
      </c>
    </row>
    <row r="413" spans="1:10" ht="15" customHeight="1">
      <c r="A413" s="57" t="s">
        <v>10</v>
      </c>
      <c r="B413" s="31"/>
      <c r="C413" s="48"/>
      <c r="D413" s="48" t="s">
        <v>97</v>
      </c>
      <c r="E413" s="32">
        <v>3060</v>
      </c>
      <c r="F413" s="33">
        <v>3060</v>
      </c>
      <c r="G413" s="70">
        <v>53.9</v>
      </c>
      <c r="H413" s="54">
        <f t="shared" si="4"/>
        <v>0.01761437908496732</v>
      </c>
      <c r="I413" s="56"/>
      <c r="J413" s="74"/>
    </row>
    <row r="414" spans="1:10" ht="15" customHeight="1">
      <c r="A414" s="57" t="s">
        <v>11</v>
      </c>
      <c r="B414" s="31"/>
      <c r="C414" s="48"/>
      <c r="D414" s="48" t="s">
        <v>180</v>
      </c>
      <c r="E414" s="32">
        <v>5489</v>
      </c>
      <c r="F414" s="33">
        <v>5489</v>
      </c>
      <c r="G414" s="70">
        <v>2891.54</v>
      </c>
      <c r="H414" s="54">
        <f t="shared" si="4"/>
        <v>0.5267881216979413</v>
      </c>
      <c r="I414" s="56"/>
      <c r="J414" s="74"/>
    </row>
    <row r="415" spans="1:10" ht="15" customHeight="1">
      <c r="A415" s="57" t="s">
        <v>12</v>
      </c>
      <c r="B415" s="31"/>
      <c r="C415" s="48"/>
      <c r="D415" s="48" t="s">
        <v>155</v>
      </c>
      <c r="E415" s="32">
        <v>316</v>
      </c>
      <c r="F415" s="33">
        <v>0</v>
      </c>
      <c r="G415" s="70">
        <v>0</v>
      </c>
      <c r="H415" s="54"/>
      <c r="I415" s="56"/>
      <c r="J415" s="74"/>
    </row>
    <row r="416" spans="1:10" ht="15" customHeight="1">
      <c r="A416" s="57" t="s">
        <v>13</v>
      </c>
      <c r="B416" s="31"/>
      <c r="C416" s="48"/>
      <c r="D416" s="48" t="s">
        <v>93</v>
      </c>
      <c r="E416" s="32">
        <v>0</v>
      </c>
      <c r="F416" s="33">
        <v>316</v>
      </c>
      <c r="G416" s="70">
        <v>211.33</v>
      </c>
      <c r="H416" s="54">
        <f t="shared" si="4"/>
        <v>0.6687658227848101</v>
      </c>
      <c r="I416" s="56"/>
      <c r="J416" s="74"/>
    </row>
    <row r="417" spans="1:10" ht="25.5">
      <c r="A417" s="57" t="s">
        <v>268</v>
      </c>
      <c r="B417" s="31"/>
      <c r="C417" s="48"/>
      <c r="D417" s="48" t="s">
        <v>265</v>
      </c>
      <c r="E417" s="32">
        <v>462</v>
      </c>
      <c r="F417" s="33">
        <v>462</v>
      </c>
      <c r="G417" s="70">
        <v>226.03</v>
      </c>
      <c r="H417" s="54">
        <f t="shared" si="4"/>
        <v>0.48924242424242426</v>
      </c>
      <c r="I417" s="56"/>
      <c r="J417" s="74"/>
    </row>
    <row r="418" spans="1:10" ht="25.5">
      <c r="A418" s="34" t="s">
        <v>150</v>
      </c>
      <c r="B418" s="31"/>
      <c r="C418" s="48" t="s">
        <v>151</v>
      </c>
      <c r="D418" s="31"/>
      <c r="E418" s="32">
        <f>SUM(E419:E428)</f>
        <v>65677</v>
      </c>
      <c r="F418" s="32">
        <f>SUM(F419:F428)</f>
        <v>70077</v>
      </c>
      <c r="G418" s="73">
        <f>SUM(G419:G428)</f>
        <v>35065.22</v>
      </c>
      <c r="H418" s="54">
        <f t="shared" si="4"/>
        <v>0.5003812948613668</v>
      </c>
      <c r="I418" s="85">
        <f>G418/9077744.83</f>
        <v>0.0038627677530786025</v>
      </c>
      <c r="J418" s="74">
        <f>G418/7232332.21</f>
        <v>0.004848397305576758</v>
      </c>
    </row>
    <row r="419" spans="1:10" ht="15" customHeight="1">
      <c r="A419" s="51" t="s">
        <v>59</v>
      </c>
      <c r="B419" s="31"/>
      <c r="C419" s="48"/>
      <c r="D419" s="48" t="s">
        <v>114</v>
      </c>
      <c r="E419" s="32">
        <v>525</v>
      </c>
      <c r="F419" s="32">
        <v>525</v>
      </c>
      <c r="G419" s="73">
        <v>0</v>
      </c>
      <c r="H419" s="54">
        <f t="shared" si="4"/>
        <v>0</v>
      </c>
      <c r="I419" s="56"/>
      <c r="J419" s="74"/>
    </row>
    <row r="420" spans="1:10" ht="15" customHeight="1">
      <c r="A420" s="34" t="s">
        <v>20</v>
      </c>
      <c r="B420" s="31"/>
      <c r="C420" s="31"/>
      <c r="D420" s="31">
        <v>4010</v>
      </c>
      <c r="E420" s="32">
        <v>34874</v>
      </c>
      <c r="F420" s="33">
        <v>34874</v>
      </c>
      <c r="G420" s="70">
        <v>16466.5</v>
      </c>
      <c r="H420" s="54">
        <f t="shared" si="4"/>
        <v>0.4721712450536216</v>
      </c>
      <c r="I420" s="56"/>
      <c r="J420" s="74"/>
    </row>
    <row r="421" spans="1:10" ht="15" customHeight="1">
      <c r="A421" s="34" t="s">
        <v>21</v>
      </c>
      <c r="B421" s="31"/>
      <c r="C421" s="31"/>
      <c r="D421" s="31" t="s">
        <v>209</v>
      </c>
      <c r="E421" s="32">
        <v>2376</v>
      </c>
      <c r="F421" s="33">
        <v>2354</v>
      </c>
      <c r="G421" s="70">
        <v>2353.08</v>
      </c>
      <c r="H421" s="54">
        <f t="shared" si="4"/>
        <v>0.9996091758708581</v>
      </c>
      <c r="I421" s="56"/>
      <c r="J421" s="74"/>
    </row>
    <row r="422" spans="1:10" ht="15" customHeight="1">
      <c r="A422" s="34" t="s">
        <v>22</v>
      </c>
      <c r="B422" s="31"/>
      <c r="C422" s="31"/>
      <c r="D422" s="31">
        <v>4110</v>
      </c>
      <c r="E422" s="32">
        <v>7059</v>
      </c>
      <c r="F422" s="33">
        <v>7459</v>
      </c>
      <c r="G422" s="70">
        <v>3586.14</v>
      </c>
      <c r="H422" s="54">
        <f t="shared" si="4"/>
        <v>0.48078026545113284</v>
      </c>
      <c r="I422" s="56"/>
      <c r="J422" s="74"/>
    </row>
    <row r="423" spans="1:10" ht="15" customHeight="1">
      <c r="A423" s="34" t="s">
        <v>23</v>
      </c>
      <c r="B423" s="31"/>
      <c r="C423" s="31"/>
      <c r="D423" s="31">
        <v>4120</v>
      </c>
      <c r="E423" s="32">
        <v>913</v>
      </c>
      <c r="F423" s="33">
        <v>913</v>
      </c>
      <c r="G423" s="70">
        <v>232.25</v>
      </c>
      <c r="H423" s="54">
        <f t="shared" si="4"/>
        <v>0.25438116100766706</v>
      </c>
      <c r="I423" s="56"/>
      <c r="J423" s="74"/>
    </row>
    <row r="424" spans="1:10" ht="15" customHeight="1">
      <c r="A424" s="51" t="s">
        <v>195</v>
      </c>
      <c r="B424" s="31"/>
      <c r="C424" s="31"/>
      <c r="D424" s="48" t="s">
        <v>196</v>
      </c>
      <c r="E424" s="32">
        <v>17000</v>
      </c>
      <c r="F424" s="33">
        <v>21000</v>
      </c>
      <c r="G424" s="70">
        <v>10562</v>
      </c>
      <c r="H424" s="54">
        <f t="shared" si="4"/>
        <v>0.5029523809523809</v>
      </c>
      <c r="I424" s="56"/>
      <c r="J424" s="74"/>
    </row>
    <row r="425" spans="1:10" ht="15" customHeight="1">
      <c r="A425" s="34" t="s">
        <v>10</v>
      </c>
      <c r="B425" s="31"/>
      <c r="C425" s="31"/>
      <c r="D425" s="31">
        <v>4210</v>
      </c>
      <c r="E425" s="32">
        <v>347</v>
      </c>
      <c r="F425" s="33">
        <v>286</v>
      </c>
      <c r="G425" s="70">
        <v>85.25</v>
      </c>
      <c r="H425" s="54">
        <f t="shared" si="4"/>
        <v>0.2980769230769231</v>
      </c>
      <c r="I425" s="56"/>
      <c r="J425" s="74"/>
    </row>
    <row r="426" spans="1:10" ht="15" customHeight="1">
      <c r="A426" s="51" t="s">
        <v>58</v>
      </c>
      <c r="B426" s="31"/>
      <c r="C426" s="31"/>
      <c r="D426" s="48" t="s">
        <v>158</v>
      </c>
      <c r="E426" s="32">
        <v>159</v>
      </c>
      <c r="F426" s="33">
        <v>159</v>
      </c>
      <c r="G426" s="70">
        <v>70</v>
      </c>
      <c r="H426" s="54">
        <f t="shared" si="4"/>
        <v>0.44025157232704404</v>
      </c>
      <c r="I426" s="56"/>
      <c r="J426" s="74"/>
    </row>
    <row r="427" spans="1:10" ht="15" customHeight="1">
      <c r="A427" s="51" t="s">
        <v>13</v>
      </c>
      <c r="B427" s="31"/>
      <c r="C427" s="31"/>
      <c r="D427" s="48" t="s">
        <v>93</v>
      </c>
      <c r="E427" s="32">
        <v>214</v>
      </c>
      <c r="F427" s="33">
        <v>236</v>
      </c>
      <c r="G427" s="70">
        <v>0</v>
      </c>
      <c r="H427" s="54">
        <f t="shared" si="4"/>
        <v>0</v>
      </c>
      <c r="I427" s="56"/>
      <c r="J427" s="74"/>
    </row>
    <row r="428" spans="1:10" ht="15" customHeight="1">
      <c r="A428" s="34" t="s">
        <v>24</v>
      </c>
      <c r="B428" s="31"/>
      <c r="C428" s="31"/>
      <c r="D428" s="31">
        <v>4440</v>
      </c>
      <c r="E428" s="32">
        <v>2210</v>
      </c>
      <c r="F428" s="33">
        <v>2271</v>
      </c>
      <c r="G428" s="70">
        <v>1710</v>
      </c>
      <c r="H428" s="54">
        <f t="shared" si="4"/>
        <v>0.7529722589167768</v>
      </c>
      <c r="I428" s="56"/>
      <c r="J428" s="74"/>
    </row>
    <row r="429" spans="1:10" ht="15" customHeight="1">
      <c r="A429" s="34" t="s">
        <v>16</v>
      </c>
      <c r="B429" s="31"/>
      <c r="C429" s="48" t="s">
        <v>179</v>
      </c>
      <c r="D429" s="31"/>
      <c r="E429" s="32">
        <f>SUM(E430:E431)</f>
        <v>63000</v>
      </c>
      <c r="F429" s="33">
        <f>SUM(F430)</f>
        <v>112750</v>
      </c>
      <c r="G429" s="70">
        <f>SUM(G430:G431)</f>
        <v>65058.22</v>
      </c>
      <c r="H429" s="54">
        <f t="shared" si="4"/>
        <v>0.5770130376940134</v>
      </c>
      <c r="I429" s="85">
        <f>G429/9077744.83</f>
        <v>0.007166782192973362</v>
      </c>
      <c r="J429" s="74">
        <v>0</v>
      </c>
    </row>
    <row r="430" spans="1:10" ht="15" customHeight="1">
      <c r="A430" s="34" t="s">
        <v>64</v>
      </c>
      <c r="B430" s="31"/>
      <c r="C430" s="31"/>
      <c r="D430" s="31">
        <v>3110</v>
      </c>
      <c r="E430" s="32">
        <v>63000</v>
      </c>
      <c r="F430" s="33">
        <v>112750</v>
      </c>
      <c r="G430" s="70">
        <v>65058.22</v>
      </c>
      <c r="H430" s="54">
        <f t="shared" si="4"/>
        <v>0.5770130376940134</v>
      </c>
      <c r="I430" s="56"/>
      <c r="J430" s="74"/>
    </row>
    <row r="431" spans="1:10" ht="12.75" hidden="1">
      <c r="A431" s="34" t="s">
        <v>13</v>
      </c>
      <c r="B431" s="31"/>
      <c r="C431" s="31"/>
      <c r="D431" s="31">
        <v>4300</v>
      </c>
      <c r="E431" s="32">
        <v>0</v>
      </c>
      <c r="F431" s="33">
        <v>0</v>
      </c>
      <c r="G431" s="70">
        <v>0</v>
      </c>
      <c r="H431" s="54" t="e">
        <f t="shared" si="4"/>
        <v>#DIV/0!</v>
      </c>
      <c r="I431" s="56"/>
      <c r="J431" s="74"/>
    </row>
    <row r="432" spans="1:10" s="84" customFormat="1" ht="25.5" customHeight="1">
      <c r="A432" s="109" t="s">
        <v>323</v>
      </c>
      <c r="B432" s="79" t="s">
        <v>324</v>
      </c>
      <c r="C432" s="79"/>
      <c r="D432" s="79"/>
      <c r="E432" s="80">
        <f>SUM(E433)</f>
        <v>69470</v>
      </c>
      <c r="F432" s="80">
        <f>SUM(F433)</f>
        <v>171318</v>
      </c>
      <c r="G432" s="117">
        <f>SUM(G433)</f>
        <v>67935.55999999998</v>
      </c>
      <c r="H432" s="126">
        <f aca="true" t="shared" si="5" ref="H432:H472">G432/F432</f>
        <v>0.39654653918444055</v>
      </c>
      <c r="I432" s="56">
        <f>G432/9077744.83</f>
        <v>0.007483748582080378</v>
      </c>
      <c r="J432" s="140">
        <v>0</v>
      </c>
    </row>
    <row r="433" spans="1:10" ht="15" customHeight="1">
      <c r="A433" s="51" t="s">
        <v>16</v>
      </c>
      <c r="B433" s="31"/>
      <c r="C433" s="48" t="s">
        <v>325</v>
      </c>
      <c r="D433" s="31"/>
      <c r="E433" s="32">
        <f>SUM(E441:E470)</f>
        <v>69470</v>
      </c>
      <c r="F433" s="33">
        <f>SUM(F434:F472)</f>
        <v>171318</v>
      </c>
      <c r="G433" s="70">
        <f>SUM(G434:G472)</f>
        <v>67935.55999999998</v>
      </c>
      <c r="H433" s="54">
        <f t="shared" si="5"/>
        <v>0.39654653918444055</v>
      </c>
      <c r="I433" s="85">
        <f>G433/9077744.83</f>
        <v>0.007483748582080378</v>
      </c>
      <c r="J433" s="74"/>
    </row>
    <row r="434" spans="1:10" ht="38.25">
      <c r="A434" s="51" t="s">
        <v>377</v>
      </c>
      <c r="B434" s="31"/>
      <c r="C434" s="48"/>
      <c r="D434" s="31" t="s">
        <v>440</v>
      </c>
      <c r="E434" s="32">
        <v>0</v>
      </c>
      <c r="F434" s="33">
        <v>254</v>
      </c>
      <c r="G434" s="70">
        <v>253.3</v>
      </c>
      <c r="H434" s="54">
        <f t="shared" si="5"/>
        <v>0.9972440944881891</v>
      </c>
      <c r="I434" s="56"/>
      <c r="J434" s="74"/>
    </row>
    <row r="435" spans="1:10" ht="38.25">
      <c r="A435" s="51" t="s">
        <v>377</v>
      </c>
      <c r="B435" s="31"/>
      <c r="C435" s="48"/>
      <c r="D435" s="31" t="s">
        <v>441</v>
      </c>
      <c r="E435" s="32">
        <v>0</v>
      </c>
      <c r="F435" s="33">
        <v>1802</v>
      </c>
      <c r="G435" s="70">
        <v>1802</v>
      </c>
      <c r="H435" s="54">
        <f t="shared" si="5"/>
        <v>1</v>
      </c>
      <c r="I435" s="56"/>
      <c r="J435" s="74"/>
    </row>
    <row r="436" spans="1:10" ht="38.25">
      <c r="A436" s="51" t="s">
        <v>377</v>
      </c>
      <c r="B436" s="31"/>
      <c r="C436" s="48"/>
      <c r="D436" s="31" t="s">
        <v>442</v>
      </c>
      <c r="E436" s="32">
        <v>0</v>
      </c>
      <c r="F436" s="33">
        <v>363</v>
      </c>
      <c r="G436" s="70">
        <v>362.7</v>
      </c>
      <c r="H436" s="54">
        <f t="shared" si="5"/>
        <v>0.9991735537190082</v>
      </c>
      <c r="I436" s="56"/>
      <c r="J436" s="74"/>
    </row>
    <row r="437" spans="1:10" ht="15" customHeight="1">
      <c r="A437" s="57" t="s">
        <v>64</v>
      </c>
      <c r="B437" s="31"/>
      <c r="C437" s="48"/>
      <c r="D437" s="58" t="s">
        <v>368</v>
      </c>
      <c r="E437" s="32">
        <v>0</v>
      </c>
      <c r="F437" s="33">
        <v>10423</v>
      </c>
      <c r="G437" s="70">
        <v>3250</v>
      </c>
      <c r="H437" s="54">
        <f t="shared" si="5"/>
        <v>0.31181041926508685</v>
      </c>
      <c r="I437" s="56"/>
      <c r="J437" s="74"/>
    </row>
    <row r="438" spans="1:10" ht="15" customHeight="1">
      <c r="A438" s="57" t="s">
        <v>20</v>
      </c>
      <c r="B438" s="31"/>
      <c r="C438" s="48"/>
      <c r="D438" s="58" t="s">
        <v>443</v>
      </c>
      <c r="E438" s="32">
        <v>0</v>
      </c>
      <c r="F438" s="33">
        <v>25101</v>
      </c>
      <c r="G438" s="70">
        <v>12102.4</v>
      </c>
      <c r="H438" s="54">
        <f t="shared" si="5"/>
        <v>0.4821481215887813</v>
      </c>
      <c r="I438" s="56"/>
      <c r="J438" s="74"/>
    </row>
    <row r="439" spans="1:10" ht="15" customHeight="1">
      <c r="A439" s="57" t="s">
        <v>20</v>
      </c>
      <c r="B439" s="31"/>
      <c r="C439" s="48"/>
      <c r="D439" s="58" t="s">
        <v>369</v>
      </c>
      <c r="E439" s="32">
        <v>0</v>
      </c>
      <c r="F439" s="33">
        <v>2375</v>
      </c>
      <c r="G439" s="70">
        <v>1166.45</v>
      </c>
      <c r="H439" s="54">
        <f t="shared" si="5"/>
        <v>0.49113684210526315</v>
      </c>
      <c r="I439" s="56"/>
      <c r="J439" s="74"/>
    </row>
    <row r="440" spans="1:10" ht="15" customHeight="1">
      <c r="A440" s="57" t="s">
        <v>22</v>
      </c>
      <c r="B440" s="31"/>
      <c r="C440" s="48"/>
      <c r="D440" s="58" t="s">
        <v>444</v>
      </c>
      <c r="E440" s="32">
        <v>0</v>
      </c>
      <c r="F440" s="33">
        <v>4732</v>
      </c>
      <c r="G440" s="70">
        <v>2503.12</v>
      </c>
      <c r="H440" s="54">
        <f t="shared" si="5"/>
        <v>0.5289771766694843</v>
      </c>
      <c r="I440" s="56"/>
      <c r="J440" s="74"/>
    </row>
    <row r="441" spans="1:10" ht="15" customHeight="1">
      <c r="A441" s="51" t="s">
        <v>22</v>
      </c>
      <c r="B441" s="31"/>
      <c r="C441" s="31"/>
      <c r="D441" s="48" t="s">
        <v>336</v>
      </c>
      <c r="E441" s="32">
        <v>2495</v>
      </c>
      <c r="F441" s="33">
        <v>0</v>
      </c>
      <c r="G441" s="70">
        <v>0</v>
      </c>
      <c r="H441" s="54"/>
      <c r="I441" s="56"/>
      <c r="J441" s="74"/>
    </row>
    <row r="442" spans="1:10" ht="15" customHeight="1">
      <c r="A442" s="51" t="s">
        <v>22</v>
      </c>
      <c r="B442" s="31"/>
      <c r="C442" s="31"/>
      <c r="D442" s="48" t="s">
        <v>337</v>
      </c>
      <c r="E442" s="32">
        <v>442</v>
      </c>
      <c r="F442" s="33">
        <v>531</v>
      </c>
      <c r="G442" s="70">
        <v>283.88</v>
      </c>
      <c r="H442" s="54">
        <f t="shared" si="5"/>
        <v>0.5346139359698682</v>
      </c>
      <c r="I442" s="56"/>
      <c r="J442" s="74"/>
    </row>
    <row r="443" spans="1:10" ht="15" customHeight="1">
      <c r="A443" s="51" t="s">
        <v>23</v>
      </c>
      <c r="B443" s="31"/>
      <c r="C443" s="31"/>
      <c r="D443" s="48" t="s">
        <v>445</v>
      </c>
      <c r="E443" s="32">
        <v>0</v>
      </c>
      <c r="F443" s="33">
        <v>740</v>
      </c>
      <c r="G443" s="70">
        <v>389.23</v>
      </c>
      <c r="H443" s="54">
        <f t="shared" si="5"/>
        <v>0.5259864864864865</v>
      </c>
      <c r="I443" s="56"/>
      <c r="J443" s="74"/>
    </row>
    <row r="444" spans="1:10" ht="15" customHeight="1">
      <c r="A444" s="51" t="s">
        <v>23</v>
      </c>
      <c r="B444" s="31"/>
      <c r="C444" s="31"/>
      <c r="D444" s="48" t="s">
        <v>338</v>
      </c>
      <c r="E444" s="32">
        <v>387</v>
      </c>
      <c r="F444" s="33">
        <v>0</v>
      </c>
      <c r="G444" s="70">
        <v>0</v>
      </c>
      <c r="H444" s="54"/>
      <c r="I444" s="56"/>
      <c r="J444" s="74"/>
    </row>
    <row r="445" spans="1:10" ht="15" customHeight="1">
      <c r="A445" s="51" t="s">
        <v>23</v>
      </c>
      <c r="B445" s="31"/>
      <c r="C445" s="31"/>
      <c r="D445" s="48" t="s">
        <v>339</v>
      </c>
      <c r="E445" s="32">
        <v>70</v>
      </c>
      <c r="F445" s="33">
        <v>86</v>
      </c>
      <c r="G445" s="70">
        <v>44.35</v>
      </c>
      <c r="H445" s="54">
        <f t="shared" si="5"/>
        <v>0.5156976744186047</v>
      </c>
      <c r="I445" s="56"/>
      <c r="J445" s="74"/>
    </row>
    <row r="446" spans="1:10" ht="15" customHeight="1">
      <c r="A446" s="51" t="s">
        <v>195</v>
      </c>
      <c r="B446" s="31"/>
      <c r="C446" s="31"/>
      <c r="D446" s="48" t="s">
        <v>446</v>
      </c>
      <c r="E446" s="32">
        <v>0</v>
      </c>
      <c r="F446" s="33">
        <v>32166</v>
      </c>
      <c r="G446" s="70">
        <v>18447.74</v>
      </c>
      <c r="H446" s="54">
        <f t="shared" si="5"/>
        <v>0.5735167568239756</v>
      </c>
      <c r="I446" s="56"/>
      <c r="J446" s="74"/>
    </row>
    <row r="447" spans="1:10" ht="15" customHeight="1">
      <c r="A447" s="51" t="s">
        <v>195</v>
      </c>
      <c r="B447" s="31"/>
      <c r="C447" s="31"/>
      <c r="D447" s="48" t="s">
        <v>340</v>
      </c>
      <c r="E447" s="32">
        <v>33546</v>
      </c>
      <c r="F447" s="33">
        <v>0</v>
      </c>
      <c r="G447" s="70">
        <v>0</v>
      </c>
      <c r="H447" s="54"/>
      <c r="I447" s="56"/>
      <c r="J447" s="74"/>
    </row>
    <row r="448" spans="1:10" ht="15" customHeight="1">
      <c r="A448" s="51" t="s">
        <v>195</v>
      </c>
      <c r="B448" s="31"/>
      <c r="C448" s="31"/>
      <c r="D448" s="48" t="s">
        <v>341</v>
      </c>
      <c r="E448" s="32">
        <v>5922</v>
      </c>
      <c r="F448" s="33">
        <v>4533</v>
      </c>
      <c r="G448" s="70">
        <v>2745.26</v>
      </c>
      <c r="H448" s="54">
        <f t="shared" si="5"/>
        <v>0.605616589455107</v>
      </c>
      <c r="I448" s="56"/>
      <c r="J448" s="74"/>
    </row>
    <row r="449" spans="1:10" ht="15" customHeight="1">
      <c r="A449" s="57" t="s">
        <v>10</v>
      </c>
      <c r="B449" s="31"/>
      <c r="C449" s="31"/>
      <c r="D449" s="58" t="s">
        <v>447</v>
      </c>
      <c r="E449" s="32">
        <v>0</v>
      </c>
      <c r="F449" s="33">
        <v>10941</v>
      </c>
      <c r="G449" s="70">
        <v>6754.46</v>
      </c>
      <c r="H449" s="54">
        <f t="shared" si="5"/>
        <v>0.6173530755872406</v>
      </c>
      <c r="I449" s="56"/>
      <c r="J449" s="74"/>
    </row>
    <row r="450" spans="1:10" ht="15" customHeight="1">
      <c r="A450" s="51" t="s">
        <v>274</v>
      </c>
      <c r="B450" s="31"/>
      <c r="C450" s="31"/>
      <c r="D450" s="48" t="s">
        <v>342</v>
      </c>
      <c r="E450" s="32">
        <v>3747</v>
      </c>
      <c r="F450" s="33">
        <v>0</v>
      </c>
      <c r="G450" s="70">
        <v>0</v>
      </c>
      <c r="H450" s="54"/>
      <c r="I450" s="56"/>
      <c r="J450" s="74"/>
    </row>
    <row r="451" spans="1:10" ht="15" customHeight="1">
      <c r="A451" s="51" t="s">
        <v>274</v>
      </c>
      <c r="B451" s="31"/>
      <c r="C451" s="31"/>
      <c r="D451" s="48" t="s">
        <v>343</v>
      </c>
      <c r="E451" s="32">
        <v>662</v>
      </c>
      <c r="F451" s="33">
        <v>1059</v>
      </c>
      <c r="G451" s="70">
        <v>475.38</v>
      </c>
      <c r="H451" s="54">
        <f t="shared" si="5"/>
        <v>0.44889518413597734</v>
      </c>
      <c r="I451" s="56"/>
      <c r="J451" s="74"/>
    </row>
    <row r="452" spans="1:10" ht="15" customHeight="1">
      <c r="A452" s="51" t="s">
        <v>71</v>
      </c>
      <c r="B452" s="31"/>
      <c r="C452" s="31"/>
      <c r="D452" s="48" t="s">
        <v>397</v>
      </c>
      <c r="E452" s="32">
        <v>0</v>
      </c>
      <c r="F452" s="33">
        <v>712</v>
      </c>
      <c r="G452" s="70">
        <v>143.1</v>
      </c>
      <c r="H452" s="54">
        <f t="shared" si="5"/>
        <v>0.2009831460674157</v>
      </c>
      <c r="I452" s="56"/>
      <c r="J452" s="74"/>
    </row>
    <row r="453" spans="1:10" ht="15" customHeight="1">
      <c r="A453" s="57" t="s">
        <v>71</v>
      </c>
      <c r="B453" s="31"/>
      <c r="C453" s="31"/>
      <c r="D453" s="58" t="s">
        <v>370</v>
      </c>
      <c r="E453" s="32">
        <v>0</v>
      </c>
      <c r="F453" s="33">
        <v>43</v>
      </c>
      <c r="G453" s="70">
        <v>7.58</v>
      </c>
      <c r="H453" s="54">
        <f t="shared" si="5"/>
        <v>0.17627906976744187</v>
      </c>
      <c r="I453" s="56"/>
      <c r="J453" s="74"/>
    </row>
    <row r="454" spans="1:10" ht="15" customHeight="1">
      <c r="A454" s="51" t="s">
        <v>58</v>
      </c>
      <c r="B454" s="31"/>
      <c r="C454" s="31"/>
      <c r="D454" s="48" t="s">
        <v>448</v>
      </c>
      <c r="E454" s="32">
        <v>0</v>
      </c>
      <c r="F454" s="33">
        <v>608</v>
      </c>
      <c r="G454" s="70">
        <v>493.85</v>
      </c>
      <c r="H454" s="54">
        <f t="shared" si="5"/>
        <v>0.8122532894736842</v>
      </c>
      <c r="I454" s="56"/>
      <c r="J454" s="74"/>
    </row>
    <row r="455" spans="1:10" ht="15" customHeight="1">
      <c r="A455" s="57" t="s">
        <v>58</v>
      </c>
      <c r="B455" s="31"/>
      <c r="C455" s="31"/>
      <c r="D455" s="58" t="s">
        <v>371</v>
      </c>
      <c r="E455" s="32">
        <v>0</v>
      </c>
      <c r="F455" s="33">
        <v>42</v>
      </c>
      <c r="G455" s="70">
        <v>26.15</v>
      </c>
      <c r="H455" s="54">
        <f t="shared" si="5"/>
        <v>0.6226190476190476</v>
      </c>
      <c r="I455" s="56"/>
      <c r="J455" s="74"/>
    </row>
    <row r="456" spans="1:10" ht="15" customHeight="1">
      <c r="A456" s="57" t="s">
        <v>13</v>
      </c>
      <c r="B456" s="31"/>
      <c r="C456" s="31"/>
      <c r="D456" s="58" t="s">
        <v>398</v>
      </c>
      <c r="E456" s="32">
        <v>0</v>
      </c>
      <c r="F456" s="33">
        <v>66170</v>
      </c>
      <c r="G456" s="70">
        <v>13208.45</v>
      </c>
      <c r="H456" s="54">
        <f t="shared" si="5"/>
        <v>0.199613873356506</v>
      </c>
      <c r="I456" s="56"/>
      <c r="J456" s="74"/>
    </row>
    <row r="457" spans="1:10" ht="15" customHeight="1">
      <c r="A457" s="51" t="s">
        <v>13</v>
      </c>
      <c r="B457" s="31"/>
      <c r="C457" s="31"/>
      <c r="D457" s="48" t="s">
        <v>344</v>
      </c>
      <c r="E457" s="32">
        <v>18581</v>
      </c>
      <c r="F457" s="33">
        <v>0</v>
      </c>
      <c r="G457" s="70">
        <v>0</v>
      </c>
      <c r="H457" s="54"/>
      <c r="I457" s="56"/>
      <c r="J457" s="74"/>
    </row>
    <row r="458" spans="1:10" ht="15" customHeight="1">
      <c r="A458" s="51" t="s">
        <v>13</v>
      </c>
      <c r="B458" s="31"/>
      <c r="C458" s="31"/>
      <c r="D458" s="48" t="s">
        <v>345</v>
      </c>
      <c r="E458" s="32">
        <v>3279</v>
      </c>
      <c r="F458" s="33">
        <v>6053</v>
      </c>
      <c r="G458" s="70">
        <v>1883.31</v>
      </c>
      <c r="H458" s="54">
        <f t="shared" si="5"/>
        <v>0.3111366264662151</v>
      </c>
      <c r="I458" s="56"/>
      <c r="J458" s="74"/>
    </row>
    <row r="459" spans="1:10" ht="15" customHeight="1">
      <c r="A459" s="51" t="s">
        <v>31</v>
      </c>
      <c r="B459" s="31"/>
      <c r="C459" s="31"/>
      <c r="D459" s="48" t="s">
        <v>399</v>
      </c>
      <c r="E459" s="32">
        <v>0</v>
      </c>
      <c r="F459" s="33">
        <v>100</v>
      </c>
      <c r="G459" s="70">
        <v>99.45</v>
      </c>
      <c r="H459" s="54">
        <f t="shared" si="5"/>
        <v>0.9945</v>
      </c>
      <c r="I459" s="56"/>
      <c r="J459" s="74"/>
    </row>
    <row r="460" spans="1:10" ht="15" customHeight="1">
      <c r="A460" s="51" t="s">
        <v>31</v>
      </c>
      <c r="B460" s="31"/>
      <c r="C460" s="31"/>
      <c r="D460" s="48" t="s">
        <v>346</v>
      </c>
      <c r="E460" s="32">
        <v>100</v>
      </c>
      <c r="F460" s="33">
        <v>0</v>
      </c>
      <c r="G460" s="70">
        <v>0</v>
      </c>
      <c r="H460" s="54"/>
      <c r="I460" s="56"/>
      <c r="J460" s="74"/>
    </row>
    <row r="461" spans="1:10" ht="15" customHeight="1">
      <c r="A461" s="51" t="s">
        <v>31</v>
      </c>
      <c r="B461" s="31"/>
      <c r="C461" s="31"/>
      <c r="D461" s="48" t="s">
        <v>347</v>
      </c>
      <c r="E461" s="32">
        <v>18</v>
      </c>
      <c r="F461" s="33">
        <v>18</v>
      </c>
      <c r="G461" s="70">
        <v>17.56</v>
      </c>
      <c r="H461" s="54">
        <f t="shared" si="5"/>
        <v>0.9755555555555555</v>
      </c>
      <c r="I461" s="56"/>
      <c r="J461" s="74"/>
    </row>
    <row r="462" spans="1:10" ht="15" customHeight="1">
      <c r="A462" s="51" t="s">
        <v>32</v>
      </c>
      <c r="B462" s="31"/>
      <c r="C462" s="31"/>
      <c r="D462" s="48" t="s">
        <v>449</v>
      </c>
      <c r="E462" s="32">
        <v>0</v>
      </c>
      <c r="F462" s="33">
        <v>812</v>
      </c>
      <c r="G462" s="70">
        <v>168.3</v>
      </c>
      <c r="H462" s="54">
        <f t="shared" si="5"/>
        <v>0.20726600985221677</v>
      </c>
      <c r="I462" s="56"/>
      <c r="J462" s="74"/>
    </row>
    <row r="463" spans="1:10" ht="15" customHeight="1">
      <c r="A463" s="51" t="s">
        <v>32</v>
      </c>
      <c r="B463" s="31"/>
      <c r="C463" s="31"/>
      <c r="D463" s="48" t="s">
        <v>450</v>
      </c>
      <c r="E463" s="32">
        <v>0</v>
      </c>
      <c r="F463" s="33">
        <v>147</v>
      </c>
      <c r="G463" s="70">
        <v>29.7</v>
      </c>
      <c r="H463" s="54">
        <f t="shared" si="5"/>
        <v>0.20204081632653062</v>
      </c>
      <c r="I463" s="56"/>
      <c r="J463" s="74"/>
    </row>
    <row r="464" spans="1:10" ht="25.5">
      <c r="A464" s="51" t="s">
        <v>378</v>
      </c>
      <c r="B464" s="31"/>
      <c r="C464" s="31"/>
      <c r="D464" s="48" t="s">
        <v>367</v>
      </c>
      <c r="E464" s="32">
        <v>0</v>
      </c>
      <c r="F464" s="33">
        <v>66</v>
      </c>
      <c r="G464" s="70">
        <v>65.63</v>
      </c>
      <c r="H464" s="54">
        <f t="shared" si="5"/>
        <v>0.9943939393939393</v>
      </c>
      <c r="I464" s="56"/>
      <c r="J464" s="74"/>
    </row>
    <row r="465" spans="1:10" ht="25.5">
      <c r="A465" s="51" t="s">
        <v>264</v>
      </c>
      <c r="B465" s="31"/>
      <c r="C465" s="31"/>
      <c r="D465" s="48" t="s">
        <v>402</v>
      </c>
      <c r="E465" s="32">
        <v>0</v>
      </c>
      <c r="F465" s="33">
        <v>343</v>
      </c>
      <c r="G465" s="70">
        <v>338.04</v>
      </c>
      <c r="H465" s="54">
        <f t="shared" si="5"/>
        <v>0.9855393586005832</v>
      </c>
      <c r="I465" s="56"/>
      <c r="J465" s="74"/>
    </row>
    <row r="466" spans="1:10" ht="25.5">
      <c r="A466" s="51" t="s">
        <v>264</v>
      </c>
      <c r="B466" s="31"/>
      <c r="C466" s="31"/>
      <c r="D466" s="48" t="s">
        <v>348</v>
      </c>
      <c r="E466" s="32">
        <v>145</v>
      </c>
      <c r="F466" s="33">
        <v>0</v>
      </c>
      <c r="G466" s="70">
        <v>0</v>
      </c>
      <c r="H466" s="54"/>
      <c r="I466" s="56"/>
      <c r="J466" s="74"/>
    </row>
    <row r="467" spans="1:10" ht="25.5">
      <c r="A467" s="51" t="s">
        <v>264</v>
      </c>
      <c r="B467" s="31"/>
      <c r="C467" s="31"/>
      <c r="D467" s="48" t="s">
        <v>349</v>
      </c>
      <c r="E467" s="32">
        <v>25</v>
      </c>
      <c r="F467" s="33">
        <v>42</v>
      </c>
      <c r="G467" s="70">
        <v>39.09</v>
      </c>
      <c r="H467" s="54">
        <f t="shared" si="5"/>
        <v>0.9307142857142858</v>
      </c>
      <c r="I467" s="56"/>
      <c r="J467" s="74"/>
    </row>
    <row r="468" spans="1:10" ht="25.5">
      <c r="A468" s="51" t="s">
        <v>260</v>
      </c>
      <c r="B468" s="31"/>
      <c r="C468" s="31"/>
      <c r="D468" s="48" t="s">
        <v>403</v>
      </c>
      <c r="E468" s="32">
        <v>0</v>
      </c>
      <c r="F468" s="33">
        <v>993</v>
      </c>
      <c r="G468" s="70">
        <v>788.1</v>
      </c>
      <c r="H468" s="54">
        <f t="shared" si="5"/>
        <v>0.7936555891238671</v>
      </c>
      <c r="I468" s="56"/>
      <c r="J468" s="74"/>
    </row>
    <row r="469" spans="1:10" ht="25.5">
      <c r="A469" s="51" t="s">
        <v>260</v>
      </c>
      <c r="B469" s="31"/>
      <c r="C469" s="31"/>
      <c r="D469" s="48" t="s">
        <v>350</v>
      </c>
      <c r="E469" s="32">
        <v>43</v>
      </c>
      <c r="F469" s="33">
        <v>0</v>
      </c>
      <c r="G469" s="70">
        <v>0</v>
      </c>
      <c r="H469" s="54"/>
      <c r="I469" s="56"/>
      <c r="J469" s="74"/>
    </row>
    <row r="470" spans="1:10" ht="25.5">
      <c r="A470" s="51" t="s">
        <v>260</v>
      </c>
      <c r="B470" s="31"/>
      <c r="C470" s="31"/>
      <c r="D470" s="48" t="s">
        <v>351</v>
      </c>
      <c r="E470" s="32">
        <v>8</v>
      </c>
      <c r="F470" s="33">
        <v>63</v>
      </c>
      <c r="G470" s="70">
        <v>46.98</v>
      </c>
      <c r="H470" s="54">
        <f t="shared" si="5"/>
        <v>0.7457142857142857</v>
      </c>
      <c r="I470" s="56"/>
      <c r="J470" s="74"/>
    </row>
    <row r="471" spans="1:10" ht="25.5" hidden="1">
      <c r="A471" s="57" t="s">
        <v>332</v>
      </c>
      <c r="B471" s="31"/>
      <c r="C471" s="31"/>
      <c r="D471" s="58" t="s">
        <v>372</v>
      </c>
      <c r="E471" s="32">
        <v>0</v>
      </c>
      <c r="F471" s="33">
        <v>0</v>
      </c>
      <c r="G471" s="70">
        <v>0</v>
      </c>
      <c r="H471" s="54" t="e">
        <f t="shared" si="5"/>
        <v>#DIV/0!</v>
      </c>
      <c r="I471" s="56"/>
      <c r="J471" s="74"/>
    </row>
    <row r="472" spans="1:10" ht="25.5" hidden="1">
      <c r="A472" s="57" t="s">
        <v>332</v>
      </c>
      <c r="B472" s="31"/>
      <c r="C472" s="31"/>
      <c r="D472" s="58" t="s">
        <v>373</v>
      </c>
      <c r="E472" s="32">
        <v>0</v>
      </c>
      <c r="F472" s="33">
        <v>0</v>
      </c>
      <c r="G472" s="70">
        <v>0</v>
      </c>
      <c r="H472" s="54" t="e">
        <f t="shared" si="5"/>
        <v>#DIV/0!</v>
      </c>
      <c r="I472" s="56">
        <f>G472/9077744.83</f>
        <v>0</v>
      </c>
      <c r="J472" s="74"/>
    </row>
    <row r="473" spans="1:10" ht="21" customHeight="1">
      <c r="A473" s="36" t="s">
        <v>68</v>
      </c>
      <c r="B473" s="27">
        <v>854</v>
      </c>
      <c r="C473" s="27"/>
      <c r="D473" s="27"/>
      <c r="E473" s="28">
        <f>SUM(E474,E494,E497,E488)</f>
        <v>164458</v>
      </c>
      <c r="F473" s="28">
        <f>SUM(F474,F494,F497,F488)</f>
        <v>209806</v>
      </c>
      <c r="G473" s="71">
        <f>SUM(G474,G494,G497,G488)</f>
        <v>109397.94</v>
      </c>
      <c r="H473" s="56">
        <f aca="true" t="shared" si="6" ref="H473:H584">G473/F473</f>
        <v>0.5214242681334185</v>
      </c>
      <c r="I473" s="56">
        <f>G473/9077744.83</f>
        <v>0.01205122440085155</v>
      </c>
      <c r="J473" s="139">
        <v>0</v>
      </c>
    </row>
    <row r="474" spans="1:10" ht="15" customHeight="1">
      <c r="A474" s="34" t="s">
        <v>69</v>
      </c>
      <c r="B474" s="31"/>
      <c r="C474" s="31">
        <v>85401</v>
      </c>
      <c r="D474" s="31"/>
      <c r="E474" s="32">
        <f>SUM(E475:E487)</f>
        <v>130028</v>
      </c>
      <c r="F474" s="32">
        <f>SUM(F475:F487)</f>
        <v>130011</v>
      </c>
      <c r="G474" s="73">
        <f>SUM(G475:G486)</f>
        <v>62063.88999999999</v>
      </c>
      <c r="H474" s="54">
        <f t="shared" si="6"/>
        <v>0.4773741452646314</v>
      </c>
      <c r="I474" s="85">
        <f>G474/9077744.83</f>
        <v>0.006836928241791083</v>
      </c>
      <c r="J474" s="74"/>
    </row>
    <row r="475" spans="1:10" ht="15" customHeight="1">
      <c r="A475" s="34" t="s">
        <v>59</v>
      </c>
      <c r="B475" s="31"/>
      <c r="C475" s="31"/>
      <c r="D475" s="31">
        <v>3020</v>
      </c>
      <c r="E475" s="32">
        <v>340</v>
      </c>
      <c r="F475" s="33">
        <v>340</v>
      </c>
      <c r="G475" s="70">
        <v>57.24</v>
      </c>
      <c r="H475" s="54">
        <f t="shared" si="6"/>
        <v>0.1683529411764706</v>
      </c>
      <c r="I475" s="56"/>
      <c r="J475" s="74"/>
    </row>
    <row r="476" spans="1:10" ht="15" customHeight="1">
      <c r="A476" s="34" t="s">
        <v>20</v>
      </c>
      <c r="B476" s="31"/>
      <c r="C476" s="31"/>
      <c r="D476" s="31">
        <v>4010</v>
      </c>
      <c r="E476" s="32">
        <v>93255</v>
      </c>
      <c r="F476" s="33">
        <v>93255</v>
      </c>
      <c r="G476" s="70">
        <v>42560.86</v>
      </c>
      <c r="H476" s="54">
        <f t="shared" si="6"/>
        <v>0.4563922577877862</v>
      </c>
      <c r="I476" s="56"/>
      <c r="J476" s="74"/>
    </row>
    <row r="477" spans="1:10" ht="15" customHeight="1">
      <c r="A477" s="34" t="s">
        <v>21</v>
      </c>
      <c r="B477" s="31"/>
      <c r="C477" s="31"/>
      <c r="D477" s="31">
        <v>4040</v>
      </c>
      <c r="E477" s="32">
        <v>6350</v>
      </c>
      <c r="F477" s="33">
        <v>6333</v>
      </c>
      <c r="G477" s="70">
        <v>4890.85</v>
      </c>
      <c r="H477" s="54">
        <f t="shared" si="6"/>
        <v>0.7722801200063162</v>
      </c>
      <c r="I477" s="56"/>
      <c r="J477" s="74"/>
    </row>
    <row r="478" spans="1:10" ht="15" customHeight="1">
      <c r="A478" s="34" t="s">
        <v>22</v>
      </c>
      <c r="B478" s="31"/>
      <c r="C478" s="31"/>
      <c r="D478" s="31">
        <v>4110</v>
      </c>
      <c r="E478" s="32">
        <v>14393</v>
      </c>
      <c r="F478" s="33">
        <v>14393</v>
      </c>
      <c r="G478" s="70">
        <v>7300.71</v>
      </c>
      <c r="H478" s="54">
        <f t="shared" si="6"/>
        <v>0.5072403251580629</v>
      </c>
      <c r="I478" s="56"/>
      <c r="J478" s="74"/>
    </row>
    <row r="479" spans="1:10" ht="15" customHeight="1">
      <c r="A479" s="34" t="s">
        <v>23</v>
      </c>
      <c r="B479" s="31"/>
      <c r="C479" s="31"/>
      <c r="D479" s="31">
        <v>4120</v>
      </c>
      <c r="E479" s="32">
        <v>2282</v>
      </c>
      <c r="F479" s="33">
        <v>2282</v>
      </c>
      <c r="G479" s="70">
        <v>1163.03</v>
      </c>
      <c r="H479" s="54">
        <f t="shared" si="6"/>
        <v>0.5096538124452235</v>
      </c>
      <c r="I479" s="56"/>
      <c r="J479" s="74"/>
    </row>
    <row r="480" spans="1:10" ht="15" customHeight="1" hidden="1">
      <c r="A480" s="51" t="s">
        <v>195</v>
      </c>
      <c r="B480" s="31"/>
      <c r="C480" s="31"/>
      <c r="D480" s="48" t="s">
        <v>196</v>
      </c>
      <c r="E480" s="32">
        <v>0</v>
      </c>
      <c r="F480" s="33">
        <v>0</v>
      </c>
      <c r="G480" s="70">
        <v>0</v>
      </c>
      <c r="H480" s="54" t="e">
        <f t="shared" si="6"/>
        <v>#DIV/0!</v>
      </c>
      <c r="I480" s="56"/>
      <c r="J480" s="74"/>
    </row>
    <row r="481" spans="1:10" ht="15" customHeight="1">
      <c r="A481" s="34" t="s">
        <v>10</v>
      </c>
      <c r="B481" s="31"/>
      <c r="C481" s="31"/>
      <c r="D481" s="31">
        <v>4210</v>
      </c>
      <c r="E481" s="32">
        <v>3200</v>
      </c>
      <c r="F481" s="33">
        <v>3191</v>
      </c>
      <c r="G481" s="70">
        <v>169.52</v>
      </c>
      <c r="H481" s="54">
        <f t="shared" si="6"/>
        <v>0.05312441240990286</v>
      </c>
      <c r="I481" s="56"/>
      <c r="J481" s="74"/>
    </row>
    <row r="482" spans="1:10" ht="15" customHeight="1">
      <c r="A482" s="51" t="s">
        <v>207</v>
      </c>
      <c r="B482" s="31"/>
      <c r="C482" s="31"/>
      <c r="D482" s="48" t="s">
        <v>208</v>
      </c>
      <c r="E482" s="32">
        <v>200</v>
      </c>
      <c r="F482" s="33">
        <v>200</v>
      </c>
      <c r="G482" s="70">
        <v>0</v>
      </c>
      <c r="H482" s="54">
        <f t="shared" si="6"/>
        <v>0</v>
      </c>
      <c r="I482" s="56"/>
      <c r="J482" s="74"/>
    </row>
    <row r="483" spans="1:10" ht="15" customHeight="1">
      <c r="A483" s="51" t="s">
        <v>244</v>
      </c>
      <c r="B483" s="31"/>
      <c r="C483" s="31"/>
      <c r="D483" s="31">
        <v>4240</v>
      </c>
      <c r="E483" s="32">
        <v>1500</v>
      </c>
      <c r="F483" s="33">
        <v>1500</v>
      </c>
      <c r="G483" s="70">
        <v>0</v>
      </c>
      <c r="H483" s="54">
        <f t="shared" si="6"/>
        <v>0</v>
      </c>
      <c r="I483" s="56"/>
      <c r="J483" s="74"/>
    </row>
    <row r="484" spans="1:10" ht="15" customHeight="1">
      <c r="A484" s="51" t="s">
        <v>12</v>
      </c>
      <c r="B484" s="31"/>
      <c r="C484" s="31"/>
      <c r="D484" s="48" t="s">
        <v>155</v>
      </c>
      <c r="E484" s="32">
        <v>500</v>
      </c>
      <c r="F484" s="33">
        <v>500</v>
      </c>
      <c r="G484" s="70">
        <v>0</v>
      </c>
      <c r="H484" s="54">
        <f t="shared" si="6"/>
        <v>0</v>
      </c>
      <c r="I484" s="56"/>
      <c r="J484" s="74"/>
    </row>
    <row r="485" spans="1:10" ht="15" customHeight="1">
      <c r="A485" s="51" t="s">
        <v>58</v>
      </c>
      <c r="B485" s="31"/>
      <c r="C485" s="31"/>
      <c r="D485" s="48" t="s">
        <v>158</v>
      </c>
      <c r="E485" s="32">
        <v>70</v>
      </c>
      <c r="F485" s="33">
        <v>70</v>
      </c>
      <c r="G485" s="70">
        <v>0</v>
      </c>
      <c r="H485" s="54">
        <f t="shared" si="6"/>
        <v>0</v>
      </c>
      <c r="I485" s="56"/>
      <c r="J485" s="74"/>
    </row>
    <row r="486" spans="1:10" ht="15" customHeight="1">
      <c r="A486" s="34" t="s">
        <v>24</v>
      </c>
      <c r="B486" s="31"/>
      <c r="C486" s="31"/>
      <c r="D486" s="31">
        <v>4440</v>
      </c>
      <c r="E486" s="32">
        <v>7888</v>
      </c>
      <c r="F486" s="33">
        <v>7897</v>
      </c>
      <c r="G486" s="70">
        <v>5921.68</v>
      </c>
      <c r="H486" s="54">
        <f t="shared" si="6"/>
        <v>0.749864505508421</v>
      </c>
      <c r="I486" s="56"/>
      <c r="J486" s="74"/>
    </row>
    <row r="487" spans="1:10" ht="25.5">
      <c r="A487" s="34" t="s">
        <v>272</v>
      </c>
      <c r="B487" s="31"/>
      <c r="C487" s="31"/>
      <c r="D487" s="31" t="s">
        <v>258</v>
      </c>
      <c r="E487" s="32">
        <v>50</v>
      </c>
      <c r="F487" s="33">
        <v>50</v>
      </c>
      <c r="G487" s="70">
        <v>0</v>
      </c>
      <c r="H487" s="54">
        <f t="shared" si="6"/>
        <v>0</v>
      </c>
      <c r="I487" s="56"/>
      <c r="J487" s="74"/>
    </row>
    <row r="488" spans="1:10" ht="15" customHeight="1">
      <c r="A488" s="86" t="s">
        <v>289</v>
      </c>
      <c r="B488" s="31"/>
      <c r="C488" s="31" t="s">
        <v>290</v>
      </c>
      <c r="D488" s="48"/>
      <c r="E488" s="32">
        <f>SUM(E489:E493)</f>
        <v>13930</v>
      </c>
      <c r="F488" s="32">
        <f>SUM(F489:F493)</f>
        <v>13947</v>
      </c>
      <c r="G488" s="77">
        <f>SUM(G489:G493)</f>
        <v>3335.25</v>
      </c>
      <c r="H488" s="54">
        <f t="shared" si="6"/>
        <v>0.2391374489137449</v>
      </c>
      <c r="I488" s="85">
        <f>G488/9077744.83</f>
        <v>0.0003674095342466241</v>
      </c>
      <c r="J488" s="74"/>
    </row>
    <row r="489" spans="1:10" ht="15" customHeight="1">
      <c r="A489" s="86" t="s">
        <v>20</v>
      </c>
      <c r="B489" s="31"/>
      <c r="C489" s="31"/>
      <c r="D489" s="48" t="s">
        <v>177</v>
      </c>
      <c r="E489" s="32">
        <v>8735</v>
      </c>
      <c r="F489" s="33">
        <v>8732</v>
      </c>
      <c r="G489" s="70">
        <v>2323.41</v>
      </c>
      <c r="H489" s="54">
        <f t="shared" si="6"/>
        <v>0.26607993586807144</v>
      </c>
      <c r="I489" s="56"/>
      <c r="J489" s="74"/>
    </row>
    <row r="490" spans="1:10" ht="15" customHeight="1">
      <c r="A490" s="86" t="s">
        <v>21</v>
      </c>
      <c r="B490" s="31"/>
      <c r="C490" s="31"/>
      <c r="D490" s="48" t="s">
        <v>209</v>
      </c>
      <c r="E490" s="32">
        <v>450</v>
      </c>
      <c r="F490" s="33">
        <v>470</v>
      </c>
      <c r="G490" s="70">
        <v>469.01</v>
      </c>
      <c r="H490" s="54">
        <f t="shared" si="6"/>
        <v>0.9978936170212765</v>
      </c>
      <c r="I490" s="56"/>
      <c r="J490" s="74"/>
    </row>
    <row r="491" spans="1:10" ht="15" customHeight="1">
      <c r="A491" s="86" t="s">
        <v>22</v>
      </c>
      <c r="B491" s="31"/>
      <c r="C491" s="31"/>
      <c r="D491" s="48" t="s">
        <v>95</v>
      </c>
      <c r="E491" s="32">
        <v>1420</v>
      </c>
      <c r="F491" s="33">
        <v>1420</v>
      </c>
      <c r="G491" s="70">
        <v>468.24</v>
      </c>
      <c r="H491" s="54">
        <f t="shared" si="6"/>
        <v>0.32974647887323943</v>
      </c>
      <c r="I491" s="56"/>
      <c r="J491" s="74"/>
    </row>
    <row r="492" spans="1:10" ht="15" customHeight="1">
      <c r="A492" s="86" t="s">
        <v>23</v>
      </c>
      <c r="B492" s="31"/>
      <c r="C492" s="31"/>
      <c r="D492" s="48" t="s">
        <v>96</v>
      </c>
      <c r="E492" s="32">
        <v>225</v>
      </c>
      <c r="F492" s="33">
        <v>225</v>
      </c>
      <c r="G492" s="70">
        <v>74.59</v>
      </c>
      <c r="H492" s="54">
        <f t="shared" si="6"/>
        <v>0.33151111111111115</v>
      </c>
      <c r="I492" s="56"/>
      <c r="J492" s="74"/>
    </row>
    <row r="493" spans="1:10" ht="15" customHeight="1">
      <c r="A493" s="86" t="s">
        <v>233</v>
      </c>
      <c r="B493" s="31"/>
      <c r="C493" s="31"/>
      <c r="D493" s="48" t="s">
        <v>172</v>
      </c>
      <c r="E493" s="32">
        <v>3100</v>
      </c>
      <c r="F493" s="33">
        <v>3100</v>
      </c>
      <c r="G493" s="70">
        <v>0</v>
      </c>
      <c r="H493" s="54">
        <f t="shared" si="6"/>
        <v>0</v>
      </c>
      <c r="I493" s="56"/>
      <c r="J493" s="74"/>
    </row>
    <row r="494" spans="1:10" ht="15" customHeight="1">
      <c r="A494" s="51" t="s">
        <v>193</v>
      </c>
      <c r="B494" s="31"/>
      <c r="C494" s="48" t="s">
        <v>194</v>
      </c>
      <c r="D494" s="31"/>
      <c r="E494" s="32">
        <f>SUM(E495:E496)</f>
        <v>16800</v>
      </c>
      <c r="F494" s="33">
        <f>SUM(F495:F496)</f>
        <v>62148</v>
      </c>
      <c r="G494" s="90">
        <f>SUM(G495:G496)</f>
        <v>43998.8</v>
      </c>
      <c r="H494" s="54">
        <f t="shared" si="6"/>
        <v>0.7079680762051876</v>
      </c>
      <c r="I494" s="85">
        <f>G494/9077744.83</f>
        <v>0.004846886624813842</v>
      </c>
      <c r="J494" s="74"/>
    </row>
    <row r="495" spans="1:10" ht="15" customHeight="1">
      <c r="A495" s="51" t="s">
        <v>212</v>
      </c>
      <c r="B495" s="31"/>
      <c r="C495" s="48"/>
      <c r="D495" s="48" t="s">
        <v>213</v>
      </c>
      <c r="E495" s="32">
        <v>12800</v>
      </c>
      <c r="F495" s="33">
        <v>12800</v>
      </c>
      <c r="G495" s="70">
        <v>12768</v>
      </c>
      <c r="H495" s="54">
        <f t="shared" si="6"/>
        <v>0.9975</v>
      </c>
      <c r="I495" s="56"/>
      <c r="J495" s="74"/>
    </row>
    <row r="496" spans="1:10" ht="15" customHeight="1">
      <c r="A496" s="51" t="s">
        <v>214</v>
      </c>
      <c r="B496" s="31"/>
      <c r="C496" s="31"/>
      <c r="D496" s="48" t="s">
        <v>215</v>
      </c>
      <c r="E496" s="32">
        <v>4000</v>
      </c>
      <c r="F496" s="33">
        <v>49348</v>
      </c>
      <c r="G496" s="70">
        <v>31230.8</v>
      </c>
      <c r="H496" s="54">
        <f t="shared" si="6"/>
        <v>0.6328686066304612</v>
      </c>
      <c r="I496" s="56"/>
      <c r="J496" s="74"/>
    </row>
    <row r="497" spans="1:10" ht="15" customHeight="1">
      <c r="A497" s="51" t="s">
        <v>16</v>
      </c>
      <c r="B497" s="31"/>
      <c r="C497" s="48" t="s">
        <v>245</v>
      </c>
      <c r="D497" s="48"/>
      <c r="E497" s="32">
        <f>SUM(E498:E500)</f>
        <v>3700</v>
      </c>
      <c r="F497" s="32">
        <f>SUM(F498:F500)</f>
        <v>3700</v>
      </c>
      <c r="G497" s="77">
        <f>SUM(G498:G500)</f>
        <v>0</v>
      </c>
      <c r="H497" s="54">
        <f t="shared" si="6"/>
        <v>0</v>
      </c>
      <c r="I497" s="85">
        <f>G497/9077744.83</f>
        <v>0</v>
      </c>
      <c r="J497" s="74"/>
    </row>
    <row r="498" spans="1:10" ht="15" customHeight="1">
      <c r="A498" s="51" t="s">
        <v>10</v>
      </c>
      <c r="B498" s="31"/>
      <c r="C498" s="48"/>
      <c r="D498" s="48" t="s">
        <v>97</v>
      </c>
      <c r="E498" s="32">
        <v>2000</v>
      </c>
      <c r="F498" s="33">
        <v>2000</v>
      </c>
      <c r="G498" s="70">
        <v>0</v>
      </c>
      <c r="H498" s="54">
        <f t="shared" si="6"/>
        <v>0</v>
      </c>
      <c r="I498" s="56"/>
      <c r="J498" s="74"/>
    </row>
    <row r="499" spans="1:10" ht="15" customHeight="1">
      <c r="A499" s="51" t="s">
        <v>13</v>
      </c>
      <c r="B499" s="31"/>
      <c r="C499" s="48"/>
      <c r="D499" s="48" t="s">
        <v>93</v>
      </c>
      <c r="E499" s="32">
        <v>1500</v>
      </c>
      <c r="F499" s="33">
        <v>1500</v>
      </c>
      <c r="G499" s="70">
        <v>0</v>
      </c>
      <c r="H499" s="54">
        <f t="shared" si="6"/>
        <v>0</v>
      </c>
      <c r="I499" s="56"/>
      <c r="J499" s="74"/>
    </row>
    <row r="500" spans="1:10" ht="15" customHeight="1">
      <c r="A500" s="51" t="s">
        <v>32</v>
      </c>
      <c r="B500" s="31"/>
      <c r="C500" s="48"/>
      <c r="D500" s="48" t="s">
        <v>106</v>
      </c>
      <c r="E500" s="32">
        <v>200</v>
      </c>
      <c r="F500" s="33">
        <v>200</v>
      </c>
      <c r="G500" s="70">
        <v>0</v>
      </c>
      <c r="H500" s="54">
        <f t="shared" si="6"/>
        <v>0</v>
      </c>
      <c r="I500" s="56"/>
      <c r="J500" s="74"/>
    </row>
    <row r="501" spans="1:10" ht="21" customHeight="1">
      <c r="A501" s="36" t="s">
        <v>72</v>
      </c>
      <c r="B501" s="27">
        <v>900</v>
      </c>
      <c r="C501" s="27"/>
      <c r="D501" s="27"/>
      <c r="E501" s="28">
        <f>SUM(E502,E511,E521,E529,E537,E535)</f>
        <v>5239147</v>
      </c>
      <c r="F501" s="28">
        <f>SUM(F502,F511,F521,F529,F537,F527,F535)</f>
        <v>5244147</v>
      </c>
      <c r="G501" s="71">
        <f>SUM(G502,G511,G521,G529,G537,G527,G535)</f>
        <v>2010921.27</v>
      </c>
      <c r="H501" s="56">
        <f t="shared" si="6"/>
        <v>0.38346012611774616</v>
      </c>
      <c r="I501" s="56">
        <f>G501/9077744.83</f>
        <v>0.22152211894680454</v>
      </c>
      <c r="J501" s="139">
        <f>G501/7232332.21</f>
        <v>0.2780460315718821</v>
      </c>
    </row>
    <row r="502" spans="1:10" ht="15" customHeight="1">
      <c r="A502" s="40" t="s">
        <v>101</v>
      </c>
      <c r="B502" s="37"/>
      <c r="C502" s="37" t="s">
        <v>102</v>
      </c>
      <c r="D502" s="37"/>
      <c r="E502" s="38">
        <f>SUM(E503:E510)</f>
        <v>4408175</v>
      </c>
      <c r="F502" s="38">
        <f>SUM(F503:F510)</f>
        <v>4388175</v>
      </c>
      <c r="G502" s="72">
        <f>SUM(G503:G510)</f>
        <v>1635109.08</v>
      </c>
      <c r="H502" s="54">
        <f t="shared" si="6"/>
        <v>0.37261710847903745</v>
      </c>
      <c r="I502" s="85">
        <f>G502/9077744.83</f>
        <v>0.18012282903087506</v>
      </c>
      <c r="J502" s="74"/>
    </row>
    <row r="503" spans="1:10" ht="15" customHeight="1">
      <c r="A503" s="40" t="s">
        <v>26</v>
      </c>
      <c r="B503" s="37"/>
      <c r="C503" s="37"/>
      <c r="D503" s="37" t="s">
        <v>94</v>
      </c>
      <c r="E503" s="38">
        <v>0</v>
      </c>
      <c r="F503" s="35">
        <v>600</v>
      </c>
      <c r="G503" s="74">
        <v>600</v>
      </c>
      <c r="H503" s="54">
        <f t="shared" si="6"/>
        <v>1</v>
      </c>
      <c r="I503" s="56"/>
      <c r="J503" s="74"/>
    </row>
    <row r="504" spans="1:10" ht="15" customHeight="1">
      <c r="A504" s="40" t="s">
        <v>195</v>
      </c>
      <c r="B504" s="37"/>
      <c r="C504" s="37"/>
      <c r="D504" s="37" t="s">
        <v>196</v>
      </c>
      <c r="E504" s="38">
        <v>0</v>
      </c>
      <c r="F504" s="35">
        <v>3000</v>
      </c>
      <c r="G504" s="74">
        <v>1317</v>
      </c>
      <c r="H504" s="54">
        <f t="shared" si="6"/>
        <v>0.439</v>
      </c>
      <c r="I504" s="56"/>
      <c r="J504" s="74"/>
    </row>
    <row r="505" spans="1:10" ht="15" customHeight="1">
      <c r="A505" s="40" t="s">
        <v>10</v>
      </c>
      <c r="B505" s="37"/>
      <c r="C505" s="37"/>
      <c r="D505" s="37" t="s">
        <v>97</v>
      </c>
      <c r="E505" s="38">
        <v>10000</v>
      </c>
      <c r="F505" s="35">
        <v>9400</v>
      </c>
      <c r="G505" s="74">
        <v>0</v>
      </c>
      <c r="H505" s="54">
        <f t="shared" si="6"/>
        <v>0</v>
      </c>
      <c r="I505" s="56"/>
      <c r="J505" s="74"/>
    </row>
    <row r="506" spans="1:10" ht="15" customHeight="1">
      <c r="A506" s="40" t="s">
        <v>13</v>
      </c>
      <c r="B506" s="37"/>
      <c r="C506" s="37"/>
      <c r="D506" s="37" t="s">
        <v>93</v>
      </c>
      <c r="E506" s="38">
        <v>11000</v>
      </c>
      <c r="F506" s="35">
        <v>8000</v>
      </c>
      <c r="G506" s="74">
        <v>34.58</v>
      </c>
      <c r="H506" s="54">
        <f t="shared" si="6"/>
        <v>0.0043225</v>
      </c>
      <c r="I506" s="56"/>
      <c r="J506" s="74"/>
    </row>
    <row r="507" spans="1:10" ht="15" customHeight="1">
      <c r="A507" s="40" t="s">
        <v>104</v>
      </c>
      <c r="B507" s="37"/>
      <c r="C507" s="37"/>
      <c r="D507" s="37" t="s">
        <v>103</v>
      </c>
      <c r="E507" s="38">
        <v>211000</v>
      </c>
      <c r="F507" s="35">
        <v>191000</v>
      </c>
      <c r="G507" s="74">
        <v>180326.43</v>
      </c>
      <c r="H507" s="54">
        <f t="shared" si="6"/>
        <v>0.9441174345549738</v>
      </c>
      <c r="I507" s="56"/>
      <c r="J507" s="74"/>
    </row>
    <row r="508" spans="1:12" ht="15" customHeight="1">
      <c r="A508" s="40" t="s">
        <v>104</v>
      </c>
      <c r="B508" s="37"/>
      <c r="C508" s="37"/>
      <c r="D508" s="37" t="s">
        <v>409</v>
      </c>
      <c r="E508" s="38">
        <v>0</v>
      </c>
      <c r="F508" s="35">
        <v>2049876</v>
      </c>
      <c r="G508" s="74">
        <v>724027.23</v>
      </c>
      <c r="H508" s="54">
        <f t="shared" si="6"/>
        <v>0.3532053792522084</v>
      </c>
      <c r="I508" s="56"/>
      <c r="J508" s="74"/>
      <c r="L508" s="159"/>
    </row>
    <row r="509" spans="1:12" ht="15" customHeight="1">
      <c r="A509" s="40" t="s">
        <v>104</v>
      </c>
      <c r="B509" s="37"/>
      <c r="C509" s="37"/>
      <c r="D509" s="37" t="s">
        <v>352</v>
      </c>
      <c r="E509" s="38">
        <v>2049876</v>
      </c>
      <c r="F509" s="35">
        <v>0</v>
      </c>
      <c r="G509" s="74">
        <v>0</v>
      </c>
      <c r="H509" s="54"/>
      <c r="I509" s="56"/>
      <c r="J509" s="74"/>
      <c r="L509" s="159"/>
    </row>
    <row r="510" spans="1:12" ht="15" customHeight="1">
      <c r="A510" s="40" t="s">
        <v>104</v>
      </c>
      <c r="B510" s="37"/>
      <c r="C510" s="37"/>
      <c r="D510" s="37" t="s">
        <v>353</v>
      </c>
      <c r="E510" s="38">
        <v>2126299</v>
      </c>
      <c r="F510" s="35">
        <v>2126299</v>
      </c>
      <c r="G510" s="74">
        <v>728803.84</v>
      </c>
      <c r="H510" s="54">
        <f t="shared" si="6"/>
        <v>0.3427569876108675</v>
      </c>
      <c r="I510" s="56"/>
      <c r="J510" s="74"/>
      <c r="L510" s="159"/>
    </row>
    <row r="511" spans="1:10" ht="15" customHeight="1">
      <c r="A511" s="34" t="s">
        <v>73</v>
      </c>
      <c r="B511" s="31"/>
      <c r="C511" s="31">
        <v>90003</v>
      </c>
      <c r="D511" s="31"/>
      <c r="E511" s="32">
        <f>SUM(E512:E519)</f>
        <v>109417</v>
      </c>
      <c r="F511" s="32">
        <f>SUM(F512:F520)</f>
        <v>99417</v>
      </c>
      <c r="G511" s="77">
        <f>SUM(G512:G520)</f>
        <v>30823.51</v>
      </c>
      <c r="H511" s="54">
        <f t="shared" si="6"/>
        <v>0.3100426486415804</v>
      </c>
      <c r="I511" s="85">
        <f>G511/9077744.83</f>
        <v>0.0033955030216464015</v>
      </c>
      <c r="J511" s="74"/>
    </row>
    <row r="512" spans="1:10" ht="15" customHeight="1">
      <c r="A512" s="51" t="s">
        <v>22</v>
      </c>
      <c r="B512" s="31"/>
      <c r="C512" s="31"/>
      <c r="D512" s="48" t="s">
        <v>95</v>
      </c>
      <c r="E512" s="32">
        <v>1823</v>
      </c>
      <c r="F512" s="33">
        <v>1823</v>
      </c>
      <c r="G512" s="70">
        <v>397.74</v>
      </c>
      <c r="H512" s="54">
        <f t="shared" si="6"/>
        <v>0.21817882611080636</v>
      </c>
      <c r="I512" s="56"/>
      <c r="J512" s="74"/>
    </row>
    <row r="513" spans="1:10" ht="15" customHeight="1">
      <c r="A513" s="51" t="s">
        <v>23</v>
      </c>
      <c r="B513" s="31"/>
      <c r="C513" s="31"/>
      <c r="D513" s="48" t="s">
        <v>96</v>
      </c>
      <c r="E513" s="32">
        <v>294</v>
      </c>
      <c r="F513" s="33">
        <v>294</v>
      </c>
      <c r="G513" s="70">
        <v>64.54</v>
      </c>
      <c r="H513" s="54">
        <f t="shared" si="6"/>
        <v>0.21952380952380954</v>
      </c>
      <c r="I513" s="56"/>
      <c r="J513" s="74"/>
    </row>
    <row r="514" spans="1:10" ht="15" customHeight="1">
      <c r="A514" s="51" t="s">
        <v>195</v>
      </c>
      <c r="B514" s="31"/>
      <c r="C514" s="31"/>
      <c r="D514" s="48" t="s">
        <v>196</v>
      </c>
      <c r="E514" s="32">
        <v>12000</v>
      </c>
      <c r="F514" s="33">
        <v>12000</v>
      </c>
      <c r="G514" s="70">
        <v>3592.15</v>
      </c>
      <c r="H514" s="54">
        <f t="shared" si="6"/>
        <v>0.29934583333333337</v>
      </c>
      <c r="I514" s="56"/>
      <c r="J514" s="74"/>
    </row>
    <row r="515" spans="1:10" ht="15" customHeight="1">
      <c r="A515" s="34" t="s">
        <v>10</v>
      </c>
      <c r="B515" s="31"/>
      <c r="C515" s="31"/>
      <c r="D515" s="31">
        <v>4210</v>
      </c>
      <c r="E515" s="32">
        <v>39000</v>
      </c>
      <c r="F515" s="33">
        <v>39000</v>
      </c>
      <c r="G515" s="70">
        <v>22993.8</v>
      </c>
      <c r="H515" s="54">
        <f t="shared" si="6"/>
        <v>0.5895846153846154</v>
      </c>
      <c r="I515" s="56"/>
      <c r="J515" s="74"/>
    </row>
    <row r="516" spans="1:10" ht="15" customHeight="1">
      <c r="A516" s="34" t="s">
        <v>11</v>
      </c>
      <c r="B516" s="31"/>
      <c r="C516" s="31"/>
      <c r="D516" s="31">
        <v>4260</v>
      </c>
      <c r="E516" s="32">
        <v>1800</v>
      </c>
      <c r="F516" s="33">
        <v>1800</v>
      </c>
      <c r="G516" s="70">
        <v>1099.89</v>
      </c>
      <c r="H516" s="54">
        <f t="shared" si="6"/>
        <v>0.6110500000000001</v>
      </c>
      <c r="I516" s="56"/>
      <c r="J516" s="74"/>
    </row>
    <row r="517" spans="1:10" ht="15" customHeight="1">
      <c r="A517" s="51" t="s">
        <v>12</v>
      </c>
      <c r="B517" s="31"/>
      <c r="C517" s="31"/>
      <c r="D517" s="48" t="s">
        <v>155</v>
      </c>
      <c r="E517" s="32">
        <v>1500</v>
      </c>
      <c r="F517" s="33">
        <v>2500</v>
      </c>
      <c r="G517" s="70">
        <v>1550.05</v>
      </c>
      <c r="H517" s="54">
        <f t="shared" si="6"/>
        <v>0.62002</v>
      </c>
      <c r="I517" s="56"/>
      <c r="J517" s="74"/>
    </row>
    <row r="518" spans="1:10" ht="15" customHeight="1">
      <c r="A518" s="34" t="s">
        <v>13</v>
      </c>
      <c r="B518" s="31"/>
      <c r="C518" s="31"/>
      <c r="D518" s="31">
        <v>4300</v>
      </c>
      <c r="E518" s="32">
        <v>52000</v>
      </c>
      <c r="F518" s="33">
        <v>40500</v>
      </c>
      <c r="G518" s="70">
        <v>433.34</v>
      </c>
      <c r="H518" s="54">
        <f t="shared" si="6"/>
        <v>0.010699753086419753</v>
      </c>
      <c r="I518" s="56"/>
      <c r="J518" s="74"/>
    </row>
    <row r="519" spans="1:10" ht="15" customHeight="1">
      <c r="A519" s="51" t="s">
        <v>32</v>
      </c>
      <c r="B519" s="31"/>
      <c r="C519" s="31"/>
      <c r="D519" s="48" t="s">
        <v>106</v>
      </c>
      <c r="E519" s="32">
        <v>1000</v>
      </c>
      <c r="F519" s="33">
        <v>1000</v>
      </c>
      <c r="G519" s="70">
        <v>568</v>
      </c>
      <c r="H519" s="54">
        <f t="shared" si="6"/>
        <v>0.568</v>
      </c>
      <c r="I519" s="56"/>
      <c r="J519" s="74"/>
    </row>
    <row r="520" spans="1:10" ht="15" customHeight="1">
      <c r="A520" s="51" t="s">
        <v>287</v>
      </c>
      <c r="B520" s="31"/>
      <c r="C520" s="31"/>
      <c r="D520" s="48" t="s">
        <v>288</v>
      </c>
      <c r="E520" s="32"/>
      <c r="F520" s="33">
        <v>500</v>
      </c>
      <c r="G520" s="70">
        <v>124</v>
      </c>
      <c r="H520" s="54">
        <f t="shared" si="6"/>
        <v>0.248</v>
      </c>
      <c r="I520" s="56"/>
      <c r="J520" s="74"/>
    </row>
    <row r="521" spans="1:10" ht="15" customHeight="1">
      <c r="A521" s="34" t="s">
        <v>74</v>
      </c>
      <c r="B521" s="31"/>
      <c r="C521" s="31">
        <v>90004</v>
      </c>
      <c r="D521" s="31"/>
      <c r="E521" s="32">
        <f>SUM(E522:E526)</f>
        <v>47500</v>
      </c>
      <c r="F521" s="32">
        <f>SUM(F522:F526)</f>
        <v>77500</v>
      </c>
      <c r="G521" s="77">
        <f>SUM(G522:G526)</f>
        <v>13625.64</v>
      </c>
      <c r="H521" s="54">
        <f t="shared" si="6"/>
        <v>0.17581470967741936</v>
      </c>
      <c r="I521" s="85">
        <f>G521/9077744.83</f>
        <v>0.0015009939423468019</v>
      </c>
      <c r="J521" s="74"/>
    </row>
    <row r="522" spans="1:10" ht="15" customHeight="1">
      <c r="A522" s="51" t="s">
        <v>195</v>
      </c>
      <c r="B522" s="31"/>
      <c r="C522" s="31"/>
      <c r="D522" s="48" t="s">
        <v>196</v>
      </c>
      <c r="E522" s="32">
        <v>1500</v>
      </c>
      <c r="F522" s="33">
        <v>1500</v>
      </c>
      <c r="G522" s="70">
        <v>0</v>
      </c>
      <c r="H522" s="54">
        <f t="shared" si="6"/>
        <v>0</v>
      </c>
      <c r="I522" s="56"/>
      <c r="J522" s="74"/>
    </row>
    <row r="523" spans="1:10" ht="15" customHeight="1">
      <c r="A523" s="34" t="s">
        <v>10</v>
      </c>
      <c r="B523" s="31"/>
      <c r="C523" s="31"/>
      <c r="D523" s="31">
        <v>4210</v>
      </c>
      <c r="E523" s="32">
        <v>35000</v>
      </c>
      <c r="F523" s="33">
        <v>65000</v>
      </c>
      <c r="G523" s="70">
        <v>12404.23</v>
      </c>
      <c r="H523" s="54">
        <f t="shared" si="6"/>
        <v>0.1908343076923077</v>
      </c>
      <c r="I523" s="56"/>
      <c r="J523" s="74"/>
    </row>
    <row r="524" spans="1:10" ht="15" customHeight="1">
      <c r="A524" s="34" t="s">
        <v>11</v>
      </c>
      <c r="B524" s="31"/>
      <c r="C524" s="31"/>
      <c r="D524" s="31" t="s">
        <v>180</v>
      </c>
      <c r="E524" s="32">
        <v>500</v>
      </c>
      <c r="F524" s="33">
        <v>500</v>
      </c>
      <c r="G524" s="70">
        <v>86.2</v>
      </c>
      <c r="H524" s="54">
        <f t="shared" si="6"/>
        <v>0.1724</v>
      </c>
      <c r="I524" s="56"/>
      <c r="J524" s="74"/>
    </row>
    <row r="525" spans="1:10" ht="15" customHeight="1">
      <c r="A525" s="51" t="s">
        <v>12</v>
      </c>
      <c r="B525" s="31"/>
      <c r="C525" s="31"/>
      <c r="D525" s="48" t="s">
        <v>155</v>
      </c>
      <c r="E525" s="32">
        <v>500</v>
      </c>
      <c r="F525" s="33">
        <v>500</v>
      </c>
      <c r="G525" s="70">
        <v>0</v>
      </c>
      <c r="H525" s="54">
        <f t="shared" si="6"/>
        <v>0</v>
      </c>
      <c r="I525" s="56"/>
      <c r="J525" s="74"/>
    </row>
    <row r="526" spans="1:10" ht="15" customHeight="1">
      <c r="A526" s="34" t="s">
        <v>13</v>
      </c>
      <c r="B526" s="31"/>
      <c r="C526" s="31"/>
      <c r="D526" s="31">
        <v>4300</v>
      </c>
      <c r="E526" s="32">
        <v>10000</v>
      </c>
      <c r="F526" s="33">
        <v>10000</v>
      </c>
      <c r="G526" s="70">
        <v>1135.21</v>
      </c>
      <c r="H526" s="54">
        <f t="shared" si="6"/>
        <v>0.113521</v>
      </c>
      <c r="I526" s="56"/>
      <c r="J526" s="74"/>
    </row>
    <row r="527" spans="1:10" ht="15" customHeight="1">
      <c r="A527" s="57" t="s">
        <v>469</v>
      </c>
      <c r="B527" s="31"/>
      <c r="C527" s="31" t="s">
        <v>451</v>
      </c>
      <c r="D527" s="31"/>
      <c r="E527" s="32"/>
      <c r="F527" s="33">
        <f>SUM(F528)</f>
        <v>5000</v>
      </c>
      <c r="G527" s="70">
        <f>SUM(G528)</f>
        <v>4005</v>
      </c>
      <c r="H527" s="54">
        <f t="shared" si="6"/>
        <v>0.801</v>
      </c>
      <c r="I527" s="85">
        <f>G527/9077744.83</f>
        <v>0.00044118887179603615</v>
      </c>
      <c r="J527" s="74"/>
    </row>
    <row r="528" spans="1:10" ht="15" customHeight="1">
      <c r="A528" s="34" t="s">
        <v>13</v>
      </c>
      <c r="B528" s="31"/>
      <c r="C528" s="31"/>
      <c r="D528" s="31" t="s">
        <v>93</v>
      </c>
      <c r="E528" s="32"/>
      <c r="F528" s="33">
        <v>5000</v>
      </c>
      <c r="G528" s="70">
        <v>4005</v>
      </c>
      <c r="H528" s="54">
        <f t="shared" si="6"/>
        <v>0.801</v>
      </c>
      <c r="I528" s="56"/>
      <c r="J528" s="74"/>
    </row>
    <row r="529" spans="1:10" ht="15" customHeight="1">
      <c r="A529" s="34" t="s">
        <v>75</v>
      </c>
      <c r="B529" s="31"/>
      <c r="C529" s="31">
        <v>90015</v>
      </c>
      <c r="D529" s="31"/>
      <c r="E529" s="32">
        <f>SUM(E530:E534)</f>
        <v>364000</v>
      </c>
      <c r="F529" s="32">
        <f>SUM(F530:F534)</f>
        <v>364000</v>
      </c>
      <c r="G529" s="77">
        <f>SUM(G530:G534)</f>
        <v>136769.06</v>
      </c>
      <c r="H529" s="54">
        <f t="shared" si="6"/>
        <v>0.3757391758241758</v>
      </c>
      <c r="I529" s="85">
        <f>G529/9077744.83</f>
        <v>0.015066413802248284</v>
      </c>
      <c r="J529" s="74"/>
    </row>
    <row r="530" spans="1:10" ht="15" customHeight="1">
      <c r="A530" s="51" t="s">
        <v>10</v>
      </c>
      <c r="B530" s="31"/>
      <c r="C530" s="31"/>
      <c r="D530" s="48" t="s">
        <v>97</v>
      </c>
      <c r="E530" s="32">
        <v>25000</v>
      </c>
      <c r="F530" s="33">
        <v>25000</v>
      </c>
      <c r="G530" s="70">
        <v>610</v>
      </c>
      <c r="H530" s="54">
        <f t="shared" si="6"/>
        <v>0.0244</v>
      </c>
      <c r="I530" s="56"/>
      <c r="J530" s="74"/>
    </row>
    <row r="531" spans="1:10" ht="15" customHeight="1">
      <c r="A531" s="34" t="s">
        <v>11</v>
      </c>
      <c r="B531" s="31"/>
      <c r="C531" s="31"/>
      <c r="D531" s="31">
        <v>4260</v>
      </c>
      <c r="E531" s="32">
        <v>180000</v>
      </c>
      <c r="F531" s="33">
        <v>180000</v>
      </c>
      <c r="G531" s="70">
        <v>100661.16</v>
      </c>
      <c r="H531" s="54">
        <f t="shared" si="6"/>
        <v>0.5592286666666667</v>
      </c>
      <c r="I531" s="56"/>
      <c r="J531" s="74"/>
    </row>
    <row r="532" spans="1:10" ht="15" customHeight="1">
      <c r="A532" s="34" t="s">
        <v>12</v>
      </c>
      <c r="B532" s="31"/>
      <c r="C532" s="31"/>
      <c r="D532" s="31">
        <v>4270</v>
      </c>
      <c r="E532" s="32">
        <v>75000</v>
      </c>
      <c r="F532" s="33">
        <v>75000</v>
      </c>
      <c r="G532" s="70">
        <v>32018.41</v>
      </c>
      <c r="H532" s="54">
        <f t="shared" si="6"/>
        <v>0.42691213333333333</v>
      </c>
      <c r="I532" s="56"/>
      <c r="J532" s="74"/>
    </row>
    <row r="533" spans="1:10" ht="15" customHeight="1">
      <c r="A533" s="34" t="s">
        <v>13</v>
      </c>
      <c r="B533" s="31"/>
      <c r="C533" s="31"/>
      <c r="D533" s="31">
        <v>4300</v>
      </c>
      <c r="E533" s="32">
        <v>14000</v>
      </c>
      <c r="F533" s="33">
        <v>14000</v>
      </c>
      <c r="G533" s="70">
        <v>66.22</v>
      </c>
      <c r="H533" s="54">
        <f t="shared" si="6"/>
        <v>0.00473</v>
      </c>
      <c r="I533" s="56"/>
      <c r="J533" s="74"/>
    </row>
    <row r="534" spans="1:10" ht="15" customHeight="1">
      <c r="A534" s="34" t="s">
        <v>112</v>
      </c>
      <c r="B534" s="31"/>
      <c r="C534" s="31"/>
      <c r="D534" s="31" t="s">
        <v>103</v>
      </c>
      <c r="E534" s="32">
        <v>70000</v>
      </c>
      <c r="F534" s="33">
        <v>70000</v>
      </c>
      <c r="G534" s="70">
        <v>3413.27</v>
      </c>
      <c r="H534" s="54">
        <f t="shared" si="6"/>
        <v>0.048761</v>
      </c>
      <c r="I534" s="56"/>
      <c r="J534" s="74"/>
    </row>
    <row r="535" spans="1:10" ht="25.5">
      <c r="A535" s="34" t="s">
        <v>406</v>
      </c>
      <c r="B535" s="31"/>
      <c r="C535" s="31" t="s">
        <v>300</v>
      </c>
      <c r="D535" s="31"/>
      <c r="E535" s="32">
        <v>200</v>
      </c>
      <c r="F535" s="33">
        <f>SUM(F536)</f>
        <v>200</v>
      </c>
      <c r="G535" s="70">
        <f>SUM(G536)</f>
        <v>0</v>
      </c>
      <c r="H535" s="54">
        <f t="shared" si="6"/>
        <v>0</v>
      </c>
      <c r="I535" s="85">
        <f>G535/9077744.83</f>
        <v>0</v>
      </c>
      <c r="J535" s="74"/>
    </row>
    <row r="536" spans="1:10" ht="15" customHeight="1">
      <c r="A536" s="34" t="s">
        <v>10</v>
      </c>
      <c r="B536" s="31"/>
      <c r="C536" s="31"/>
      <c r="D536" s="31" t="s">
        <v>97</v>
      </c>
      <c r="E536" s="32">
        <v>200</v>
      </c>
      <c r="F536" s="33">
        <v>200</v>
      </c>
      <c r="G536" s="70">
        <v>0</v>
      </c>
      <c r="H536" s="54">
        <f t="shared" si="6"/>
        <v>0</v>
      </c>
      <c r="I536" s="56"/>
      <c r="J536" s="74"/>
    </row>
    <row r="537" spans="1:10" ht="15" customHeight="1">
      <c r="A537" s="34" t="s">
        <v>16</v>
      </c>
      <c r="B537" s="31"/>
      <c r="C537" s="31" t="s">
        <v>105</v>
      </c>
      <c r="D537" s="31"/>
      <c r="E537" s="32">
        <f>SUM(E538:E550)</f>
        <v>309855</v>
      </c>
      <c r="F537" s="32">
        <f>SUM(F538:F550)</f>
        <v>309855</v>
      </c>
      <c r="G537" s="77">
        <f>SUM(G538:G550)</f>
        <v>190588.98</v>
      </c>
      <c r="H537" s="54">
        <f t="shared" si="6"/>
        <v>0.6150908650820546</v>
      </c>
      <c r="I537" s="85">
        <f>G537/9077744.83</f>
        <v>0.02099519027789196</v>
      </c>
      <c r="J537" s="74"/>
    </row>
    <row r="538" spans="1:10" ht="25.5">
      <c r="A538" s="51" t="s">
        <v>175</v>
      </c>
      <c r="B538" s="31"/>
      <c r="C538" s="31"/>
      <c r="D538" s="48" t="s">
        <v>114</v>
      </c>
      <c r="E538" s="32">
        <v>8000</v>
      </c>
      <c r="F538" s="33">
        <v>8000</v>
      </c>
      <c r="G538" s="70">
        <v>3503.34</v>
      </c>
      <c r="H538" s="54">
        <f t="shared" si="6"/>
        <v>0.4379175</v>
      </c>
      <c r="I538" s="56"/>
      <c r="J538" s="74"/>
    </row>
    <row r="539" spans="1:10" ht="15" customHeight="1">
      <c r="A539" s="51" t="s">
        <v>20</v>
      </c>
      <c r="B539" s="31"/>
      <c r="C539" s="31"/>
      <c r="D539" s="48" t="s">
        <v>177</v>
      </c>
      <c r="E539" s="32">
        <v>206575</v>
      </c>
      <c r="F539" s="33">
        <v>206575</v>
      </c>
      <c r="G539" s="70">
        <v>132609.67</v>
      </c>
      <c r="H539" s="54">
        <f t="shared" si="6"/>
        <v>0.6419444269635726</v>
      </c>
      <c r="I539" s="56"/>
      <c r="J539" s="74"/>
    </row>
    <row r="540" spans="1:10" ht="15" customHeight="1">
      <c r="A540" s="51" t="s">
        <v>21</v>
      </c>
      <c r="B540" s="31"/>
      <c r="C540" s="31"/>
      <c r="D540" s="48" t="s">
        <v>209</v>
      </c>
      <c r="E540" s="32">
        <v>16500</v>
      </c>
      <c r="F540" s="33">
        <v>16500</v>
      </c>
      <c r="G540" s="70">
        <v>16217.87</v>
      </c>
      <c r="H540" s="54">
        <f t="shared" si="6"/>
        <v>0.9829012121212122</v>
      </c>
      <c r="I540" s="56"/>
      <c r="J540" s="74"/>
    </row>
    <row r="541" spans="1:10" ht="15" customHeight="1">
      <c r="A541" s="51" t="s">
        <v>22</v>
      </c>
      <c r="B541" s="31"/>
      <c r="C541" s="31"/>
      <c r="D541" s="48" t="s">
        <v>95</v>
      </c>
      <c r="E541" s="32">
        <v>33867</v>
      </c>
      <c r="F541" s="33">
        <v>33867</v>
      </c>
      <c r="G541" s="70">
        <v>18033.64</v>
      </c>
      <c r="H541" s="54">
        <f t="shared" si="6"/>
        <v>0.5324841290932175</v>
      </c>
      <c r="I541" s="56"/>
      <c r="J541" s="74"/>
    </row>
    <row r="542" spans="1:10" ht="15" customHeight="1">
      <c r="A542" s="51" t="s">
        <v>23</v>
      </c>
      <c r="B542" s="31"/>
      <c r="C542" s="31"/>
      <c r="D542" s="48" t="s">
        <v>96</v>
      </c>
      <c r="E542" s="32">
        <v>5463</v>
      </c>
      <c r="F542" s="33">
        <v>5463</v>
      </c>
      <c r="G542" s="70">
        <v>2962.24</v>
      </c>
      <c r="H542" s="54">
        <f t="shared" si="6"/>
        <v>0.5422368661907376</v>
      </c>
      <c r="I542" s="56"/>
      <c r="J542" s="74"/>
    </row>
    <row r="543" spans="1:10" ht="15" customHeight="1">
      <c r="A543" s="51" t="s">
        <v>195</v>
      </c>
      <c r="B543" s="31"/>
      <c r="C543" s="31"/>
      <c r="D543" s="48" t="s">
        <v>196</v>
      </c>
      <c r="E543" s="32">
        <v>650</v>
      </c>
      <c r="F543" s="33">
        <v>650</v>
      </c>
      <c r="G543" s="70">
        <v>0</v>
      </c>
      <c r="H543" s="54">
        <f t="shared" si="6"/>
        <v>0</v>
      </c>
      <c r="I543" s="56"/>
      <c r="J543" s="74"/>
    </row>
    <row r="544" spans="1:10" ht="15" customHeight="1">
      <c r="A544" s="51" t="s">
        <v>10</v>
      </c>
      <c r="B544" s="31"/>
      <c r="C544" s="31"/>
      <c r="D544" s="48" t="s">
        <v>97</v>
      </c>
      <c r="E544" s="32">
        <v>5000</v>
      </c>
      <c r="F544" s="33">
        <v>5000</v>
      </c>
      <c r="G544" s="70">
        <v>186.63</v>
      </c>
      <c r="H544" s="54">
        <f t="shared" si="6"/>
        <v>0.037326</v>
      </c>
      <c r="I544" s="56"/>
      <c r="J544" s="74"/>
    </row>
    <row r="545" spans="1:10" ht="15" customHeight="1">
      <c r="A545" s="51" t="s">
        <v>12</v>
      </c>
      <c r="B545" s="31"/>
      <c r="C545" s="31"/>
      <c r="D545" s="48" t="s">
        <v>155</v>
      </c>
      <c r="E545" s="32">
        <v>500</v>
      </c>
      <c r="F545" s="33">
        <v>500</v>
      </c>
      <c r="G545" s="70">
        <v>0</v>
      </c>
      <c r="H545" s="54">
        <f t="shared" si="6"/>
        <v>0</v>
      </c>
      <c r="I545" s="56"/>
      <c r="J545" s="74"/>
    </row>
    <row r="546" spans="1:10" ht="15" customHeight="1">
      <c r="A546" s="51" t="s">
        <v>58</v>
      </c>
      <c r="B546" s="31"/>
      <c r="C546" s="31"/>
      <c r="D546" s="48" t="s">
        <v>158</v>
      </c>
      <c r="E546" s="32">
        <v>1800</v>
      </c>
      <c r="F546" s="33">
        <v>1800</v>
      </c>
      <c r="G546" s="70">
        <v>1115</v>
      </c>
      <c r="H546" s="54">
        <f t="shared" si="6"/>
        <v>0.6194444444444445</v>
      </c>
      <c r="I546" s="56"/>
      <c r="J546" s="74"/>
    </row>
    <row r="547" spans="1:10" ht="15" customHeight="1">
      <c r="A547" s="34" t="s">
        <v>13</v>
      </c>
      <c r="B547" s="31"/>
      <c r="C547" s="31"/>
      <c r="D547" s="31" t="s">
        <v>93</v>
      </c>
      <c r="E547" s="32">
        <v>8000</v>
      </c>
      <c r="F547" s="33">
        <v>7700</v>
      </c>
      <c r="G547" s="70">
        <v>1960</v>
      </c>
      <c r="H547" s="54">
        <f t="shared" si="6"/>
        <v>0.2545454545454545</v>
      </c>
      <c r="I547" s="56"/>
      <c r="J547" s="74"/>
    </row>
    <row r="548" spans="1:10" ht="25.5">
      <c r="A548" s="51" t="s">
        <v>273</v>
      </c>
      <c r="B548" s="31"/>
      <c r="C548" s="31"/>
      <c r="D548" s="48" t="s">
        <v>263</v>
      </c>
      <c r="E548" s="32">
        <v>500</v>
      </c>
      <c r="F548" s="33">
        <v>500</v>
      </c>
      <c r="G548" s="70">
        <v>275.59</v>
      </c>
      <c r="H548" s="54">
        <f t="shared" si="6"/>
        <v>0.55118</v>
      </c>
      <c r="I548" s="56"/>
      <c r="J548" s="74"/>
    </row>
    <row r="549" spans="1:10" ht="15" customHeight="1">
      <c r="A549" s="51" t="s">
        <v>81</v>
      </c>
      <c r="B549" s="31"/>
      <c r="C549" s="31"/>
      <c r="D549" s="48" t="s">
        <v>168</v>
      </c>
      <c r="E549" s="32">
        <v>18000</v>
      </c>
      <c r="F549" s="33">
        <v>18300</v>
      </c>
      <c r="G549" s="70">
        <v>13725</v>
      </c>
      <c r="H549" s="54">
        <f t="shared" si="6"/>
        <v>0.75</v>
      </c>
      <c r="I549" s="56"/>
      <c r="J549" s="74"/>
    </row>
    <row r="550" spans="1:10" ht="15" customHeight="1">
      <c r="A550" s="51" t="s">
        <v>104</v>
      </c>
      <c r="B550" s="31"/>
      <c r="C550" s="31"/>
      <c r="D550" s="48" t="s">
        <v>103</v>
      </c>
      <c r="E550" s="32">
        <v>5000</v>
      </c>
      <c r="F550" s="33">
        <v>5000</v>
      </c>
      <c r="G550" s="70">
        <v>0</v>
      </c>
      <c r="H550" s="54">
        <f t="shared" si="6"/>
        <v>0</v>
      </c>
      <c r="I550" s="56"/>
      <c r="J550" s="74"/>
    </row>
    <row r="551" spans="1:10" ht="21" customHeight="1">
      <c r="A551" s="36" t="s">
        <v>76</v>
      </c>
      <c r="B551" s="27">
        <v>921</v>
      </c>
      <c r="C551" s="27"/>
      <c r="D551" s="27"/>
      <c r="E551" s="28">
        <f>SUM(E552,E558,E560,E563)</f>
        <v>639000</v>
      </c>
      <c r="F551" s="28">
        <f>SUM(F552,F558,F560)</f>
        <v>639000</v>
      </c>
      <c r="G551" s="71">
        <f>SUM(G552,G558,G560,G563)</f>
        <v>341666.42</v>
      </c>
      <c r="H551" s="56">
        <f t="shared" si="6"/>
        <v>0.5346892331768388</v>
      </c>
      <c r="I551" s="56">
        <f>G551/9077744.83</f>
        <v>0.03763780833218243</v>
      </c>
      <c r="J551" s="139">
        <v>0</v>
      </c>
    </row>
    <row r="552" spans="1:10" ht="15" customHeight="1">
      <c r="A552" s="34" t="s">
        <v>77</v>
      </c>
      <c r="B552" s="31"/>
      <c r="C552" s="31">
        <v>92105</v>
      </c>
      <c r="D552" s="31"/>
      <c r="E552" s="32">
        <f>SUM(E553:E557)</f>
        <v>32500</v>
      </c>
      <c r="F552" s="32">
        <f>SUM(F553:F557)</f>
        <v>32500</v>
      </c>
      <c r="G552" s="73">
        <f>SUM(G553:G557)</f>
        <v>17366.42</v>
      </c>
      <c r="H552" s="54">
        <f t="shared" si="6"/>
        <v>0.5343513846153846</v>
      </c>
      <c r="I552" s="85">
        <f>G552/9077744.83</f>
        <v>0.00191307646615134</v>
      </c>
      <c r="J552" s="74"/>
    </row>
    <row r="553" spans="1:10" ht="15" customHeight="1">
      <c r="A553" s="51" t="s">
        <v>195</v>
      </c>
      <c r="B553" s="31"/>
      <c r="C553" s="31"/>
      <c r="D553" s="48" t="s">
        <v>196</v>
      </c>
      <c r="E553" s="32">
        <v>8000</v>
      </c>
      <c r="F553" s="32">
        <v>8000</v>
      </c>
      <c r="G553" s="73">
        <v>3000</v>
      </c>
      <c r="H553" s="54">
        <f t="shared" si="6"/>
        <v>0.375</v>
      </c>
      <c r="I553" s="56"/>
      <c r="J553" s="74"/>
    </row>
    <row r="554" spans="1:10" ht="15" customHeight="1">
      <c r="A554" s="34" t="s">
        <v>10</v>
      </c>
      <c r="B554" s="31"/>
      <c r="C554" s="31"/>
      <c r="D554" s="31" t="s">
        <v>97</v>
      </c>
      <c r="E554" s="32">
        <v>10000</v>
      </c>
      <c r="F554" s="33">
        <v>10000</v>
      </c>
      <c r="G554" s="70">
        <v>3660</v>
      </c>
      <c r="H554" s="54">
        <f t="shared" si="6"/>
        <v>0.366</v>
      </c>
      <c r="I554" s="56"/>
      <c r="J554" s="74"/>
    </row>
    <row r="555" spans="1:10" ht="15" customHeight="1">
      <c r="A555" s="51" t="s">
        <v>11</v>
      </c>
      <c r="B555" s="31"/>
      <c r="C555" s="31"/>
      <c r="D555" s="48" t="s">
        <v>180</v>
      </c>
      <c r="E555" s="32">
        <v>1000</v>
      </c>
      <c r="F555" s="33">
        <v>1000</v>
      </c>
      <c r="G555" s="70">
        <v>0</v>
      </c>
      <c r="H555" s="54">
        <f t="shared" si="6"/>
        <v>0</v>
      </c>
      <c r="I555" s="56"/>
      <c r="J555" s="74"/>
    </row>
    <row r="556" spans="1:10" ht="15" customHeight="1">
      <c r="A556" s="34" t="s">
        <v>13</v>
      </c>
      <c r="B556" s="31"/>
      <c r="C556" s="31"/>
      <c r="D556" s="31">
        <v>4300</v>
      </c>
      <c r="E556" s="32">
        <v>12000</v>
      </c>
      <c r="F556" s="33">
        <v>12000</v>
      </c>
      <c r="G556" s="70">
        <v>10706.42</v>
      </c>
      <c r="H556" s="54">
        <f t="shared" si="6"/>
        <v>0.8922016666666667</v>
      </c>
      <c r="I556" s="56"/>
      <c r="J556" s="74"/>
    </row>
    <row r="557" spans="1:10" ht="15" customHeight="1">
      <c r="A557" s="51" t="s">
        <v>32</v>
      </c>
      <c r="B557" s="31"/>
      <c r="C557" s="31"/>
      <c r="D557" s="31" t="s">
        <v>106</v>
      </c>
      <c r="E557" s="32">
        <v>1500</v>
      </c>
      <c r="F557" s="33">
        <v>1500</v>
      </c>
      <c r="G557" s="70">
        <v>0</v>
      </c>
      <c r="H557" s="54">
        <f t="shared" si="6"/>
        <v>0</v>
      </c>
      <c r="I557" s="56"/>
      <c r="J557" s="74"/>
    </row>
    <row r="558" spans="1:10" ht="15" customHeight="1">
      <c r="A558" s="34" t="s">
        <v>78</v>
      </c>
      <c r="B558" s="31"/>
      <c r="C558" s="31">
        <v>92109</v>
      </c>
      <c r="D558" s="31"/>
      <c r="E558" s="32">
        <f>SUM(E559:E559)</f>
        <v>282500</v>
      </c>
      <c r="F558" s="33">
        <f>SUM(F559:F559)</f>
        <v>282500</v>
      </c>
      <c r="G558" s="70">
        <f>SUM(G559:G559)</f>
        <v>165000</v>
      </c>
      <c r="H558" s="54">
        <f t="shared" si="6"/>
        <v>0.584070796460177</v>
      </c>
      <c r="I558" s="85">
        <f>G558/9077744.83</f>
        <v>0.018176320560885386</v>
      </c>
      <c r="J558" s="74"/>
    </row>
    <row r="559" spans="1:10" ht="26.25" customHeight="1">
      <c r="A559" s="51" t="s">
        <v>246</v>
      </c>
      <c r="B559" s="31"/>
      <c r="C559" s="31"/>
      <c r="D559" s="48" t="s">
        <v>210</v>
      </c>
      <c r="E559" s="32">
        <v>282500</v>
      </c>
      <c r="F559" s="33">
        <v>282500</v>
      </c>
      <c r="G559" s="70">
        <v>165000</v>
      </c>
      <c r="H559" s="54">
        <f t="shared" si="6"/>
        <v>0.584070796460177</v>
      </c>
      <c r="I559" s="56"/>
      <c r="J559" s="74"/>
    </row>
    <row r="560" spans="1:10" ht="12.75">
      <c r="A560" s="51" t="s">
        <v>79</v>
      </c>
      <c r="B560" s="31"/>
      <c r="C560" s="31">
        <v>92116</v>
      </c>
      <c r="D560" s="31"/>
      <c r="E560" s="32">
        <f>SUM(E561:E562)</f>
        <v>324000</v>
      </c>
      <c r="F560" s="33">
        <f>SUM(F561:F562)</f>
        <v>324000</v>
      </c>
      <c r="G560" s="70">
        <f>SUM(G561:G562)</f>
        <v>159300</v>
      </c>
      <c r="H560" s="54">
        <f t="shared" si="6"/>
        <v>0.49166666666666664</v>
      </c>
      <c r="I560" s="85">
        <f>G560/9077744.83</f>
        <v>0.017548411305145707</v>
      </c>
      <c r="J560" s="74"/>
    </row>
    <row r="561" spans="1:10" ht="27" customHeight="1">
      <c r="A561" s="51" t="s">
        <v>246</v>
      </c>
      <c r="B561" s="31"/>
      <c r="C561" s="31"/>
      <c r="D561" s="48" t="s">
        <v>210</v>
      </c>
      <c r="E561" s="32">
        <v>319000</v>
      </c>
      <c r="F561" s="33">
        <v>319000</v>
      </c>
      <c r="G561" s="70">
        <v>155000</v>
      </c>
      <c r="H561" s="54">
        <f t="shared" si="6"/>
        <v>0.48589341692789967</v>
      </c>
      <c r="I561" s="56"/>
      <c r="J561" s="74"/>
    </row>
    <row r="562" spans="1:10" ht="51.75" customHeight="1">
      <c r="A562" s="51" t="s">
        <v>407</v>
      </c>
      <c r="B562" s="31"/>
      <c r="C562" s="31"/>
      <c r="D562" s="48" t="s">
        <v>408</v>
      </c>
      <c r="E562" s="32">
        <v>5000</v>
      </c>
      <c r="F562" s="33">
        <v>5000</v>
      </c>
      <c r="G562" s="70">
        <v>4300</v>
      </c>
      <c r="H562" s="54">
        <f t="shared" si="6"/>
        <v>0.86</v>
      </c>
      <c r="I562" s="56"/>
      <c r="J562" s="74"/>
    </row>
    <row r="563" spans="1:10" ht="15" customHeight="1" hidden="1">
      <c r="A563" s="51" t="s">
        <v>16</v>
      </c>
      <c r="B563" s="31"/>
      <c r="C563" s="48" t="s">
        <v>211</v>
      </c>
      <c r="D563" s="48"/>
      <c r="E563" s="32">
        <v>0</v>
      </c>
      <c r="F563" s="33">
        <f>SUM(F564)</f>
        <v>0</v>
      </c>
      <c r="G563" s="70">
        <f>SUM(G564)</f>
        <v>0</v>
      </c>
      <c r="H563" s="54" t="e">
        <f t="shared" si="6"/>
        <v>#DIV/0!</v>
      </c>
      <c r="I563" s="56">
        <f>G563/9077744.83</f>
        <v>0</v>
      </c>
      <c r="J563" s="74"/>
    </row>
    <row r="564" spans="1:10" ht="42" customHeight="1" hidden="1">
      <c r="A564" s="51" t="s">
        <v>242</v>
      </c>
      <c r="B564" s="31"/>
      <c r="C564" s="31"/>
      <c r="D564" s="48" t="s">
        <v>230</v>
      </c>
      <c r="E564" s="32">
        <v>0</v>
      </c>
      <c r="F564" s="33">
        <v>0</v>
      </c>
      <c r="G564" s="70">
        <v>0</v>
      </c>
      <c r="H564" s="54" t="e">
        <f t="shared" si="6"/>
        <v>#DIV/0!</v>
      </c>
      <c r="I564" s="56">
        <f>G564/9077744.83</f>
        <v>0</v>
      </c>
      <c r="J564" s="74"/>
    </row>
    <row r="565" spans="1:10" ht="21" customHeight="1">
      <c r="A565" s="36" t="s">
        <v>80</v>
      </c>
      <c r="B565" s="27">
        <v>926</v>
      </c>
      <c r="C565" s="27"/>
      <c r="D565" s="27"/>
      <c r="E565" s="28">
        <f>SUM(E566,E582,E584)</f>
        <v>320830</v>
      </c>
      <c r="F565" s="28">
        <f>SUM(F582,F584,F566)</f>
        <v>332396</v>
      </c>
      <c r="G565" s="71">
        <f>SUM(G582,G584,G566)</f>
        <v>144767.19</v>
      </c>
      <c r="H565" s="56">
        <f t="shared" si="6"/>
        <v>0.4355262698708769</v>
      </c>
      <c r="I565" s="56">
        <f>G565/9077744.83</f>
        <v>0.01594748395235516</v>
      </c>
      <c r="J565" s="139">
        <v>0</v>
      </c>
    </row>
    <row r="566" spans="1:10" s="45" customFormat="1" ht="15" customHeight="1">
      <c r="A566" s="40" t="s">
        <v>354</v>
      </c>
      <c r="B566" s="37"/>
      <c r="C566" s="37" t="s">
        <v>355</v>
      </c>
      <c r="D566" s="37"/>
      <c r="E566" s="38">
        <f>SUM(E567:E581)</f>
        <v>130830</v>
      </c>
      <c r="F566" s="38">
        <f>SUM(F567:F581)</f>
        <v>130830</v>
      </c>
      <c r="G566" s="72">
        <f>SUM(G567:G581)</f>
        <v>65612.29</v>
      </c>
      <c r="H566" s="85">
        <f t="shared" si="6"/>
        <v>0.5015079874646488</v>
      </c>
      <c r="I566" s="85">
        <f>G566/9077744.83</f>
        <v>0.007227818277416815</v>
      </c>
      <c r="J566" s="74"/>
    </row>
    <row r="567" spans="1:10" s="45" customFormat="1" ht="15" customHeight="1">
      <c r="A567" s="40" t="s">
        <v>175</v>
      </c>
      <c r="B567" s="37"/>
      <c r="C567" s="37"/>
      <c r="D567" s="37" t="s">
        <v>114</v>
      </c>
      <c r="E567" s="38">
        <v>500</v>
      </c>
      <c r="F567" s="38">
        <v>500</v>
      </c>
      <c r="G567" s="72">
        <v>54.71</v>
      </c>
      <c r="H567" s="85">
        <f t="shared" si="6"/>
        <v>0.10942</v>
      </c>
      <c r="I567" s="56"/>
      <c r="J567" s="74"/>
    </row>
    <row r="568" spans="1:10" s="45" customFormat="1" ht="15" customHeight="1">
      <c r="A568" s="40" t="s">
        <v>20</v>
      </c>
      <c r="B568" s="37"/>
      <c r="C568" s="37"/>
      <c r="D568" s="37" t="s">
        <v>177</v>
      </c>
      <c r="E568" s="38">
        <v>48516</v>
      </c>
      <c r="F568" s="38">
        <v>48516</v>
      </c>
      <c r="G568" s="72">
        <v>19803.43</v>
      </c>
      <c r="H568" s="85">
        <f t="shared" si="6"/>
        <v>0.40818348586033476</v>
      </c>
      <c r="I568" s="56"/>
      <c r="J568" s="74"/>
    </row>
    <row r="569" spans="1:10" s="45" customFormat="1" ht="15" customHeight="1">
      <c r="A569" s="40" t="s">
        <v>21</v>
      </c>
      <c r="B569" s="37"/>
      <c r="C569" s="37"/>
      <c r="D569" s="37" t="s">
        <v>209</v>
      </c>
      <c r="E569" s="38">
        <v>2989</v>
      </c>
      <c r="F569" s="38">
        <v>2989</v>
      </c>
      <c r="G569" s="72">
        <v>2988.26</v>
      </c>
      <c r="H569" s="85">
        <f t="shared" si="6"/>
        <v>0.9997524255603881</v>
      </c>
      <c r="I569" s="56"/>
      <c r="J569" s="74"/>
    </row>
    <row r="570" spans="1:10" s="45" customFormat="1" ht="15" customHeight="1">
      <c r="A570" s="40" t="s">
        <v>22</v>
      </c>
      <c r="B570" s="37"/>
      <c r="C570" s="37"/>
      <c r="D570" s="37" t="s">
        <v>95</v>
      </c>
      <c r="E570" s="38">
        <v>7823</v>
      </c>
      <c r="F570" s="38">
        <v>7823</v>
      </c>
      <c r="G570" s="72">
        <v>3070.25</v>
      </c>
      <c r="H570" s="85">
        <f t="shared" si="6"/>
        <v>0.39246452767480505</v>
      </c>
      <c r="I570" s="56"/>
      <c r="J570" s="74"/>
    </row>
    <row r="571" spans="1:10" s="45" customFormat="1" ht="15" customHeight="1">
      <c r="A571" s="40" t="s">
        <v>23</v>
      </c>
      <c r="B571" s="37"/>
      <c r="C571" s="37"/>
      <c r="D571" s="37" t="s">
        <v>96</v>
      </c>
      <c r="E571" s="38">
        <v>1262</v>
      </c>
      <c r="F571" s="38">
        <v>1262</v>
      </c>
      <c r="G571" s="72">
        <v>496.21</v>
      </c>
      <c r="H571" s="85">
        <f t="shared" si="6"/>
        <v>0.3931933438985737</v>
      </c>
      <c r="I571" s="56"/>
      <c r="J571" s="74"/>
    </row>
    <row r="572" spans="1:10" s="45" customFormat="1" ht="15" customHeight="1">
      <c r="A572" s="40" t="s">
        <v>195</v>
      </c>
      <c r="B572" s="37"/>
      <c r="C572" s="37"/>
      <c r="D572" s="37" t="s">
        <v>196</v>
      </c>
      <c r="E572" s="38">
        <v>5000</v>
      </c>
      <c r="F572" s="38">
        <v>5000</v>
      </c>
      <c r="G572" s="72">
        <v>829.5</v>
      </c>
      <c r="H572" s="85">
        <f t="shared" si="6"/>
        <v>0.1659</v>
      </c>
      <c r="I572" s="56"/>
      <c r="J572" s="74"/>
    </row>
    <row r="573" spans="1:10" s="45" customFormat="1" ht="15" customHeight="1">
      <c r="A573" s="40" t="s">
        <v>10</v>
      </c>
      <c r="B573" s="37"/>
      <c r="C573" s="37"/>
      <c r="D573" s="37" t="s">
        <v>97</v>
      </c>
      <c r="E573" s="38">
        <v>30000</v>
      </c>
      <c r="F573" s="38">
        <v>30000</v>
      </c>
      <c r="G573" s="72">
        <v>16607.19</v>
      </c>
      <c r="H573" s="85">
        <f t="shared" si="6"/>
        <v>0.553573</v>
      </c>
      <c r="I573" s="56"/>
      <c r="J573" s="74"/>
    </row>
    <row r="574" spans="1:10" s="45" customFormat="1" ht="15" customHeight="1">
      <c r="A574" s="40" t="s">
        <v>207</v>
      </c>
      <c r="B574" s="37"/>
      <c r="C574" s="37"/>
      <c r="D574" s="37" t="s">
        <v>208</v>
      </c>
      <c r="E574" s="38">
        <v>1000</v>
      </c>
      <c r="F574" s="38">
        <v>1000</v>
      </c>
      <c r="G574" s="72">
        <v>389.64</v>
      </c>
      <c r="H574" s="85">
        <f t="shared" si="6"/>
        <v>0.38964</v>
      </c>
      <c r="I574" s="56"/>
      <c r="J574" s="74"/>
    </row>
    <row r="575" spans="1:10" s="45" customFormat="1" ht="15" customHeight="1">
      <c r="A575" s="40" t="s">
        <v>11</v>
      </c>
      <c r="B575" s="37"/>
      <c r="C575" s="37"/>
      <c r="D575" s="37" t="s">
        <v>180</v>
      </c>
      <c r="E575" s="38">
        <v>16000</v>
      </c>
      <c r="F575" s="38">
        <v>16000</v>
      </c>
      <c r="G575" s="72">
        <v>11686.72</v>
      </c>
      <c r="H575" s="85">
        <f t="shared" si="6"/>
        <v>0.73042</v>
      </c>
      <c r="I575" s="56"/>
      <c r="J575" s="74"/>
    </row>
    <row r="576" spans="1:10" s="45" customFormat="1" ht="15" customHeight="1">
      <c r="A576" s="40" t="s">
        <v>12</v>
      </c>
      <c r="B576" s="37"/>
      <c r="C576" s="37"/>
      <c r="D576" s="37" t="s">
        <v>155</v>
      </c>
      <c r="E576" s="38">
        <v>1500</v>
      </c>
      <c r="F576" s="38">
        <v>1500</v>
      </c>
      <c r="G576" s="72">
        <v>0</v>
      </c>
      <c r="H576" s="85">
        <f t="shared" si="6"/>
        <v>0</v>
      </c>
      <c r="I576" s="56"/>
      <c r="J576" s="74"/>
    </row>
    <row r="577" spans="1:10" s="45" customFormat="1" ht="15" customHeight="1" hidden="1">
      <c r="A577" s="40" t="s">
        <v>58</v>
      </c>
      <c r="B577" s="37"/>
      <c r="C577" s="37"/>
      <c r="D577" s="37" t="s">
        <v>158</v>
      </c>
      <c r="E577" s="38"/>
      <c r="F577" s="38">
        <v>0</v>
      </c>
      <c r="G577" s="72">
        <v>0</v>
      </c>
      <c r="H577" s="85" t="e">
        <f t="shared" si="6"/>
        <v>#DIV/0!</v>
      </c>
      <c r="I577" s="56"/>
      <c r="J577" s="74"/>
    </row>
    <row r="578" spans="1:10" s="45" customFormat="1" ht="15" customHeight="1">
      <c r="A578" s="40" t="s">
        <v>13</v>
      </c>
      <c r="B578" s="37"/>
      <c r="C578" s="37"/>
      <c r="D578" s="37" t="s">
        <v>93</v>
      </c>
      <c r="E578" s="38">
        <v>11400</v>
      </c>
      <c r="F578" s="38">
        <v>11400</v>
      </c>
      <c r="G578" s="72">
        <v>6913.74</v>
      </c>
      <c r="H578" s="85">
        <f t="shared" si="6"/>
        <v>0.6064684210526315</v>
      </c>
      <c r="I578" s="56"/>
      <c r="J578" s="74"/>
    </row>
    <row r="579" spans="1:10" s="45" customFormat="1" ht="24.75" customHeight="1">
      <c r="A579" s="40" t="s">
        <v>268</v>
      </c>
      <c r="B579" s="37"/>
      <c r="C579" s="37"/>
      <c r="D579" s="37" t="s">
        <v>265</v>
      </c>
      <c r="E579" s="38">
        <v>1800</v>
      </c>
      <c r="F579" s="38">
        <v>1800</v>
      </c>
      <c r="G579" s="72">
        <v>676.96</v>
      </c>
      <c r="H579" s="85">
        <f t="shared" si="6"/>
        <v>0.3760888888888889</v>
      </c>
      <c r="I579" s="56"/>
      <c r="J579" s="74"/>
    </row>
    <row r="580" spans="1:10" s="45" customFormat="1" ht="15" customHeight="1">
      <c r="A580" s="40" t="s">
        <v>32</v>
      </c>
      <c r="B580" s="37"/>
      <c r="C580" s="37"/>
      <c r="D580" s="37" t="s">
        <v>106</v>
      </c>
      <c r="E580" s="38">
        <v>1000</v>
      </c>
      <c r="F580" s="38">
        <v>944</v>
      </c>
      <c r="G580" s="72">
        <v>0</v>
      </c>
      <c r="H580" s="85">
        <f t="shared" si="6"/>
        <v>0</v>
      </c>
      <c r="I580" s="56"/>
      <c r="J580" s="74"/>
    </row>
    <row r="581" spans="1:10" s="45" customFormat="1" ht="15" customHeight="1">
      <c r="A581" s="40" t="s">
        <v>81</v>
      </c>
      <c r="B581" s="37"/>
      <c r="C581" s="37"/>
      <c r="D581" s="37" t="s">
        <v>168</v>
      </c>
      <c r="E581" s="38">
        <v>2040</v>
      </c>
      <c r="F581" s="38">
        <v>2096</v>
      </c>
      <c r="G581" s="72">
        <v>2095.68</v>
      </c>
      <c r="H581" s="85">
        <f t="shared" si="6"/>
        <v>0.9998473282442747</v>
      </c>
      <c r="I581" s="56"/>
      <c r="J581" s="74"/>
    </row>
    <row r="582" spans="1:10" ht="15" customHeight="1">
      <c r="A582" s="51" t="s">
        <v>247</v>
      </c>
      <c r="B582" s="31"/>
      <c r="C582" s="48" t="s">
        <v>248</v>
      </c>
      <c r="D582" s="31"/>
      <c r="E582" s="32">
        <f>SUM(E583)</f>
        <v>120000</v>
      </c>
      <c r="F582" s="33">
        <f>SUM(F583)</f>
        <v>120000</v>
      </c>
      <c r="G582" s="70">
        <f>SUM(G583)</f>
        <v>71500</v>
      </c>
      <c r="H582" s="85">
        <f t="shared" si="6"/>
        <v>0.5958333333333333</v>
      </c>
      <c r="I582" s="85">
        <f>G582/9077744.83</f>
        <v>0.007876405576383666</v>
      </c>
      <c r="J582" s="74"/>
    </row>
    <row r="583" spans="1:10" ht="38.25">
      <c r="A583" s="51" t="s">
        <v>242</v>
      </c>
      <c r="B583" s="31"/>
      <c r="C583" s="31"/>
      <c r="D583" s="31">
        <v>2820</v>
      </c>
      <c r="E583" s="32">
        <v>120000</v>
      </c>
      <c r="F583" s="33">
        <v>120000</v>
      </c>
      <c r="G583" s="70">
        <v>71500</v>
      </c>
      <c r="H583" s="85">
        <f t="shared" si="6"/>
        <v>0.5958333333333333</v>
      </c>
      <c r="I583" s="56"/>
      <c r="J583" s="74"/>
    </row>
    <row r="584" spans="1:10" ht="15" customHeight="1">
      <c r="A584" s="34" t="s">
        <v>16</v>
      </c>
      <c r="B584" s="31"/>
      <c r="C584" s="31">
        <v>92695</v>
      </c>
      <c r="D584" s="31"/>
      <c r="E584" s="32">
        <f>SUM(E585:E585)</f>
        <v>70000</v>
      </c>
      <c r="F584" s="32">
        <f>SUM(F585:F585)</f>
        <v>81566</v>
      </c>
      <c r="G584" s="77">
        <f>SUM(G585:G585)</f>
        <v>7654.9</v>
      </c>
      <c r="H584" s="85">
        <f t="shared" si="6"/>
        <v>0.09384915283328837</v>
      </c>
      <c r="I584" s="85">
        <f>G584/9077744.83</f>
        <v>0.0008432600985546759</v>
      </c>
      <c r="J584" s="74"/>
    </row>
    <row r="585" spans="1:10" ht="24" customHeight="1">
      <c r="A585" s="57" t="s">
        <v>473</v>
      </c>
      <c r="B585" s="31"/>
      <c r="C585" s="31"/>
      <c r="D585" s="58" t="s">
        <v>103</v>
      </c>
      <c r="E585" s="32">
        <v>70000</v>
      </c>
      <c r="F585" s="33">
        <v>81566</v>
      </c>
      <c r="G585" s="70">
        <v>7654.9</v>
      </c>
      <c r="H585" s="54">
        <f>G585/F585</f>
        <v>0.09384915283328837</v>
      </c>
      <c r="I585" s="56">
        <f>G585/9077744.83</f>
        <v>0.0008432600985546759</v>
      </c>
      <c r="J585" s="74"/>
    </row>
    <row r="586" spans="1:10" ht="24.75" customHeight="1">
      <c r="A586" s="41" t="s">
        <v>82</v>
      </c>
      <c r="B586" s="42"/>
      <c r="C586" s="42"/>
      <c r="D586" s="42"/>
      <c r="E586" s="89">
        <f>SUM(E3,E17,E34,E62,E129,E155,E180,E188,E194,E197,E339,E363,E473,E501,E551,E565,E56,E432,E13)</f>
        <v>20580206</v>
      </c>
      <c r="F586" s="136">
        <f>SUM(F565,F551,F501,F473,F432,F363,F339,F197,F194,F188,F180,F155,F129,F62,F59,F34,F17,F13,F56,F3)</f>
        <v>20712787</v>
      </c>
      <c r="G586" s="139">
        <f>SUM(G565,G551,G501,G473,G432,G363,G339,G197,G194,G188,G180,G155,G129,G62,G59,G34,G17,G13,G56,G3)</f>
        <v>9077744.829999998</v>
      </c>
      <c r="H586" s="56">
        <f>G586/F586</f>
        <v>0.43826766673166667</v>
      </c>
      <c r="I586" s="56">
        <f>G586/9077744.83</f>
        <v>0.9999999999999998</v>
      </c>
      <c r="J586" s="136">
        <v>0</v>
      </c>
    </row>
    <row r="587" spans="1:10" ht="12.75">
      <c r="A587" s="57" t="s">
        <v>452</v>
      </c>
      <c r="B587" s="127"/>
      <c r="C587" s="127"/>
      <c r="D587" s="127"/>
      <c r="E587" s="127"/>
      <c r="F587" s="142"/>
      <c r="G587" s="129"/>
      <c r="H587" s="56"/>
      <c r="I587" s="56"/>
      <c r="J587" s="143"/>
    </row>
    <row r="588" spans="1:10" s="147" customFormat="1" ht="21" customHeight="1">
      <c r="A588" s="145" t="s">
        <v>453</v>
      </c>
      <c r="B588" s="146"/>
      <c r="C588" s="146"/>
      <c r="D588" s="146"/>
      <c r="E588" s="154">
        <v>13840489</v>
      </c>
      <c r="F588" s="154">
        <v>14033702</v>
      </c>
      <c r="G588" s="155">
        <v>7134984.28</v>
      </c>
      <c r="H588" s="149">
        <f aca="true" t="shared" si="7" ref="H588:H602">G588/F588</f>
        <v>0.5084178273131352</v>
      </c>
      <c r="I588" s="149">
        <f>G588/9077744.83</f>
        <v>0.7859864331524727</v>
      </c>
      <c r="J588" s="195" t="s">
        <v>474</v>
      </c>
    </row>
    <row r="589" spans="1:10" ht="12.75">
      <c r="A589" s="57" t="s">
        <v>455</v>
      </c>
      <c r="B589" s="127"/>
      <c r="C589" s="127"/>
      <c r="D589" s="127"/>
      <c r="E589" s="130"/>
      <c r="F589" s="144"/>
      <c r="G589" s="148"/>
      <c r="H589" s="56"/>
      <c r="I589" s="56"/>
      <c r="J589" s="196"/>
    </row>
    <row r="590" spans="1:10" ht="18" customHeight="1">
      <c r="A590" s="57" t="s">
        <v>456</v>
      </c>
      <c r="B590" s="127"/>
      <c r="C590" s="127"/>
      <c r="D590" s="127"/>
      <c r="E590" s="150">
        <v>6507139</v>
      </c>
      <c r="F590" s="151">
        <v>6532963</v>
      </c>
      <c r="G590" s="152">
        <v>3381580.89</v>
      </c>
      <c r="H590" s="85">
        <f t="shared" si="7"/>
        <v>0.5176182522386856</v>
      </c>
      <c r="I590" s="85">
        <f aca="true" t="shared" si="8" ref="I590:I597">G590/9077744.83</f>
        <v>0.37251332278305516</v>
      </c>
      <c r="J590" s="153">
        <f>G590/G588</f>
        <v>0.4739437057316124</v>
      </c>
    </row>
    <row r="591" spans="1:10" ht="25.5">
      <c r="A591" s="57" t="s">
        <v>457</v>
      </c>
      <c r="B591" s="127"/>
      <c r="C591" s="127"/>
      <c r="D591" s="127"/>
      <c r="E591" s="150">
        <v>2901049</v>
      </c>
      <c r="F591" s="151">
        <v>2997258</v>
      </c>
      <c r="G591" s="152">
        <v>1408327.11</v>
      </c>
      <c r="H591" s="85">
        <f t="shared" si="7"/>
        <v>0.4698718328552297</v>
      </c>
      <c r="I591" s="85">
        <f t="shared" si="8"/>
        <v>0.15514063639966846</v>
      </c>
      <c r="J591" s="153">
        <f>G591/G588</f>
        <v>0.19738335148791666</v>
      </c>
    </row>
    <row r="592" spans="1:10" ht="18" customHeight="1">
      <c r="A592" s="57" t="s">
        <v>458</v>
      </c>
      <c r="B592" s="127"/>
      <c r="C592" s="127"/>
      <c r="D592" s="127"/>
      <c r="E592" s="150">
        <v>726700</v>
      </c>
      <c r="F592" s="151">
        <v>729830</v>
      </c>
      <c r="G592" s="152">
        <v>397620.1</v>
      </c>
      <c r="H592" s="85">
        <f t="shared" si="7"/>
        <v>0.5448119425071591</v>
      </c>
      <c r="I592" s="85">
        <f t="shared" si="8"/>
        <v>0.0438016387821291</v>
      </c>
      <c r="J592" s="153">
        <f>G592/G588</f>
        <v>0.055728237708184546</v>
      </c>
    </row>
    <row r="593" spans="1:10" ht="18" customHeight="1">
      <c r="A593" s="57" t="s">
        <v>459</v>
      </c>
      <c r="B593" s="127"/>
      <c r="C593" s="127"/>
      <c r="D593" s="127"/>
      <c r="E593" s="150">
        <v>3503762</v>
      </c>
      <c r="F593" s="151">
        <v>3477027</v>
      </c>
      <c r="G593" s="152">
        <v>1819981.52</v>
      </c>
      <c r="H593" s="85">
        <f t="shared" si="7"/>
        <v>0.5234303673799484</v>
      </c>
      <c r="I593" s="85">
        <f t="shared" si="8"/>
        <v>0.2004882880145905</v>
      </c>
      <c r="J593" s="153">
        <f>G593/G588</f>
        <v>0.25507856059354905</v>
      </c>
    </row>
    <row r="594" spans="1:10" ht="25.5">
      <c r="A594" s="57" t="s">
        <v>460</v>
      </c>
      <c r="B594" s="127"/>
      <c r="C594" s="127"/>
      <c r="D594" s="127"/>
      <c r="E594" s="150">
        <v>116390</v>
      </c>
      <c r="F594" s="151">
        <v>227365</v>
      </c>
      <c r="G594" s="152">
        <v>123897.32</v>
      </c>
      <c r="H594" s="85">
        <f t="shared" si="7"/>
        <v>0.5449269676511337</v>
      </c>
      <c r="I594" s="85">
        <f t="shared" si="8"/>
        <v>0.013648469120936946</v>
      </c>
      <c r="J594" s="153">
        <f>G594/G588</f>
        <v>0.01736476425705594</v>
      </c>
    </row>
    <row r="595" spans="1:10" ht="18" customHeight="1">
      <c r="A595" s="57" t="s">
        <v>461</v>
      </c>
      <c r="B595" s="127"/>
      <c r="C595" s="127"/>
      <c r="D595" s="127"/>
      <c r="E595" s="150">
        <v>24667</v>
      </c>
      <c r="F595" s="151">
        <v>13905</v>
      </c>
      <c r="G595" s="152">
        <v>0</v>
      </c>
      <c r="H595" s="85">
        <f t="shared" si="7"/>
        <v>0</v>
      </c>
      <c r="I595" s="85">
        <f t="shared" si="8"/>
        <v>0</v>
      </c>
      <c r="J595" s="153">
        <f>G595/G588</f>
        <v>0</v>
      </c>
    </row>
    <row r="596" spans="1:10" ht="18" customHeight="1">
      <c r="A596" s="57" t="s">
        <v>462</v>
      </c>
      <c r="B596" s="127"/>
      <c r="C596" s="127"/>
      <c r="D596" s="127"/>
      <c r="E596" s="150">
        <v>60782</v>
      </c>
      <c r="F596" s="151">
        <v>55354</v>
      </c>
      <c r="G596" s="152">
        <v>3577.34</v>
      </c>
      <c r="H596" s="85">
        <f t="shared" si="7"/>
        <v>0.06462658525129168</v>
      </c>
      <c r="I596" s="85">
        <f t="shared" si="8"/>
        <v>0.00039407805209259225</v>
      </c>
      <c r="J596" s="153">
        <f>G596/G588</f>
        <v>0.0005013802216814415</v>
      </c>
    </row>
    <row r="597" spans="1:10" s="147" customFormat="1" ht="21.75" customHeight="1">
      <c r="A597" s="145" t="s">
        <v>454</v>
      </c>
      <c r="B597" s="146"/>
      <c r="C597" s="146"/>
      <c r="D597" s="146"/>
      <c r="E597" s="154">
        <v>6739717</v>
      </c>
      <c r="F597" s="154">
        <v>6679085</v>
      </c>
      <c r="G597" s="155">
        <v>1942760.55</v>
      </c>
      <c r="H597" s="149">
        <f t="shared" si="7"/>
        <v>0.29087226019731743</v>
      </c>
      <c r="I597" s="149">
        <f t="shared" si="8"/>
        <v>0.21401356684752726</v>
      </c>
      <c r="J597" s="195" t="s">
        <v>475</v>
      </c>
    </row>
    <row r="598" spans="1:10" ht="12.75">
      <c r="A598" s="57" t="s">
        <v>455</v>
      </c>
      <c r="B598" s="127"/>
      <c r="C598" s="127"/>
      <c r="D598" s="127"/>
      <c r="E598" s="150"/>
      <c r="F598" s="156"/>
      <c r="G598" s="157"/>
      <c r="H598" s="56"/>
      <c r="I598" s="85"/>
      <c r="J598" s="197"/>
    </row>
    <row r="599" spans="1:10" ht="18" customHeight="1">
      <c r="A599" s="57" t="s">
        <v>463</v>
      </c>
      <c r="B599" s="127"/>
      <c r="C599" s="127"/>
      <c r="D599" s="127"/>
      <c r="E599" s="150">
        <v>6679717</v>
      </c>
      <c r="F599" s="150">
        <v>6624085</v>
      </c>
      <c r="G599" s="157">
        <v>1887760.55</v>
      </c>
      <c r="H599" s="85">
        <f t="shared" si="7"/>
        <v>0.28498434878175627</v>
      </c>
      <c r="I599" s="85">
        <f>G599/9077744.83</f>
        <v>0.20795479332723213</v>
      </c>
      <c r="J599" s="153">
        <f>G599/G597</f>
        <v>0.9716897689733303</v>
      </c>
    </row>
    <row r="600" spans="1:10" ht="12.75">
      <c r="A600" s="57" t="s">
        <v>452</v>
      </c>
      <c r="B600" s="127"/>
      <c r="C600" s="127"/>
      <c r="D600" s="127"/>
      <c r="E600" s="150"/>
      <c r="F600" s="150"/>
      <c r="G600" s="157"/>
      <c r="H600" s="85"/>
      <c r="I600" s="85"/>
      <c r="J600" s="153"/>
    </row>
    <row r="601" spans="1:10" ht="25.5">
      <c r="A601" s="57" t="s">
        <v>460</v>
      </c>
      <c r="B601" s="127"/>
      <c r="C601" s="127"/>
      <c r="D601" s="127"/>
      <c r="E601" s="150">
        <v>4876175</v>
      </c>
      <c r="F601" s="150">
        <v>5147799</v>
      </c>
      <c r="G601" s="157">
        <v>1470878.75</v>
      </c>
      <c r="H601" s="85">
        <f t="shared" si="7"/>
        <v>0.2857296390165972</v>
      </c>
      <c r="I601" s="85">
        <f>G601/9077744.83</f>
        <v>0.16203129494663268</v>
      </c>
      <c r="J601" s="153">
        <f>G601/G597</f>
        <v>0.757107585903986</v>
      </c>
    </row>
    <row r="602" spans="1:10" ht="25.5">
      <c r="A602" s="57" t="s">
        <v>464</v>
      </c>
      <c r="B602" s="127"/>
      <c r="C602" s="127"/>
      <c r="D602" s="127"/>
      <c r="E602" s="150">
        <v>55000</v>
      </c>
      <c r="F602" s="150">
        <v>55000</v>
      </c>
      <c r="G602" s="157">
        <v>55000</v>
      </c>
      <c r="H602" s="85">
        <f t="shared" si="7"/>
        <v>1</v>
      </c>
      <c r="I602" s="85">
        <f>G602/9077744.83</f>
        <v>0.006058773520295128</v>
      </c>
      <c r="J602" s="153">
        <f>G602/G597</f>
        <v>0.028310231026669755</v>
      </c>
    </row>
  </sheetData>
  <sheetProtection/>
  <autoFilter ref="D1:D628"/>
  <mergeCells count="10">
    <mergeCell ref="J588:J589"/>
    <mergeCell ref="J597:J598"/>
    <mergeCell ref="J1:J2"/>
    <mergeCell ref="H1:H2"/>
    <mergeCell ref="I1:I2"/>
    <mergeCell ref="G1:G2"/>
    <mergeCell ref="A1:A2"/>
    <mergeCell ref="B1:D1"/>
    <mergeCell ref="F1:F2"/>
    <mergeCell ref="E1:E2"/>
  </mergeCells>
  <printOptions/>
  <pageMargins left="0.5905511811023623" right="0.55" top="0.984251968503937" bottom="0.7480314960629921" header="0.5118110236220472" footer="0.3937007874015748"/>
  <pageSetup horizontalDpi="600" verticalDpi="600" orientation="landscape" paperSize="9" r:id="rId1"/>
  <headerFooter alignWithMargins="0">
    <oddHeader>&amp;RZałącznik Nr 2
do informacji z przebiegu  wykonania  budżetu  Miasta Radziejów za I półrocze  2010 roku</oddHeader>
    <oddFooter>&amp;C&amp;P&amp;R&amp;"Arial CE,Pogrubiony"&amp;12WYDATKI</oddFooter>
  </headerFooter>
  <ignoredErrors>
    <ignoredError sqref="G5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 UM</cp:lastModifiedBy>
  <cp:lastPrinted>2010-07-27T08:56:36Z</cp:lastPrinted>
  <dcterms:created xsi:type="dcterms:W3CDTF">2004-07-25T15:20:29Z</dcterms:created>
  <dcterms:modified xsi:type="dcterms:W3CDTF">2010-07-27T08:56:49Z</dcterms:modified>
  <cp:category/>
  <cp:version/>
  <cp:contentType/>
  <cp:contentStatus/>
</cp:coreProperties>
</file>