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2"/>
  </bookViews>
  <sheets>
    <sheet name="dochody wg §§ok " sheetId="1" r:id="rId1"/>
    <sheet name="wydatki wg §§ ok " sheetId="2" r:id="rId2"/>
    <sheet name="Dochody 2016 ok" sheetId="3" r:id="rId3"/>
    <sheet name="Wydatki 2016 ok" sheetId="4" r:id="rId4"/>
    <sheet name="Dochody 2016 (2)" sheetId="5" r:id="rId5"/>
    <sheet name="Wydatki 2016 ok (2)" sheetId="6" r:id="rId6"/>
    <sheet name="Arkusz1" sheetId="7" r:id="rId7"/>
  </sheets>
  <definedNames>
    <definedName name="_xlnm._FilterDatabase" localSheetId="4" hidden="1">'Dochody 2016 (2)'!$D$1:$D$217</definedName>
    <definedName name="_xlnm._FilterDatabase" localSheetId="2" hidden="1">'Dochody 2016 ok'!$D$1:$D$217</definedName>
    <definedName name="_xlnm._FilterDatabase" localSheetId="5" hidden="1">'Wydatki 2016 ok (2)'!$D$1:$D$691</definedName>
    <definedName name="_xlnm._FilterDatabase" localSheetId="1" hidden="1">'wydatki wg §§ ok '!$B$1:$B$154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39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3.xml><?xml version="1.0" encoding="utf-8"?>
<comments xmlns="http://schemas.openxmlformats.org/spreadsheetml/2006/main">
  <authors>
    <author>Wiktor Śniegowski</author>
  </authors>
  <commentList>
    <comment ref="A13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6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5.xml><?xml version="1.0" encoding="utf-8"?>
<comments xmlns="http://schemas.openxmlformats.org/spreadsheetml/2006/main">
  <authors>
    <author>Wiktor Śniegowski</author>
  </authors>
  <commentList>
    <comment ref="A13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6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<sst xmlns="http://schemas.openxmlformats.org/spreadsheetml/2006/main" count="3609" uniqueCount="622">
  <si>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</si>
  <si>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</si>
  <si>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</si>
  <si>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</si>
  <si>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</si>
  <si>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</si>
  <si>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</si>
  <si>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</si>
  <si>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</si>
  <si>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</si>
  <si>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</si>
  <si>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</si>
  <si>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</si>
  <si>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</si>
  <si>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</si>
  <si>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</si>
  <si>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</si>
  <si>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</si>
  <si>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</si>
  <si>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</si>
  <si>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</si>
  <si>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</si>
  <si>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</si>
  <si>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</si>
  <si>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</si>
  <si>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</si>
  <si>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</si>
  <si>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</si>
  <si>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</si>
  <si>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</si>
  <si>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</si>
  <si>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</si>
  <si>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</si>
  <si>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</si>
  <si>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</si>
  <si>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</si>
  <si>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</si>
  <si>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</si>
  <si>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</si>
  <si>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</si>
  <si>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</si>
  <si>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</si>
  <si>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</si>
  <si>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</si>
  <si>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</si>
  <si>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</si>
  <si>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</si>
  <si>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</si>
  <si>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</si>
  <si>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</si>
  <si>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</si>
  <si>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</si>
  <si>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</si>
  <si>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</si>
  <si>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</si>
  <si>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</si>
  <si>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</si>
  <si>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</si>
  <si>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</si>
  <si>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</si>
  <si>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</si>
  <si>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</si>
  <si>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</si>
  <si>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</si>
  <si>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</si>
  <si>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</si>
  <si>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</si>
  <si>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</si>
  <si>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</si>
  <si>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</si>
  <si>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</si>
  <si>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</si>
  <si>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</si>
  <si>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</si>
  <si>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</si>
  <si>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</si>
  <si>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</si>
  <si>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</si>
  <si>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</si>
  <si>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</si>
  <si>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</si>
  <si>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</si>
  <si>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</si>
  <si>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</si>
  <si>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</si>
  <si>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</si>
  <si>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</si>
  <si>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</si>
  <si>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</si>
  <si>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</si>
  <si>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</si>
  <si>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</si>
  <si>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</si>
  <si>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</si>
  <si>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</si>
  <si>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</si>
  <si>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</si>
  <si>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</si>
  <si>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</si>
  <si>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</si>
  <si>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</si>
  <si>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</si>
  <si>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</si>
  <si>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</si>
  <si>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</si>
  <si>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</si>
  <si>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</si>
  <si>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</si>
  <si>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</si>
  <si>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</si>
  <si>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</si>
  <si>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</si>
  <si>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</si>
  <si>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</si>
  <si>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</si>
  <si>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</si>
  <si>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</si>
  <si>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</si>
  <si>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</si>
  <si>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</si>
  <si>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</si>
  <si>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</si>
  <si>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</si>
  <si>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</si>
  <si>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</si>
  <si>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</si>
  <si>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</si>
  <si>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</si>
  <si>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</si>
  <si>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</si>
  <si>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</si>
  <si>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</si>
  <si>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</si>
  <si>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</si>
  <si>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</si>
  <si>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</si>
  <si>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</si>
  <si>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</si>
  <si>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</si>
  <si>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</si>
  <si>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</si>
  <si>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</si>
  <si>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</si>
  <si>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</si>
  <si>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</si>
  <si>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</si>
  <si>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</si>
  <si>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</si>
  <si>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</si>
  <si>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</si>
  <si>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</si>
  <si>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</si>
  <si>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</si>
  <si>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</si>
  <si>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</si>
  <si>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</si>
  <si>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</si>
  <si>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</si>
  <si>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</si>
  <si>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</si>
  <si>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</si>
  <si>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</si>
  <si>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</si>
  <si>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</si>
  <si>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</si>
  <si>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</si>
  <si>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</si>
  <si>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</si>
  <si>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</si>
  <si>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</si>
  <si>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</si>
  <si>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</si>
  <si>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</si>
  <si>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</si>
  <si>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</si>
  <si>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</si>
  <si>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</si>
  <si>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</si>
  <si>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</si>
  <si>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</si>
  <si>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</si>
  <si>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</si>
  <si>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</si>
  <si>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</si>
  <si>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</si>
  <si>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</si>
  <si>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</si>
  <si>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</si>
  <si>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</si>
  <si>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</si>
  <si>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</si>
  <si>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</si>
  <si>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</si>
  <si>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</si>
  <si>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</si>
  <si>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</si>
  <si>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</si>
  <si>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</si>
  <si>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</si>
  <si>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Jednostki specjalistycznego poradnictwa, mieszkania chronione, ośrodki interwencji kryzysowej</t>
  </si>
  <si>
    <t>4700</t>
  </si>
  <si>
    <t>4360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</si>
  <si>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</si>
  <si>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</si>
  <si>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</si>
  <si>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</si>
  <si>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</si>
  <si>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</si>
  <si>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</si>
  <si>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</si>
  <si>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</si>
  <si>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</si>
  <si>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</si>
  <si>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</si>
  <si>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</si>
  <si>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</si>
  <si>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</si>
  <si>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</si>
  <si>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</si>
  <si>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</si>
  <si>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</si>
  <si>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</si>
  <si>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</si>
  <si>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</si>
  <si>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</si>
  <si>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</si>
  <si>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</si>
  <si>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</si>
  <si>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</si>
  <si>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</si>
  <si>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</si>
  <si>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</si>
  <si>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</si>
  <si>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</si>
  <si>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</si>
  <si>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</si>
  <si>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</si>
  <si>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</si>
  <si>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</si>
  <si>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</si>
  <si>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</si>
  <si>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</si>
  <si>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</si>
  <si>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</si>
  <si>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Pozostałe zadania w zakresie polityki społecznej</t>
  </si>
  <si>
    <t>853</t>
  </si>
  <si>
    <t>85395</t>
  </si>
  <si>
    <t>2009</t>
  </si>
  <si>
    <t>Wydatki  inwestycyjne jednostek budżetowych</t>
  </si>
  <si>
    <t>4119</t>
  </si>
  <si>
    <t>4129</t>
  </si>
  <si>
    <t>4179</t>
  </si>
  <si>
    <t>4219</t>
  </si>
  <si>
    <t>4309</t>
  </si>
  <si>
    <t>6059</t>
  </si>
  <si>
    <t>Obiekty sportowe</t>
  </si>
  <si>
    <t>92601</t>
  </si>
  <si>
    <t>600</t>
  </si>
  <si>
    <t>60016</t>
  </si>
  <si>
    <t>2910</t>
  </si>
  <si>
    <t>4019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</si>
  <si>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</si>
  <si>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</si>
  <si>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</si>
  <si>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</si>
  <si>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</si>
  <si>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</si>
  <si>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</si>
  <si>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</si>
  <si>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</si>
  <si>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</si>
  <si>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</si>
  <si>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4307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</si>
  <si>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</si>
  <si>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</si>
  <si>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</si>
  <si>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</si>
  <si>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</si>
  <si>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</si>
  <si>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</si>
  <si>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</si>
  <si>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</si>
  <si>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</si>
  <si>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</si>
  <si>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</si>
  <si>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</si>
  <si>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</si>
  <si>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</si>
  <si>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</si>
  <si>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</si>
  <si>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</si>
  <si>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</si>
  <si>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</si>
  <si>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</si>
  <si>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</si>
  <si>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</si>
  <si>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</si>
  <si>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2917</t>
  </si>
  <si>
    <t>2919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</si>
  <si>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</si>
  <si>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</si>
  <si>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</si>
  <si>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</si>
  <si>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</si>
  <si>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</si>
  <si>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</si>
  <si>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</si>
  <si>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</si>
  <si>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</si>
  <si>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</si>
  <si>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</si>
  <si>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</si>
  <si>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</si>
  <si>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</si>
  <si>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</si>
  <si>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</si>
  <si>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</si>
  <si>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</si>
  <si>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</si>
  <si>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</si>
  <si>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</si>
  <si>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</si>
  <si>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</si>
  <si>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</si>
  <si>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</si>
  <si>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</si>
  <si>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</si>
  <si>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</si>
  <si>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</si>
  <si>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</si>
  <si>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</si>
  <si>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</si>
  <si>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</si>
  <si>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</si>
  <si>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</si>
  <si>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Rady Gmin (miast i miast na prawach powiatu)</t>
  </si>
  <si>
    <t>Wydatki osobowe niezaliczone do wynagrodzeń</t>
  </si>
  <si>
    <t>Wpłaty na Państowy Fundusz Rehabilitacji Osób Niepełnosprawnych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</si>
  <si>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</si>
  <si>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</si>
  <si>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</si>
  <si>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</si>
  <si>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</si>
  <si>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</si>
  <si>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</si>
  <si>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</si>
  <si>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</si>
  <si>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</si>
  <si>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</si>
  <si>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</si>
  <si>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</si>
  <si>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</si>
  <si>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</si>
  <si>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</si>
  <si>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</si>
  <si>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</si>
  <si>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</si>
  <si>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</si>
  <si>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</si>
  <si>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</si>
  <si>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</si>
  <si>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</si>
  <si>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</si>
  <si>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</si>
  <si>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</si>
  <si>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</si>
  <si>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</si>
  <si>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</si>
  <si>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 JST </t>
  </si>
  <si>
    <t>Dotacje celowe przekazane gminie na zadania bieżące realizowane na podstawie zawartych porozumień</t>
  </si>
  <si>
    <t>4211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</si>
  <si>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</si>
  <si>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</si>
  <si>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</si>
  <si>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</si>
  <si>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</si>
  <si>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</si>
  <si>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</si>
  <si>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</si>
  <si>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</si>
  <si>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</si>
  <si>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</si>
  <si>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</si>
  <si>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</si>
  <si>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75411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</si>
  <si>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</si>
  <si>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</si>
  <si>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</si>
  <si>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</si>
  <si>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</si>
  <si>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</si>
  <si>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</si>
  <si>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</si>
  <si>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</si>
  <si>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</si>
  <si>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</si>
  <si>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</si>
  <si>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</si>
  <si>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</si>
  <si>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</si>
  <si>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</si>
  <si>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4570</t>
  </si>
  <si>
    <t>4221</t>
  </si>
  <si>
    <t>4241</t>
  </si>
  <si>
    <t>4411</t>
  </si>
  <si>
    <t>4011</t>
  </si>
  <si>
    <t>Odsetki od nieterminowych wpłat z tytułu pozostałych podatków i opłat</t>
  </si>
  <si>
    <t>Komendy powiatowe Policji</t>
  </si>
  <si>
    <t xml:space="preserve">Wpłaty jednostek na państwowy fundusz celowy </t>
  </si>
  <si>
    <t>85195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</si>
  <si>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</si>
  <si>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</si>
  <si>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 xml:space="preserve"> Wykonanie w 2012 roku</t>
  </si>
  <si>
    <t xml:space="preserve"> %      wykona-   nia</t>
  </si>
  <si>
    <t xml:space="preserve">Udział w dochodach ogółem </t>
  </si>
  <si>
    <t xml:space="preserve"> Wykonanie w 2011 roku</t>
  </si>
  <si>
    <t>OO10</t>
  </si>
  <si>
    <t>Udziały gmin w podatku doch.od osób prawnych</t>
  </si>
  <si>
    <t>OO20</t>
  </si>
  <si>
    <t>O310</t>
  </si>
  <si>
    <t>O320</t>
  </si>
  <si>
    <t>O330</t>
  </si>
  <si>
    <t>O340</t>
  </si>
  <si>
    <t>O350</t>
  </si>
  <si>
    <t>O360</t>
  </si>
  <si>
    <t>Opłata od posiadania psa/podatek</t>
  </si>
  <si>
    <t>O370</t>
  </si>
  <si>
    <t>O400</t>
  </si>
  <si>
    <t>O410</t>
  </si>
  <si>
    <t>O430</t>
  </si>
  <si>
    <t>Wpływy z opłat za zarząd, użytkowanie i użytkowanie wieczyste nieruchomości</t>
  </si>
  <si>
    <t>O470</t>
  </si>
  <si>
    <t>Wpływy z opłat za zezwolenia na sprzedaż napojów alkoholowych</t>
  </si>
  <si>
    <t>O480</t>
  </si>
  <si>
    <t>Wpływy z innych lokalnych opłat pobieranych przez j.s.t.na podstawie odrębnych ustaw</t>
  </si>
  <si>
    <t>O490</t>
  </si>
  <si>
    <t>O500</t>
  </si>
  <si>
    <t>Grzywny, mandaty i kary pieniężne od osób fizycznych</t>
  </si>
  <si>
    <t>O570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</si>
  <si>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</si>
  <si>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</si>
  <si>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</si>
  <si>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</si>
  <si>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</si>
  <si>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</si>
  <si>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</si>
  <si>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</si>
  <si>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</si>
  <si>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</si>
  <si>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O580</t>
  </si>
  <si>
    <t>O590</t>
  </si>
  <si>
    <t>O690</t>
  </si>
  <si>
    <t>Dochody z najmu i dzierżawy składników majątkowych</t>
  </si>
  <si>
    <t>O750</t>
  </si>
  <si>
    <t>O760</t>
  </si>
  <si>
    <t>O770</t>
  </si>
  <si>
    <t>O830</t>
  </si>
  <si>
    <t>O870</t>
  </si>
  <si>
    <t>Odsetki od nieterminowych wpłat  z tytułu podatków i opłat</t>
  </si>
  <si>
    <t>O910</t>
  </si>
  <si>
    <t>O920</t>
  </si>
  <si>
    <t>O921</t>
  </si>
  <si>
    <t>Otrzymane spadki, zapisy i darowizny w postaci pieniężnej</t>
  </si>
  <si>
    <t>O960</t>
  </si>
  <si>
    <t xml:space="preserve">Wpływy z różnych dochodów </t>
  </si>
  <si>
    <t>O970</t>
  </si>
  <si>
    <t>Dotacje celowe otrzymane z gminy na zadania bieżące realizowane na podstawie porozumień między jst</t>
  </si>
  <si>
    <t>Dotacje celowe otrzymane z powiatu na zadania bieżące realizowane na podst. zawartych porozumień między jst</t>
  </si>
  <si>
    <t>Dotacje celowe otrzymane od samorządu województwa na zadania bieżące realizowane na podst. zawartych porozumień</t>
  </si>
  <si>
    <t>Dochody jst związane z realizacją zadań z zakresu administracji rządowej oraz innych zadań zleconych ustawami</t>
  </si>
  <si>
    <t>Środki na uzupełnienie dochodów gmin</t>
  </si>
  <si>
    <t>część oświatowa subwencji ogólnej</t>
  </si>
  <si>
    <t>część wyrównawcza subwencji ogólnej</t>
  </si>
  <si>
    <t>część równoważąca subwencji ogólnej</t>
  </si>
  <si>
    <t>Dotacje otrzymane z państwowych funduszy celowych na finansowanie lub dofinansowanie kosztów inwestycji i zakupów inwestycyjnych jednostek sektora finansów publicznych</t>
  </si>
  <si>
    <t>Dotacje celowe w ramach programów finansowanych z udziałem środków europejskich oraz środków o których mowa w art.5 ust.1 pkt 3 oraz ust.3 pkt 5 i 6 ustawy lub płatności w ramach budżetu środków europejskich (finansowanie)</t>
  </si>
  <si>
    <t xml:space="preserve">O G Ó Ł E M </t>
  </si>
  <si>
    <t xml:space="preserve">Dochody bieżące </t>
  </si>
  <si>
    <t xml:space="preserve">Dotacje z budżetu państwa </t>
  </si>
  <si>
    <t>Dotacje otrzymane na podstawie umów (porozumień)</t>
  </si>
  <si>
    <t>Dochody majątkowe</t>
  </si>
  <si>
    <t>ze sprzedaży mienia komunalnego (nieruchomości i mienie ruchome)</t>
  </si>
  <si>
    <t>Wykonanie w 2012 roku</t>
  </si>
  <si>
    <t xml:space="preserve"> % wykona-nia</t>
  </si>
  <si>
    <t>Wykonanie w 2011 roku</t>
  </si>
  <si>
    <t>Dotacje celowe przekazane do samorządu województwa na zadania bieżące realizowane na podstawie porozumień między JST</t>
  </si>
  <si>
    <t xml:space="preserve">Wpłaty gmin i powiatów na rzecz innych jst oraz związków gmin lub związków powiatów na dofinansowanie zadań bieżących </t>
  </si>
  <si>
    <t>Nagrody o charakterze szczególnym nie zaliczane do wynagrodzeń</t>
  </si>
  <si>
    <t>Składki na ubezpieczenie zdrowotne</t>
  </si>
  <si>
    <t>Wpłaty na PFRON</t>
  </si>
  <si>
    <t xml:space="preserve">Zakup materiałów i wyposażenia </t>
  </si>
  <si>
    <t>Zakup leków i materiałów medycznych</t>
  </si>
  <si>
    <t>Zakup usług przez jst od innych jst</t>
  </si>
  <si>
    <t>Opłaty z tytułu zakupu usług telekomu- nikacyjnych świadczonych w ruchomej publicznej sieci telefonicznej</t>
  </si>
  <si>
    <t>Odpis na ZFŚS</t>
  </si>
  <si>
    <t>Pozostałe podatki na rzecz budżetów jst</t>
  </si>
  <si>
    <t>Opłaty na rzecz budżetów JST</t>
  </si>
  <si>
    <t>Wpłaty jednostek na państwowy fundusz celowy na finansowanie i dofinansowanie zadań inwestycyjnych</t>
  </si>
  <si>
    <t>Dotacje celowe z budżetu na finansowanie lub dofinansowanie kosztów realizacji inwestycji i zakupów inwestycyjnych jednostek nie zaliczanych do sektora finansów publicznych</t>
  </si>
  <si>
    <t xml:space="preserve"> Wykonanie w 2013 roku</t>
  </si>
  <si>
    <t>Wykonanie w 2013 roku</t>
  </si>
  <si>
    <t xml:space="preserve">Udział w wydat- kach ogółem </t>
  </si>
  <si>
    <t>Dotacje celowe z budżetu na finansowanie lub dofinansowanie kosztów realizacji inwestycji i zakupów inwestycyjnych innych jedn.sektora fin. publicznych</t>
  </si>
  <si>
    <t>Udziały gmin w podatku docho- dowym od osób fizycznych</t>
  </si>
  <si>
    <t>Podatek od działalności gospo- darczej osób fiz. opłacany w formie karty podatkowej</t>
  </si>
  <si>
    <t>Grzywny, mandaty i kary pienięż- ne od osób prawnych i innych jednostek organizacyjnych</t>
  </si>
  <si>
    <t>Wpływy z tytułu przekształcenia prawa użytkowania wieczystego przysługującego osob.fiz.w prawo własności</t>
  </si>
  <si>
    <t>7.</t>
  </si>
  <si>
    <t>Wykonanie w 2014 roku</t>
  </si>
  <si>
    <t>Ochrona powietrza atmosferycznego i kilmatu</t>
  </si>
  <si>
    <t>90005</t>
  </si>
  <si>
    <t>92695</t>
  </si>
  <si>
    <t>6260</t>
  </si>
  <si>
    <t>Cmentarze</t>
  </si>
  <si>
    <t>71035</t>
  </si>
  <si>
    <t>75405</t>
  </si>
  <si>
    <t>Komendy powiatowe Państwowej Straży Pożarnej</t>
  </si>
  <si>
    <t>6170</t>
  </si>
  <si>
    <t>6230</t>
  </si>
  <si>
    <t>Opłata z tytułu zakupu usług telekomunikacyjnych świadczonych w stacjonarnej publ. sieci telefonicznej</t>
  </si>
  <si>
    <t>Szpitale ogólne</t>
  </si>
  <si>
    <t>85111</t>
  </si>
  <si>
    <t>Dotacje celowe na pomoc finansową udzielaną między jednostkami samorządu terytorialnego na dofinasowanie własnych zadań bieżących</t>
  </si>
  <si>
    <t>Dotacje celowe na pomoc finansową udzielaną między jednostkami samorządu terytorialnego na dofinansowanie własnych zadań inwestycyjnych i zakupów inwestycyjnych</t>
  </si>
  <si>
    <t>Świadczenia rodzinne, świadczenia z funduszu alimentacyjnego oraz składki na ubezpieczenie emerytalne i rentowe z ubezpieczenia społecznego</t>
  </si>
  <si>
    <t>4580</t>
  </si>
  <si>
    <t>Wydatki osobowe niezliczone do wynagrodzemia</t>
  </si>
  <si>
    <t>Ochrona powietrza atmosferycznego i klimatu</t>
  </si>
  <si>
    <t>6220</t>
  </si>
  <si>
    <t xml:space="preserve"> Wykonanie w 2014 roku</t>
  </si>
  <si>
    <t>Grzywny, mandaty i inne kary pieniężne od osób prawnych i innych jednostek organizacyjnych</t>
  </si>
  <si>
    <t>Dotacje celowe w ramach programów finansowanych z udziałem środków europejskich oraz środków o których mowa w art.5 ust.1 pkt 3 oraz ust.3 pkt 5 i 6 ustawy (……..)</t>
  </si>
  <si>
    <t>Dotacje celowe w ramach programów finansowanych z udziałem środków europejskich oraz środków o których mowa w art.5 ust.1 pkt 3 oraz ust.3 pkt 5 i 6 ustawy (…) (współfinansowanie)</t>
  </si>
  <si>
    <t>Środki otrzymane od pozostałych jednostek zaliczanych do sektora fin. publ.na realizację zadań bieżących jedn. zaliczanych do sektora finansów publicznych</t>
  </si>
  <si>
    <t xml:space="preserve">Środki na dofinansowanie własnych zadań bieżących gmin pozyskane z innych źródeł </t>
  </si>
  <si>
    <t>w tym;</t>
  </si>
  <si>
    <t xml:space="preserve">Dochody bieżące uzyskane w ramach programów finansowanych z udziałem środków o których mowa w art. 5 ust. 1 pkt 3 oraz ust. 3 pkt 5 i 6 ustawy (….) </t>
  </si>
  <si>
    <t>0770   0870</t>
  </si>
  <si>
    <t>Dochody własne bieżące</t>
  </si>
  <si>
    <t>dotacje na inwestycje</t>
  </si>
  <si>
    <t>Odsetki od dotacji oraz płatności wykorzy- stanych niezgodnie z przeznaczeniem lub wykorzystanych z naruszeniem procedur, o których mowa w art. 184 ustawy, pobra- nych nienależnie lub w nadm. wysokości</t>
  </si>
  <si>
    <t xml:space="preserve">Wydatki na zakup i objęcie akcji, wniesienie wkładów do spółek prawa handlowego oraz na uzupełnienie funduszy statutowych banków państwowych i innych istytucji finansowych </t>
  </si>
  <si>
    <t>Dotacje celowe z budżetu na finansowanie lub dofinansowanie prac remontowych i konserwatorskich obiektów zabytkowych przekazane jednostkom niezaliczonym do sektora finansów publicznych</t>
  </si>
  <si>
    <t>Dotacja celowa na pomoc finansową udzielaną między jst na dofinansowanie własnych zadań bieżących</t>
  </si>
  <si>
    <t xml:space="preserve">Plan 2015r. po zmianach </t>
  </si>
  <si>
    <t>Wykonanie w 2015 roku</t>
  </si>
  <si>
    <t>Nagrody konkursowe</t>
  </si>
  <si>
    <t>Plan wg uchwały         Nr II/8/2014</t>
  </si>
  <si>
    <t>Zobowiąza- nia wymagalne wg stanu na dzień 31.12.15r.</t>
  </si>
  <si>
    <t>Opłaty na rzecz jednostek samorządu terytorialnego</t>
  </si>
  <si>
    <t xml:space="preserve">Opłaty z tytułu zakupu usług telekomunikacyjnych </t>
  </si>
  <si>
    <t>Dodtkowe wynagrodzenia roczne</t>
  </si>
  <si>
    <t>Szkolenie pracowników niebędzących członkami korpusu służby cywilnej</t>
  </si>
  <si>
    <t>4709</t>
  </si>
  <si>
    <t>Opłata z tytułu zakupu usług telekomunikacyjnych świadczonych w stacjonarnej sieci telefonicznej</t>
  </si>
  <si>
    <t>4190</t>
  </si>
  <si>
    <t>Wybory Prezydenta Rzeczypospolitej Polskiej</t>
  </si>
  <si>
    <t>75107</t>
  </si>
  <si>
    <t>Wybory do Sejmu i Senatu</t>
  </si>
  <si>
    <t>75108</t>
  </si>
  <si>
    <t>Referenda ogólnokrajowe i konstytucyjne</t>
  </si>
  <si>
    <t>75110</t>
  </si>
  <si>
    <t>Dotacja celowa z budżetu na finansowanie lub dofinansowa- nie zadań zleconych do realizacji stowarzyszeniom</t>
  </si>
  <si>
    <t>Dotacje celowe z budżetu na finansowanie lub dofinansowa- nie kosztów realizacji inwestycji i zakupów inwestycyjnych innych jednostek sektora finansów publicznych</t>
  </si>
  <si>
    <t>Zakup usług dostępu do sieci</t>
  </si>
  <si>
    <t xml:space="preserve">Opłaty z tytułu zakupu usług telekomunikayjnych </t>
  </si>
  <si>
    <t>Zakup usług dostępu do internetu</t>
  </si>
  <si>
    <t>Opłaty z tytułu zakupu usług telekomunikacyjnych świadczonych w stacjonarnej publ. sieci telefonicznej</t>
  </si>
  <si>
    <t>Dotacje podmiotowe z budżetu dla niepublicznej jednostki systemu oświaty</t>
  </si>
  <si>
    <t>2540</t>
  </si>
  <si>
    <t>Zakup usług dostepu do sieci Internet</t>
  </si>
  <si>
    <t xml:space="preserve">Opłata z tytułu zakupu usług telekomunikacyjnych </t>
  </si>
  <si>
    <t>4701</t>
  </si>
  <si>
    <t xml:space="preserve">Realizacja zadań wymagających stosowania specjalnej organizacji nauki i metod pracy  dla dzieci wprzedszkolach, oddziałach przedszkolnych w szkołach podstawowych i innych formach wychowania przedszkolnego </t>
  </si>
  <si>
    <t>80149</t>
  </si>
  <si>
    <t>Realizacja zadań wymagających stosowania specjalnej organizacji nauki i metod pracy  dla dzieci i młodzieży w szkołach podstawowych, gimnazjach, liceach ogólnokształcących, liceach profilowanych i szkołach zawodowych oraz szkołach artystycznych</t>
  </si>
  <si>
    <t>80150</t>
  </si>
  <si>
    <t>Opłaty z tytułu zakupu usług telekomunikacyjnych</t>
  </si>
  <si>
    <t xml:space="preserve">Składki na ubezpieczenie zdrowotne opłacane za osoby pobierające niektóre świadczenia z pomocy społecznej, niektóre świadczenia rodzinne oraz za osoby uczestni czące w zajęciach w centrum integracji społecznej </t>
  </si>
  <si>
    <t>Zakup dostepu do sieci Internet</t>
  </si>
  <si>
    <t>Zwrot dotacji oraz płatności, w tym wykorzystanych nie- zgodnie z przeznaczeniem lub wykorzystanych z narusze- niem procedur, o których mowa w art.. 184 ustawy, pobranych nienależnie lub w nadmiernej wysokości</t>
  </si>
  <si>
    <t>Żłobki</t>
  </si>
  <si>
    <t>85305</t>
  </si>
  <si>
    <t>Dotacja celowa z budżetu na finansowanie lub dofinanso- wanie zadań zleconych do realizacji pozostałym jedn.  niezaliczanym do sektora finansów publicznych</t>
  </si>
  <si>
    <t>2830</t>
  </si>
  <si>
    <t>Dotacje celowe z budżetu na finansowanie lub dofinanso- wanie kosztów realizacji inwestycji i zakupów inwestycyjnych innych jednostek sektora finansów publicznych</t>
  </si>
  <si>
    <t>Ochrona zabytków i opieka nad zabytkami</t>
  </si>
  <si>
    <t>92120</t>
  </si>
  <si>
    <t>2720</t>
  </si>
  <si>
    <t>Opłaty za administrowanie i czynsze za budynki,  lokale i pomieszcenia garażowe</t>
  </si>
  <si>
    <t>Udział % w wydat- kach bieżących</t>
  </si>
  <si>
    <t>Udział % w wydat-  kach mająt- kowych</t>
  </si>
  <si>
    <t>zakup i objęcie akcji i udziałow oraz wniesienie wkładów do spółek prawa handlowego</t>
  </si>
  <si>
    <t xml:space="preserve">Radziejów, dnia  18.03.2016r. </t>
  </si>
  <si>
    <t>Dynamika wydat- ków 2015/2014 rok</t>
  </si>
  <si>
    <t xml:space="preserve">Opłaty z tytułu zakupu usług telekomu- nikacyjnych* </t>
  </si>
  <si>
    <t>* paragraf w latach poprzednich jest sumą §4350, §4360 i §4370</t>
  </si>
  <si>
    <t>Dotacje celowa przekazane gminie na zadania bieżące realizowane na podstawie porozumień (umów) między JST</t>
  </si>
  <si>
    <t>Zwrot dotacji oraz płatności, w tym wykorzystanych niezgodnie z przeznaczeniem lub wykorzystanych z naruszeniem procedur, o których mowa w art. 184 ustawy, lub pobranych nienależnie lub w nadmiernej wysokości</t>
  </si>
  <si>
    <t>Wpływy z opłat za trwały zarząd, użytkowanie, użytkowanie, służebnośc i wieczyste użytkowanie nieruchomości</t>
  </si>
  <si>
    <t>Dotacje celowe otrzmane z budżetu na real. zadań bieżących z zakresu admi. rządowej zleconych gminie</t>
  </si>
  <si>
    <t xml:space="preserve">Wpływy z opłat za zezwolenie na sprzedaż napojów alkoholowych </t>
  </si>
  <si>
    <t>Realizacja zadań wymagających stosowania specjalnej organizacji nauki i metod pracy dla dzieci i młodzieży w szkołach podstawowych, gimnazjach, liceach ogólnokształcących, liceach profilowanych i szkołach zawodowych oraz szkołach artystycznych</t>
  </si>
  <si>
    <t>Jednostki specjalistycznego poradnictwa, mieszka- nia chronione i ośrodki interwencji kryzysowej</t>
  </si>
  <si>
    <t>Dotacje celowe w ramach programów finasowych z udziałem środków europejskich oraz środków o których mowa w art.. 5 ust.1 pkt 3 oraz ust. 3 pkt 5 i 6 ustawy, lub płatności w ramach budżetu środków europejskich</t>
  </si>
  <si>
    <t>Dotacje otrzymane z państwowych funduszy celowych na finansowanie lub dofinansowanie kosztów realizacji inwestycji i zakupów inwestycyjnych jednostek sektora finansów publicznych</t>
  </si>
  <si>
    <t>75095</t>
  </si>
  <si>
    <t xml:space="preserve">Wybory do Sejmu i Senatu </t>
  </si>
  <si>
    <t>Dotacje celowe otrzymane z budżetu na realizację zadań bieżących z zakresu adm. rządowej zleconych gminie</t>
  </si>
  <si>
    <t xml:space="preserve">Realizacja zadań wymagających stosowania specjalnej organizacji nauki i metod pracy dla dzieciw przedszkolach, oddziałach przedszkolnych w szkołach podstawowych i innych formach wychowania przedszkolnego </t>
  </si>
  <si>
    <t>Dotacje celowe otrzymane z budżetu państwa na realizację własnych zadań bieżących gmin z zakresu edukacyjnej opieki wychowawczej finansowanych w całości przez budżet państwa w ramach programów rządowych</t>
  </si>
  <si>
    <t xml:space="preserve">Radziejów, dnia 19.03.2016r. </t>
  </si>
  <si>
    <t>Kwota należności wymagal- nych na koniec         2015 roku</t>
  </si>
  <si>
    <t xml:space="preserve"> Wykonanie w 2015 roku</t>
  </si>
  <si>
    <t>Dotacje celowe otrzymane z bu- dżetu państwa na realizację zadań bieżących z  zakresu administracji rządowej zleconych gminie</t>
  </si>
  <si>
    <t>Dynamika dochodów 2015/2014 r</t>
  </si>
  <si>
    <t>Dotacje otrzymane z państwowych funduszy celowych na finansowa- nie lub dofinansowanie kosztów inwestycji i zakupów inwestycyjnych jednostek sektora finansów publicznych</t>
  </si>
  <si>
    <t xml:space="preserve">Dochody majątkowe uzyskane w ramach programów finansowanych z udziałem środków o których mowa w art. 5 </t>
  </si>
  <si>
    <t>Zakup środków dydaktycznych i książek</t>
  </si>
  <si>
    <t>Zakup środków  dydaktycznych i książek</t>
  </si>
  <si>
    <t xml:space="preserve">Radziejów, dnia 25.03.2016r. </t>
  </si>
  <si>
    <t xml:space="preserve">Radziejów, dnia  25.03.2016r.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</si>
</sst>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"/>
  </numFmts>
  <fonts count="7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b/>
      <i/>
      <sz val="10"/>
      <color indexed="11"/>
      <name val="Arial"/>
      <family val="2"/>
    </font>
    <font>
      <b/>
      <sz val="7"/>
      <name val="Arial"/>
      <family val="2"/>
    </font>
    <font>
      <sz val="10"/>
      <color indexed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10" fontId="4" fillId="0" borderId="10" xfId="53" applyNumberFormat="1" applyFont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4" fillId="33" borderId="10" xfId="53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0" fontId="14" fillId="0" borderId="10" xfId="53" applyNumberFormat="1" applyFont="1" applyBorder="1" applyAlignment="1">
      <alignment vertical="center"/>
      <protection/>
    </xf>
    <xf numFmtId="10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7" fillId="0" borderId="10" xfId="52" applyNumberFormat="1" applyFont="1" applyBorder="1" applyAlignment="1">
      <alignment horizontal="center" vertical="center"/>
      <protection/>
    </xf>
    <xf numFmtId="4" fontId="17" fillId="0" borderId="10" xfId="52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7" fillId="33" borderId="10" xfId="52" applyFont="1" applyFill="1" applyBorder="1" applyAlignment="1">
      <alignment vertical="center" wrapText="1"/>
      <protection/>
    </xf>
    <xf numFmtId="4" fontId="17" fillId="0" borderId="10" xfId="52" applyNumberFormat="1" applyFont="1" applyBorder="1" applyAlignment="1">
      <alignment horizontal="right" vertical="center"/>
      <protection/>
    </xf>
    <xf numFmtId="4" fontId="17" fillId="0" borderId="10" xfId="52" applyNumberFormat="1" applyFont="1" applyBorder="1">
      <alignment/>
      <protection/>
    </xf>
    <xf numFmtId="0" fontId="17" fillId="33" borderId="10" xfId="52" applyFont="1" applyFill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49" fontId="17" fillId="0" borderId="10" xfId="52" applyNumberFormat="1" applyFont="1" applyBorder="1" applyAlignment="1">
      <alignment horizontal="center" vertical="center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10" fontId="4" fillId="0" borderId="10" xfId="52" applyNumberFormat="1" applyFont="1" applyBorder="1" applyAlignment="1">
      <alignment vertical="center"/>
      <protection/>
    </xf>
    <xf numFmtId="10" fontId="17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4" fillId="33" borderId="10" xfId="53" applyFont="1" applyFill="1" applyBorder="1" applyAlignment="1">
      <alignment vertical="center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" fontId="14" fillId="0" borderId="10" xfId="53" applyNumberFormat="1" applyFont="1" applyBorder="1" applyAlignment="1">
      <alignment vertical="center"/>
      <protection/>
    </xf>
    <xf numFmtId="4" fontId="14" fillId="0" borderId="10" xfId="53" applyNumberFormat="1" applyFont="1" applyBorder="1" applyAlignment="1">
      <alignment vertical="center"/>
      <protection/>
    </xf>
    <xf numFmtId="0" fontId="14" fillId="33" borderId="10" xfId="52" applyFont="1" applyFill="1" applyBorder="1" applyAlignment="1">
      <alignment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3" fontId="14" fillId="0" borderId="10" xfId="53" applyNumberFormat="1" applyFont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4" fontId="14" fillId="0" borderId="0" xfId="53" applyNumberFormat="1" applyFont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4" fillId="33" borderId="10" xfId="53" applyFont="1" applyFill="1" applyBorder="1" applyAlignment="1">
      <alignment vertical="center" wrapText="1"/>
      <protection/>
    </xf>
    <xf numFmtId="3" fontId="14" fillId="33" borderId="10" xfId="0" applyNumberFormat="1" applyFont="1" applyFill="1" applyBorder="1" applyAlignment="1">
      <alignment vertical="center" wrapText="1"/>
    </xf>
    <xf numFmtId="0" fontId="19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1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0" fontId="22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49" fontId="17" fillId="0" borderId="10" xfId="53" applyNumberFormat="1" applyFont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4" fontId="1" fillId="0" borderId="10" xfId="52" applyNumberFormat="1" applyFill="1" applyBorder="1" applyAlignment="1">
      <alignment vertical="center"/>
      <protection/>
    </xf>
    <xf numFmtId="4" fontId="1" fillId="0" borderId="10" xfId="52" applyNumberFormat="1" applyFill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1" fillId="0" borderId="10" xfId="52" applyNumberFormat="1" applyBorder="1" applyAlignment="1">
      <alignment/>
      <protection/>
    </xf>
    <xf numFmtId="10" fontId="0" fillId="0" borderId="10" xfId="0" applyNumberFormat="1" applyBorder="1" applyAlignment="1">
      <alignment/>
    </xf>
    <xf numFmtId="4" fontId="23" fillId="0" borderId="10" xfId="52" applyNumberFormat="1" applyFont="1" applyFill="1" applyBorder="1" applyAlignment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6" fillId="0" borderId="1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vertical="center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0" fontId="21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0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10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26" fillId="33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" fontId="2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68" fillId="0" borderId="10" xfId="0" applyNumberFormat="1" applyFont="1" applyFill="1" applyBorder="1" applyAlignment="1">
      <alignment/>
    </xf>
    <xf numFmtId="49" fontId="13" fillId="33" borderId="10" xfId="53" applyNumberFormat="1" applyFont="1" applyFill="1" applyBorder="1" applyAlignment="1">
      <alignment horizontal="center" vertical="center" wrapText="1"/>
      <protection/>
    </xf>
    <xf numFmtId="4" fontId="28" fillId="0" borderId="10" xfId="0" applyNumberFormat="1" applyFont="1" applyFill="1" applyBorder="1" applyAlignment="1">
      <alignment horizontal="center" vertical="center" wrapText="1"/>
    </xf>
    <xf numFmtId="174" fontId="28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0" fontId="25" fillId="0" borderId="10" xfId="0" applyNumberFormat="1" applyFont="1" applyBorder="1" applyAlignment="1">
      <alignment horizontal="center" vertical="center" wrapText="1"/>
    </xf>
    <xf numFmtId="4" fontId="4" fillId="0" borderId="10" xfId="53" applyNumberFormat="1" applyFont="1" applyBorder="1" applyAlignment="1">
      <alignment horizontal="right" vertical="center"/>
      <protection/>
    </xf>
    <xf numFmtId="10" fontId="14" fillId="0" borderId="10" xfId="52" applyNumberFormat="1" applyFont="1" applyBorder="1" applyAlignment="1">
      <alignment vertical="center"/>
      <protection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" fillId="0" borderId="10" xfId="52" applyNumberFormat="1" applyFill="1" applyBorder="1" applyAlignment="1">
      <alignment/>
      <protection/>
    </xf>
    <xf numFmtId="4" fontId="0" fillId="0" borderId="10" xfId="0" applyNumberForma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14" fillId="33" borderId="10" xfId="52" applyFont="1" applyFill="1" applyBorder="1" applyAlignment="1">
      <alignment vertical="center"/>
      <protection/>
    </xf>
    <xf numFmtId="4" fontId="14" fillId="0" borderId="10" xfId="52" applyNumberFormat="1" applyFont="1" applyBorder="1" applyAlignment="1">
      <alignment vertical="center"/>
      <protection/>
    </xf>
    <xf numFmtId="10" fontId="14" fillId="0" borderId="10" xfId="52" applyNumberFormat="1" applyFont="1" applyBorder="1" applyAlignment="1">
      <alignment vertical="center"/>
      <protection/>
    </xf>
    <xf numFmtId="4" fontId="14" fillId="0" borderId="10" xfId="52" applyNumberFormat="1" applyFont="1" applyBorder="1" applyAlignment="1">
      <alignment horizontal="right"/>
      <protection/>
    </xf>
    <xf numFmtId="4" fontId="1" fillId="0" borderId="10" xfId="52" applyNumberFormat="1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/>
      <protection/>
    </xf>
    <xf numFmtId="4" fontId="14" fillId="0" borderId="10" xfId="52" applyNumberFormat="1" applyFont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14" fillId="33" borderId="10" xfId="52" applyFont="1" applyFill="1" applyBorder="1" applyAlignment="1">
      <alignment vertical="center" wrapText="1"/>
      <protection/>
    </xf>
    <xf numFmtId="4" fontId="14" fillId="0" borderId="10" xfId="52" applyNumberFormat="1" applyFont="1" applyBorder="1">
      <alignment/>
      <protection/>
    </xf>
    <xf numFmtId="4" fontId="14" fillId="0" borderId="10" xfId="52" applyNumberFormat="1" applyFont="1" applyBorder="1" applyAlignment="1">
      <alignment vertical="center"/>
      <protection/>
    </xf>
    <xf numFmtId="0" fontId="14" fillId="33" borderId="10" xfId="0" applyFont="1" applyFill="1" applyBorder="1" applyAlignment="1">
      <alignment horizontal="left" vertical="center" wrapText="1"/>
    </xf>
    <xf numFmtId="49" fontId="29" fillId="0" borderId="10" xfId="52" applyNumberFormat="1" applyFont="1" applyBorder="1" applyAlignment="1">
      <alignment horizontal="center" vertical="center"/>
      <protection/>
    </xf>
    <xf numFmtId="4" fontId="1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0" fontId="14" fillId="33" borderId="10" xfId="0" applyFont="1" applyFill="1" applyBorder="1" applyAlignment="1">
      <alignment horizontal="left" vertical="center" wrapText="1"/>
    </xf>
    <xf numFmtId="10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1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69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70" fillId="33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71" fillId="0" borderId="10" xfId="53" applyNumberFormat="1" applyFont="1" applyBorder="1" applyAlignment="1">
      <alignment vertical="center"/>
      <protection/>
    </xf>
    <xf numFmtId="4" fontId="10" fillId="33" borderId="10" xfId="53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3" fontId="68" fillId="0" borderId="10" xfId="0" applyNumberFormat="1" applyFont="1" applyFill="1" applyBorder="1" applyAlignment="1">
      <alignment/>
    </xf>
    <xf numFmtId="3" fontId="68" fillId="0" borderId="0" xfId="0" applyNumberFormat="1" applyFont="1" applyFill="1" applyAlignment="1">
      <alignment/>
    </xf>
    <xf numFmtId="4" fontId="68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3" fontId="1" fillId="0" borderId="10" xfId="52" applyNumberFormat="1" applyFont="1" applyFill="1" applyBorder="1" applyAlignment="1">
      <alignment/>
      <protection/>
    </xf>
    <xf numFmtId="4" fontId="1" fillId="0" borderId="10" xfId="52" applyNumberFormat="1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3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9" fillId="0" borderId="10" xfId="52" applyFont="1" applyFill="1" applyBorder="1" applyAlignment="1">
      <alignment vertical="center" wrapText="1"/>
      <protection/>
    </xf>
    <xf numFmtId="3" fontId="68" fillId="0" borderId="10" xfId="0" applyNumberFormat="1" applyFont="1" applyFill="1" applyBorder="1" applyAlignment="1">
      <alignment horizontal="right"/>
    </xf>
    <xf numFmtId="4" fontId="68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" fontId="1" fillId="0" borderId="10" xfId="52" applyNumberFormat="1" applyFont="1" applyBorder="1" applyAlignment="1">
      <alignment/>
      <protection/>
    </xf>
    <xf numFmtId="0" fontId="20" fillId="0" borderId="10" xfId="52" applyFont="1" applyBorder="1" applyAlignment="1">
      <alignment horizontal="left" vertical="center" wrapText="1"/>
      <protection/>
    </xf>
    <xf numFmtId="0" fontId="19" fillId="33" borderId="10" xfId="52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10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15" fillId="0" borderId="10" xfId="0" applyNumberFormat="1" applyFont="1" applyFill="1" applyBorder="1" applyAlignment="1">
      <alignment/>
    </xf>
    <xf numFmtId="10" fontId="1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" fontId="1" fillId="0" borderId="10" xfId="53" applyNumberFormat="1" applyFill="1" applyBorder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4" fontId="1" fillId="0" borderId="10" xfId="53" applyNumberFormat="1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5" fillId="0" borderId="10" xfId="53" applyNumberFormat="1" applyFont="1" applyFill="1" applyBorder="1" applyAlignment="1">
      <alignment vertical="center"/>
      <protection/>
    </xf>
    <xf numFmtId="3" fontId="19" fillId="33" borderId="10" xfId="0" applyNumberFormat="1" applyFont="1" applyFill="1" applyBorder="1" applyAlignment="1">
      <alignment vertical="center" wrapText="1"/>
    </xf>
    <xf numFmtId="0" fontId="13" fillId="33" borderId="10" xfId="53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10" fontId="28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10" fontId="27" fillId="0" borderId="10" xfId="0" applyNumberFormat="1" applyFont="1" applyBorder="1" applyAlignment="1">
      <alignment vertical="center"/>
    </xf>
    <xf numFmtId="10" fontId="27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74" fontId="21" fillId="0" borderId="10" xfId="0" applyNumberFormat="1" applyFont="1" applyFill="1" applyBorder="1" applyAlignment="1">
      <alignment vertical="center"/>
    </xf>
    <xf numFmtId="17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0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5" fillId="0" borderId="10" xfId="53" applyNumberFormat="1" applyFont="1" applyFill="1" applyBorder="1" applyAlignment="1">
      <alignment horizontal="right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3" fontId="14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ill="1" applyBorder="1" applyAlignment="1">
      <alignment horizontal="right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3" fontId="14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4" fontId="70" fillId="0" borderId="10" xfId="53" applyNumberFormat="1" applyFont="1" applyBorder="1" applyAlignment="1">
      <alignment vertical="center"/>
      <protection/>
    </xf>
    <xf numFmtId="0" fontId="14" fillId="0" borderId="0" xfId="0" applyFont="1" applyAlignment="1">
      <alignment/>
    </xf>
    <xf numFmtId="2" fontId="1" fillId="0" borderId="10" xfId="53" applyNumberFormat="1" applyFont="1" applyBorder="1" applyAlignment="1">
      <alignment horizontal="right" vertical="center"/>
      <protection/>
    </xf>
    <xf numFmtId="4" fontId="4" fillId="34" borderId="10" xfId="53" applyNumberFormat="1" applyFont="1" applyFill="1" applyBorder="1" applyAlignment="1">
      <alignment horizontal="right" vertical="center"/>
      <protection/>
    </xf>
    <xf numFmtId="3" fontId="14" fillId="34" borderId="10" xfId="0" applyNumberFormat="1" applyFont="1" applyFill="1" applyBorder="1" applyAlignment="1">
      <alignment vertical="center" wrapText="1"/>
    </xf>
    <xf numFmtId="49" fontId="14" fillId="34" borderId="10" xfId="53" applyNumberFormat="1" applyFont="1" applyFill="1" applyBorder="1" applyAlignment="1">
      <alignment horizontal="center" vertical="center"/>
      <protection/>
    </xf>
    <xf numFmtId="49" fontId="14" fillId="34" borderId="10" xfId="53" applyNumberFormat="1" applyFont="1" applyFill="1" applyBorder="1" applyAlignment="1">
      <alignment horizontal="center" vertical="center"/>
      <protection/>
    </xf>
    <xf numFmtId="4" fontId="14" fillId="34" borderId="10" xfId="53" applyNumberFormat="1" applyFont="1" applyFill="1" applyBorder="1" applyAlignment="1">
      <alignment vertical="center"/>
      <protection/>
    </xf>
    <xf numFmtId="10" fontId="14" fillId="34" borderId="10" xfId="53" applyNumberFormat="1" applyFont="1" applyFill="1" applyBorder="1" applyAlignment="1">
      <alignment vertical="center"/>
      <protection/>
    </xf>
    <xf numFmtId="4" fontId="14" fillId="34" borderId="10" xfId="53" applyNumberFormat="1" applyFont="1" applyFill="1" applyBorder="1" applyAlignment="1">
      <alignment vertical="center"/>
      <protection/>
    </xf>
    <xf numFmtId="0" fontId="27" fillId="0" borderId="10" xfId="0" applyFont="1" applyBorder="1" applyAlignment="1">
      <alignment wrapText="1"/>
    </xf>
    <xf numFmtId="0" fontId="14" fillId="34" borderId="10" xfId="53" applyFont="1" applyFill="1" applyBorder="1" applyAlignment="1">
      <alignment vertical="center" wrapText="1"/>
      <protection/>
    </xf>
    <xf numFmtId="3" fontId="17" fillId="0" borderId="10" xfId="53" applyNumberFormat="1" applyFont="1" applyFill="1" applyBorder="1" applyAlignment="1">
      <alignment horizontal="right" vertical="center"/>
      <protection/>
    </xf>
    <xf numFmtId="0" fontId="14" fillId="34" borderId="10" xfId="53" applyFont="1" applyFill="1" applyBorder="1" applyAlignment="1">
      <alignment vertical="center" wrapText="1"/>
      <protection/>
    </xf>
    <xf numFmtId="4" fontId="14" fillId="34" borderId="10" xfId="53" applyNumberFormat="1" applyFont="1" applyFill="1" applyBorder="1" applyAlignment="1">
      <alignment horizontal="right" vertical="center"/>
      <protection/>
    </xf>
    <xf numFmtId="2" fontId="14" fillId="34" borderId="10" xfId="53" applyNumberFormat="1" applyFont="1" applyFill="1" applyBorder="1" applyAlignment="1">
      <alignment horizontal="right" vertical="center"/>
      <protection/>
    </xf>
    <xf numFmtId="3" fontId="70" fillId="0" borderId="10" xfId="53" applyNumberFormat="1" applyFont="1" applyFill="1" applyBorder="1" applyAlignment="1">
      <alignment horizontal="right" vertical="center"/>
      <protection/>
    </xf>
    <xf numFmtId="3" fontId="69" fillId="0" borderId="10" xfId="53" applyNumberFormat="1" applyFont="1" applyFill="1" applyBorder="1" applyAlignment="1">
      <alignment horizontal="right" vertical="center"/>
      <protection/>
    </xf>
    <xf numFmtId="0" fontId="1" fillId="34" borderId="10" xfId="53" applyFont="1" applyFill="1" applyBorder="1" applyAlignment="1">
      <alignment vertical="center" wrapText="1"/>
      <protection/>
    </xf>
    <xf numFmtId="4" fontId="17" fillId="0" borderId="10" xfId="53" applyNumberFormat="1" applyFont="1" applyBorder="1" applyAlignment="1">
      <alignment horizontal="right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" fontId="1" fillId="34" borderId="10" xfId="53" applyNumberFormat="1" applyFont="1" applyFill="1" applyBorder="1" applyAlignment="1">
      <alignment horizontal="right" vertical="center"/>
      <protection/>
    </xf>
    <xf numFmtId="10" fontId="1" fillId="34" borderId="10" xfId="53" applyNumberFormat="1" applyFont="1" applyFill="1" applyBorder="1" applyAlignment="1">
      <alignment vertical="center"/>
      <protection/>
    </xf>
    <xf numFmtId="4" fontId="1" fillId="34" borderId="10" xfId="53" applyNumberFormat="1" applyFont="1" applyFill="1" applyBorder="1" applyAlignment="1">
      <alignment vertical="center"/>
      <protection/>
    </xf>
    <xf numFmtId="4" fontId="17" fillId="0" borderId="10" xfId="53" applyNumberFormat="1" applyFont="1" applyBorder="1" applyAlignment="1">
      <alignment vertical="center"/>
      <protection/>
    </xf>
    <xf numFmtId="167" fontId="1" fillId="0" borderId="10" xfId="53" applyNumberFormat="1" applyFont="1" applyBorder="1" applyAlignment="1">
      <alignment horizontal="right" vertical="center"/>
      <protection/>
    </xf>
    <xf numFmtId="3" fontId="10" fillId="0" borderId="10" xfId="53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3" fontId="15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 vertical="center"/>
    </xf>
    <xf numFmtId="0" fontId="1" fillId="33" borderId="12" xfId="53" applyFont="1" applyFill="1" applyBorder="1" applyAlignment="1">
      <alignment vertical="center" wrapText="1"/>
      <protection/>
    </xf>
    <xf numFmtId="10" fontId="20" fillId="0" borderId="10" xfId="0" applyNumberFormat="1" applyFont="1" applyBorder="1" applyAlignment="1">
      <alignment vertical="center"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4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7" fillId="0" borderId="10" xfId="52" applyNumberFormat="1" applyFont="1" applyFill="1" applyBorder="1" applyAlignment="1">
      <alignment horizontal="right" vertical="center"/>
      <protection/>
    </xf>
    <xf numFmtId="3" fontId="14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49" fontId="31" fillId="0" borderId="10" xfId="52" applyNumberFormat="1" applyFont="1" applyBorder="1" applyAlignment="1">
      <alignment horizontal="center" vertical="center"/>
      <protection/>
    </xf>
    <xf numFmtId="0" fontId="69" fillId="33" borderId="10" xfId="52" applyFont="1" applyFill="1" applyBorder="1" applyAlignment="1">
      <alignment vertical="center" wrapText="1"/>
      <protection/>
    </xf>
    <xf numFmtId="4" fontId="14" fillId="0" borderId="10" xfId="52" applyNumberFormat="1" applyFont="1" applyBorder="1">
      <alignment/>
      <protection/>
    </xf>
    <xf numFmtId="3" fontId="4" fillId="0" borderId="10" xfId="0" applyNumberFormat="1" applyFont="1" applyFill="1" applyBorder="1" applyAlignment="1">
      <alignment vertical="center" wrapText="1"/>
    </xf>
    <xf numFmtId="0" fontId="22" fillId="33" borderId="10" xfId="52" applyFont="1" applyFill="1" applyBorder="1" applyAlignment="1">
      <alignment vertical="center" wrapText="1"/>
      <protection/>
    </xf>
    <xf numFmtId="4" fontId="1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5" fillId="0" borderId="10" xfId="52" applyNumberFormat="1" applyFont="1" applyBorder="1" applyAlignment="1">
      <alignment vertical="center"/>
      <protection/>
    </xf>
    <xf numFmtId="4" fontId="12" fillId="33" borderId="10" xfId="52" applyNumberFormat="1" applyFont="1" applyFill="1" applyBorder="1" applyAlignment="1">
      <alignment horizontal="right" vertical="center"/>
      <protection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3" fillId="33" borderId="10" xfId="52" applyFont="1" applyFill="1" applyBorder="1" applyAlignment="1">
      <alignment vertical="center" wrapText="1"/>
      <protection/>
    </xf>
    <xf numFmtId="0" fontId="1" fillId="33" borderId="11" xfId="53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0" fontId="12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3" xfId="53" applyNumberFormat="1" applyFont="1" applyFill="1" applyBorder="1" applyAlignment="1">
      <alignment vertical="center" wrapText="1"/>
      <protection/>
    </xf>
    <xf numFmtId="4" fontId="30" fillId="33" borderId="11" xfId="53" applyNumberFormat="1" applyFont="1" applyFill="1" applyBorder="1" applyAlignment="1">
      <alignment horizontal="center" vertical="center" wrapText="1"/>
      <protection/>
    </xf>
    <xf numFmtId="4" fontId="30" fillId="33" borderId="13" xfId="53" applyNumberFormat="1" applyFont="1" applyFill="1" applyBorder="1" applyAlignment="1">
      <alignment vertical="center" wrapText="1"/>
      <protection/>
    </xf>
    <xf numFmtId="10" fontId="16" fillId="33" borderId="11" xfId="53" applyNumberFormat="1" applyFont="1" applyFill="1" applyBorder="1" applyAlignment="1">
      <alignment horizontal="center" vertical="top" wrapText="1"/>
      <protection/>
    </xf>
    <xf numFmtId="10" fontId="14" fillId="33" borderId="13" xfId="53" applyNumberFormat="1" applyFont="1" applyFill="1" applyBorder="1" applyAlignment="1">
      <alignment vertical="top" wrapText="1"/>
      <protection/>
    </xf>
    <xf numFmtId="10" fontId="16" fillId="33" borderId="11" xfId="53" applyNumberFormat="1" applyFont="1" applyFill="1" applyBorder="1" applyAlignment="1">
      <alignment horizontal="center" vertical="center" wrapText="1"/>
      <protection/>
    </xf>
    <xf numFmtId="10" fontId="16" fillId="33" borderId="13" xfId="53" applyNumberFormat="1" applyFont="1" applyFill="1" applyBorder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/>
      <protection/>
    </xf>
    <xf numFmtId="49" fontId="4" fillId="33" borderId="14" xfId="53" applyNumberFormat="1" applyFont="1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0" fontId="1" fillId="33" borderId="16" xfId="53" applyFill="1" applyBorder="1" applyAlignment="1">
      <alignment horizontal="center" vertical="center"/>
      <protection/>
    </xf>
    <xf numFmtId="3" fontId="13" fillId="0" borderId="10" xfId="52" applyNumberFormat="1" applyFont="1" applyFill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vertical="center" wrapText="1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3" xfId="53" applyNumberFormat="1" applyFont="1" applyFill="1" applyBorder="1" applyAlignment="1">
      <alignment vertical="center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12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8.25390625" style="0" customWidth="1"/>
    <col min="2" max="2" width="6.375" style="162" customWidth="1"/>
    <col min="3" max="3" width="12.375" style="242" customWidth="1"/>
    <col min="4" max="4" width="13.00390625" style="243" customWidth="1"/>
    <col min="5" max="5" width="8.375" style="0" customWidth="1"/>
    <col min="6" max="6" width="9.25390625" style="0" customWidth="1"/>
    <col min="7" max="7" width="12.625" style="164" customWidth="1"/>
    <col min="8" max="8" width="12.375" style="164" customWidth="1"/>
    <col min="9" max="9" width="13.125" style="164" customWidth="1"/>
    <col min="10" max="10" width="12.75390625" style="243" bestFit="1" customWidth="1"/>
    <col min="11" max="11" width="9.125" style="0" customWidth="1"/>
    <col min="13" max="13" width="11.75390625" style="153" customWidth="1"/>
  </cols>
  <sheetData>
    <row r="1" spans="1:13" ht="43.5" customHeight="1">
      <c r="A1" s="123" t="s">
        <v>0</v>
      </c>
      <c r="B1" s="123" t="s">
        <v>3</v>
      </c>
      <c r="C1" s="244" t="s">
        <v>544</v>
      </c>
      <c r="D1" s="245" t="s">
        <v>613</v>
      </c>
      <c r="E1" s="125" t="s">
        <v>413</v>
      </c>
      <c r="F1" s="126" t="s">
        <v>414</v>
      </c>
      <c r="G1" s="124" t="s">
        <v>415</v>
      </c>
      <c r="H1" s="124" t="s">
        <v>412</v>
      </c>
      <c r="I1" s="124" t="s">
        <v>499</v>
      </c>
      <c r="J1" s="245" t="s">
        <v>529</v>
      </c>
      <c r="K1" s="126" t="s">
        <v>615</v>
      </c>
      <c r="M1" s="127"/>
    </row>
    <row r="2" spans="1:13" s="192" customFormat="1" ht="12.75">
      <c r="A2" s="190" t="s">
        <v>439</v>
      </c>
      <c r="B2" s="191" t="s">
        <v>440</v>
      </c>
      <c r="C2" s="190" t="s">
        <v>441</v>
      </c>
      <c r="D2" s="191" t="s">
        <v>442</v>
      </c>
      <c r="E2" s="190" t="s">
        <v>443</v>
      </c>
      <c r="F2" s="190" t="s">
        <v>444</v>
      </c>
      <c r="G2" s="191" t="s">
        <v>507</v>
      </c>
      <c r="H2" s="190" t="s">
        <v>445</v>
      </c>
      <c r="I2" s="191" t="s">
        <v>446</v>
      </c>
      <c r="J2" s="190" t="s">
        <v>447</v>
      </c>
      <c r="K2" s="190" t="s">
        <v>448</v>
      </c>
      <c r="M2" s="135"/>
    </row>
    <row r="3" spans="1:13" ht="25.5" customHeight="1">
      <c r="A3" s="128" t="s">
        <v>503</v>
      </c>
      <c r="B3" s="177" t="s">
        <v>416</v>
      </c>
      <c r="C3" s="246">
        <v>4349950</v>
      </c>
      <c r="D3" s="247">
        <v>4485860</v>
      </c>
      <c r="E3" s="131">
        <f>IF(D3=0,0,D3/C3)</f>
        <v>1.031244037287785</v>
      </c>
      <c r="F3" s="131">
        <f>D3/19448462.75</f>
        <v>0.23065370552230408</v>
      </c>
      <c r="G3" s="132">
        <v>3519001</v>
      </c>
      <c r="H3" s="130">
        <v>3751103</v>
      </c>
      <c r="I3" s="193">
        <v>3750870</v>
      </c>
      <c r="J3" s="247">
        <v>4290934</v>
      </c>
      <c r="K3" s="131">
        <f aca="true" t="shared" si="0" ref="K3:K11">IF(D3=0,0,D3/J3)</f>
        <v>1.045427405781585</v>
      </c>
      <c r="M3" s="133"/>
    </row>
    <row r="4" spans="1:13" ht="25.5" customHeight="1">
      <c r="A4" s="128" t="s">
        <v>417</v>
      </c>
      <c r="B4" s="177" t="s">
        <v>418</v>
      </c>
      <c r="C4" s="246">
        <v>78000</v>
      </c>
      <c r="D4" s="247">
        <v>79010.15</v>
      </c>
      <c r="E4" s="131">
        <f aca="true" t="shared" si="1" ref="E4:E10">IF(D4=0,0,D4/C4)</f>
        <v>1.012950641025641</v>
      </c>
      <c r="F4" s="131">
        <f aca="true" t="shared" si="2" ref="F4:F67">D4/19448462.75</f>
        <v>0.004062539595835152</v>
      </c>
      <c r="G4" s="132">
        <v>-50923.2</v>
      </c>
      <c r="H4" s="130">
        <v>262531.47</v>
      </c>
      <c r="I4" s="193">
        <v>306122.03</v>
      </c>
      <c r="J4" s="247">
        <v>238243.9</v>
      </c>
      <c r="K4" s="131">
        <f t="shared" si="0"/>
        <v>0.33163556338693245</v>
      </c>
      <c r="M4" s="133"/>
    </row>
    <row r="5" spans="1:13" ht="14.25" customHeight="1">
      <c r="A5" s="55" t="s">
        <v>31</v>
      </c>
      <c r="B5" s="177" t="s">
        <v>419</v>
      </c>
      <c r="C5" s="248">
        <v>2669932</v>
      </c>
      <c r="D5" s="249">
        <v>2712064.82</v>
      </c>
      <c r="E5" s="131">
        <f t="shared" si="1"/>
        <v>1.0157804842969782</v>
      </c>
      <c r="F5" s="131">
        <f t="shared" si="2"/>
        <v>0.13944880142262142</v>
      </c>
      <c r="G5" s="134">
        <v>2252725.85</v>
      </c>
      <c r="H5" s="134">
        <v>2473877.32</v>
      </c>
      <c r="I5" s="134">
        <v>2612022.99</v>
      </c>
      <c r="J5" s="249">
        <v>2688155.38</v>
      </c>
      <c r="K5" s="131">
        <f t="shared" si="0"/>
        <v>1.008894366812978</v>
      </c>
      <c r="M5" s="135"/>
    </row>
    <row r="6" spans="1:13" ht="14.25" customHeight="1">
      <c r="A6" s="55" t="s">
        <v>32</v>
      </c>
      <c r="B6" s="177" t="s">
        <v>420</v>
      </c>
      <c r="C6" s="248">
        <v>40042</v>
      </c>
      <c r="D6" s="249">
        <v>40033.85</v>
      </c>
      <c r="E6" s="131">
        <f t="shared" si="1"/>
        <v>0.9997964637131012</v>
      </c>
      <c r="F6" s="131">
        <f t="shared" si="2"/>
        <v>0.002058458322110831</v>
      </c>
      <c r="G6" s="134">
        <v>28688.4</v>
      </c>
      <c r="H6" s="134">
        <v>37322</v>
      </c>
      <c r="I6" s="134">
        <v>41527.6</v>
      </c>
      <c r="J6" s="249">
        <v>40290.4</v>
      </c>
      <c r="K6" s="131">
        <f t="shared" si="0"/>
        <v>0.9936324782082083</v>
      </c>
      <c r="M6" s="135"/>
    </row>
    <row r="7" spans="1:13" ht="14.25" customHeight="1">
      <c r="A7" s="55" t="s">
        <v>33</v>
      </c>
      <c r="B7" s="177" t="s">
        <v>421</v>
      </c>
      <c r="C7" s="248">
        <v>1506</v>
      </c>
      <c r="D7" s="249">
        <v>1558</v>
      </c>
      <c r="E7" s="131">
        <f t="shared" si="1"/>
        <v>1.0345285524568393</v>
      </c>
      <c r="F7" s="131">
        <f t="shared" si="2"/>
        <v>8.010915927018447E-05</v>
      </c>
      <c r="G7" s="134">
        <v>1333</v>
      </c>
      <c r="H7" s="134">
        <v>1609</v>
      </c>
      <c r="I7" s="134">
        <v>1621</v>
      </c>
      <c r="J7" s="249">
        <v>1506</v>
      </c>
      <c r="K7" s="131">
        <f t="shared" si="0"/>
        <v>1.0345285524568393</v>
      </c>
      <c r="M7" s="135"/>
    </row>
    <row r="8" spans="1:13" ht="25.5" customHeight="1">
      <c r="A8" s="128" t="s">
        <v>34</v>
      </c>
      <c r="B8" s="177" t="s">
        <v>422</v>
      </c>
      <c r="C8" s="248">
        <v>250725</v>
      </c>
      <c r="D8" s="249">
        <v>250726</v>
      </c>
      <c r="E8" s="131">
        <f t="shared" si="1"/>
        <v>1.0000039884335428</v>
      </c>
      <c r="F8" s="131">
        <f t="shared" si="2"/>
        <v>0.012891815832590676</v>
      </c>
      <c r="G8" s="134">
        <v>186411.4</v>
      </c>
      <c r="H8" s="134">
        <v>177478.2</v>
      </c>
      <c r="I8" s="134">
        <v>207255.02</v>
      </c>
      <c r="J8" s="249">
        <v>222236.99</v>
      </c>
      <c r="K8" s="131">
        <f t="shared" si="0"/>
        <v>1.1281920259989122</v>
      </c>
      <c r="M8" s="135"/>
    </row>
    <row r="9" spans="1:13" ht="38.25">
      <c r="A9" s="128" t="s">
        <v>504</v>
      </c>
      <c r="B9" s="178" t="s">
        <v>423</v>
      </c>
      <c r="C9" s="250">
        <v>51000</v>
      </c>
      <c r="D9" s="251">
        <v>57424.7</v>
      </c>
      <c r="E9" s="142">
        <f t="shared" si="1"/>
        <v>1.1259745098039216</v>
      </c>
      <c r="F9" s="142">
        <f t="shared" si="2"/>
        <v>0.00295266010163194</v>
      </c>
      <c r="G9" s="144">
        <v>2128.06</v>
      </c>
      <c r="H9" s="144">
        <v>8282.1</v>
      </c>
      <c r="I9" s="144">
        <v>46162.1</v>
      </c>
      <c r="J9" s="251">
        <v>61043.3</v>
      </c>
      <c r="K9" s="142">
        <f t="shared" si="0"/>
        <v>0.940720767062069</v>
      </c>
      <c r="M9" s="135"/>
    </row>
    <row r="10" spans="1:13" ht="16.5" customHeight="1">
      <c r="A10" s="55" t="s">
        <v>155</v>
      </c>
      <c r="B10" s="177" t="s">
        <v>424</v>
      </c>
      <c r="C10" s="248">
        <v>82600</v>
      </c>
      <c r="D10" s="249">
        <v>100855</v>
      </c>
      <c r="E10" s="131">
        <f t="shared" si="1"/>
        <v>1.2210048426150122</v>
      </c>
      <c r="F10" s="131">
        <f t="shared" si="2"/>
        <v>0.005185756905131229</v>
      </c>
      <c r="G10" s="134">
        <v>22428.4</v>
      </c>
      <c r="H10" s="134">
        <v>2293.8</v>
      </c>
      <c r="I10" s="134">
        <v>27960</v>
      </c>
      <c r="J10" s="249">
        <v>23995</v>
      </c>
      <c r="K10" s="131">
        <f t="shared" si="0"/>
        <v>4.203167326526359</v>
      </c>
      <c r="M10" s="135"/>
    </row>
    <row r="11" spans="1:13" ht="25.5" customHeight="1">
      <c r="A11" s="128" t="s">
        <v>425</v>
      </c>
      <c r="B11" s="177" t="s">
        <v>426</v>
      </c>
      <c r="C11" s="248">
        <v>20350</v>
      </c>
      <c r="D11" s="249">
        <v>20469</v>
      </c>
      <c r="E11" s="131">
        <f>IF(D11=0,0,D11/C11)</f>
        <v>1.0058476658476658</v>
      </c>
      <c r="F11" s="131">
        <f t="shared" si="2"/>
        <v>0.0010524739288199011</v>
      </c>
      <c r="G11" s="134">
        <v>13299.98</v>
      </c>
      <c r="H11" s="134">
        <v>18800</v>
      </c>
      <c r="I11" s="134">
        <v>19935</v>
      </c>
      <c r="J11" s="249">
        <v>20606.5</v>
      </c>
      <c r="K11" s="131">
        <f t="shared" si="0"/>
        <v>0.9933273481668405</v>
      </c>
      <c r="M11" s="135"/>
    </row>
    <row r="12" spans="1:13" ht="15" customHeight="1">
      <c r="A12" s="55" t="s">
        <v>228</v>
      </c>
      <c r="B12" s="177" t="s">
        <v>427</v>
      </c>
      <c r="C12" s="248">
        <v>168</v>
      </c>
      <c r="D12" s="249">
        <v>263.79</v>
      </c>
      <c r="E12" s="131">
        <f>IF(D12=0,0,D12/C12)</f>
        <v>1.5701785714285716</v>
      </c>
      <c r="F12" s="131">
        <f t="shared" si="2"/>
        <v>1.3563539874121928E-05</v>
      </c>
      <c r="G12" s="134">
        <v>1677.31</v>
      </c>
      <c r="H12" s="134">
        <v>1544.53</v>
      </c>
      <c r="I12" s="134">
        <v>0</v>
      </c>
      <c r="J12" s="249">
        <v>0</v>
      </c>
      <c r="K12" s="131"/>
      <c r="M12" s="135"/>
    </row>
    <row r="13" spans="1:13" ht="15.75" customHeight="1">
      <c r="A13" s="55" t="s">
        <v>36</v>
      </c>
      <c r="B13" s="177" t="s">
        <v>428</v>
      </c>
      <c r="C13" s="252">
        <v>178000</v>
      </c>
      <c r="D13" s="253">
        <v>180734.79</v>
      </c>
      <c r="E13" s="131">
        <f aca="true" t="shared" si="3" ref="E13:E73">IF(D13=0,0,D13/C13)</f>
        <v>1.015363988764045</v>
      </c>
      <c r="F13" s="131">
        <f t="shared" si="2"/>
        <v>0.009293011603192134</v>
      </c>
      <c r="G13" s="134">
        <v>267397.73</v>
      </c>
      <c r="H13" s="40">
        <v>277742.11</v>
      </c>
      <c r="I13" s="121">
        <v>249934.4</v>
      </c>
      <c r="J13" s="253">
        <v>281204.96</v>
      </c>
      <c r="K13" s="131">
        <f aca="true" t="shared" si="4" ref="K13:K19">IF(D13=0,0,D13/J13)</f>
        <v>0.6427155125571042</v>
      </c>
      <c r="M13" s="135"/>
    </row>
    <row r="14" spans="1:13" ht="15" customHeight="1">
      <c r="A14" s="55" t="s">
        <v>35</v>
      </c>
      <c r="B14" s="177" t="s">
        <v>429</v>
      </c>
      <c r="C14" s="252">
        <v>110000</v>
      </c>
      <c r="D14" s="253">
        <v>115534</v>
      </c>
      <c r="E14" s="131">
        <f t="shared" si="3"/>
        <v>1.0503090909090909</v>
      </c>
      <c r="F14" s="131">
        <f t="shared" si="2"/>
        <v>0.005940520928832794</v>
      </c>
      <c r="G14" s="134">
        <v>110793</v>
      </c>
      <c r="H14" s="40">
        <v>110663</v>
      </c>
      <c r="I14" s="121">
        <v>115835</v>
      </c>
      <c r="J14" s="253">
        <v>120353</v>
      </c>
      <c r="K14" s="131">
        <f t="shared" si="4"/>
        <v>0.9599594526102382</v>
      </c>
      <c r="M14" s="135"/>
    </row>
    <row r="15" spans="1:13" ht="38.25">
      <c r="A15" s="128" t="s">
        <v>430</v>
      </c>
      <c r="B15" s="178" t="s">
        <v>431</v>
      </c>
      <c r="C15" s="252">
        <v>91360</v>
      </c>
      <c r="D15" s="253">
        <v>91842.48</v>
      </c>
      <c r="E15" s="142">
        <f t="shared" si="3"/>
        <v>1.0052810858143608</v>
      </c>
      <c r="F15" s="142">
        <f t="shared" si="2"/>
        <v>0.004722351641905476</v>
      </c>
      <c r="G15" s="144">
        <v>78443.42</v>
      </c>
      <c r="H15" s="40">
        <v>89253.82</v>
      </c>
      <c r="I15" s="121">
        <v>82819.82</v>
      </c>
      <c r="J15" s="253">
        <v>81909.61</v>
      </c>
      <c r="K15" s="142">
        <f t="shared" si="4"/>
        <v>1.1212662348166471</v>
      </c>
      <c r="M15" s="135"/>
    </row>
    <row r="16" spans="1:13" ht="27" customHeight="1">
      <c r="A16" s="128" t="s">
        <v>432</v>
      </c>
      <c r="B16" s="177" t="s">
        <v>433</v>
      </c>
      <c r="C16" s="246">
        <v>152599</v>
      </c>
      <c r="D16" s="247">
        <v>169320.47</v>
      </c>
      <c r="E16" s="131">
        <f t="shared" si="3"/>
        <v>1.1095778478233802</v>
      </c>
      <c r="F16" s="131">
        <f t="shared" si="2"/>
        <v>0.008706110718185169</v>
      </c>
      <c r="G16" s="134">
        <v>146296.45</v>
      </c>
      <c r="H16" s="130">
        <v>135968.08</v>
      </c>
      <c r="I16" s="193">
        <v>157050.93</v>
      </c>
      <c r="J16" s="247">
        <v>143466.88</v>
      </c>
      <c r="K16" s="131">
        <f t="shared" si="4"/>
        <v>1.1802059820357145</v>
      </c>
      <c r="M16" s="135"/>
    </row>
    <row r="17" spans="1:13" ht="38.25">
      <c r="A17" s="136" t="s">
        <v>434</v>
      </c>
      <c r="B17" s="177" t="s">
        <v>435</v>
      </c>
      <c r="C17" s="252">
        <v>612287</v>
      </c>
      <c r="D17" s="253">
        <v>608282.22</v>
      </c>
      <c r="E17" s="142">
        <f t="shared" si="3"/>
        <v>0.9934593091148431</v>
      </c>
      <c r="F17" s="142">
        <f t="shared" si="2"/>
        <v>0.031276622107317964</v>
      </c>
      <c r="G17" s="144">
        <v>18340.89</v>
      </c>
      <c r="H17" s="40">
        <v>10862.54</v>
      </c>
      <c r="I17" s="121">
        <v>305307.93</v>
      </c>
      <c r="J17" s="253">
        <v>589664.78</v>
      </c>
      <c r="K17" s="142">
        <f t="shared" si="4"/>
        <v>1.0315729218217848</v>
      </c>
      <c r="M17" s="135"/>
    </row>
    <row r="18" spans="1:13" ht="24.75" customHeight="1">
      <c r="A18" s="128" t="s">
        <v>318</v>
      </c>
      <c r="B18" s="177" t="s">
        <v>436</v>
      </c>
      <c r="C18" s="248">
        <v>105000</v>
      </c>
      <c r="D18" s="249">
        <v>128149.19</v>
      </c>
      <c r="E18" s="131">
        <f t="shared" si="3"/>
        <v>1.2204684761904763</v>
      </c>
      <c r="F18" s="131">
        <f t="shared" si="2"/>
        <v>0.006589168082191997</v>
      </c>
      <c r="G18" s="134">
        <v>122804.8</v>
      </c>
      <c r="H18" s="134">
        <v>142902</v>
      </c>
      <c r="I18" s="134">
        <v>129656</v>
      </c>
      <c r="J18" s="249">
        <v>150509</v>
      </c>
      <c r="K18" s="131">
        <f t="shared" si="4"/>
        <v>0.8514387179504216</v>
      </c>
      <c r="M18" s="135"/>
    </row>
    <row r="19" spans="1:13" ht="25.5" customHeight="1">
      <c r="A19" s="128" t="s">
        <v>437</v>
      </c>
      <c r="B19" s="177" t="s">
        <v>438</v>
      </c>
      <c r="C19" s="248">
        <v>1118</v>
      </c>
      <c r="D19" s="249">
        <v>1124.12</v>
      </c>
      <c r="E19" s="131">
        <f>IF(D19=0,0,D19/C19)</f>
        <v>1.005474060822898</v>
      </c>
      <c r="F19" s="131">
        <f t="shared" si="2"/>
        <v>5.779994102618727E-05</v>
      </c>
      <c r="G19" s="134">
        <v>0</v>
      </c>
      <c r="H19" s="134">
        <v>2688.97</v>
      </c>
      <c r="I19" s="134">
        <v>2691.03</v>
      </c>
      <c r="J19" s="249">
        <v>2089.29</v>
      </c>
      <c r="K19" s="131">
        <f t="shared" si="4"/>
        <v>0.5380392382101096</v>
      </c>
      <c r="M19" s="135"/>
    </row>
    <row r="20" spans="1:13" s="192" customFormat="1" ht="15.75" customHeight="1">
      <c r="A20" s="190" t="s">
        <v>439</v>
      </c>
      <c r="B20" s="191" t="s">
        <v>440</v>
      </c>
      <c r="C20" s="190" t="s">
        <v>441</v>
      </c>
      <c r="D20" s="191" t="s">
        <v>442</v>
      </c>
      <c r="E20" s="190" t="s">
        <v>443</v>
      </c>
      <c r="F20" s="191" t="s">
        <v>444</v>
      </c>
      <c r="G20" s="190" t="s">
        <v>507</v>
      </c>
      <c r="H20" s="191" t="s">
        <v>445</v>
      </c>
      <c r="I20" s="190" t="s">
        <v>446</v>
      </c>
      <c r="J20" s="191" t="s">
        <v>447</v>
      </c>
      <c r="K20" s="190" t="s">
        <v>448</v>
      </c>
      <c r="M20" s="135"/>
    </row>
    <row r="21" spans="1:13" ht="38.25" customHeight="1" hidden="1">
      <c r="A21" s="128" t="s">
        <v>505</v>
      </c>
      <c r="B21" s="177" t="s">
        <v>449</v>
      </c>
      <c r="C21" s="241">
        <v>0</v>
      </c>
      <c r="D21" s="180">
        <v>0</v>
      </c>
      <c r="E21" s="131">
        <f t="shared" si="3"/>
        <v>0</v>
      </c>
      <c r="F21" s="131">
        <f t="shared" si="2"/>
        <v>0</v>
      </c>
      <c r="G21" s="134">
        <v>0</v>
      </c>
      <c r="H21" s="134">
        <v>0</v>
      </c>
      <c r="I21" s="134">
        <v>0</v>
      </c>
      <c r="J21" s="180">
        <v>0</v>
      </c>
      <c r="K21" s="131">
        <f>IF(D21=0,0,D21/J21)</f>
        <v>0</v>
      </c>
      <c r="M21" s="135"/>
    </row>
    <row r="22" spans="1:13" ht="41.25" customHeight="1">
      <c r="A22" s="149" t="s">
        <v>530</v>
      </c>
      <c r="B22" s="178" t="s">
        <v>449</v>
      </c>
      <c r="C22" s="250">
        <v>0</v>
      </c>
      <c r="D22" s="251">
        <v>0</v>
      </c>
      <c r="E22" s="142">
        <f t="shared" si="3"/>
        <v>0</v>
      </c>
      <c r="F22" s="142">
        <f t="shared" si="2"/>
        <v>0</v>
      </c>
      <c r="G22" s="144">
        <v>0</v>
      </c>
      <c r="H22" s="144">
        <v>0</v>
      </c>
      <c r="I22" s="144">
        <v>0</v>
      </c>
      <c r="J22" s="251">
        <v>5674.33</v>
      </c>
      <c r="K22" s="131"/>
      <c r="M22" s="135"/>
    </row>
    <row r="23" spans="1:13" ht="27" customHeight="1">
      <c r="A23" s="128" t="s">
        <v>37</v>
      </c>
      <c r="B23" s="177" t="s">
        <v>450</v>
      </c>
      <c r="C23" s="248">
        <v>84</v>
      </c>
      <c r="D23" s="249">
        <v>84</v>
      </c>
      <c r="E23" s="131">
        <f t="shared" si="3"/>
        <v>1</v>
      </c>
      <c r="F23" s="131">
        <f t="shared" si="2"/>
        <v>4.3191074317686115E-06</v>
      </c>
      <c r="G23" s="134">
        <v>0</v>
      </c>
      <c r="H23" s="134">
        <v>310</v>
      </c>
      <c r="I23" s="134">
        <v>378</v>
      </c>
      <c r="J23" s="249">
        <v>32</v>
      </c>
      <c r="K23" s="131">
        <f aca="true" t="shared" si="5" ref="K23:K35">IF(D23=0,0,D23/J23)</f>
        <v>2.625</v>
      </c>
      <c r="M23" s="135"/>
    </row>
    <row r="24" spans="1:13" ht="18.75" customHeight="1">
      <c r="A24" s="137" t="s">
        <v>158</v>
      </c>
      <c r="B24" s="177" t="s">
        <v>451</v>
      </c>
      <c r="C24" s="248">
        <v>23444</v>
      </c>
      <c r="D24" s="249">
        <v>23163.15</v>
      </c>
      <c r="E24" s="131">
        <f t="shared" si="3"/>
        <v>0.9880203890121141</v>
      </c>
      <c r="F24" s="131">
        <f t="shared" si="2"/>
        <v>0.001191001587002037</v>
      </c>
      <c r="G24" s="134">
        <v>6482.03</v>
      </c>
      <c r="H24" s="134">
        <v>28449.07</v>
      </c>
      <c r="I24" s="134">
        <v>18337.71</v>
      </c>
      <c r="J24" s="249">
        <v>24183.92</v>
      </c>
      <c r="K24" s="131">
        <f t="shared" si="5"/>
        <v>0.9577913754263164</v>
      </c>
      <c r="M24" s="135"/>
    </row>
    <row r="25" spans="1:13" ht="30" customHeight="1">
      <c r="A25" s="128" t="s">
        <v>452</v>
      </c>
      <c r="B25" s="177" t="s">
        <v>453</v>
      </c>
      <c r="C25" s="248">
        <v>387065</v>
      </c>
      <c r="D25" s="249">
        <v>391646.14</v>
      </c>
      <c r="E25" s="131">
        <f t="shared" si="3"/>
        <v>1.0118355831707853</v>
      </c>
      <c r="F25" s="131">
        <f t="shared" si="2"/>
        <v>0.02013763992735107</v>
      </c>
      <c r="G25" s="134">
        <v>213140.73</v>
      </c>
      <c r="H25" s="134">
        <v>255496.75</v>
      </c>
      <c r="I25" s="134">
        <v>271690.77</v>
      </c>
      <c r="J25" s="249">
        <v>405914.85</v>
      </c>
      <c r="K25" s="131">
        <f t="shared" si="5"/>
        <v>0.9648480216971614</v>
      </c>
      <c r="M25" s="135"/>
    </row>
    <row r="26" spans="1:13" ht="48.75" customHeight="1">
      <c r="A26" s="138" t="s">
        <v>506</v>
      </c>
      <c r="B26" s="178" t="s">
        <v>454</v>
      </c>
      <c r="C26" s="250">
        <v>0</v>
      </c>
      <c r="D26" s="251">
        <v>0</v>
      </c>
      <c r="E26" s="142">
        <f t="shared" si="3"/>
        <v>0</v>
      </c>
      <c r="F26" s="142">
        <f t="shared" si="2"/>
        <v>0</v>
      </c>
      <c r="G26" s="144">
        <v>5936.3</v>
      </c>
      <c r="H26" s="144">
        <v>0</v>
      </c>
      <c r="I26" s="144">
        <v>0</v>
      </c>
      <c r="J26" s="251">
        <v>0</v>
      </c>
      <c r="K26" s="142">
        <f t="shared" si="5"/>
        <v>0</v>
      </c>
      <c r="M26" s="135"/>
    </row>
    <row r="27" spans="1:13" ht="38.25" customHeight="1">
      <c r="A27" s="38" t="s">
        <v>222</v>
      </c>
      <c r="B27" s="177" t="s">
        <v>455</v>
      </c>
      <c r="C27" s="250">
        <v>7216</v>
      </c>
      <c r="D27" s="251">
        <v>7216.2</v>
      </c>
      <c r="E27" s="142">
        <f t="shared" si="3"/>
        <v>1.0000277161862527</v>
      </c>
      <c r="F27" s="142">
        <f t="shared" si="2"/>
        <v>0.00037104217915629345</v>
      </c>
      <c r="G27" s="144">
        <v>320455.37</v>
      </c>
      <c r="H27" s="144">
        <v>37633.66</v>
      </c>
      <c r="I27" s="144">
        <v>296820.35</v>
      </c>
      <c r="J27" s="251">
        <v>37770.67</v>
      </c>
      <c r="K27" s="142">
        <f t="shared" si="5"/>
        <v>0.19105300488447782</v>
      </c>
      <c r="M27" s="135"/>
    </row>
    <row r="28" spans="1:13" ht="20.25" customHeight="1">
      <c r="A28" s="128" t="s">
        <v>59</v>
      </c>
      <c r="B28" s="177" t="s">
        <v>456</v>
      </c>
      <c r="C28" s="248">
        <v>771036</v>
      </c>
      <c r="D28" s="249">
        <v>779661.37</v>
      </c>
      <c r="E28" s="131">
        <f t="shared" si="3"/>
        <v>1.0111867279867606</v>
      </c>
      <c r="F28" s="131">
        <f t="shared" si="2"/>
        <v>0.040088585921784485</v>
      </c>
      <c r="G28" s="134">
        <v>663039.92</v>
      </c>
      <c r="H28" s="134">
        <v>608849.04</v>
      </c>
      <c r="I28" s="134">
        <v>592924.14</v>
      </c>
      <c r="J28" s="249">
        <v>560212.78</v>
      </c>
      <c r="K28" s="131">
        <f t="shared" si="5"/>
        <v>1.3917236411493503</v>
      </c>
      <c r="M28" s="135"/>
    </row>
    <row r="29" spans="1:13" ht="25.5" customHeight="1">
      <c r="A29" s="128" t="s">
        <v>355</v>
      </c>
      <c r="B29" s="177" t="s">
        <v>457</v>
      </c>
      <c r="C29" s="248">
        <v>2796</v>
      </c>
      <c r="D29" s="249">
        <v>2795.3</v>
      </c>
      <c r="E29" s="131">
        <f t="shared" si="3"/>
        <v>0.9997496423462089</v>
      </c>
      <c r="F29" s="131">
        <f t="shared" si="2"/>
        <v>0.0001437285833812238</v>
      </c>
      <c r="G29" s="134">
        <v>2421</v>
      </c>
      <c r="H29" s="134">
        <v>30</v>
      </c>
      <c r="I29" s="134">
        <v>11883.45</v>
      </c>
      <c r="J29" s="249">
        <v>4221.5</v>
      </c>
      <c r="K29" s="131">
        <f t="shared" si="5"/>
        <v>0.6621580007106479</v>
      </c>
      <c r="M29" s="135"/>
    </row>
    <row r="30" spans="1:13" ht="25.5" customHeight="1">
      <c r="A30" s="128" t="s">
        <v>458</v>
      </c>
      <c r="B30" s="177" t="s">
        <v>459</v>
      </c>
      <c r="C30" s="248">
        <v>8032</v>
      </c>
      <c r="D30" s="249">
        <v>4976.97</v>
      </c>
      <c r="E30" s="131">
        <f t="shared" si="3"/>
        <v>0.6196426792828685</v>
      </c>
      <c r="F30" s="131">
        <f t="shared" si="2"/>
        <v>0.00025590557279392173</v>
      </c>
      <c r="G30" s="134">
        <v>11062.06</v>
      </c>
      <c r="H30" s="134">
        <v>19729.12</v>
      </c>
      <c r="I30" s="134">
        <v>15272.81</v>
      </c>
      <c r="J30" s="249">
        <v>18325.32</v>
      </c>
      <c r="K30" s="131">
        <f t="shared" si="5"/>
        <v>0.2715898003418222</v>
      </c>
      <c r="M30" s="135"/>
    </row>
    <row r="31" spans="1:13" ht="18.75" customHeight="1">
      <c r="A31" s="128" t="s">
        <v>16</v>
      </c>
      <c r="B31" s="177" t="s">
        <v>460</v>
      </c>
      <c r="C31" s="248">
        <v>41109</v>
      </c>
      <c r="D31" s="249">
        <v>44272.04</v>
      </c>
      <c r="E31" s="131">
        <f t="shared" si="3"/>
        <v>1.0769427619256124</v>
      </c>
      <c r="F31" s="131">
        <f t="shared" si="2"/>
        <v>0.002276377345042348</v>
      </c>
      <c r="G31" s="134">
        <v>53304.64</v>
      </c>
      <c r="H31" s="134">
        <v>60854.61</v>
      </c>
      <c r="I31" s="134">
        <v>48823.55</v>
      </c>
      <c r="J31" s="249">
        <v>66420.04</v>
      </c>
      <c r="K31" s="131">
        <f t="shared" si="5"/>
        <v>0.6665464218329288</v>
      </c>
      <c r="M31" s="135"/>
    </row>
    <row r="32" spans="1:13" ht="18.75" customHeight="1">
      <c r="A32" s="128" t="s">
        <v>16</v>
      </c>
      <c r="B32" s="177" t="s">
        <v>461</v>
      </c>
      <c r="C32" s="248">
        <v>0</v>
      </c>
      <c r="D32" s="249">
        <v>0</v>
      </c>
      <c r="E32" s="131">
        <f t="shared" si="3"/>
        <v>0</v>
      </c>
      <c r="F32" s="131">
        <f t="shared" si="2"/>
        <v>0</v>
      </c>
      <c r="G32" s="134">
        <v>1281.74</v>
      </c>
      <c r="H32" s="134">
        <v>2237.97</v>
      </c>
      <c r="I32" s="134">
        <v>610.18</v>
      </c>
      <c r="J32" s="249">
        <v>475.27</v>
      </c>
      <c r="K32" s="131">
        <f t="shared" si="5"/>
        <v>0</v>
      </c>
      <c r="M32" s="135"/>
    </row>
    <row r="33" spans="1:13" ht="27.75" customHeight="1">
      <c r="A33" s="128" t="s">
        <v>462</v>
      </c>
      <c r="B33" s="177" t="s">
        <v>463</v>
      </c>
      <c r="C33" s="248">
        <v>5750</v>
      </c>
      <c r="D33" s="249">
        <v>9129.24</v>
      </c>
      <c r="E33" s="131">
        <f t="shared" si="3"/>
        <v>1.5876939130434782</v>
      </c>
      <c r="F33" s="131">
        <f t="shared" si="2"/>
        <v>0.0004694067658380866</v>
      </c>
      <c r="G33" s="134">
        <v>5512</v>
      </c>
      <c r="H33" s="134">
        <v>6238.67</v>
      </c>
      <c r="I33" s="134">
        <v>4255.5</v>
      </c>
      <c r="J33" s="249">
        <v>14134</v>
      </c>
      <c r="K33" s="131">
        <f t="shared" si="5"/>
        <v>0.6459063251733409</v>
      </c>
      <c r="M33" s="135"/>
    </row>
    <row r="34" spans="1:13" ht="20.25" customHeight="1">
      <c r="A34" s="128" t="s">
        <v>464</v>
      </c>
      <c r="B34" s="177" t="s">
        <v>465</v>
      </c>
      <c r="C34" s="255">
        <v>22364.11</v>
      </c>
      <c r="D34" s="255">
        <v>23759.59</v>
      </c>
      <c r="E34" s="256">
        <f t="shared" si="3"/>
        <v>1.0623981906724658</v>
      </c>
      <c r="F34" s="131">
        <f t="shared" si="2"/>
        <v>0.0012216693064854187</v>
      </c>
      <c r="G34" s="257">
        <v>25519.85</v>
      </c>
      <c r="H34" s="257">
        <v>17093.7</v>
      </c>
      <c r="I34" s="257">
        <v>38706.2</v>
      </c>
      <c r="J34" s="255">
        <v>39553.51</v>
      </c>
      <c r="K34" s="131">
        <f t="shared" si="5"/>
        <v>0.6006948561581513</v>
      </c>
      <c r="M34" s="135"/>
    </row>
    <row r="35" spans="1:13" ht="84" customHeight="1">
      <c r="A35" s="139" t="s">
        <v>531</v>
      </c>
      <c r="B35" s="178">
        <v>2007</v>
      </c>
      <c r="C35" s="258">
        <v>19890</v>
      </c>
      <c r="D35" s="259">
        <v>0</v>
      </c>
      <c r="E35" s="141">
        <f t="shared" si="3"/>
        <v>0</v>
      </c>
      <c r="F35" s="142">
        <f t="shared" si="2"/>
        <v>0</v>
      </c>
      <c r="G35" s="122">
        <v>159096.44</v>
      </c>
      <c r="H35" s="42">
        <v>169572.94</v>
      </c>
      <c r="I35" s="122">
        <v>139597.05</v>
      </c>
      <c r="J35" s="259">
        <v>0</v>
      </c>
      <c r="K35" s="142">
        <f t="shared" si="5"/>
        <v>0</v>
      </c>
      <c r="M35" s="135"/>
    </row>
    <row r="36" spans="1:13" s="192" customFormat="1" ht="12.75">
      <c r="A36" s="190" t="s">
        <v>439</v>
      </c>
      <c r="B36" s="191" t="s">
        <v>440</v>
      </c>
      <c r="C36" s="190" t="s">
        <v>441</v>
      </c>
      <c r="D36" s="191" t="s">
        <v>442</v>
      </c>
      <c r="E36" s="191" t="s">
        <v>443</v>
      </c>
      <c r="F36" s="190" t="s">
        <v>444</v>
      </c>
      <c r="G36" s="190" t="s">
        <v>507</v>
      </c>
      <c r="H36" s="191" t="s">
        <v>445</v>
      </c>
      <c r="I36" s="190" t="s">
        <v>446</v>
      </c>
      <c r="J36" s="191" t="s">
        <v>447</v>
      </c>
      <c r="K36" s="191" t="s">
        <v>448</v>
      </c>
      <c r="M36" s="135"/>
    </row>
    <row r="37" spans="1:13" ht="75" customHeight="1">
      <c r="A37" s="139" t="s">
        <v>532</v>
      </c>
      <c r="B37" s="178">
        <v>2009</v>
      </c>
      <c r="C37" s="258">
        <v>0</v>
      </c>
      <c r="D37" s="259">
        <v>0</v>
      </c>
      <c r="E37" s="141">
        <f t="shared" si="3"/>
        <v>0</v>
      </c>
      <c r="F37" s="142">
        <f t="shared" si="2"/>
        <v>0</v>
      </c>
      <c r="G37" s="122">
        <v>14378.06</v>
      </c>
      <c r="H37" s="42">
        <v>13710.22</v>
      </c>
      <c r="I37" s="122">
        <v>10486.69</v>
      </c>
      <c r="J37" s="259">
        <v>0</v>
      </c>
      <c r="K37" s="142">
        <f aca="true" t="shared" si="6" ref="K37:K45">IF(D37=0,0,D37/J37)</f>
        <v>0</v>
      </c>
      <c r="M37" s="135"/>
    </row>
    <row r="38" spans="1:13" ht="54" customHeight="1">
      <c r="A38" s="109" t="s">
        <v>614</v>
      </c>
      <c r="B38" s="178">
        <v>2010</v>
      </c>
      <c r="C38" s="260">
        <v>3517867.61</v>
      </c>
      <c r="D38" s="261">
        <v>3490001.68</v>
      </c>
      <c r="E38" s="141">
        <f t="shared" si="3"/>
        <v>0.992078743975246</v>
      </c>
      <c r="F38" s="142">
        <f t="shared" si="2"/>
        <v>0.17944871658301118</v>
      </c>
      <c r="G38" s="143">
        <v>3157303.11</v>
      </c>
      <c r="H38" s="143">
        <v>3227175.93</v>
      </c>
      <c r="I38" s="143">
        <v>3186838.01</v>
      </c>
      <c r="J38" s="261">
        <v>3485792.38</v>
      </c>
      <c r="K38" s="142">
        <f t="shared" si="6"/>
        <v>1.001207559011303</v>
      </c>
      <c r="M38" s="135"/>
    </row>
    <row r="39" spans="1:13" ht="39" customHeight="1">
      <c r="A39" s="12" t="s">
        <v>183</v>
      </c>
      <c r="B39" s="178">
        <v>2030</v>
      </c>
      <c r="C39" s="262">
        <v>956252</v>
      </c>
      <c r="D39" s="261">
        <v>941686.58</v>
      </c>
      <c r="E39" s="141">
        <f t="shared" si="3"/>
        <v>0.9847682200926116</v>
      </c>
      <c r="F39" s="142">
        <f t="shared" si="2"/>
        <v>0.048419589358032936</v>
      </c>
      <c r="G39" s="143">
        <v>532131.69</v>
      </c>
      <c r="H39" s="143">
        <v>558287.49</v>
      </c>
      <c r="I39" s="143">
        <v>745680.04</v>
      </c>
      <c r="J39" s="261">
        <v>938666.68</v>
      </c>
      <c r="K39" s="142">
        <f t="shared" si="6"/>
        <v>1.0032172229656644</v>
      </c>
      <c r="M39" s="135"/>
    </row>
    <row r="40" spans="1:13" ht="71.25" customHeight="1">
      <c r="A40" s="263" t="s">
        <v>411</v>
      </c>
      <c r="B40" s="178">
        <v>2040</v>
      </c>
      <c r="C40" s="262">
        <v>22485</v>
      </c>
      <c r="D40" s="261">
        <v>15831.07</v>
      </c>
      <c r="E40" s="141">
        <f t="shared" si="3"/>
        <v>0.7040724927729597</v>
      </c>
      <c r="F40" s="142">
        <f t="shared" si="2"/>
        <v>0.0008140010963077275</v>
      </c>
      <c r="G40" s="143">
        <v>0</v>
      </c>
      <c r="H40" s="143">
        <v>0</v>
      </c>
      <c r="I40" s="143">
        <v>22323.78</v>
      </c>
      <c r="J40" s="261">
        <v>26631.68</v>
      </c>
      <c r="K40" s="142">
        <f t="shared" si="6"/>
        <v>0.5944450368883976</v>
      </c>
      <c r="M40" s="135"/>
    </row>
    <row r="41" spans="1:13" ht="42" customHeight="1">
      <c r="A41" s="147" t="s">
        <v>466</v>
      </c>
      <c r="B41" s="178">
        <v>2310</v>
      </c>
      <c r="C41" s="262">
        <v>0</v>
      </c>
      <c r="D41" s="261">
        <v>0</v>
      </c>
      <c r="E41" s="141">
        <f t="shared" si="3"/>
        <v>0</v>
      </c>
      <c r="F41" s="142">
        <f t="shared" si="2"/>
        <v>0</v>
      </c>
      <c r="G41" s="143">
        <v>249434.19</v>
      </c>
      <c r="H41" s="143">
        <v>257715.85</v>
      </c>
      <c r="I41" s="143">
        <v>271329.95</v>
      </c>
      <c r="J41" s="261">
        <v>228381.1</v>
      </c>
      <c r="K41" s="142">
        <f t="shared" si="6"/>
        <v>0</v>
      </c>
      <c r="M41" s="135"/>
    </row>
    <row r="42" spans="1:13" ht="54" customHeight="1">
      <c r="A42" s="145" t="s">
        <v>467</v>
      </c>
      <c r="B42" s="178">
        <v>2320</v>
      </c>
      <c r="C42" s="258">
        <v>60000</v>
      </c>
      <c r="D42" s="259">
        <v>60000</v>
      </c>
      <c r="E42" s="141">
        <f t="shared" si="3"/>
        <v>1</v>
      </c>
      <c r="F42" s="142">
        <f t="shared" si="2"/>
        <v>0.003085076736977579</v>
      </c>
      <c r="G42" s="143">
        <v>60000</v>
      </c>
      <c r="H42" s="42">
        <v>60000</v>
      </c>
      <c r="I42" s="122">
        <v>60000</v>
      </c>
      <c r="J42" s="259">
        <v>60000</v>
      </c>
      <c r="K42" s="142">
        <f t="shared" si="6"/>
        <v>1</v>
      </c>
      <c r="M42" s="135"/>
    </row>
    <row r="43" spans="1:13" ht="53.25" customHeight="1" hidden="1">
      <c r="A43" s="145" t="s">
        <v>468</v>
      </c>
      <c r="B43" s="177">
        <v>2330</v>
      </c>
      <c r="C43" s="264"/>
      <c r="D43" s="265"/>
      <c r="E43" s="256">
        <f t="shared" si="3"/>
        <v>0</v>
      </c>
      <c r="F43" s="131">
        <f t="shared" si="2"/>
        <v>0</v>
      </c>
      <c r="G43" s="257">
        <v>0</v>
      </c>
      <c r="H43" s="257"/>
      <c r="I43" s="257"/>
      <c r="J43" s="265"/>
      <c r="K43" s="131">
        <f t="shared" si="6"/>
        <v>0</v>
      </c>
      <c r="M43" s="135"/>
    </row>
    <row r="44" spans="1:13" ht="54.75" customHeight="1">
      <c r="A44" s="13" t="s">
        <v>469</v>
      </c>
      <c r="B44" s="178">
        <v>2360</v>
      </c>
      <c r="C44" s="262">
        <v>10060</v>
      </c>
      <c r="D44" s="261">
        <v>11816.56</v>
      </c>
      <c r="E44" s="141">
        <f t="shared" si="3"/>
        <v>1.1746083499005964</v>
      </c>
      <c r="F44" s="142">
        <f t="shared" si="2"/>
        <v>0.0006075832394516631</v>
      </c>
      <c r="G44" s="143">
        <v>20116.06</v>
      </c>
      <c r="H44" s="143">
        <v>16226.1</v>
      </c>
      <c r="I44" s="143">
        <v>17207.31</v>
      </c>
      <c r="J44" s="261">
        <v>19800.25</v>
      </c>
      <c r="K44" s="142">
        <f t="shared" si="6"/>
        <v>0.5967884243885809</v>
      </c>
      <c r="M44" s="135"/>
    </row>
    <row r="45" spans="1:13" ht="63" customHeight="1">
      <c r="A45" s="147" t="s">
        <v>533</v>
      </c>
      <c r="B45" s="178">
        <v>2460</v>
      </c>
      <c r="C45" s="251">
        <v>19647.89</v>
      </c>
      <c r="D45" s="251">
        <v>19647.89</v>
      </c>
      <c r="E45" s="142">
        <f t="shared" si="3"/>
        <v>1</v>
      </c>
      <c r="F45" s="142">
        <f>D45/19448462.75</f>
        <v>0.0010102541394949069</v>
      </c>
      <c r="G45" s="144">
        <v>19327.46</v>
      </c>
      <c r="H45" s="144">
        <v>28745.3</v>
      </c>
      <c r="I45" s="144">
        <v>20000</v>
      </c>
      <c r="J45" s="251">
        <v>36439.37</v>
      </c>
      <c r="K45" s="142">
        <f t="shared" si="6"/>
        <v>0.5391940091170621</v>
      </c>
      <c r="M45" s="135"/>
    </row>
    <row r="46" spans="1:13" s="192" customFormat="1" ht="12.75">
      <c r="A46" s="190" t="s">
        <v>439</v>
      </c>
      <c r="B46" s="191" t="s">
        <v>440</v>
      </c>
      <c r="C46" s="190" t="s">
        <v>441</v>
      </c>
      <c r="D46" s="191" t="s">
        <v>442</v>
      </c>
      <c r="E46" s="191" t="s">
        <v>443</v>
      </c>
      <c r="F46" s="190" t="s">
        <v>444</v>
      </c>
      <c r="G46" s="190" t="s">
        <v>507</v>
      </c>
      <c r="H46" s="191" t="s">
        <v>445</v>
      </c>
      <c r="I46" s="190" t="s">
        <v>446</v>
      </c>
      <c r="J46" s="191" t="s">
        <v>447</v>
      </c>
      <c r="K46" s="191" t="s">
        <v>448</v>
      </c>
      <c r="M46" s="135"/>
    </row>
    <row r="47" spans="1:13" ht="35.25" customHeight="1">
      <c r="A47" s="147" t="s">
        <v>391</v>
      </c>
      <c r="B47" s="178">
        <v>2680</v>
      </c>
      <c r="C47" s="250">
        <v>9754</v>
      </c>
      <c r="D47" s="251">
        <v>9754</v>
      </c>
      <c r="E47" s="142">
        <f t="shared" si="3"/>
        <v>1</v>
      </c>
      <c r="F47" s="131">
        <f t="shared" si="2"/>
        <v>0.0005015306415413218</v>
      </c>
      <c r="G47" s="144">
        <v>0</v>
      </c>
      <c r="H47" s="144">
        <v>4385</v>
      </c>
      <c r="I47" s="144">
        <v>9045</v>
      </c>
      <c r="J47" s="251">
        <v>9538</v>
      </c>
      <c r="K47" s="142">
        <f>IF(D47=0,0,D47/J47)</f>
        <v>1.0226462570769554</v>
      </c>
      <c r="M47" s="135"/>
    </row>
    <row r="48" spans="1:13" ht="39.75" customHeight="1">
      <c r="A48" s="145" t="s">
        <v>534</v>
      </c>
      <c r="B48" s="178">
        <v>2701</v>
      </c>
      <c r="C48" s="251">
        <v>84504.46</v>
      </c>
      <c r="D48" s="251">
        <v>84504.46</v>
      </c>
      <c r="E48" s="142">
        <f t="shared" si="3"/>
        <v>1</v>
      </c>
      <c r="F48" s="142">
        <f t="shared" si="2"/>
        <v>0.004345045728614207</v>
      </c>
      <c r="G48" s="144">
        <v>133392.4</v>
      </c>
      <c r="H48" s="144">
        <v>0</v>
      </c>
      <c r="I48" s="144">
        <v>96352.4</v>
      </c>
      <c r="J48" s="251">
        <v>58234.66</v>
      </c>
      <c r="K48" s="142">
        <f>IF(D48=0,0,D48/J48)</f>
        <v>1.4511024877624425</v>
      </c>
      <c r="M48" s="135"/>
    </row>
    <row r="49" spans="1:13" ht="25.5" customHeight="1">
      <c r="A49" s="146" t="s">
        <v>470</v>
      </c>
      <c r="B49" s="177">
        <v>2750</v>
      </c>
      <c r="C49" s="246">
        <v>0</v>
      </c>
      <c r="D49" s="247">
        <v>0</v>
      </c>
      <c r="E49" s="131">
        <f t="shared" si="3"/>
        <v>0</v>
      </c>
      <c r="F49" s="131">
        <f t="shared" si="2"/>
        <v>0</v>
      </c>
      <c r="G49" s="134">
        <v>0</v>
      </c>
      <c r="H49" s="130">
        <v>15400</v>
      </c>
      <c r="I49" s="193">
        <v>0</v>
      </c>
      <c r="J49" s="247">
        <v>0</v>
      </c>
      <c r="K49" s="131">
        <f>IF(D49=0,0,D49/J49)</f>
        <v>0</v>
      </c>
      <c r="M49" s="135"/>
    </row>
    <row r="50" spans="1:13" ht="26.25" customHeight="1">
      <c r="A50" s="158" t="s">
        <v>43</v>
      </c>
      <c r="B50" s="179">
        <v>2920</v>
      </c>
      <c r="C50" s="248">
        <f>C52+C53+C54</f>
        <v>4213235</v>
      </c>
      <c r="D50" s="249">
        <f>D52+D53+D54</f>
        <v>4213235</v>
      </c>
      <c r="E50" s="131">
        <f t="shared" si="3"/>
        <v>1</v>
      </c>
      <c r="F50" s="131">
        <f t="shared" si="2"/>
        <v>0.2166358880986622</v>
      </c>
      <c r="G50" s="148">
        <f>G52+G53+G54</f>
        <v>3960649</v>
      </c>
      <c r="H50" s="57">
        <f>H52+H53+H54</f>
        <v>3908308</v>
      </c>
      <c r="I50" s="148">
        <f>I51+I52+I53+I54</f>
        <v>3904186</v>
      </c>
      <c r="J50" s="248">
        <v>4020314</v>
      </c>
      <c r="K50" s="131">
        <f>IF(D50=0,0,D50/J50)</f>
        <v>1.0479865503042798</v>
      </c>
      <c r="M50" s="127"/>
    </row>
    <row r="51" spans="1:13" ht="15.75" customHeight="1">
      <c r="A51" s="158" t="s">
        <v>535</v>
      </c>
      <c r="B51" s="179"/>
      <c r="C51" s="241"/>
      <c r="D51" s="180"/>
      <c r="E51" s="131"/>
      <c r="F51" s="131"/>
      <c r="G51" s="134"/>
      <c r="H51" s="134"/>
      <c r="I51" s="134"/>
      <c r="J51" s="180"/>
      <c r="K51" s="131"/>
      <c r="M51" s="127"/>
    </row>
    <row r="52" spans="1:13" s="71" customFormat="1" ht="23.25" customHeight="1">
      <c r="A52" s="266" t="s">
        <v>471</v>
      </c>
      <c r="B52" s="267">
        <v>2920</v>
      </c>
      <c r="C52" s="246">
        <v>4082992</v>
      </c>
      <c r="D52" s="246">
        <v>4082992</v>
      </c>
      <c r="E52" s="157">
        <f t="shared" si="3"/>
        <v>1</v>
      </c>
      <c r="F52" s="131">
        <f t="shared" si="2"/>
        <v>0.20993906060775935</v>
      </c>
      <c r="G52" s="249">
        <v>3807604</v>
      </c>
      <c r="H52" s="268">
        <v>3809198</v>
      </c>
      <c r="I52" s="246">
        <v>3812254</v>
      </c>
      <c r="J52" s="246">
        <v>3885871</v>
      </c>
      <c r="K52" s="157">
        <f>IF(D52=0,0,D52/J52)</f>
        <v>1.0507276232278426</v>
      </c>
      <c r="M52" s="75"/>
    </row>
    <row r="53" spans="1:13" s="71" customFormat="1" ht="25.5" customHeight="1">
      <c r="A53" s="266" t="s">
        <v>472</v>
      </c>
      <c r="B53" s="267">
        <v>2920</v>
      </c>
      <c r="C53" s="246">
        <v>0</v>
      </c>
      <c r="D53" s="247">
        <v>0</v>
      </c>
      <c r="E53" s="157">
        <f t="shared" si="3"/>
        <v>0</v>
      </c>
      <c r="F53" s="131">
        <f t="shared" si="2"/>
        <v>0</v>
      </c>
      <c r="G53" s="249">
        <v>31645</v>
      </c>
      <c r="H53" s="268">
        <v>0</v>
      </c>
      <c r="I53" s="247">
        <v>0</v>
      </c>
      <c r="J53" s="247">
        <v>0</v>
      </c>
      <c r="K53" s="157">
        <f>IF(D53=0,0,D53/J53)</f>
        <v>0</v>
      </c>
      <c r="M53" s="75"/>
    </row>
    <row r="54" spans="1:13" s="71" customFormat="1" ht="25.5" customHeight="1">
      <c r="A54" s="266" t="s">
        <v>473</v>
      </c>
      <c r="B54" s="267">
        <v>2920</v>
      </c>
      <c r="C54" s="246">
        <v>130243</v>
      </c>
      <c r="D54" s="246">
        <v>130243</v>
      </c>
      <c r="E54" s="157">
        <f t="shared" si="3"/>
        <v>1</v>
      </c>
      <c r="F54" s="131">
        <f t="shared" si="2"/>
        <v>0.006696827490902848</v>
      </c>
      <c r="G54" s="249">
        <v>121400</v>
      </c>
      <c r="H54" s="268">
        <v>99110</v>
      </c>
      <c r="I54" s="246">
        <v>91932</v>
      </c>
      <c r="J54" s="246">
        <v>134443</v>
      </c>
      <c r="K54" s="157">
        <f>IF(D54=0,0,D54/J54)</f>
        <v>0.9687599949420944</v>
      </c>
      <c r="M54" s="75"/>
    </row>
    <row r="55" spans="1:13" s="150" customFormat="1" ht="79.5" customHeight="1">
      <c r="A55" s="269" t="s">
        <v>475</v>
      </c>
      <c r="B55" s="140">
        <v>6207</v>
      </c>
      <c r="C55" s="262">
        <v>82029</v>
      </c>
      <c r="D55" s="261">
        <v>82028.93</v>
      </c>
      <c r="E55" s="141">
        <f t="shared" si="3"/>
        <v>0.9999991466432602</v>
      </c>
      <c r="F55" s="142">
        <f t="shared" si="2"/>
        <v>0.004217759061702704</v>
      </c>
      <c r="G55" s="143">
        <v>1969654.67</v>
      </c>
      <c r="H55" s="143">
        <v>2823024.52</v>
      </c>
      <c r="I55" s="143">
        <v>1547995.32</v>
      </c>
      <c r="J55" s="261">
        <v>505998.41</v>
      </c>
      <c r="K55" s="142">
        <f>IF(D55=0,0,D55/J55)</f>
        <v>0.16211301928794597</v>
      </c>
      <c r="M55" s="151"/>
    </row>
    <row r="56" spans="1:13" ht="60.75" customHeight="1">
      <c r="A56" s="270" t="s">
        <v>474</v>
      </c>
      <c r="B56" s="140">
        <v>6260</v>
      </c>
      <c r="C56" s="258">
        <v>190000</v>
      </c>
      <c r="D56" s="259">
        <v>190000</v>
      </c>
      <c r="E56" s="141">
        <f t="shared" si="3"/>
        <v>1</v>
      </c>
      <c r="F56" s="142">
        <f t="shared" si="2"/>
        <v>0.009769409667095668</v>
      </c>
      <c r="G56" s="143">
        <v>0</v>
      </c>
      <c r="H56" s="42">
        <v>256914.66</v>
      </c>
      <c r="I56" s="122">
        <v>0</v>
      </c>
      <c r="J56" s="259">
        <v>508000</v>
      </c>
      <c r="K56" s="142"/>
      <c r="M56" s="127"/>
    </row>
    <row r="57" spans="1:11" s="276" customFormat="1" ht="27" customHeight="1">
      <c r="A57" s="271" t="s">
        <v>476</v>
      </c>
      <c r="B57" s="272"/>
      <c r="C57" s="273">
        <f>SUM(C3:C50,C55:C56)</f>
        <v>19249258.07</v>
      </c>
      <c r="D57" s="273">
        <f>SUM(D3:D50,D55:D56)</f>
        <v>19448462.75</v>
      </c>
      <c r="E57" s="274">
        <f t="shared" si="3"/>
        <v>1.0103486939224147</v>
      </c>
      <c r="F57" s="152">
        <f t="shared" si="2"/>
        <v>1</v>
      </c>
      <c r="G57" s="275">
        <f>SUM(G3:G50,G55:G56)</f>
        <v>18304485.21</v>
      </c>
      <c r="H57" s="275">
        <f>SUM(H3:H50,H55:H56)</f>
        <v>19881310.54</v>
      </c>
      <c r="I57" s="273">
        <f>SUM(I3:I50,I55:I56)</f>
        <v>19387515.060000002</v>
      </c>
      <c r="J57" s="273">
        <f>SUM(J3:J50,J55:J56)</f>
        <v>20030923.709999997</v>
      </c>
      <c r="K57" s="152">
        <f>IF(D57=0,0,D57/J57)</f>
        <v>0.9709219121178513</v>
      </c>
    </row>
    <row r="58" spans="1:11" ht="11.25" customHeight="1">
      <c r="A58" s="55" t="s">
        <v>299</v>
      </c>
      <c r="B58" s="129"/>
      <c r="C58" s="241"/>
      <c r="D58" s="180"/>
      <c r="E58" s="256"/>
      <c r="F58" s="131"/>
      <c r="G58" s="134"/>
      <c r="H58" s="134"/>
      <c r="I58" s="134"/>
      <c r="J58" s="180"/>
      <c r="K58" s="131"/>
    </row>
    <row r="59" spans="1:13" s="67" customFormat="1" ht="21.75" customHeight="1">
      <c r="A59" s="66" t="s">
        <v>477</v>
      </c>
      <c r="B59" s="154"/>
      <c r="C59" s="184">
        <f>C61+C63+C64+C67+C68+C65+C66</f>
        <v>18967217.07</v>
      </c>
      <c r="D59" s="184">
        <f>D61+D63+D64+D67+D68+D65+D66</f>
        <v>19166422.32</v>
      </c>
      <c r="E59" s="184">
        <f>E61+E63+E64+E67+E68+E65+E66</f>
        <v>5.825205189869821</v>
      </c>
      <c r="F59" s="152">
        <f t="shared" si="2"/>
        <v>0.9854980605086642</v>
      </c>
      <c r="G59" s="184">
        <f>G61+G63+G64+G67+G68+G65+G66</f>
        <v>16006017.870000001</v>
      </c>
      <c r="H59" s="184">
        <f>H61+H63+H64+H67+H68+H65+H66</f>
        <v>16763707.7</v>
      </c>
      <c r="I59" s="184">
        <f>I61+I63+I64+I67+I68+I65+I66</f>
        <v>17530815.94</v>
      </c>
      <c r="J59" s="184">
        <f>J61+J63+J64+J67+J68+J65+J66</f>
        <v>18974933.129999995</v>
      </c>
      <c r="K59" s="155">
        <f>D59/J59</f>
        <v>1.0100916924812375</v>
      </c>
      <c r="M59" s="156"/>
    </row>
    <row r="60" spans="1:11" ht="12" customHeight="1">
      <c r="A60" s="55" t="s">
        <v>299</v>
      </c>
      <c r="B60" s="129"/>
      <c r="C60" s="248"/>
      <c r="D60" s="249"/>
      <c r="E60" s="256"/>
      <c r="F60" s="131"/>
      <c r="G60" s="134"/>
      <c r="H60" s="134"/>
      <c r="I60" s="134"/>
      <c r="J60" s="249"/>
      <c r="K60" s="131"/>
    </row>
    <row r="61" spans="1:11" ht="15.75" customHeight="1">
      <c r="A61" s="128" t="s">
        <v>478</v>
      </c>
      <c r="B61" s="129"/>
      <c r="C61" s="249">
        <f>C38+C39+C40</f>
        <v>4496604.609999999</v>
      </c>
      <c r="D61" s="249">
        <f>D38+D39+D40</f>
        <v>4447519.33</v>
      </c>
      <c r="E61" s="256">
        <f t="shared" si="3"/>
        <v>0.989083923480655</v>
      </c>
      <c r="F61" s="131">
        <f t="shared" si="2"/>
        <v>0.22868230703735185</v>
      </c>
      <c r="G61" s="56">
        <f>G38+G39</f>
        <v>3689434.8</v>
      </c>
      <c r="H61" s="56">
        <f>H38+H39</f>
        <v>3785463.42</v>
      </c>
      <c r="I61" s="161">
        <f>I38+I39+I40</f>
        <v>3954841.8299999996</v>
      </c>
      <c r="J61" s="249">
        <f>J38+J39+J40</f>
        <v>4451090.739999999</v>
      </c>
      <c r="K61" s="131">
        <f>D61/J61</f>
        <v>0.9991976326234142</v>
      </c>
    </row>
    <row r="62" spans="1:13" s="192" customFormat="1" ht="12.75">
      <c r="A62" s="190" t="s">
        <v>439</v>
      </c>
      <c r="B62" s="191" t="s">
        <v>440</v>
      </c>
      <c r="C62" s="190" t="s">
        <v>441</v>
      </c>
      <c r="D62" s="191" t="s">
        <v>442</v>
      </c>
      <c r="E62" s="191" t="s">
        <v>443</v>
      </c>
      <c r="F62" s="190" t="s">
        <v>444</v>
      </c>
      <c r="G62" s="190" t="s">
        <v>507</v>
      </c>
      <c r="H62" s="191" t="s">
        <v>445</v>
      </c>
      <c r="I62" s="190" t="s">
        <v>446</v>
      </c>
      <c r="J62" s="191" t="s">
        <v>447</v>
      </c>
      <c r="K62" s="191" t="s">
        <v>448</v>
      </c>
      <c r="M62" s="135"/>
    </row>
    <row r="63" spans="1:11" ht="27" customHeight="1">
      <c r="A63" s="128" t="s">
        <v>479</v>
      </c>
      <c r="B63" s="129"/>
      <c r="C63" s="249">
        <f>C41+C42+C43+C45</f>
        <v>79647.89</v>
      </c>
      <c r="D63" s="249">
        <f>D41+D42+D43+D45</f>
        <v>79647.89</v>
      </c>
      <c r="E63" s="256">
        <f t="shared" si="3"/>
        <v>1</v>
      </c>
      <c r="F63" s="131">
        <f t="shared" si="2"/>
        <v>0.004095330876472486</v>
      </c>
      <c r="G63" s="249">
        <f>G41+G42+G43+G45</f>
        <v>328761.65</v>
      </c>
      <c r="H63" s="249">
        <f>H41+H42+H43+H45</f>
        <v>346461.14999999997</v>
      </c>
      <c r="I63" s="249">
        <f>I41+I42+I43+I45</f>
        <v>351329.95</v>
      </c>
      <c r="J63" s="249">
        <f>J41+J42+J43+J45</f>
        <v>324820.47</v>
      </c>
      <c r="K63" s="131">
        <f>D63/J63</f>
        <v>0.24520588249872308</v>
      </c>
    </row>
    <row r="64" spans="1:11" ht="25.5">
      <c r="A64" s="158" t="s">
        <v>43</v>
      </c>
      <c r="B64" s="129"/>
      <c r="C64" s="254">
        <f>C50</f>
        <v>4213235</v>
      </c>
      <c r="D64" s="255">
        <f>D50</f>
        <v>4213235</v>
      </c>
      <c r="E64" s="256">
        <f t="shared" si="3"/>
        <v>1</v>
      </c>
      <c r="F64" s="131">
        <f t="shared" si="2"/>
        <v>0.2166358880986622</v>
      </c>
      <c r="G64" s="277">
        <f>G50</f>
        <v>3960649</v>
      </c>
      <c r="H64" s="277">
        <f>H50</f>
        <v>3908308</v>
      </c>
      <c r="I64" s="161">
        <f>I50</f>
        <v>3904186</v>
      </c>
      <c r="J64" s="255">
        <f>J50</f>
        <v>4020314</v>
      </c>
      <c r="K64" s="131">
        <f>D64/J64</f>
        <v>1.0479865503042798</v>
      </c>
    </row>
    <row r="65" spans="1:11" ht="24">
      <c r="A65" s="146" t="s">
        <v>470</v>
      </c>
      <c r="B65" s="129"/>
      <c r="C65" s="254">
        <f>C49</f>
        <v>0</v>
      </c>
      <c r="D65" s="255">
        <f>D49</f>
        <v>0</v>
      </c>
      <c r="E65" s="256">
        <f t="shared" si="3"/>
        <v>0</v>
      </c>
      <c r="F65" s="131">
        <f t="shared" si="2"/>
        <v>0</v>
      </c>
      <c r="G65" s="277">
        <f>G49</f>
        <v>0</v>
      </c>
      <c r="H65" s="277">
        <f>H49</f>
        <v>15400</v>
      </c>
      <c r="I65" s="161">
        <f>I49</f>
        <v>0</v>
      </c>
      <c r="J65" s="255">
        <f>J49</f>
        <v>0</v>
      </c>
      <c r="K65" s="131"/>
    </row>
    <row r="66" spans="1:11" ht="36">
      <c r="A66" s="147" t="s">
        <v>391</v>
      </c>
      <c r="B66" s="178"/>
      <c r="C66" s="262">
        <f>C47</f>
        <v>9754</v>
      </c>
      <c r="D66" s="261">
        <f>D47</f>
        <v>9754</v>
      </c>
      <c r="E66" s="141">
        <f t="shared" si="3"/>
        <v>1</v>
      </c>
      <c r="F66" s="142">
        <f t="shared" si="2"/>
        <v>0.0005015306415413218</v>
      </c>
      <c r="G66" s="278">
        <v>0</v>
      </c>
      <c r="H66" s="284">
        <f>H47</f>
        <v>4385</v>
      </c>
      <c r="I66" s="194">
        <f>I47</f>
        <v>9045</v>
      </c>
      <c r="J66" s="261">
        <f>J47</f>
        <v>9538</v>
      </c>
      <c r="K66" s="142">
        <f>D66/J66</f>
        <v>1.0226462570769554</v>
      </c>
    </row>
    <row r="67" spans="1:11" ht="45" customHeight="1">
      <c r="A67" s="381" t="s">
        <v>536</v>
      </c>
      <c r="B67" s="129"/>
      <c r="C67" s="262">
        <f>C35+C37+C48</f>
        <v>104394.46</v>
      </c>
      <c r="D67" s="261">
        <f>D35+D37+D48</f>
        <v>84504.46</v>
      </c>
      <c r="E67" s="141">
        <f t="shared" si="3"/>
        <v>0.80947264826122</v>
      </c>
      <c r="F67" s="142">
        <f t="shared" si="2"/>
        <v>0.004345045728614207</v>
      </c>
      <c r="G67" s="261">
        <f>G35+G37+G48</f>
        <v>306866.9</v>
      </c>
      <c r="H67" s="261">
        <f>H35+H37+H48</f>
        <v>183283.16</v>
      </c>
      <c r="I67" s="261">
        <f>I35+I37+I48</f>
        <v>246436.13999999998</v>
      </c>
      <c r="J67" s="261">
        <f>J35+J37+J48</f>
        <v>58234.66</v>
      </c>
      <c r="K67" s="142">
        <f>D67/H67</f>
        <v>0.46105959761933396</v>
      </c>
    </row>
    <row r="68" spans="1:11" ht="21.75" customHeight="1">
      <c r="A68" s="158" t="s">
        <v>538</v>
      </c>
      <c r="B68" s="129"/>
      <c r="C68" s="248">
        <f>SUM(C3:C25)+C28+C30+C31+C33+C34+C44+C32</f>
        <v>10063581.11</v>
      </c>
      <c r="D68" s="248">
        <f>SUM(D3:D25)+D28+D30+D31+D33+D34+D44+D32</f>
        <v>10331761.64</v>
      </c>
      <c r="E68" s="256">
        <f t="shared" si="3"/>
        <v>1.026648618127946</v>
      </c>
      <c r="F68" s="131">
        <f aca="true" t="shared" si="7" ref="F68:F73">D68/19448462.75</f>
        <v>0.5312379581260221</v>
      </c>
      <c r="G68" s="249">
        <f>SUM(G3:G25)+G28+G30+G31+G33+G34+G44+G32</f>
        <v>7720305.5200000005</v>
      </c>
      <c r="H68" s="249">
        <f>SUM(H3:H25)+H28+H30+H31+H33+H34+H44+H32</f>
        <v>8520406.969999999</v>
      </c>
      <c r="I68" s="249">
        <f>SUM(I3:I25)+I28+I30+I31+I33+I34+I44+I32</f>
        <v>9064977.020000001</v>
      </c>
      <c r="J68" s="249">
        <f>SUM(J3:J25)+J28+J30+J31+J33+J34+J44+J32</f>
        <v>10110935.259999998</v>
      </c>
      <c r="K68" s="131">
        <f>D68/J68</f>
        <v>1.0218403514928651</v>
      </c>
    </row>
    <row r="69" spans="1:13" s="67" customFormat="1" ht="22.5" customHeight="1">
      <c r="A69" s="159" t="s">
        <v>480</v>
      </c>
      <c r="B69" s="154"/>
      <c r="C69" s="279">
        <f>C26+C27+C29+C55+C56</f>
        <v>282041</v>
      </c>
      <c r="D69" s="160">
        <f>D26+D27+D29+D55+D56</f>
        <v>282040.43</v>
      </c>
      <c r="E69" s="280">
        <f t="shared" si="3"/>
        <v>0.9999979790172351</v>
      </c>
      <c r="F69" s="131">
        <f t="shared" si="7"/>
        <v>0.014501939491335889</v>
      </c>
      <c r="G69" s="160">
        <f>G26+G27+G29+G55+G56</f>
        <v>2298467.34</v>
      </c>
      <c r="H69" s="160">
        <f>H26+H27+H29+H55+H56</f>
        <v>3117602.8400000003</v>
      </c>
      <c r="I69" s="160">
        <f>I26+I27+I29+I55+I56</f>
        <v>1856699.12</v>
      </c>
      <c r="J69" s="160">
        <f>J26+J27+J29+J55+J56</f>
        <v>1055990.58</v>
      </c>
      <c r="K69" s="155">
        <f>D69/J69</f>
        <v>0.26708612305992346</v>
      </c>
      <c r="M69" s="156"/>
    </row>
    <row r="70" spans="1:11" ht="12.75">
      <c r="A70" s="158" t="s">
        <v>302</v>
      </c>
      <c r="B70" s="129"/>
      <c r="C70" s="248"/>
      <c r="D70" s="249"/>
      <c r="E70" s="256"/>
      <c r="F70" s="131"/>
      <c r="G70" s="134"/>
      <c r="H70" s="134"/>
      <c r="I70" s="134"/>
      <c r="J70" s="249"/>
      <c r="K70" s="131"/>
    </row>
    <row r="71" spans="1:11" ht="30.75" customHeight="1">
      <c r="A71" s="382" t="s">
        <v>481</v>
      </c>
      <c r="B71" s="281" t="s">
        <v>537</v>
      </c>
      <c r="C71" s="250">
        <f>C27+C29+C26</f>
        <v>10012</v>
      </c>
      <c r="D71" s="251">
        <f>D27+D29+D26</f>
        <v>10011.5</v>
      </c>
      <c r="E71" s="141">
        <f t="shared" si="3"/>
        <v>0.9999500599280863</v>
      </c>
      <c r="F71" s="142">
        <f t="shared" si="7"/>
        <v>0.0005147707625375173</v>
      </c>
      <c r="G71" s="194">
        <f>G27+G29+G26</f>
        <v>328812.67</v>
      </c>
      <c r="H71" s="194">
        <f>H27+H29+H26</f>
        <v>37663.66</v>
      </c>
      <c r="I71" s="194">
        <f>I27+I29+I26</f>
        <v>308703.8</v>
      </c>
      <c r="J71" s="251">
        <f>J27+J29+J26</f>
        <v>41992.17</v>
      </c>
      <c r="K71" s="142">
        <f>D71/J71</f>
        <v>0.23841349470627501</v>
      </c>
    </row>
    <row r="72" spans="1:12" ht="58.5" customHeight="1">
      <c r="A72" s="270" t="s">
        <v>616</v>
      </c>
      <c r="B72" s="282">
        <v>6260</v>
      </c>
      <c r="C72" s="262">
        <f>C56</f>
        <v>190000</v>
      </c>
      <c r="D72" s="261">
        <f aca="true" t="shared" si="8" ref="D72:I72">D56</f>
        <v>190000</v>
      </c>
      <c r="E72" s="141">
        <f t="shared" si="3"/>
        <v>1</v>
      </c>
      <c r="F72" s="142">
        <f t="shared" si="7"/>
        <v>0.009769409667095668</v>
      </c>
      <c r="G72" s="262">
        <f t="shared" si="8"/>
        <v>0</v>
      </c>
      <c r="H72" s="261">
        <f t="shared" si="8"/>
        <v>256914.66</v>
      </c>
      <c r="I72" s="262">
        <f t="shared" si="8"/>
        <v>0</v>
      </c>
      <c r="J72" s="261">
        <f>J56</f>
        <v>508000</v>
      </c>
      <c r="K72" s="142">
        <f>D72/J72</f>
        <v>0.37401574803149606</v>
      </c>
      <c r="L72" s="283"/>
    </row>
    <row r="73" spans="1:12" ht="45.75" customHeight="1">
      <c r="A73" s="381" t="s">
        <v>617</v>
      </c>
      <c r="B73" s="282">
        <v>6207</v>
      </c>
      <c r="C73" s="262">
        <f>C55</f>
        <v>82029</v>
      </c>
      <c r="D73" s="261">
        <f>D55</f>
        <v>82028.93</v>
      </c>
      <c r="E73" s="141">
        <f t="shared" si="3"/>
        <v>0.9999991466432602</v>
      </c>
      <c r="F73" s="142">
        <f t="shared" si="7"/>
        <v>0.004217759061702704</v>
      </c>
      <c r="G73" s="261">
        <f>G55</f>
        <v>1969654.67</v>
      </c>
      <c r="H73" s="261">
        <f>H55</f>
        <v>2823024.52</v>
      </c>
      <c r="I73" s="261">
        <f>I55</f>
        <v>1547995.32</v>
      </c>
      <c r="J73" s="261">
        <f>J55</f>
        <v>505998.41</v>
      </c>
      <c r="K73" s="141">
        <f>D73/J73</f>
        <v>0.16211301928794597</v>
      </c>
      <c r="L73" s="283"/>
    </row>
    <row r="74" spans="5:9" ht="12.75">
      <c r="E74" s="163"/>
      <c r="F74" s="163"/>
      <c r="G74" s="163"/>
      <c r="H74" s="163"/>
      <c r="I74" s="163"/>
    </row>
    <row r="96" ht="12.75" customHeight="1"/>
    <row r="97" ht="13.5" customHeight="1"/>
    <row r="98" ht="12.75">
      <c r="E98" s="70"/>
    </row>
    <row r="99" ht="12.75">
      <c r="E99" s="70"/>
    </row>
    <row r="100" ht="12.75">
      <c r="E100" s="70"/>
    </row>
    <row r="101" ht="12.75">
      <c r="E101" s="70"/>
    </row>
    <row r="102" ht="12.75">
      <c r="E102" s="70"/>
    </row>
    <row r="103" ht="12.75">
      <c r="E103" s="70"/>
    </row>
    <row r="104" ht="12.75">
      <c r="E104" s="70"/>
    </row>
    <row r="105" ht="12.75">
      <c r="E105" s="70"/>
    </row>
    <row r="106" ht="12.75">
      <c r="E106" s="70"/>
    </row>
    <row r="107" ht="12.75">
      <c r="E107" s="70"/>
    </row>
    <row r="108" ht="12.75">
      <c r="E108" s="70"/>
    </row>
    <row r="109" ht="12.75">
      <c r="E109" s="70"/>
    </row>
    <row r="110" ht="12.75">
      <c r="E110" s="70"/>
    </row>
    <row r="111" ht="12.75">
      <c r="E111" s="70"/>
    </row>
    <row r="112" ht="12.75">
      <c r="E112" s="70"/>
    </row>
    <row r="113" ht="12.75">
      <c r="E113" s="70"/>
    </row>
    <row r="114" ht="12.75">
      <c r="E114" s="70"/>
    </row>
    <row r="115" ht="12.75">
      <c r="E115" s="70"/>
    </row>
    <row r="116" ht="12.75">
      <c r="E116" s="70"/>
    </row>
    <row r="117" ht="12.75">
      <c r="E117" s="70"/>
    </row>
    <row r="118" ht="12.75">
      <c r="E118" s="70"/>
    </row>
    <row r="119" ht="12.75">
      <c r="E119" s="70"/>
    </row>
    <row r="120" ht="12.75">
      <c r="E120" s="70"/>
    </row>
    <row r="121" ht="12.75">
      <c r="E121" s="70"/>
    </row>
    <row r="122" ht="12.75">
      <c r="E122" s="70"/>
    </row>
    <row r="123" ht="12.75">
      <c r="E123" s="70"/>
    </row>
    <row r="124" ht="12.75">
      <c r="E124" s="70"/>
    </row>
    <row r="125" ht="12.75">
      <c r="E125" s="70"/>
    </row>
    <row r="126" ht="12.75">
      <c r="E126" s="70"/>
    </row>
    <row r="127" ht="12.75">
      <c r="E127" s="70"/>
    </row>
    <row r="128" ht="12.75">
      <c r="E128" s="70"/>
    </row>
    <row r="129" ht="12.75">
      <c r="E129" s="70"/>
    </row>
    <row r="130" ht="12.75">
      <c r="E130" s="70"/>
    </row>
    <row r="131" ht="12.75">
      <c r="E131" s="70"/>
    </row>
    <row r="132" ht="12.75">
      <c r="E132" s="70"/>
    </row>
    <row r="133" ht="12.75">
      <c r="E133" s="70"/>
    </row>
    <row r="134" ht="12.75">
      <c r="E134" s="70"/>
    </row>
    <row r="135" ht="12.75">
      <c r="E135" s="70"/>
    </row>
    <row r="136" ht="12.75">
      <c r="E136" s="70"/>
    </row>
    <row r="137" ht="12.75">
      <c r="E137" s="70"/>
    </row>
    <row r="138" ht="12.75">
      <c r="E138" s="70"/>
    </row>
    <row r="139" ht="12.75">
      <c r="E139" s="70"/>
    </row>
    <row r="140" ht="12.75">
      <c r="E140" s="70"/>
    </row>
    <row r="141" ht="12.75">
      <c r="E141" s="70"/>
    </row>
    <row r="142" ht="12.75">
      <c r="E142" s="70"/>
    </row>
    <row r="143" ht="12.75">
      <c r="E143" s="70"/>
    </row>
    <row r="144" ht="12.75">
      <c r="E144" s="70"/>
    </row>
    <row r="145" ht="12.75">
      <c r="E145" s="70"/>
    </row>
    <row r="146" ht="12.75">
      <c r="E146" s="70"/>
    </row>
    <row r="147" ht="12.75">
      <c r="E147" s="70"/>
    </row>
    <row r="148" ht="12.75">
      <c r="E148" s="70"/>
    </row>
    <row r="149" ht="12.75">
      <c r="E149" s="70"/>
    </row>
    <row r="150" ht="12.75">
      <c r="E150" s="70"/>
    </row>
    <row r="151" ht="12.75">
      <c r="E151" s="70"/>
    </row>
    <row r="152" ht="12.75">
      <c r="E152" s="70"/>
    </row>
    <row r="153" ht="12.75">
      <c r="E153" s="70"/>
    </row>
    <row r="154" ht="12.75">
      <c r="E154" s="70"/>
    </row>
    <row r="155" ht="12.75">
      <c r="E155" s="70"/>
    </row>
    <row r="156" ht="12.75">
      <c r="E156" s="70"/>
    </row>
    <row r="157" ht="12.75">
      <c r="E157" s="70"/>
    </row>
    <row r="158" ht="12.75">
      <c r="E158" s="70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headerFooter alignWithMargins="0">
    <oddHeader>&amp;R&amp;"Arial CE,Pogrubiony"&amp;11Załącznik Nr 3&amp;"Arial CE,Standardowy"&amp;10 
do sprawozdania z wykonania budżetu Miasta Radziejów za 2015 rok</oddHeader>
    <oddFooter xml:space="preserve">&amp;C&amp;P&amp;R&amp;"Arial CE,Pogrubiony"DOCHODY WG  §§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D146" sqref="D146"/>
    </sheetView>
  </sheetViews>
  <sheetFormatPr defaultColWidth="9.00390625" defaultRowHeight="12.75"/>
  <cols>
    <col min="1" max="1" width="31.625" style="173" customWidth="1"/>
    <col min="2" max="2" width="5.375" style="168" customWidth="1"/>
    <col min="3" max="3" width="12.625" style="185" customWidth="1"/>
    <col min="4" max="4" width="12.25390625" style="186" customWidth="1"/>
    <col min="5" max="5" width="7.875" style="175" customWidth="1"/>
    <col min="6" max="6" width="8.25390625" style="176" customWidth="1"/>
    <col min="7" max="8" width="12.375" style="174" customWidth="1"/>
    <col min="9" max="10" width="12.25390625" style="186" customWidth="1"/>
    <col min="11" max="11" width="8.375" style="168" customWidth="1"/>
    <col min="12" max="16384" width="9.125" style="168" customWidth="1"/>
  </cols>
  <sheetData>
    <row r="1" spans="1:11" ht="56.25" customHeight="1">
      <c r="A1" s="165" t="s">
        <v>0</v>
      </c>
      <c r="B1" s="165" t="s">
        <v>3</v>
      </c>
      <c r="C1" s="183" t="s">
        <v>544</v>
      </c>
      <c r="D1" s="182" t="s">
        <v>545</v>
      </c>
      <c r="E1" s="167" t="s">
        <v>483</v>
      </c>
      <c r="F1" s="187" t="s">
        <v>501</v>
      </c>
      <c r="G1" s="166" t="s">
        <v>484</v>
      </c>
      <c r="H1" s="182" t="s">
        <v>482</v>
      </c>
      <c r="I1" s="182" t="s">
        <v>500</v>
      </c>
      <c r="J1" s="182" t="s">
        <v>508</v>
      </c>
      <c r="K1" s="286" t="s">
        <v>594</v>
      </c>
    </row>
    <row r="2" spans="1:11" s="197" customFormat="1" ht="14.25" customHeight="1">
      <c r="A2" s="195" t="s">
        <v>439</v>
      </c>
      <c r="B2" s="195" t="s">
        <v>440</v>
      </c>
      <c r="C2" s="196" t="s">
        <v>441</v>
      </c>
      <c r="D2" s="195" t="s">
        <v>442</v>
      </c>
      <c r="E2" s="195" t="s">
        <v>443</v>
      </c>
      <c r="F2" s="196" t="s">
        <v>444</v>
      </c>
      <c r="G2" s="195" t="s">
        <v>507</v>
      </c>
      <c r="H2" s="195" t="s">
        <v>445</v>
      </c>
      <c r="I2" s="196" t="s">
        <v>446</v>
      </c>
      <c r="J2" s="195" t="s">
        <v>447</v>
      </c>
      <c r="K2" s="195" t="s">
        <v>448</v>
      </c>
    </row>
    <row r="3" spans="1:11" ht="36.75" customHeight="1">
      <c r="A3" s="285" t="s">
        <v>597</v>
      </c>
      <c r="B3" s="288">
        <v>2310</v>
      </c>
      <c r="C3" s="289">
        <v>13500</v>
      </c>
      <c r="D3" s="289">
        <v>13475.94</v>
      </c>
      <c r="E3" s="290">
        <f>D3/C3</f>
        <v>0.9982177777777779</v>
      </c>
      <c r="F3" s="291">
        <f>D3/19485921.02</f>
        <v>0.0006915731612669752</v>
      </c>
      <c r="G3" s="292">
        <v>1712.8</v>
      </c>
      <c r="H3" s="292">
        <v>9674.46</v>
      </c>
      <c r="I3" s="289">
        <v>13913</v>
      </c>
      <c r="J3" s="289">
        <v>13453.7</v>
      </c>
      <c r="K3" s="291">
        <f>D3/J3</f>
        <v>1.001653076848748</v>
      </c>
    </row>
    <row r="4" spans="1:11" ht="46.5" customHeight="1">
      <c r="A4" s="105" t="s">
        <v>485</v>
      </c>
      <c r="B4" s="288">
        <v>2330</v>
      </c>
      <c r="C4" s="289">
        <v>0</v>
      </c>
      <c r="D4" s="289">
        <v>0</v>
      </c>
      <c r="E4" s="290"/>
      <c r="F4" s="291">
        <f>D4/19485921.02</f>
        <v>0</v>
      </c>
      <c r="G4" s="292">
        <v>295.8</v>
      </c>
      <c r="H4" s="292">
        <v>292.9</v>
      </c>
      <c r="I4" s="289">
        <v>0</v>
      </c>
      <c r="J4" s="289">
        <v>0</v>
      </c>
      <c r="K4" s="291"/>
    </row>
    <row r="5" spans="1:11" ht="31.5" customHeight="1">
      <c r="A5" s="285" t="s">
        <v>193</v>
      </c>
      <c r="B5" s="288">
        <v>2480</v>
      </c>
      <c r="C5" s="289">
        <v>654900</v>
      </c>
      <c r="D5" s="289">
        <v>654900</v>
      </c>
      <c r="E5" s="290">
        <f aca="true" t="shared" si="0" ref="E5:E60">D5/C5</f>
        <v>1</v>
      </c>
      <c r="F5" s="291">
        <f aca="true" t="shared" si="1" ref="F5:F65">D5/19485921.02</f>
        <v>0.033608880962199446</v>
      </c>
      <c r="G5" s="292">
        <v>544950</v>
      </c>
      <c r="H5" s="292">
        <v>558000</v>
      </c>
      <c r="I5" s="289">
        <v>575500</v>
      </c>
      <c r="J5" s="289">
        <v>600000</v>
      </c>
      <c r="K5" s="291">
        <f aca="true" t="shared" si="2" ref="K5:K64">D5/J5</f>
        <v>1.0915</v>
      </c>
    </row>
    <row r="6" spans="1:11" ht="42" customHeight="1">
      <c r="A6" s="285" t="s">
        <v>543</v>
      </c>
      <c r="B6" s="288">
        <v>2710</v>
      </c>
      <c r="C6" s="289">
        <v>45000</v>
      </c>
      <c r="D6" s="289">
        <v>45000</v>
      </c>
      <c r="E6" s="290">
        <f t="shared" si="0"/>
        <v>1</v>
      </c>
      <c r="F6" s="291">
        <f t="shared" si="1"/>
        <v>0.00230935966300042</v>
      </c>
      <c r="G6" s="292">
        <v>0</v>
      </c>
      <c r="H6" s="292">
        <v>0</v>
      </c>
      <c r="I6" s="289">
        <v>0</v>
      </c>
      <c r="J6" s="289">
        <v>1500</v>
      </c>
      <c r="K6" s="364">
        <f t="shared" si="2"/>
        <v>30</v>
      </c>
    </row>
    <row r="7" spans="1:11" ht="59.25" customHeight="1">
      <c r="A7" s="105" t="s">
        <v>542</v>
      </c>
      <c r="B7" s="288">
        <v>2720</v>
      </c>
      <c r="C7" s="289">
        <v>30000</v>
      </c>
      <c r="D7" s="289">
        <v>30000</v>
      </c>
      <c r="E7" s="290">
        <f t="shared" si="0"/>
        <v>1</v>
      </c>
      <c r="F7" s="291">
        <f t="shared" si="1"/>
        <v>0.0015395731086669468</v>
      </c>
      <c r="G7" s="292">
        <v>0</v>
      </c>
      <c r="H7" s="292">
        <v>0</v>
      </c>
      <c r="I7" s="289">
        <v>4305</v>
      </c>
      <c r="J7" s="289">
        <v>0</v>
      </c>
      <c r="K7" s="291"/>
    </row>
    <row r="8" spans="1:11" ht="42" customHeight="1">
      <c r="A8" s="285" t="s">
        <v>191</v>
      </c>
      <c r="B8" s="288">
        <v>2820</v>
      </c>
      <c r="C8" s="289">
        <v>115000</v>
      </c>
      <c r="D8" s="289">
        <v>115000</v>
      </c>
      <c r="E8" s="290">
        <f t="shared" si="0"/>
        <v>1</v>
      </c>
      <c r="F8" s="291">
        <f t="shared" si="1"/>
        <v>0.005901696916556629</v>
      </c>
      <c r="G8" s="292">
        <v>124459.38</v>
      </c>
      <c r="H8" s="292">
        <v>129599.86</v>
      </c>
      <c r="I8" s="289">
        <v>115000</v>
      </c>
      <c r="J8" s="289">
        <v>115000</v>
      </c>
      <c r="K8" s="291">
        <f t="shared" si="2"/>
        <v>1</v>
      </c>
    </row>
    <row r="9" spans="1:11" ht="42" customHeight="1">
      <c r="A9" s="105" t="s">
        <v>330</v>
      </c>
      <c r="B9" s="288">
        <v>2850</v>
      </c>
      <c r="C9" s="289">
        <v>850</v>
      </c>
      <c r="D9" s="289">
        <v>824.96</v>
      </c>
      <c r="E9" s="290">
        <f t="shared" si="0"/>
        <v>0.9705411764705882</v>
      </c>
      <c r="F9" s="291">
        <f t="shared" si="1"/>
        <v>4.233620772419614E-05</v>
      </c>
      <c r="G9" s="292">
        <v>590.92</v>
      </c>
      <c r="H9" s="292">
        <v>746.56</v>
      </c>
      <c r="I9" s="289">
        <v>815.7</v>
      </c>
      <c r="J9" s="289">
        <v>814.06</v>
      </c>
      <c r="K9" s="291">
        <f t="shared" si="2"/>
        <v>1.0133896764366264</v>
      </c>
    </row>
    <row r="10" spans="1:11" ht="48.75" customHeight="1">
      <c r="A10" s="285" t="s">
        <v>486</v>
      </c>
      <c r="B10" s="288">
        <v>2900</v>
      </c>
      <c r="C10" s="289">
        <v>13752</v>
      </c>
      <c r="D10" s="289">
        <v>13752</v>
      </c>
      <c r="E10" s="290">
        <f t="shared" si="0"/>
        <v>1</v>
      </c>
      <c r="F10" s="291">
        <f t="shared" si="1"/>
        <v>0.0007057403130129284</v>
      </c>
      <c r="G10" s="292">
        <v>4889.2</v>
      </c>
      <c r="H10" s="292">
        <v>5382.92</v>
      </c>
      <c r="I10" s="289">
        <v>5439</v>
      </c>
      <c r="J10" s="289">
        <v>7965</v>
      </c>
      <c r="K10" s="291">
        <f t="shared" si="2"/>
        <v>1.7265536723163841</v>
      </c>
    </row>
    <row r="11" spans="1:11" ht="75.75" customHeight="1">
      <c r="A11" s="105" t="s">
        <v>598</v>
      </c>
      <c r="B11" s="288">
        <v>2910</v>
      </c>
      <c r="C11" s="289">
        <v>2200</v>
      </c>
      <c r="D11" s="289">
        <v>2026.4</v>
      </c>
      <c r="E11" s="290">
        <f t="shared" si="0"/>
        <v>0.9210909090909092</v>
      </c>
      <c r="F11" s="291">
        <f t="shared" si="1"/>
        <v>0.00010399303158009003</v>
      </c>
      <c r="G11" s="292">
        <v>3800.76</v>
      </c>
      <c r="H11" s="292">
        <v>2855</v>
      </c>
      <c r="I11" s="289">
        <v>1999</v>
      </c>
      <c r="J11" s="289">
        <v>524.4</v>
      </c>
      <c r="K11" s="291">
        <f t="shared" si="2"/>
        <v>3.8642257818459194</v>
      </c>
    </row>
    <row r="12" spans="1:11" s="170" customFormat="1" ht="14.25" customHeight="1">
      <c r="A12" s="169" t="s">
        <v>439</v>
      </c>
      <c r="B12" s="293" t="s">
        <v>440</v>
      </c>
      <c r="C12" s="294" t="s">
        <v>441</v>
      </c>
      <c r="D12" s="293" t="s">
        <v>442</v>
      </c>
      <c r="E12" s="169" t="s">
        <v>443</v>
      </c>
      <c r="F12" s="169" t="s">
        <v>444</v>
      </c>
      <c r="G12" s="293" t="s">
        <v>507</v>
      </c>
      <c r="H12" s="294" t="s">
        <v>445</v>
      </c>
      <c r="I12" s="293" t="s">
        <v>446</v>
      </c>
      <c r="J12" s="169" t="s">
        <v>447</v>
      </c>
      <c r="K12" s="169" t="s">
        <v>448</v>
      </c>
    </row>
    <row r="13" spans="1:11" s="170" customFormat="1" ht="71.25" customHeight="1">
      <c r="A13" s="105" t="s">
        <v>598</v>
      </c>
      <c r="B13" s="288">
        <v>2917</v>
      </c>
      <c r="C13" s="295">
        <v>0</v>
      </c>
      <c r="D13" s="295">
        <v>0</v>
      </c>
      <c r="E13" s="290"/>
      <c r="F13" s="291">
        <f t="shared" si="1"/>
        <v>0</v>
      </c>
      <c r="G13" s="296">
        <v>59.65</v>
      </c>
      <c r="H13" s="296">
        <v>486.01</v>
      </c>
      <c r="I13" s="295">
        <v>0</v>
      </c>
      <c r="J13" s="295">
        <v>0</v>
      </c>
      <c r="K13" s="291"/>
    </row>
    <row r="14" spans="1:11" s="170" customFormat="1" ht="72.75" customHeight="1">
      <c r="A14" s="105" t="s">
        <v>598</v>
      </c>
      <c r="B14" s="288">
        <v>2919</v>
      </c>
      <c r="C14" s="295">
        <v>0</v>
      </c>
      <c r="D14" s="295">
        <v>0</v>
      </c>
      <c r="E14" s="290"/>
      <c r="F14" s="291">
        <f t="shared" si="1"/>
        <v>0</v>
      </c>
      <c r="G14" s="296">
        <v>10.53</v>
      </c>
      <c r="H14" s="296">
        <v>25.73</v>
      </c>
      <c r="I14" s="295">
        <v>0</v>
      </c>
      <c r="J14" s="295">
        <v>0</v>
      </c>
      <c r="K14" s="291"/>
    </row>
    <row r="15" spans="1:11" s="170" customFormat="1" ht="24.75" customHeight="1">
      <c r="A15" s="113" t="s">
        <v>408</v>
      </c>
      <c r="B15" s="288">
        <v>3000</v>
      </c>
      <c r="C15" s="295">
        <v>0</v>
      </c>
      <c r="D15" s="295">
        <v>0</v>
      </c>
      <c r="E15" s="290"/>
      <c r="F15" s="291">
        <f t="shared" si="1"/>
        <v>0</v>
      </c>
      <c r="G15" s="296">
        <v>0</v>
      </c>
      <c r="H15" s="296">
        <v>0</v>
      </c>
      <c r="I15" s="295">
        <v>2000</v>
      </c>
      <c r="J15" s="295">
        <v>2000</v>
      </c>
      <c r="K15" s="291">
        <f>D15/J15</f>
        <v>0</v>
      </c>
    </row>
    <row r="16" spans="1:11" ht="27" customHeight="1">
      <c r="A16" s="138" t="s">
        <v>289</v>
      </c>
      <c r="B16" s="288">
        <v>3020</v>
      </c>
      <c r="C16" s="289">
        <v>68442</v>
      </c>
      <c r="D16" s="289">
        <v>60958.54</v>
      </c>
      <c r="E16" s="290">
        <f t="shared" si="0"/>
        <v>0.8906598287601181</v>
      </c>
      <c r="F16" s="291">
        <f t="shared" si="1"/>
        <v>0.003128337630919947</v>
      </c>
      <c r="G16" s="292">
        <v>43892.82</v>
      </c>
      <c r="H16" s="292">
        <v>42136.42</v>
      </c>
      <c r="I16" s="289">
        <v>46410.39</v>
      </c>
      <c r="J16" s="289">
        <v>50453.53</v>
      </c>
      <c r="K16" s="291">
        <f t="shared" si="2"/>
        <v>1.2082115958982453</v>
      </c>
    </row>
    <row r="17" spans="1:11" ht="22.5" customHeight="1">
      <c r="A17" s="138" t="s">
        <v>23</v>
      </c>
      <c r="B17" s="288">
        <v>3030</v>
      </c>
      <c r="C17" s="289">
        <v>136634</v>
      </c>
      <c r="D17" s="289">
        <v>133006.22</v>
      </c>
      <c r="E17" s="290">
        <f t="shared" si="0"/>
        <v>0.9734489219374387</v>
      </c>
      <c r="F17" s="291">
        <f t="shared" si="1"/>
        <v>0.006825759986581328</v>
      </c>
      <c r="G17" s="292">
        <v>82395.62</v>
      </c>
      <c r="H17" s="292">
        <v>76564.5</v>
      </c>
      <c r="I17" s="289">
        <v>79859</v>
      </c>
      <c r="J17" s="289">
        <v>116190.8</v>
      </c>
      <c r="K17" s="291">
        <f t="shared" si="2"/>
        <v>1.1447224737242536</v>
      </c>
    </row>
    <row r="18" spans="1:11" ht="29.25" customHeight="1">
      <c r="A18" s="297" t="s">
        <v>487</v>
      </c>
      <c r="B18" s="288">
        <v>3040</v>
      </c>
      <c r="C18" s="289">
        <v>0</v>
      </c>
      <c r="D18" s="289">
        <v>0</v>
      </c>
      <c r="E18" s="290"/>
      <c r="F18" s="291">
        <f t="shared" si="1"/>
        <v>0</v>
      </c>
      <c r="G18" s="292">
        <v>14000</v>
      </c>
      <c r="H18" s="292">
        <v>0</v>
      </c>
      <c r="I18" s="289">
        <v>0</v>
      </c>
      <c r="J18" s="289">
        <v>0</v>
      </c>
      <c r="K18" s="291"/>
    </row>
    <row r="19" spans="1:11" ht="19.5" customHeight="1">
      <c r="A19" s="298" t="s">
        <v>53</v>
      </c>
      <c r="B19" s="288">
        <v>3110</v>
      </c>
      <c r="C19" s="289">
        <v>3846258.88</v>
      </c>
      <c r="D19" s="289">
        <v>3776664.1</v>
      </c>
      <c r="E19" s="290">
        <f t="shared" si="0"/>
        <v>0.9819058513294873</v>
      </c>
      <c r="F19" s="291">
        <f t="shared" si="1"/>
        <v>0.1938150162942619</v>
      </c>
      <c r="G19" s="292">
        <v>3551645.86</v>
      </c>
      <c r="H19" s="292">
        <v>3648847.58</v>
      </c>
      <c r="I19" s="289">
        <v>3676525.49</v>
      </c>
      <c r="J19" s="289">
        <v>3900834.62</v>
      </c>
      <c r="K19" s="291">
        <f t="shared" si="2"/>
        <v>0.9681682172929443</v>
      </c>
    </row>
    <row r="20" spans="1:11" ht="19.5" customHeight="1">
      <c r="A20" s="298" t="s">
        <v>53</v>
      </c>
      <c r="B20" s="288">
        <v>3119</v>
      </c>
      <c r="C20" s="289">
        <v>0</v>
      </c>
      <c r="D20" s="289">
        <v>0</v>
      </c>
      <c r="E20" s="290"/>
      <c r="F20" s="291">
        <f t="shared" si="1"/>
        <v>0</v>
      </c>
      <c r="G20" s="292">
        <v>13521.45</v>
      </c>
      <c r="H20" s="292">
        <v>15226.46</v>
      </c>
      <c r="I20" s="289">
        <v>13704.71</v>
      </c>
      <c r="J20" s="289">
        <v>0</v>
      </c>
      <c r="K20" s="291"/>
    </row>
    <row r="21" spans="1:11" ht="19.5" customHeight="1">
      <c r="A21" s="298" t="s">
        <v>173</v>
      </c>
      <c r="B21" s="288">
        <v>3240</v>
      </c>
      <c r="C21" s="289">
        <v>12800</v>
      </c>
      <c r="D21" s="289">
        <v>12538</v>
      </c>
      <c r="E21" s="290">
        <f t="shared" si="0"/>
        <v>0.97953125</v>
      </c>
      <c r="F21" s="291">
        <f t="shared" si="1"/>
        <v>0.0006434389212155393</v>
      </c>
      <c r="G21" s="292">
        <v>12333</v>
      </c>
      <c r="H21" s="292">
        <v>9615</v>
      </c>
      <c r="I21" s="289">
        <v>12694</v>
      </c>
      <c r="J21" s="289">
        <v>12777</v>
      </c>
      <c r="K21" s="291">
        <f t="shared" si="2"/>
        <v>0.9812945135790874</v>
      </c>
    </row>
    <row r="22" spans="1:11" ht="19.5" customHeight="1">
      <c r="A22" s="298" t="s">
        <v>175</v>
      </c>
      <c r="B22" s="288">
        <v>3260</v>
      </c>
      <c r="C22" s="289">
        <v>128856</v>
      </c>
      <c r="D22" s="289">
        <v>109959.07</v>
      </c>
      <c r="E22" s="290">
        <f t="shared" si="0"/>
        <v>0.8533484665052462</v>
      </c>
      <c r="F22" s="291">
        <f t="shared" si="1"/>
        <v>0.005643000907534214</v>
      </c>
      <c r="G22" s="292">
        <v>100611</v>
      </c>
      <c r="H22" s="292">
        <v>113647.09</v>
      </c>
      <c r="I22" s="289">
        <v>118709.38</v>
      </c>
      <c r="J22" s="289">
        <v>130681.68</v>
      </c>
      <c r="K22" s="291">
        <f t="shared" si="2"/>
        <v>0.841426816673921</v>
      </c>
    </row>
    <row r="23" spans="1:11" ht="19.5" customHeight="1">
      <c r="A23" s="298" t="s">
        <v>19</v>
      </c>
      <c r="B23" s="288">
        <v>4010</v>
      </c>
      <c r="C23" s="289">
        <v>5916307.4</v>
      </c>
      <c r="D23" s="289">
        <v>5794829.62</v>
      </c>
      <c r="E23" s="290">
        <f t="shared" si="0"/>
        <v>0.9794672974565182</v>
      </c>
      <c r="F23" s="291">
        <f t="shared" si="1"/>
        <v>0.29738546174195674</v>
      </c>
      <c r="G23" s="292">
        <v>5197316.09</v>
      </c>
      <c r="H23" s="292">
        <v>5350361.83</v>
      </c>
      <c r="I23" s="289">
        <v>5563527.23</v>
      </c>
      <c r="J23" s="289">
        <v>5699499.46</v>
      </c>
      <c r="K23" s="291">
        <f t="shared" si="2"/>
        <v>1.0167260582563509</v>
      </c>
    </row>
    <row r="24" spans="1:11" ht="19.5" customHeight="1">
      <c r="A24" s="298" t="s">
        <v>19</v>
      </c>
      <c r="B24" s="288">
        <v>4011</v>
      </c>
      <c r="C24" s="289">
        <v>7785</v>
      </c>
      <c r="D24" s="289">
        <v>7785</v>
      </c>
      <c r="E24" s="290">
        <f t="shared" si="0"/>
        <v>1</v>
      </c>
      <c r="F24" s="291">
        <f t="shared" si="1"/>
        <v>0.00039951922169907266</v>
      </c>
      <c r="G24" s="292">
        <v>0</v>
      </c>
      <c r="H24" s="292">
        <v>3000</v>
      </c>
      <c r="I24" s="289">
        <v>3000</v>
      </c>
      <c r="J24" s="289">
        <v>1000</v>
      </c>
      <c r="K24" s="291">
        <f t="shared" si="2"/>
        <v>7.785</v>
      </c>
    </row>
    <row r="25" spans="1:11" ht="19.5" customHeight="1">
      <c r="A25" s="298" t="s">
        <v>19</v>
      </c>
      <c r="B25" s="288">
        <v>4017</v>
      </c>
      <c r="C25" s="289">
        <v>0</v>
      </c>
      <c r="D25" s="289">
        <v>0</v>
      </c>
      <c r="E25" s="290"/>
      <c r="F25" s="291">
        <f t="shared" si="1"/>
        <v>0</v>
      </c>
      <c r="G25" s="292">
        <v>44273.63</v>
      </c>
      <c r="H25" s="292">
        <v>48540.2</v>
      </c>
      <c r="I25" s="289">
        <v>46672.45</v>
      </c>
      <c r="J25" s="289">
        <v>0</v>
      </c>
      <c r="K25" s="291"/>
    </row>
    <row r="26" spans="1:11" ht="19.5" customHeight="1">
      <c r="A26" s="298" t="s">
        <v>19</v>
      </c>
      <c r="B26" s="288">
        <v>4019</v>
      </c>
      <c r="C26" s="289">
        <v>80</v>
      </c>
      <c r="D26" s="289">
        <v>56.12</v>
      </c>
      <c r="E26" s="290"/>
      <c r="F26" s="291">
        <f t="shared" si="1"/>
        <v>2.8800280952796347E-06</v>
      </c>
      <c r="G26" s="292">
        <v>3092.87</v>
      </c>
      <c r="H26" s="292">
        <v>2991.54</v>
      </c>
      <c r="I26" s="289">
        <v>2733.89</v>
      </c>
      <c r="J26" s="289">
        <v>0</v>
      </c>
      <c r="K26" s="291"/>
    </row>
    <row r="27" spans="1:11" ht="19.5" customHeight="1">
      <c r="A27" s="298" t="s">
        <v>20</v>
      </c>
      <c r="B27" s="288">
        <v>4040</v>
      </c>
      <c r="C27" s="289">
        <v>444554.49</v>
      </c>
      <c r="D27" s="289">
        <v>444544.12</v>
      </c>
      <c r="E27" s="290">
        <f t="shared" si="0"/>
        <v>0.9999766732757552</v>
      </c>
      <c r="F27" s="291">
        <f t="shared" si="1"/>
        <v>0.02281360575893374</v>
      </c>
      <c r="G27" s="292">
        <v>404206.41</v>
      </c>
      <c r="H27" s="292">
        <v>413061.49</v>
      </c>
      <c r="I27" s="289">
        <v>428527.76</v>
      </c>
      <c r="J27" s="289">
        <v>440308.94</v>
      </c>
      <c r="K27" s="291">
        <f t="shared" si="2"/>
        <v>1.009618655483125</v>
      </c>
    </row>
    <row r="28" spans="1:11" ht="19.5" customHeight="1">
      <c r="A28" s="298" t="s">
        <v>20</v>
      </c>
      <c r="B28" s="288">
        <v>4047</v>
      </c>
      <c r="C28" s="289">
        <v>0</v>
      </c>
      <c r="D28" s="289">
        <v>0</v>
      </c>
      <c r="E28" s="290"/>
      <c r="F28" s="291">
        <f t="shared" si="1"/>
        <v>0</v>
      </c>
      <c r="G28" s="292">
        <v>0</v>
      </c>
      <c r="H28" s="292">
        <v>1784.5</v>
      </c>
      <c r="I28" s="289">
        <v>3825.51</v>
      </c>
      <c r="J28" s="289">
        <v>0</v>
      </c>
      <c r="K28" s="291"/>
    </row>
    <row r="29" spans="1:11" ht="19.5" customHeight="1">
      <c r="A29" s="298" t="s">
        <v>20</v>
      </c>
      <c r="B29" s="288">
        <v>4049</v>
      </c>
      <c r="C29" s="289">
        <v>6</v>
      </c>
      <c r="D29" s="289">
        <v>1.38</v>
      </c>
      <c r="E29" s="290">
        <f t="shared" si="0"/>
        <v>0.22999999999999998</v>
      </c>
      <c r="F29" s="291">
        <f t="shared" si="1"/>
        <v>7.082036299867954E-08</v>
      </c>
      <c r="G29" s="292">
        <v>0</v>
      </c>
      <c r="H29" s="292">
        <v>94</v>
      </c>
      <c r="I29" s="289">
        <v>202.53</v>
      </c>
      <c r="J29" s="289">
        <v>0</v>
      </c>
      <c r="K29" s="291"/>
    </row>
    <row r="30" spans="1:11" ht="19.5" customHeight="1">
      <c r="A30" s="298" t="s">
        <v>27</v>
      </c>
      <c r="B30" s="288">
        <v>4110</v>
      </c>
      <c r="C30" s="289">
        <v>1294524.94</v>
      </c>
      <c r="D30" s="289">
        <v>1265681.39</v>
      </c>
      <c r="E30" s="290">
        <f t="shared" si="0"/>
        <v>0.9777188147491388</v>
      </c>
      <c r="F30" s="291">
        <f t="shared" si="1"/>
        <v>0.06495363440614006</v>
      </c>
      <c r="G30" s="292">
        <v>914199.57</v>
      </c>
      <c r="H30" s="292">
        <v>1063641.32</v>
      </c>
      <c r="I30" s="289">
        <v>1124883.47</v>
      </c>
      <c r="J30" s="289">
        <v>1187776.1</v>
      </c>
      <c r="K30" s="291">
        <f t="shared" si="2"/>
        <v>1.065589204901496</v>
      </c>
    </row>
    <row r="31" spans="1:11" s="170" customFormat="1" ht="14.25" customHeight="1">
      <c r="A31" s="169" t="s">
        <v>439</v>
      </c>
      <c r="B31" s="293" t="s">
        <v>440</v>
      </c>
      <c r="C31" s="294" t="s">
        <v>441</v>
      </c>
      <c r="D31" s="293" t="s">
        <v>442</v>
      </c>
      <c r="E31" s="169" t="s">
        <v>443</v>
      </c>
      <c r="F31" s="169" t="s">
        <v>444</v>
      </c>
      <c r="G31" s="293" t="s">
        <v>507</v>
      </c>
      <c r="H31" s="294" t="s">
        <v>445</v>
      </c>
      <c r="I31" s="293" t="s">
        <v>446</v>
      </c>
      <c r="J31" s="169" t="s">
        <v>447</v>
      </c>
      <c r="K31" s="169" t="s">
        <v>448</v>
      </c>
    </row>
    <row r="32" spans="1:11" ht="19.5" customHeight="1">
      <c r="A32" s="298" t="s">
        <v>27</v>
      </c>
      <c r="B32" s="288">
        <v>4111</v>
      </c>
      <c r="C32" s="289">
        <v>2043.5</v>
      </c>
      <c r="D32" s="289">
        <v>1570.32</v>
      </c>
      <c r="E32" s="290">
        <f t="shared" si="0"/>
        <v>0.7684462931245412</v>
      </c>
      <c r="F32" s="291">
        <f t="shared" si="1"/>
        <v>8.058741480006266E-05</v>
      </c>
      <c r="G32" s="292">
        <v>554.44</v>
      </c>
      <c r="H32" s="292">
        <v>515.7</v>
      </c>
      <c r="I32" s="289">
        <v>515.7</v>
      </c>
      <c r="J32" s="289">
        <v>584.46</v>
      </c>
      <c r="K32" s="291">
        <f t="shared" si="2"/>
        <v>2.6867878041268862</v>
      </c>
    </row>
    <row r="33" spans="1:11" ht="19.5" customHeight="1">
      <c r="A33" s="298" t="s">
        <v>27</v>
      </c>
      <c r="B33" s="288">
        <v>4117</v>
      </c>
      <c r="C33" s="289">
        <v>0</v>
      </c>
      <c r="D33" s="289">
        <v>0</v>
      </c>
      <c r="E33" s="290"/>
      <c r="F33" s="291">
        <f t="shared" si="1"/>
        <v>0</v>
      </c>
      <c r="G33" s="292">
        <v>6999.4</v>
      </c>
      <c r="H33" s="292">
        <v>8557.12</v>
      </c>
      <c r="I33" s="289">
        <v>8981.57</v>
      </c>
      <c r="J33" s="289">
        <v>0</v>
      </c>
      <c r="K33" s="291"/>
    </row>
    <row r="34" spans="1:11" ht="19.5" customHeight="1">
      <c r="A34" s="298" t="s">
        <v>27</v>
      </c>
      <c r="B34" s="288">
        <v>4119</v>
      </c>
      <c r="C34" s="289">
        <v>17</v>
      </c>
      <c r="D34" s="289">
        <v>12.6</v>
      </c>
      <c r="E34" s="290">
        <f t="shared" si="0"/>
        <v>0.7411764705882353</v>
      </c>
      <c r="F34" s="291">
        <f t="shared" si="1"/>
        <v>6.466207056401176E-07</v>
      </c>
      <c r="G34" s="292">
        <v>513.41</v>
      </c>
      <c r="H34" s="292">
        <v>524.51</v>
      </c>
      <c r="I34" s="289">
        <v>520.74</v>
      </c>
      <c r="J34" s="289">
        <v>0</v>
      </c>
      <c r="K34" s="291"/>
    </row>
    <row r="35" spans="1:11" ht="19.5" customHeight="1">
      <c r="A35" s="138" t="s">
        <v>22</v>
      </c>
      <c r="B35" s="288">
        <v>4120</v>
      </c>
      <c r="C35" s="289">
        <v>134084.49</v>
      </c>
      <c r="D35" s="289">
        <v>125150.63</v>
      </c>
      <c r="E35" s="290">
        <f t="shared" si="0"/>
        <v>0.9333714138003584</v>
      </c>
      <c r="F35" s="291">
        <f t="shared" si="1"/>
        <v>0.006422618149357562</v>
      </c>
      <c r="G35" s="292">
        <v>119337.94</v>
      </c>
      <c r="H35" s="292">
        <v>122774.77</v>
      </c>
      <c r="I35" s="289">
        <v>123862.72</v>
      </c>
      <c r="J35" s="289">
        <v>123078.06</v>
      </c>
      <c r="K35" s="291">
        <f t="shared" si="2"/>
        <v>1.0168394756953434</v>
      </c>
    </row>
    <row r="36" spans="1:11" ht="19.5" customHeight="1">
      <c r="A36" s="138" t="s">
        <v>22</v>
      </c>
      <c r="B36" s="288">
        <v>4121</v>
      </c>
      <c r="C36" s="289">
        <v>244.5</v>
      </c>
      <c r="D36" s="289">
        <v>174.82</v>
      </c>
      <c r="E36" s="290">
        <f t="shared" si="0"/>
        <v>0.7150102249488752</v>
      </c>
      <c r="F36" s="291">
        <f t="shared" si="1"/>
        <v>8.97160569523852E-06</v>
      </c>
      <c r="G36" s="292">
        <v>89.43</v>
      </c>
      <c r="H36" s="292">
        <v>73.5</v>
      </c>
      <c r="I36" s="289">
        <v>53.9</v>
      </c>
      <c r="J36" s="289">
        <v>83.3</v>
      </c>
      <c r="K36" s="291">
        <f t="shared" si="2"/>
        <v>2.0986794717887154</v>
      </c>
    </row>
    <row r="37" spans="1:11" ht="19.5" customHeight="1">
      <c r="A37" s="138" t="s">
        <v>22</v>
      </c>
      <c r="B37" s="288">
        <v>4127</v>
      </c>
      <c r="C37" s="289">
        <v>0</v>
      </c>
      <c r="D37" s="289">
        <v>0</v>
      </c>
      <c r="E37" s="290"/>
      <c r="F37" s="291">
        <f t="shared" si="1"/>
        <v>0</v>
      </c>
      <c r="G37" s="292">
        <v>1121.33</v>
      </c>
      <c r="H37" s="292">
        <v>1231.84</v>
      </c>
      <c r="I37" s="289">
        <v>1271.08</v>
      </c>
      <c r="J37" s="289">
        <v>0</v>
      </c>
      <c r="K37" s="291"/>
    </row>
    <row r="38" spans="1:11" ht="19.5" customHeight="1">
      <c r="A38" s="138" t="s">
        <v>22</v>
      </c>
      <c r="B38" s="288">
        <v>4129</v>
      </c>
      <c r="C38" s="289">
        <v>3</v>
      </c>
      <c r="D38" s="289">
        <v>1.45</v>
      </c>
      <c r="E38" s="290">
        <f t="shared" si="0"/>
        <v>0.48333333333333334</v>
      </c>
      <c r="F38" s="291">
        <f t="shared" si="1"/>
        <v>7.441270025223576E-08</v>
      </c>
      <c r="G38" s="292">
        <v>82.35</v>
      </c>
      <c r="H38" s="292">
        <v>75.61</v>
      </c>
      <c r="I38" s="289">
        <v>73.83</v>
      </c>
      <c r="J38" s="289">
        <v>0</v>
      </c>
      <c r="K38" s="291"/>
    </row>
    <row r="39" spans="1:11" ht="19.5" customHeight="1">
      <c r="A39" s="138" t="s">
        <v>488</v>
      </c>
      <c r="B39" s="288">
        <v>4130</v>
      </c>
      <c r="C39" s="289">
        <v>49105</v>
      </c>
      <c r="D39" s="289">
        <v>49034.32</v>
      </c>
      <c r="E39" s="290">
        <f t="shared" si="0"/>
        <v>0.99856063537318</v>
      </c>
      <c r="F39" s="291">
        <f t="shared" si="1"/>
        <v>0.002516397349125661</v>
      </c>
      <c r="G39" s="292">
        <v>35036.73</v>
      </c>
      <c r="H39" s="292">
        <v>42756.53</v>
      </c>
      <c r="I39" s="289">
        <v>40793.5</v>
      </c>
      <c r="J39" s="289">
        <v>39723.84</v>
      </c>
      <c r="K39" s="291">
        <f t="shared" si="2"/>
        <v>1.2343801606289826</v>
      </c>
    </row>
    <row r="40" spans="1:11" ht="19.5" customHeight="1" hidden="1">
      <c r="A40" s="138" t="s">
        <v>489</v>
      </c>
      <c r="B40" s="288">
        <v>4140</v>
      </c>
      <c r="C40" s="289">
        <v>0</v>
      </c>
      <c r="D40" s="289">
        <v>0</v>
      </c>
      <c r="E40" s="290"/>
      <c r="F40" s="291">
        <f t="shared" si="1"/>
        <v>0</v>
      </c>
      <c r="G40" s="292">
        <v>0</v>
      </c>
      <c r="H40" s="292">
        <v>0</v>
      </c>
      <c r="I40" s="289">
        <v>0</v>
      </c>
      <c r="J40" s="289">
        <v>0</v>
      </c>
      <c r="K40" s="291"/>
    </row>
    <row r="41" spans="1:11" ht="19.5" customHeight="1">
      <c r="A41" s="138" t="s">
        <v>165</v>
      </c>
      <c r="B41" s="288">
        <v>4170</v>
      </c>
      <c r="C41" s="289">
        <v>128467</v>
      </c>
      <c r="D41" s="289">
        <v>113599.88</v>
      </c>
      <c r="E41" s="290">
        <f t="shared" si="0"/>
        <v>0.8842728482801031</v>
      </c>
      <c r="F41" s="291">
        <f t="shared" si="1"/>
        <v>0.005829844013193071</v>
      </c>
      <c r="G41" s="292">
        <v>144243.9</v>
      </c>
      <c r="H41" s="292">
        <v>123544.91</v>
      </c>
      <c r="I41" s="289">
        <v>98790.11</v>
      </c>
      <c r="J41" s="289">
        <v>121421.01</v>
      </c>
      <c r="K41" s="291">
        <f t="shared" si="2"/>
        <v>0.9355866830625112</v>
      </c>
    </row>
    <row r="42" spans="1:11" ht="19.5" customHeight="1">
      <c r="A42" s="138" t="s">
        <v>165</v>
      </c>
      <c r="B42" s="288">
        <v>4171</v>
      </c>
      <c r="C42" s="289">
        <v>4100</v>
      </c>
      <c r="D42" s="289">
        <v>1350</v>
      </c>
      <c r="E42" s="290">
        <f t="shared" si="0"/>
        <v>0.32926829268292684</v>
      </c>
      <c r="F42" s="291">
        <f t="shared" si="1"/>
        <v>6.92807898900126E-05</v>
      </c>
      <c r="G42" s="292">
        <v>3650</v>
      </c>
      <c r="H42" s="292">
        <v>0</v>
      </c>
      <c r="I42" s="289">
        <v>0</v>
      </c>
      <c r="J42" s="289">
        <v>2400</v>
      </c>
      <c r="K42" s="291">
        <f t="shared" si="2"/>
        <v>0.5625</v>
      </c>
    </row>
    <row r="43" spans="1:11" ht="19.5" customHeight="1">
      <c r="A43" s="138" t="s">
        <v>165</v>
      </c>
      <c r="B43" s="288">
        <v>4177</v>
      </c>
      <c r="C43" s="289">
        <v>0</v>
      </c>
      <c r="D43" s="289">
        <v>0</v>
      </c>
      <c r="E43" s="290"/>
      <c r="F43" s="291">
        <f t="shared" si="1"/>
        <v>0</v>
      </c>
      <c r="G43" s="292">
        <v>15942.57</v>
      </c>
      <c r="H43" s="292">
        <v>27616.56</v>
      </c>
      <c r="I43" s="289">
        <v>19595.36</v>
      </c>
      <c r="J43" s="289">
        <v>0</v>
      </c>
      <c r="K43" s="291"/>
    </row>
    <row r="44" spans="1:11" ht="19.5" customHeight="1">
      <c r="A44" s="138" t="s">
        <v>165</v>
      </c>
      <c r="B44" s="288">
        <v>4179</v>
      </c>
      <c r="C44" s="302">
        <v>40</v>
      </c>
      <c r="D44" s="302">
        <v>23.19</v>
      </c>
      <c r="E44" s="290">
        <f t="shared" si="0"/>
        <v>0.57975</v>
      </c>
      <c r="F44" s="291">
        <f t="shared" si="1"/>
        <v>1.19009001299955E-06</v>
      </c>
      <c r="G44" s="292">
        <v>2391.03</v>
      </c>
      <c r="H44" s="292">
        <v>3843.44</v>
      </c>
      <c r="I44" s="302">
        <v>2784.64</v>
      </c>
      <c r="J44" s="302">
        <v>0</v>
      </c>
      <c r="K44" s="291"/>
    </row>
    <row r="45" spans="1:11" ht="19.5" customHeight="1">
      <c r="A45" s="138" t="s">
        <v>546</v>
      </c>
      <c r="B45" s="288">
        <v>4190</v>
      </c>
      <c r="C45" s="302">
        <v>21192</v>
      </c>
      <c r="D45" s="302">
        <v>13831.36</v>
      </c>
      <c r="E45" s="290">
        <f t="shared" si="0"/>
        <v>0.6526689316723292</v>
      </c>
      <c r="F45" s="291">
        <f t="shared" si="1"/>
        <v>0.0007098129970763887</v>
      </c>
      <c r="G45" s="292">
        <v>0</v>
      </c>
      <c r="H45" s="292">
        <v>0</v>
      </c>
      <c r="I45" s="299">
        <v>0</v>
      </c>
      <c r="J45" s="299">
        <v>0</v>
      </c>
      <c r="K45" s="291"/>
    </row>
    <row r="46" spans="1:11" ht="19.5" customHeight="1">
      <c r="A46" s="300" t="s">
        <v>490</v>
      </c>
      <c r="B46" s="288">
        <v>4210</v>
      </c>
      <c r="C46" s="289">
        <v>881325.88</v>
      </c>
      <c r="D46" s="289">
        <v>765295.07</v>
      </c>
      <c r="E46" s="290">
        <f t="shared" si="0"/>
        <v>0.8683451687586888</v>
      </c>
      <c r="F46" s="291">
        <f t="shared" si="1"/>
        <v>0.03927425699891295</v>
      </c>
      <c r="G46" s="292">
        <v>779360.65</v>
      </c>
      <c r="H46" s="292">
        <v>868173.23</v>
      </c>
      <c r="I46" s="289">
        <v>849029.25</v>
      </c>
      <c r="J46" s="289">
        <v>813124.31</v>
      </c>
      <c r="K46" s="291">
        <f t="shared" si="2"/>
        <v>0.9411784404773237</v>
      </c>
    </row>
    <row r="47" spans="1:11" ht="19.5" customHeight="1">
      <c r="A47" s="300" t="s">
        <v>490</v>
      </c>
      <c r="B47" s="288">
        <v>4211</v>
      </c>
      <c r="C47" s="289">
        <v>2000</v>
      </c>
      <c r="D47" s="289">
        <v>1915.03</v>
      </c>
      <c r="E47" s="290">
        <f t="shared" si="0"/>
        <v>0.957515</v>
      </c>
      <c r="F47" s="291">
        <f t="shared" si="1"/>
        <v>9.82776230096821E-05</v>
      </c>
      <c r="G47" s="292">
        <v>59</v>
      </c>
      <c r="H47" s="292">
        <v>0</v>
      </c>
      <c r="I47" s="289">
        <v>371.45</v>
      </c>
      <c r="J47" s="289">
        <v>863.51</v>
      </c>
      <c r="K47" s="291">
        <f t="shared" si="2"/>
        <v>2.2177276464661673</v>
      </c>
    </row>
    <row r="48" spans="1:11" ht="19.5" customHeight="1">
      <c r="A48" s="300" t="s">
        <v>490</v>
      </c>
      <c r="B48" s="288">
        <v>4217</v>
      </c>
      <c r="C48" s="302">
        <v>0</v>
      </c>
      <c r="D48" s="302">
        <v>0</v>
      </c>
      <c r="E48" s="290"/>
      <c r="F48" s="291">
        <f t="shared" si="1"/>
        <v>0</v>
      </c>
      <c r="G48" s="292">
        <v>21062.08</v>
      </c>
      <c r="H48" s="292">
        <v>16453.9</v>
      </c>
      <c r="I48" s="302">
        <v>7499.2</v>
      </c>
      <c r="J48" s="302">
        <v>0</v>
      </c>
      <c r="K48" s="291"/>
    </row>
    <row r="49" spans="1:11" ht="19.5" customHeight="1">
      <c r="A49" s="300" t="s">
        <v>490</v>
      </c>
      <c r="B49" s="288">
        <v>4219</v>
      </c>
      <c r="C49" s="302">
        <v>24</v>
      </c>
      <c r="D49" s="302">
        <v>17.95</v>
      </c>
      <c r="E49" s="290">
        <f t="shared" si="0"/>
        <v>0.7479166666666667</v>
      </c>
      <c r="F49" s="291">
        <f t="shared" si="1"/>
        <v>9.211779100190564E-07</v>
      </c>
      <c r="G49" s="292">
        <v>2203.17</v>
      </c>
      <c r="H49" s="292">
        <v>1886.26</v>
      </c>
      <c r="I49" s="302">
        <v>553.82</v>
      </c>
      <c r="J49" s="302">
        <v>0</v>
      </c>
      <c r="K49" s="291"/>
    </row>
    <row r="50" spans="1:11" ht="19.5" customHeight="1">
      <c r="A50" s="138" t="s">
        <v>60</v>
      </c>
      <c r="B50" s="288">
        <v>4220</v>
      </c>
      <c r="C50" s="289">
        <v>172186</v>
      </c>
      <c r="D50" s="289">
        <v>162797.34</v>
      </c>
      <c r="E50" s="290">
        <f t="shared" si="0"/>
        <v>0.9454737318945791</v>
      </c>
      <c r="F50" s="291">
        <f t="shared" si="1"/>
        <v>0.008354613560883663</v>
      </c>
      <c r="G50" s="292">
        <v>178962.08</v>
      </c>
      <c r="H50" s="292">
        <v>177036.88</v>
      </c>
      <c r="I50" s="289">
        <v>176937.27</v>
      </c>
      <c r="J50" s="289">
        <v>170751.46</v>
      </c>
      <c r="K50" s="291">
        <f t="shared" si="2"/>
        <v>0.9534169722472652</v>
      </c>
    </row>
    <row r="51" spans="1:11" ht="19.5" customHeight="1">
      <c r="A51" s="138" t="s">
        <v>60</v>
      </c>
      <c r="B51" s="288">
        <v>4221</v>
      </c>
      <c r="C51" s="304">
        <v>400</v>
      </c>
      <c r="D51" s="304">
        <v>0</v>
      </c>
      <c r="E51" s="290">
        <f t="shared" si="0"/>
        <v>0</v>
      </c>
      <c r="F51" s="291">
        <f t="shared" si="1"/>
        <v>0</v>
      </c>
      <c r="G51" s="292">
        <v>442.92</v>
      </c>
      <c r="H51" s="292">
        <v>0</v>
      </c>
      <c r="I51" s="304">
        <v>934.68</v>
      </c>
      <c r="J51" s="304">
        <v>0</v>
      </c>
      <c r="K51" s="291"/>
    </row>
    <row r="52" spans="1:11" ht="21.75" customHeight="1">
      <c r="A52" s="138" t="s">
        <v>60</v>
      </c>
      <c r="B52" s="288">
        <v>4227</v>
      </c>
      <c r="C52" s="302">
        <v>0</v>
      </c>
      <c r="D52" s="302">
        <v>0</v>
      </c>
      <c r="E52" s="290"/>
      <c r="F52" s="291">
        <f t="shared" si="1"/>
        <v>0</v>
      </c>
      <c r="G52" s="292">
        <v>1925.95</v>
      </c>
      <c r="H52" s="292">
        <v>2295.35</v>
      </c>
      <c r="I52" s="302">
        <v>654.26</v>
      </c>
      <c r="J52" s="302">
        <v>0</v>
      </c>
      <c r="K52" s="291"/>
    </row>
    <row r="53" spans="1:11" ht="19.5" customHeight="1">
      <c r="A53" s="138" t="s">
        <v>60</v>
      </c>
      <c r="B53" s="288">
        <v>4229</v>
      </c>
      <c r="C53" s="302">
        <v>0</v>
      </c>
      <c r="D53" s="302">
        <v>0</v>
      </c>
      <c r="E53" s="290"/>
      <c r="F53" s="291">
        <f t="shared" si="1"/>
        <v>0</v>
      </c>
      <c r="G53" s="292">
        <v>223.61</v>
      </c>
      <c r="H53" s="292">
        <v>229.31</v>
      </c>
      <c r="I53" s="299">
        <v>59.83</v>
      </c>
      <c r="J53" s="299">
        <v>0</v>
      </c>
      <c r="K53" s="291"/>
    </row>
    <row r="54" spans="1:11" ht="18.75" customHeight="1">
      <c r="A54" s="138" t="s">
        <v>491</v>
      </c>
      <c r="B54" s="288">
        <v>4230</v>
      </c>
      <c r="C54" s="289">
        <v>0</v>
      </c>
      <c r="D54" s="289">
        <v>0</v>
      </c>
      <c r="E54" s="290"/>
      <c r="F54" s="291">
        <f t="shared" si="1"/>
        <v>0</v>
      </c>
      <c r="G54" s="292">
        <v>2559.7</v>
      </c>
      <c r="H54" s="292">
        <v>0</v>
      </c>
      <c r="I54" s="289">
        <v>0</v>
      </c>
      <c r="J54" s="289">
        <v>0</v>
      </c>
      <c r="K54" s="291"/>
    </row>
    <row r="55" spans="1:11" ht="19.5" customHeight="1">
      <c r="A55" s="138" t="s">
        <v>619</v>
      </c>
      <c r="B55" s="288">
        <v>4240</v>
      </c>
      <c r="C55" s="289">
        <v>107168.1</v>
      </c>
      <c r="D55" s="289">
        <v>95992.76</v>
      </c>
      <c r="E55" s="290">
        <f t="shared" si="0"/>
        <v>0.8957213947060738</v>
      </c>
      <c r="F55" s="291">
        <f t="shared" si="1"/>
        <v>0.004926262397424004</v>
      </c>
      <c r="G55" s="292">
        <v>16761</v>
      </c>
      <c r="H55" s="292">
        <v>15444.35</v>
      </c>
      <c r="I55" s="289">
        <v>18554.23</v>
      </c>
      <c r="J55" s="289">
        <v>56260.46</v>
      </c>
      <c r="K55" s="291">
        <f t="shared" si="2"/>
        <v>1.7062206743421577</v>
      </c>
    </row>
    <row r="56" spans="1:11" ht="19.5" customHeight="1">
      <c r="A56" s="138" t="s">
        <v>619</v>
      </c>
      <c r="B56" s="288">
        <v>4241</v>
      </c>
      <c r="C56" s="289">
        <v>6945.69</v>
      </c>
      <c r="D56" s="289">
        <v>1818</v>
      </c>
      <c r="E56" s="290">
        <f t="shared" si="0"/>
        <v>0.2617450534072209</v>
      </c>
      <c r="F56" s="291">
        <f t="shared" si="1"/>
        <v>9.329813038521697E-05</v>
      </c>
      <c r="G56" s="292">
        <v>4380.62</v>
      </c>
      <c r="H56" s="292">
        <v>0</v>
      </c>
      <c r="I56" s="289">
        <v>15944.86</v>
      </c>
      <c r="J56" s="289">
        <v>0</v>
      </c>
      <c r="K56" s="291"/>
    </row>
    <row r="57" spans="1:11" ht="19.5" customHeight="1">
      <c r="A57" s="138" t="s">
        <v>619</v>
      </c>
      <c r="B57" s="288">
        <v>4247</v>
      </c>
      <c r="C57" s="289">
        <v>0</v>
      </c>
      <c r="D57" s="289">
        <v>0</v>
      </c>
      <c r="E57" s="290"/>
      <c r="F57" s="291">
        <f t="shared" si="1"/>
        <v>0</v>
      </c>
      <c r="G57" s="292">
        <v>0</v>
      </c>
      <c r="H57" s="292">
        <v>493.26</v>
      </c>
      <c r="I57" s="289">
        <v>0</v>
      </c>
      <c r="J57" s="289">
        <v>0</v>
      </c>
      <c r="K57" s="291"/>
    </row>
    <row r="58" spans="1:11" s="170" customFormat="1" ht="14.25" customHeight="1">
      <c r="A58" s="386" t="s">
        <v>439</v>
      </c>
      <c r="B58" s="293" t="s">
        <v>440</v>
      </c>
      <c r="C58" s="294" t="s">
        <v>441</v>
      </c>
      <c r="D58" s="293" t="s">
        <v>442</v>
      </c>
      <c r="E58" s="169" t="s">
        <v>443</v>
      </c>
      <c r="F58" s="169" t="s">
        <v>444</v>
      </c>
      <c r="G58" s="293" t="s">
        <v>507</v>
      </c>
      <c r="H58" s="294" t="s">
        <v>445</v>
      </c>
      <c r="I58" s="293" t="s">
        <v>446</v>
      </c>
      <c r="J58" s="169" t="s">
        <v>447</v>
      </c>
      <c r="K58" s="169" t="s">
        <v>448</v>
      </c>
    </row>
    <row r="59" spans="1:11" ht="19.5" customHeight="1">
      <c r="A59" s="138" t="s">
        <v>619</v>
      </c>
      <c r="B59" s="288">
        <v>4249</v>
      </c>
      <c r="C59" s="289">
        <v>0</v>
      </c>
      <c r="D59" s="289">
        <v>0</v>
      </c>
      <c r="E59" s="290"/>
      <c r="F59" s="291">
        <f t="shared" si="1"/>
        <v>0</v>
      </c>
      <c r="G59" s="292">
        <v>0</v>
      </c>
      <c r="H59" s="292">
        <v>87.04</v>
      </c>
      <c r="I59" s="289">
        <v>0</v>
      </c>
      <c r="J59" s="289">
        <v>0</v>
      </c>
      <c r="K59" s="291"/>
    </row>
    <row r="60" spans="1:11" ht="19.5" customHeight="1">
      <c r="A60" s="138" t="s">
        <v>10</v>
      </c>
      <c r="B60" s="288">
        <v>4260</v>
      </c>
      <c r="C60" s="289">
        <v>457904</v>
      </c>
      <c r="D60" s="289">
        <v>393669.25</v>
      </c>
      <c r="E60" s="290">
        <f t="shared" si="0"/>
        <v>0.8597200504909326</v>
      </c>
      <c r="F60" s="291">
        <f t="shared" si="1"/>
        <v>0.02020275303363618</v>
      </c>
      <c r="G60" s="292">
        <v>398281.66</v>
      </c>
      <c r="H60" s="292">
        <v>384721.46</v>
      </c>
      <c r="I60" s="289">
        <v>274224.06</v>
      </c>
      <c r="J60" s="289">
        <v>414316.4</v>
      </c>
      <c r="K60" s="291">
        <f t="shared" si="2"/>
        <v>0.9501657428960089</v>
      </c>
    </row>
    <row r="61" spans="1:11" ht="19.5" customHeight="1">
      <c r="A61" s="138" t="s">
        <v>11</v>
      </c>
      <c r="B61" s="288">
        <v>4270</v>
      </c>
      <c r="C61" s="289">
        <v>247495</v>
      </c>
      <c r="D61" s="289">
        <v>219510.6</v>
      </c>
      <c r="E61" s="290">
        <f aca="true" t="shared" si="3" ref="E61:E105">D61/C61</f>
        <v>0.8869294329178368</v>
      </c>
      <c r="F61" s="291">
        <f t="shared" si="1"/>
        <v>0.011265087227578222</v>
      </c>
      <c r="G61" s="292">
        <v>427302.73</v>
      </c>
      <c r="H61" s="292">
        <v>235768.54</v>
      </c>
      <c r="I61" s="289">
        <v>208024.35</v>
      </c>
      <c r="J61" s="289">
        <v>366700.11</v>
      </c>
      <c r="K61" s="291">
        <f t="shared" si="2"/>
        <v>0.5986106739918895</v>
      </c>
    </row>
    <row r="62" spans="1:11" ht="19.5" customHeight="1">
      <c r="A62" s="138" t="s">
        <v>48</v>
      </c>
      <c r="B62" s="288">
        <v>4280</v>
      </c>
      <c r="C62" s="289">
        <v>7207</v>
      </c>
      <c r="D62" s="289">
        <v>5735</v>
      </c>
      <c r="E62" s="290">
        <f t="shared" si="3"/>
        <v>0.7957541279311781</v>
      </c>
      <c r="F62" s="291">
        <f t="shared" si="1"/>
        <v>0.00029431505927349797</v>
      </c>
      <c r="G62" s="292">
        <v>4587</v>
      </c>
      <c r="H62" s="292">
        <v>5635</v>
      </c>
      <c r="I62" s="289">
        <v>5432</v>
      </c>
      <c r="J62" s="289">
        <v>5342</v>
      </c>
      <c r="K62" s="291">
        <f t="shared" si="2"/>
        <v>1.0735679520778734</v>
      </c>
    </row>
    <row r="63" spans="1:11" ht="19.5" customHeight="1">
      <c r="A63" s="138" t="s">
        <v>12</v>
      </c>
      <c r="B63" s="288">
        <v>4300</v>
      </c>
      <c r="C63" s="289">
        <v>1347537.64</v>
      </c>
      <c r="D63" s="289">
        <v>1201206.78</v>
      </c>
      <c r="E63" s="290">
        <f t="shared" si="3"/>
        <v>0.8914087030622759</v>
      </c>
      <c r="F63" s="291">
        <f t="shared" si="1"/>
        <v>0.06164485521454711</v>
      </c>
      <c r="G63" s="292">
        <v>563746.8</v>
      </c>
      <c r="H63" s="292">
        <v>624200.08</v>
      </c>
      <c r="I63" s="289">
        <v>894320.38</v>
      </c>
      <c r="J63" s="289">
        <v>1143873.44</v>
      </c>
      <c r="K63" s="291">
        <f t="shared" si="2"/>
        <v>1.0501221009205355</v>
      </c>
    </row>
    <row r="64" spans="1:11" ht="19.5" customHeight="1">
      <c r="A64" s="138" t="s">
        <v>12</v>
      </c>
      <c r="B64" s="288">
        <v>4301</v>
      </c>
      <c r="C64" s="289">
        <v>28234</v>
      </c>
      <c r="D64" s="289">
        <v>17668.24</v>
      </c>
      <c r="E64" s="290">
        <f t="shared" si="3"/>
        <v>0.6257788481972091</v>
      </c>
      <c r="F64" s="291">
        <f t="shared" si="1"/>
        <v>0.0009067182393824566</v>
      </c>
      <c r="G64" s="292">
        <v>2219.73</v>
      </c>
      <c r="H64" s="292">
        <v>10893.9</v>
      </c>
      <c r="I64" s="289">
        <v>26675.85</v>
      </c>
      <c r="J64" s="289">
        <v>19400.72</v>
      </c>
      <c r="K64" s="291">
        <f t="shared" si="2"/>
        <v>0.9107002214350808</v>
      </c>
    </row>
    <row r="65" spans="1:11" ht="19.5" customHeight="1">
      <c r="A65" s="138" t="s">
        <v>12</v>
      </c>
      <c r="B65" s="288">
        <v>4307</v>
      </c>
      <c r="C65" s="302">
        <v>19890</v>
      </c>
      <c r="D65" s="302">
        <v>19890</v>
      </c>
      <c r="E65" s="290">
        <f t="shared" si="3"/>
        <v>1</v>
      </c>
      <c r="F65" s="291">
        <f t="shared" si="1"/>
        <v>0.0010207369710461857</v>
      </c>
      <c r="G65" s="292">
        <v>63776.23</v>
      </c>
      <c r="H65" s="292">
        <v>54618.83</v>
      </c>
      <c r="I65" s="302">
        <v>55453.26</v>
      </c>
      <c r="J65" s="302">
        <v>0</v>
      </c>
      <c r="K65" s="291"/>
    </row>
    <row r="66" spans="1:11" ht="19.5" customHeight="1">
      <c r="A66" s="138" t="s">
        <v>12</v>
      </c>
      <c r="B66" s="288">
        <v>4309</v>
      </c>
      <c r="C66" s="289">
        <v>3821</v>
      </c>
      <c r="D66" s="289">
        <v>3723.41</v>
      </c>
      <c r="E66" s="290">
        <f t="shared" si="3"/>
        <v>0.9744595655587542</v>
      </c>
      <c r="F66" s="291">
        <f aca="true" t="shared" si="4" ref="F66:F111">D66/19485921.02</f>
        <v>0.00019108206361805318</v>
      </c>
      <c r="G66" s="292">
        <v>5609.23</v>
      </c>
      <c r="H66" s="292">
        <v>3827.78</v>
      </c>
      <c r="I66" s="289">
        <v>3401.84</v>
      </c>
      <c r="J66" s="289">
        <v>0</v>
      </c>
      <c r="K66" s="291"/>
    </row>
    <row r="67" spans="1:11" ht="19.5" customHeight="1">
      <c r="A67" s="138" t="s">
        <v>492</v>
      </c>
      <c r="B67" s="288">
        <v>4330</v>
      </c>
      <c r="C67" s="289">
        <v>270311</v>
      </c>
      <c r="D67" s="289">
        <v>261574.36</v>
      </c>
      <c r="E67" s="290">
        <f t="shared" si="3"/>
        <v>0.9676793027290786</v>
      </c>
      <c r="F67" s="291">
        <f t="shared" si="4"/>
        <v>0.0134237616857589</v>
      </c>
      <c r="G67" s="292">
        <v>68151.94</v>
      </c>
      <c r="H67" s="292">
        <v>123288.32</v>
      </c>
      <c r="I67" s="289">
        <v>174463.74</v>
      </c>
      <c r="J67" s="289">
        <v>220336.14</v>
      </c>
      <c r="K67" s="291">
        <f aca="true" t="shared" si="5" ref="K67:K111">D67/J67</f>
        <v>1.187160490330819</v>
      </c>
    </row>
    <row r="68" spans="1:11" ht="25.5" customHeight="1">
      <c r="A68" s="106" t="s">
        <v>595</v>
      </c>
      <c r="B68" s="288">
        <v>4360</v>
      </c>
      <c r="C68" s="289">
        <v>34338</v>
      </c>
      <c r="D68" s="289">
        <v>29096.68</v>
      </c>
      <c r="E68" s="290">
        <f t="shared" si="3"/>
        <v>0.8473609412312889</v>
      </c>
      <c r="F68" s="291">
        <f t="shared" si="4"/>
        <v>0.0014932155359829126</v>
      </c>
      <c r="G68" s="292">
        <f>12314.47+16286.46+7461.48</f>
        <v>36062.41</v>
      </c>
      <c r="H68" s="292">
        <f>10304.04+17064.76+7017</f>
        <v>34385.8</v>
      </c>
      <c r="I68" s="289">
        <f>12262.19+14537.42+6872.28</f>
        <v>33671.89</v>
      </c>
      <c r="J68" s="289">
        <f>11176.5+14107.35+7652.82</f>
        <v>32936.67</v>
      </c>
      <c r="K68" s="291">
        <f t="shared" si="5"/>
        <v>0.8834129254718222</v>
      </c>
    </row>
    <row r="69" spans="1:11" ht="40.5" customHeight="1">
      <c r="A69" s="106" t="s">
        <v>493</v>
      </c>
      <c r="B69" s="288">
        <v>4367</v>
      </c>
      <c r="C69" s="302">
        <v>0</v>
      </c>
      <c r="D69" s="302">
        <v>0</v>
      </c>
      <c r="E69" s="290"/>
      <c r="F69" s="291">
        <f t="shared" si="4"/>
        <v>0</v>
      </c>
      <c r="G69" s="292">
        <v>626.82</v>
      </c>
      <c r="H69" s="292">
        <v>813.64</v>
      </c>
      <c r="I69" s="302">
        <v>782.08</v>
      </c>
      <c r="J69" s="302">
        <v>0</v>
      </c>
      <c r="K69" s="291"/>
    </row>
    <row r="70" spans="1:11" ht="44.25" customHeight="1">
      <c r="A70" s="106" t="s">
        <v>493</v>
      </c>
      <c r="B70" s="288">
        <v>4369</v>
      </c>
      <c r="C70" s="302">
        <v>0</v>
      </c>
      <c r="D70" s="302">
        <v>0</v>
      </c>
      <c r="E70" s="290"/>
      <c r="F70" s="291">
        <f t="shared" si="4"/>
        <v>0</v>
      </c>
      <c r="G70" s="292">
        <v>33.2</v>
      </c>
      <c r="H70" s="292">
        <v>43.08</v>
      </c>
      <c r="I70" s="302">
        <v>41.39</v>
      </c>
      <c r="J70" s="302">
        <v>0</v>
      </c>
      <c r="K70" s="291"/>
    </row>
    <row r="71" spans="1:11" ht="19.5" customHeight="1">
      <c r="A71" s="106" t="s">
        <v>382</v>
      </c>
      <c r="B71" s="288">
        <v>4380</v>
      </c>
      <c r="C71" s="289">
        <v>142.44</v>
      </c>
      <c r="D71" s="289">
        <v>42.44</v>
      </c>
      <c r="E71" s="290"/>
      <c r="F71" s="291">
        <f t="shared" si="4"/>
        <v>2.177982757727507E-06</v>
      </c>
      <c r="G71" s="292">
        <v>0</v>
      </c>
      <c r="H71" s="292">
        <v>49.2</v>
      </c>
      <c r="I71" s="289">
        <v>0</v>
      </c>
      <c r="J71" s="289">
        <v>0</v>
      </c>
      <c r="K71" s="291"/>
    </row>
    <row r="72" spans="1:11" ht="28.5" customHeight="1">
      <c r="A72" s="297" t="s">
        <v>213</v>
      </c>
      <c r="B72" s="288">
        <v>4390</v>
      </c>
      <c r="C72" s="289">
        <v>11993</v>
      </c>
      <c r="D72" s="289">
        <v>8554.92</v>
      </c>
      <c r="E72" s="290">
        <f t="shared" si="3"/>
        <v>0.7133261068956892</v>
      </c>
      <c r="F72" s="291">
        <f t="shared" si="4"/>
        <v>0.0004390308259599012</v>
      </c>
      <c r="G72" s="292">
        <v>1676</v>
      </c>
      <c r="H72" s="292">
        <v>123</v>
      </c>
      <c r="I72" s="289">
        <v>5166</v>
      </c>
      <c r="J72" s="289">
        <v>6054</v>
      </c>
      <c r="K72" s="291">
        <f t="shared" si="5"/>
        <v>1.4131020812685828</v>
      </c>
    </row>
    <row r="73" spans="1:11" ht="36.75" customHeight="1">
      <c r="A73" s="297" t="s">
        <v>234</v>
      </c>
      <c r="B73" s="288">
        <v>4400</v>
      </c>
      <c r="C73" s="289">
        <v>70531</v>
      </c>
      <c r="D73" s="289">
        <v>69949.41</v>
      </c>
      <c r="E73" s="290">
        <f t="shared" si="3"/>
        <v>0.9917541223008323</v>
      </c>
      <c r="F73" s="291">
        <f t="shared" si="4"/>
        <v>0.0035897410201039606</v>
      </c>
      <c r="G73" s="292">
        <v>74687.14</v>
      </c>
      <c r="H73" s="292">
        <v>65876.62</v>
      </c>
      <c r="I73" s="289">
        <v>78963.97</v>
      </c>
      <c r="J73" s="289">
        <v>74949.67</v>
      </c>
      <c r="K73" s="291">
        <f t="shared" si="5"/>
        <v>0.9332850965187706</v>
      </c>
    </row>
    <row r="74" spans="1:11" ht="19.5" customHeight="1">
      <c r="A74" s="138" t="s">
        <v>25</v>
      </c>
      <c r="B74" s="288">
        <v>4410</v>
      </c>
      <c r="C74" s="289">
        <v>18867</v>
      </c>
      <c r="D74" s="289">
        <v>13809.8</v>
      </c>
      <c r="E74" s="290">
        <f t="shared" si="3"/>
        <v>0.7319552658080245</v>
      </c>
      <c r="F74" s="291">
        <f t="shared" si="4"/>
        <v>0.0007087065572022933</v>
      </c>
      <c r="G74" s="292">
        <v>20494.6</v>
      </c>
      <c r="H74" s="292">
        <v>19537.85</v>
      </c>
      <c r="I74" s="289">
        <v>16124.37</v>
      </c>
      <c r="J74" s="289">
        <v>16944.58</v>
      </c>
      <c r="K74" s="291">
        <f t="shared" si="5"/>
        <v>0.8149980701793729</v>
      </c>
    </row>
    <row r="75" spans="1:11" ht="19.5" customHeight="1">
      <c r="A75" s="138" t="s">
        <v>25</v>
      </c>
      <c r="B75" s="288">
        <v>4411</v>
      </c>
      <c r="C75" s="289">
        <v>2135.28</v>
      </c>
      <c r="D75" s="289">
        <v>1135.28</v>
      </c>
      <c r="E75" s="290">
        <f t="shared" si="3"/>
        <v>0.5316773444232138</v>
      </c>
      <c r="F75" s="291">
        <f t="shared" si="4"/>
        <v>5.826155196024704E-05</v>
      </c>
      <c r="G75" s="292">
        <v>235.2</v>
      </c>
      <c r="H75" s="292">
        <v>0</v>
      </c>
      <c r="I75" s="289">
        <v>639.54</v>
      </c>
      <c r="J75" s="289">
        <v>0</v>
      </c>
      <c r="K75" s="291"/>
    </row>
    <row r="76" spans="1:11" ht="19.5" customHeight="1">
      <c r="A76" s="138" t="s">
        <v>25</v>
      </c>
      <c r="B76" s="288">
        <v>4417</v>
      </c>
      <c r="C76" s="302">
        <v>0</v>
      </c>
      <c r="D76" s="302">
        <v>0</v>
      </c>
      <c r="E76" s="290"/>
      <c r="F76" s="291">
        <f t="shared" si="4"/>
        <v>0</v>
      </c>
      <c r="G76" s="292">
        <v>662</v>
      </c>
      <c r="H76" s="292">
        <v>402.12</v>
      </c>
      <c r="I76" s="302">
        <v>298.38</v>
      </c>
      <c r="J76" s="302">
        <v>0</v>
      </c>
      <c r="K76" s="291"/>
    </row>
    <row r="77" spans="1:11" ht="19.5" customHeight="1">
      <c r="A77" s="138" t="s">
        <v>25</v>
      </c>
      <c r="B77" s="288">
        <v>4419</v>
      </c>
      <c r="C77" s="302">
        <v>0</v>
      </c>
      <c r="D77" s="302">
        <v>0</v>
      </c>
      <c r="E77" s="290"/>
      <c r="F77" s="291">
        <f t="shared" si="4"/>
        <v>0</v>
      </c>
      <c r="G77" s="292">
        <v>35</v>
      </c>
      <c r="H77" s="292">
        <v>45.86</v>
      </c>
      <c r="I77" s="302">
        <v>52.65</v>
      </c>
      <c r="J77" s="302">
        <v>0</v>
      </c>
      <c r="K77" s="291"/>
    </row>
    <row r="78" spans="1:11" ht="20.25" customHeight="1">
      <c r="A78" s="138" t="s">
        <v>273</v>
      </c>
      <c r="B78" s="288">
        <v>4421</v>
      </c>
      <c r="C78" s="289">
        <v>74539.34</v>
      </c>
      <c r="D78" s="289">
        <v>71222.18</v>
      </c>
      <c r="E78" s="290">
        <f t="shared" si="3"/>
        <v>0.9554978619343826</v>
      </c>
      <c r="F78" s="291">
        <f t="shared" si="4"/>
        <v>0.0036550584356212275</v>
      </c>
      <c r="G78" s="292">
        <v>30979.49</v>
      </c>
      <c r="H78" s="292">
        <v>41525.14</v>
      </c>
      <c r="I78" s="289">
        <v>18778.84</v>
      </c>
      <c r="J78" s="289">
        <v>29527.41</v>
      </c>
      <c r="K78" s="291">
        <f t="shared" si="5"/>
        <v>2.412070005462721</v>
      </c>
    </row>
    <row r="79" spans="1:11" ht="19.5" customHeight="1">
      <c r="A79" s="138" t="s">
        <v>26</v>
      </c>
      <c r="B79" s="288">
        <v>4430</v>
      </c>
      <c r="C79" s="289">
        <v>56986.73</v>
      </c>
      <c r="D79" s="289">
        <v>53288.1</v>
      </c>
      <c r="E79" s="290">
        <f>D79/C79</f>
        <v>0.9350966444293258</v>
      </c>
      <c r="F79" s="291">
        <f>D79/19485921.02</f>
        <v>0.0027346975257318373</v>
      </c>
      <c r="G79" s="292">
        <v>46489.47</v>
      </c>
      <c r="H79" s="292">
        <v>56599.37</v>
      </c>
      <c r="I79" s="289">
        <v>60016.12</v>
      </c>
      <c r="J79" s="289">
        <v>61223.98</v>
      </c>
      <c r="K79" s="291">
        <f>D79/J79</f>
        <v>0.8703795473603643</v>
      </c>
    </row>
    <row r="80" spans="1:11" s="170" customFormat="1" ht="14.25" customHeight="1">
      <c r="A80" s="169" t="s">
        <v>439</v>
      </c>
      <c r="B80" s="293" t="s">
        <v>440</v>
      </c>
      <c r="C80" s="294" t="s">
        <v>441</v>
      </c>
      <c r="D80" s="293" t="s">
        <v>442</v>
      </c>
      <c r="E80" s="169" t="s">
        <v>443</v>
      </c>
      <c r="F80" s="169" t="s">
        <v>444</v>
      </c>
      <c r="G80" s="293" t="s">
        <v>507</v>
      </c>
      <c r="H80" s="294" t="s">
        <v>445</v>
      </c>
      <c r="I80" s="293" t="s">
        <v>446</v>
      </c>
      <c r="J80" s="169" t="s">
        <v>447</v>
      </c>
      <c r="K80" s="169" t="s">
        <v>448</v>
      </c>
    </row>
    <row r="81" spans="1:11" ht="19.5" customHeight="1">
      <c r="A81" s="138" t="s">
        <v>26</v>
      </c>
      <c r="B81" s="288">
        <v>4430</v>
      </c>
      <c r="C81" s="289">
        <v>56986.73</v>
      </c>
      <c r="D81" s="289">
        <v>53288.1</v>
      </c>
      <c r="E81" s="290">
        <f t="shared" si="3"/>
        <v>0.9350966444293258</v>
      </c>
      <c r="F81" s="291">
        <f t="shared" si="4"/>
        <v>0.0027346975257318373</v>
      </c>
      <c r="G81" s="292">
        <v>46489.47</v>
      </c>
      <c r="H81" s="292">
        <v>56599.37</v>
      </c>
      <c r="I81" s="289">
        <v>60016.12</v>
      </c>
      <c r="J81" s="289">
        <v>61223.98</v>
      </c>
      <c r="K81" s="291">
        <f t="shared" si="5"/>
        <v>0.8703795473603643</v>
      </c>
    </row>
    <row r="82" spans="1:11" ht="19.5" customHeight="1">
      <c r="A82" s="138" t="s">
        <v>26</v>
      </c>
      <c r="B82" s="288">
        <v>4437</v>
      </c>
      <c r="C82" s="302">
        <v>0</v>
      </c>
      <c r="D82" s="302">
        <v>0</v>
      </c>
      <c r="E82" s="290"/>
      <c r="F82" s="291">
        <f t="shared" si="4"/>
        <v>0</v>
      </c>
      <c r="G82" s="292">
        <v>840.65</v>
      </c>
      <c r="H82" s="292">
        <v>128.21</v>
      </c>
      <c r="I82" s="302">
        <v>123.47</v>
      </c>
      <c r="J82" s="302">
        <v>0</v>
      </c>
      <c r="K82" s="291"/>
    </row>
    <row r="83" spans="1:11" ht="19.5" customHeight="1">
      <c r="A83" s="138" t="s">
        <v>26</v>
      </c>
      <c r="B83" s="288">
        <v>4439</v>
      </c>
      <c r="C83" s="302">
        <v>0</v>
      </c>
      <c r="D83" s="302">
        <v>0</v>
      </c>
      <c r="E83" s="290"/>
      <c r="F83" s="291">
        <f t="shared" si="4"/>
        <v>0</v>
      </c>
      <c r="G83" s="292">
        <v>148.35</v>
      </c>
      <c r="H83" s="292">
        <v>6.79</v>
      </c>
      <c r="I83" s="302">
        <v>6.53</v>
      </c>
      <c r="J83" s="302">
        <v>0</v>
      </c>
      <c r="K83" s="291"/>
    </row>
    <row r="84" spans="1:11" ht="19.5" customHeight="1">
      <c r="A84" s="138" t="s">
        <v>494</v>
      </c>
      <c r="B84" s="288">
        <v>4440</v>
      </c>
      <c r="C84" s="289">
        <v>360701</v>
      </c>
      <c r="D84" s="289">
        <v>360487.18</v>
      </c>
      <c r="E84" s="290">
        <f t="shared" si="3"/>
        <v>0.9994072098497093</v>
      </c>
      <c r="F84" s="291">
        <f t="shared" si="4"/>
        <v>0.01849987894490604</v>
      </c>
      <c r="G84" s="292">
        <v>326711.67</v>
      </c>
      <c r="H84" s="292">
        <v>334836.92</v>
      </c>
      <c r="I84" s="289">
        <v>337732.14</v>
      </c>
      <c r="J84" s="289">
        <v>345142.33</v>
      </c>
      <c r="K84" s="291">
        <f t="shared" si="5"/>
        <v>1.0444594842944936</v>
      </c>
    </row>
    <row r="85" spans="1:11" ht="19.5" customHeight="1">
      <c r="A85" s="138" t="s">
        <v>494</v>
      </c>
      <c r="B85" s="288">
        <v>4447</v>
      </c>
      <c r="C85" s="302">
        <v>0</v>
      </c>
      <c r="D85" s="302">
        <v>0</v>
      </c>
      <c r="E85" s="290"/>
      <c r="F85" s="291">
        <f t="shared" si="4"/>
        <v>0</v>
      </c>
      <c r="G85" s="292">
        <v>865.76</v>
      </c>
      <c r="H85" s="292">
        <v>1038.93</v>
      </c>
      <c r="I85" s="302">
        <v>1038.93</v>
      </c>
      <c r="J85" s="302">
        <v>0</v>
      </c>
      <c r="K85" s="291"/>
    </row>
    <row r="86" spans="1:11" ht="19.5" customHeight="1">
      <c r="A86" s="138" t="s">
        <v>494</v>
      </c>
      <c r="B86" s="288">
        <v>4449</v>
      </c>
      <c r="C86" s="302">
        <v>0</v>
      </c>
      <c r="D86" s="302">
        <v>0</v>
      </c>
      <c r="E86" s="290"/>
      <c r="F86" s="291">
        <f t="shared" si="4"/>
        <v>0</v>
      </c>
      <c r="G86" s="292">
        <v>45.84</v>
      </c>
      <c r="H86" s="292">
        <v>55</v>
      </c>
      <c r="I86" s="302">
        <v>55</v>
      </c>
      <c r="J86" s="302">
        <v>0</v>
      </c>
      <c r="K86" s="291"/>
    </row>
    <row r="87" spans="1:11" ht="19.5" customHeight="1">
      <c r="A87" s="138" t="s">
        <v>31</v>
      </c>
      <c r="B87" s="288">
        <v>4480</v>
      </c>
      <c r="C87" s="289">
        <v>67380</v>
      </c>
      <c r="D87" s="289">
        <v>67380</v>
      </c>
      <c r="E87" s="290">
        <f t="shared" si="3"/>
        <v>1</v>
      </c>
      <c r="F87" s="291">
        <f t="shared" si="4"/>
        <v>0.0034578812020659624</v>
      </c>
      <c r="G87" s="292">
        <v>52621</v>
      </c>
      <c r="H87" s="292">
        <v>59547</v>
      </c>
      <c r="I87" s="289">
        <v>67021</v>
      </c>
      <c r="J87" s="289">
        <v>71174</v>
      </c>
      <c r="K87" s="291">
        <f t="shared" si="5"/>
        <v>0.9466940174782926</v>
      </c>
    </row>
    <row r="88" spans="1:11" ht="19.5" customHeight="1">
      <c r="A88" s="138" t="s">
        <v>495</v>
      </c>
      <c r="B88" s="288">
        <v>4500</v>
      </c>
      <c r="C88" s="304">
        <v>1806</v>
      </c>
      <c r="D88" s="304">
        <v>1806</v>
      </c>
      <c r="E88" s="290">
        <f t="shared" si="3"/>
        <v>1</v>
      </c>
      <c r="F88" s="291">
        <f t="shared" si="4"/>
        <v>9.268230114175019E-05</v>
      </c>
      <c r="G88" s="292">
        <v>1508</v>
      </c>
      <c r="H88" s="292">
        <v>1669</v>
      </c>
      <c r="I88" s="301">
        <v>1730</v>
      </c>
      <c r="J88" s="304">
        <v>1740</v>
      </c>
      <c r="K88" s="291">
        <f t="shared" si="5"/>
        <v>1.0379310344827586</v>
      </c>
    </row>
    <row r="89" spans="1:11" ht="19.5" customHeight="1">
      <c r="A89" s="297" t="s">
        <v>216</v>
      </c>
      <c r="B89" s="288">
        <v>4510</v>
      </c>
      <c r="C89" s="322">
        <v>4963</v>
      </c>
      <c r="D89" s="322">
        <v>4577.22</v>
      </c>
      <c r="E89" s="290">
        <f t="shared" si="3"/>
        <v>0.9222687890388879</v>
      </c>
      <c r="F89" s="291">
        <f t="shared" si="4"/>
        <v>0.00023489882748175075</v>
      </c>
      <c r="G89" s="292">
        <v>124</v>
      </c>
      <c r="H89" s="292">
        <v>284</v>
      </c>
      <c r="I89" s="303">
        <v>356.86</v>
      </c>
      <c r="J89" s="302">
        <v>2516.34</v>
      </c>
      <c r="K89" s="291">
        <f t="shared" si="5"/>
        <v>1.8189990223896613</v>
      </c>
    </row>
    <row r="90" spans="1:11" ht="19.5" customHeight="1">
      <c r="A90" s="297" t="s">
        <v>496</v>
      </c>
      <c r="B90" s="288">
        <v>4520</v>
      </c>
      <c r="C90" s="289">
        <v>113805</v>
      </c>
      <c r="D90" s="289">
        <v>111618.74</v>
      </c>
      <c r="E90" s="290">
        <f t="shared" si="3"/>
        <v>0.9807894204999781</v>
      </c>
      <c r="F90" s="291">
        <f t="shared" si="4"/>
        <v>0.005728173684242922</v>
      </c>
      <c r="G90" s="292">
        <v>22893.41</v>
      </c>
      <c r="H90" s="292">
        <v>22878.01</v>
      </c>
      <c r="I90" s="289">
        <v>58043.71</v>
      </c>
      <c r="J90" s="289">
        <v>108935.3</v>
      </c>
      <c r="K90" s="291">
        <f t="shared" si="5"/>
        <v>1.0246333374030274</v>
      </c>
    </row>
    <row r="91" spans="1:11" ht="19.5" customHeight="1">
      <c r="A91" s="138" t="s">
        <v>95</v>
      </c>
      <c r="B91" s="288">
        <v>4530</v>
      </c>
      <c r="C91" s="289">
        <v>2200</v>
      </c>
      <c r="D91" s="289">
        <v>0</v>
      </c>
      <c r="E91" s="290">
        <f t="shared" si="3"/>
        <v>0</v>
      </c>
      <c r="F91" s="291">
        <f t="shared" si="4"/>
        <v>0</v>
      </c>
      <c r="G91" s="292">
        <v>656.5</v>
      </c>
      <c r="H91" s="292">
        <v>223.23</v>
      </c>
      <c r="I91" s="289">
        <v>0</v>
      </c>
      <c r="J91" s="289">
        <v>0</v>
      </c>
      <c r="K91" s="291"/>
    </row>
    <row r="92" spans="1:11" ht="59.25" customHeight="1">
      <c r="A92" s="105" t="s">
        <v>540</v>
      </c>
      <c r="B92" s="288">
        <v>4560</v>
      </c>
      <c r="C92" s="289">
        <v>0</v>
      </c>
      <c r="D92" s="289">
        <v>0</v>
      </c>
      <c r="E92" s="290"/>
      <c r="F92" s="291">
        <f t="shared" si="4"/>
        <v>0</v>
      </c>
      <c r="G92" s="292">
        <v>581.68</v>
      </c>
      <c r="H92" s="292">
        <v>726.6</v>
      </c>
      <c r="I92" s="289">
        <v>31.7</v>
      </c>
      <c r="J92" s="289">
        <v>0</v>
      </c>
      <c r="K92" s="291"/>
    </row>
    <row r="93" spans="1:11" ht="28.5" customHeight="1">
      <c r="A93" s="106" t="s">
        <v>406</v>
      </c>
      <c r="B93" s="288">
        <v>4570</v>
      </c>
      <c r="C93" s="289">
        <v>10</v>
      </c>
      <c r="D93" s="289">
        <v>0</v>
      </c>
      <c r="E93" s="290">
        <f t="shared" si="3"/>
        <v>0</v>
      </c>
      <c r="F93" s="291">
        <f t="shared" si="4"/>
        <v>0</v>
      </c>
      <c r="G93" s="292">
        <v>0</v>
      </c>
      <c r="H93" s="292">
        <v>0</v>
      </c>
      <c r="I93" s="289">
        <v>38</v>
      </c>
      <c r="J93" s="289">
        <v>0</v>
      </c>
      <c r="K93" s="291"/>
    </row>
    <row r="94" spans="1:11" ht="19.5" customHeight="1">
      <c r="A94" s="138" t="s">
        <v>16</v>
      </c>
      <c r="B94" s="288">
        <v>4580</v>
      </c>
      <c r="C94" s="289">
        <v>10</v>
      </c>
      <c r="D94" s="289">
        <v>0</v>
      </c>
      <c r="E94" s="290">
        <f t="shared" si="3"/>
        <v>0</v>
      </c>
      <c r="F94" s="291">
        <f t="shared" si="4"/>
        <v>0</v>
      </c>
      <c r="G94" s="292">
        <v>0</v>
      </c>
      <c r="H94" s="292">
        <v>0</v>
      </c>
      <c r="I94" s="289">
        <v>0</v>
      </c>
      <c r="J94" s="289">
        <v>8261.66</v>
      </c>
      <c r="K94" s="291">
        <f t="shared" si="5"/>
        <v>0</v>
      </c>
    </row>
    <row r="95" spans="1:11" ht="24.75" customHeight="1">
      <c r="A95" s="138" t="s">
        <v>93</v>
      </c>
      <c r="B95" s="288">
        <v>4610</v>
      </c>
      <c r="C95" s="289">
        <v>7469</v>
      </c>
      <c r="D95" s="289">
        <v>3683.95</v>
      </c>
      <c r="E95" s="290">
        <f t="shared" si="3"/>
        <v>0.49323202570625246</v>
      </c>
      <c r="F95" s="291">
        <f t="shared" si="4"/>
        <v>0.00018905701178911994</v>
      </c>
      <c r="G95" s="292">
        <v>6198.75</v>
      </c>
      <c r="H95" s="292">
        <v>7731.52</v>
      </c>
      <c r="I95" s="289">
        <v>9652.65</v>
      </c>
      <c r="J95" s="289">
        <v>10473.06</v>
      </c>
      <c r="K95" s="291">
        <f t="shared" si="5"/>
        <v>0.35175488348200046</v>
      </c>
    </row>
    <row r="96" spans="1:11" ht="27.75" customHeight="1">
      <c r="A96" s="106" t="s">
        <v>215</v>
      </c>
      <c r="B96" s="288">
        <v>4700</v>
      </c>
      <c r="C96" s="289">
        <v>29360</v>
      </c>
      <c r="D96" s="289">
        <v>18575.1</v>
      </c>
      <c r="E96" s="290">
        <f t="shared" si="3"/>
        <v>0.63266689373297</v>
      </c>
      <c r="F96" s="291">
        <f t="shared" si="4"/>
        <v>0.0009532574816933133</v>
      </c>
      <c r="G96" s="292">
        <v>7544.9</v>
      </c>
      <c r="H96" s="292">
        <v>16164.88</v>
      </c>
      <c r="I96" s="289">
        <v>8281.39</v>
      </c>
      <c r="J96" s="289">
        <v>10011.58</v>
      </c>
      <c r="K96" s="291">
        <f t="shared" si="5"/>
        <v>1.8553614913929668</v>
      </c>
    </row>
    <row r="97" spans="1:11" ht="24.75" customHeight="1">
      <c r="A97" s="106" t="s">
        <v>215</v>
      </c>
      <c r="B97" s="288">
        <v>4701</v>
      </c>
      <c r="C97" s="289">
        <v>11853.77</v>
      </c>
      <c r="D97" s="289">
        <v>11853.77</v>
      </c>
      <c r="E97" s="290">
        <f t="shared" si="3"/>
        <v>1</v>
      </c>
      <c r="F97" s="291">
        <f t="shared" si="4"/>
        <v>0.0006083248509440997</v>
      </c>
      <c r="G97" s="292">
        <v>0</v>
      </c>
      <c r="H97" s="292">
        <v>0</v>
      </c>
      <c r="I97" s="289">
        <v>0</v>
      </c>
      <c r="J97" s="289">
        <v>0</v>
      </c>
      <c r="K97" s="291"/>
    </row>
    <row r="98" spans="1:11" ht="27.75" customHeight="1">
      <c r="A98" s="106" t="s">
        <v>215</v>
      </c>
      <c r="B98" s="288">
        <v>4709</v>
      </c>
      <c r="C98" s="289">
        <v>5580</v>
      </c>
      <c r="D98" s="289">
        <v>1545.9</v>
      </c>
      <c r="E98" s="290">
        <f t="shared" si="3"/>
        <v>0.27704301075268817</v>
      </c>
      <c r="F98" s="291">
        <f t="shared" si="4"/>
        <v>7.933420228960776E-05</v>
      </c>
      <c r="G98" s="292">
        <v>0</v>
      </c>
      <c r="H98" s="292">
        <v>0</v>
      </c>
      <c r="I98" s="289">
        <v>0</v>
      </c>
      <c r="J98" s="289">
        <v>0</v>
      </c>
      <c r="K98" s="291"/>
    </row>
    <row r="99" spans="1:11" ht="19.5" customHeight="1">
      <c r="A99" s="138" t="s">
        <v>45</v>
      </c>
      <c r="B99" s="288">
        <v>4810</v>
      </c>
      <c r="C99" s="304">
        <v>59650</v>
      </c>
      <c r="D99" s="289">
        <v>0</v>
      </c>
      <c r="E99" s="290">
        <f t="shared" si="3"/>
        <v>0</v>
      </c>
      <c r="F99" s="291">
        <f t="shared" si="4"/>
        <v>0</v>
      </c>
      <c r="G99" s="292">
        <v>0</v>
      </c>
      <c r="H99" s="292">
        <v>0</v>
      </c>
      <c r="I99" s="289">
        <v>0</v>
      </c>
      <c r="J99" s="289">
        <v>0</v>
      </c>
      <c r="K99" s="291"/>
    </row>
    <row r="100" spans="1:11" ht="57.75" customHeight="1" hidden="1">
      <c r="A100" s="305" t="s">
        <v>541</v>
      </c>
      <c r="B100" s="288">
        <v>6010</v>
      </c>
      <c r="C100" s="289">
        <v>0</v>
      </c>
      <c r="D100" s="289">
        <v>0</v>
      </c>
      <c r="E100" s="290"/>
      <c r="F100" s="291">
        <f t="shared" si="4"/>
        <v>0</v>
      </c>
      <c r="G100" s="292">
        <v>0</v>
      </c>
      <c r="H100" s="292">
        <v>0</v>
      </c>
      <c r="I100" s="289">
        <v>0</v>
      </c>
      <c r="J100" s="289">
        <v>0</v>
      </c>
      <c r="K100" s="291" t="e">
        <f t="shared" si="5"/>
        <v>#DIV/0!</v>
      </c>
    </row>
    <row r="101" spans="1:11" ht="27.75" customHeight="1">
      <c r="A101" s="145" t="s">
        <v>90</v>
      </c>
      <c r="B101" s="288">
        <v>6050</v>
      </c>
      <c r="C101" s="289">
        <v>2568634</v>
      </c>
      <c r="D101" s="289">
        <v>2493918.72</v>
      </c>
      <c r="E101" s="290">
        <f t="shared" si="3"/>
        <v>0.9709124460705574</v>
      </c>
      <c r="F101" s="291">
        <f t="shared" si="4"/>
        <v>0.1279856732171031</v>
      </c>
      <c r="G101" s="292">
        <v>579210.45</v>
      </c>
      <c r="H101" s="292">
        <v>1100473.36</v>
      </c>
      <c r="I101" s="289">
        <v>886639.24</v>
      </c>
      <c r="J101" s="289">
        <v>2506661.35</v>
      </c>
      <c r="K101" s="291">
        <f t="shared" si="5"/>
        <v>0.9949164932071898</v>
      </c>
    </row>
    <row r="102" spans="1:11" s="170" customFormat="1" ht="15" customHeight="1">
      <c r="A102" s="169" t="s">
        <v>439</v>
      </c>
      <c r="B102" s="293" t="s">
        <v>440</v>
      </c>
      <c r="C102" s="294" t="s">
        <v>441</v>
      </c>
      <c r="D102" s="293" t="s">
        <v>442</v>
      </c>
      <c r="E102" s="169" t="s">
        <v>443</v>
      </c>
      <c r="F102" s="169" t="s">
        <v>444</v>
      </c>
      <c r="G102" s="293" t="s">
        <v>507</v>
      </c>
      <c r="H102" s="294" t="s">
        <v>445</v>
      </c>
      <c r="I102" s="293" t="s">
        <v>446</v>
      </c>
      <c r="J102" s="169" t="s">
        <v>447</v>
      </c>
      <c r="K102" s="169" t="s">
        <v>448</v>
      </c>
    </row>
    <row r="103" spans="1:11" ht="27" customHeight="1">
      <c r="A103" s="145" t="s">
        <v>90</v>
      </c>
      <c r="B103" s="288">
        <v>6057</v>
      </c>
      <c r="C103" s="289">
        <v>309</v>
      </c>
      <c r="D103" s="289">
        <v>308.46</v>
      </c>
      <c r="E103" s="290">
        <f t="shared" si="3"/>
        <v>0.9982524271844659</v>
      </c>
      <c r="F103" s="291">
        <f t="shared" si="4"/>
        <v>1.5829890703313545E-05</v>
      </c>
      <c r="G103" s="292">
        <v>1749670.75</v>
      </c>
      <c r="H103" s="292">
        <v>2854191.21</v>
      </c>
      <c r="I103" s="289">
        <v>1606135.05</v>
      </c>
      <c r="J103" s="289">
        <v>343157.91</v>
      </c>
      <c r="K103" s="291">
        <f t="shared" si="5"/>
        <v>0.0008988864630863383</v>
      </c>
    </row>
    <row r="104" spans="1:11" ht="27" customHeight="1">
      <c r="A104" s="145" t="s">
        <v>90</v>
      </c>
      <c r="B104" s="288">
        <v>6059</v>
      </c>
      <c r="C104" s="289">
        <v>36126</v>
      </c>
      <c r="D104" s="289">
        <v>28033.47</v>
      </c>
      <c r="E104" s="290">
        <f t="shared" si="3"/>
        <v>0.7759915296462382</v>
      </c>
      <c r="F104" s="291">
        <f t="shared" si="4"/>
        <v>0.0014386525518207197</v>
      </c>
      <c r="G104" s="292">
        <v>623872.08</v>
      </c>
      <c r="H104" s="292">
        <v>2259647.65</v>
      </c>
      <c r="I104" s="289">
        <v>592159.33</v>
      </c>
      <c r="J104" s="289">
        <v>62179.03</v>
      </c>
      <c r="K104" s="291">
        <f t="shared" si="5"/>
        <v>0.45085087367879495</v>
      </c>
    </row>
    <row r="105" spans="1:11" ht="27" customHeight="1">
      <c r="A105" s="145" t="s">
        <v>90</v>
      </c>
      <c r="B105" s="288">
        <v>6060</v>
      </c>
      <c r="C105" s="289">
        <v>119664</v>
      </c>
      <c r="D105" s="289">
        <v>89662.85</v>
      </c>
      <c r="E105" s="290">
        <f t="shared" si="3"/>
        <v>0.7492884242545795</v>
      </c>
      <c r="F105" s="291">
        <f t="shared" si="4"/>
        <v>0.004601417090214605</v>
      </c>
      <c r="G105" s="292">
        <v>287522.32</v>
      </c>
      <c r="H105" s="292">
        <v>0</v>
      </c>
      <c r="I105" s="289">
        <v>17434.48</v>
      </c>
      <c r="J105" s="289">
        <v>133549.03</v>
      </c>
      <c r="K105" s="291">
        <f t="shared" si="5"/>
        <v>0.6713852582830441</v>
      </c>
    </row>
    <row r="106" spans="1:11" ht="39.75" customHeight="1">
      <c r="A106" s="145" t="s">
        <v>497</v>
      </c>
      <c r="B106" s="288">
        <v>6170</v>
      </c>
      <c r="C106" s="289">
        <v>0</v>
      </c>
      <c r="D106" s="289">
        <v>0</v>
      </c>
      <c r="E106" s="290"/>
      <c r="F106" s="291">
        <f t="shared" si="4"/>
        <v>0</v>
      </c>
      <c r="G106" s="292">
        <v>0</v>
      </c>
      <c r="H106" s="292">
        <v>15000</v>
      </c>
      <c r="I106" s="289">
        <v>0</v>
      </c>
      <c r="J106" s="289">
        <v>0</v>
      </c>
      <c r="K106" s="291"/>
    </row>
    <row r="107" spans="1:11" ht="47.25" customHeight="1">
      <c r="A107" s="105" t="s">
        <v>502</v>
      </c>
      <c r="B107" s="288">
        <v>6220</v>
      </c>
      <c r="C107" s="289">
        <v>50000</v>
      </c>
      <c r="D107" s="289">
        <v>29115</v>
      </c>
      <c r="E107" s="290">
        <f aca="true" t="shared" si="6" ref="E107:E128">D107/C107</f>
        <v>0.5823</v>
      </c>
      <c r="F107" s="291">
        <f t="shared" si="4"/>
        <v>0.0014941557019612717</v>
      </c>
      <c r="G107" s="292">
        <v>0</v>
      </c>
      <c r="H107" s="292">
        <v>0</v>
      </c>
      <c r="I107" s="289">
        <v>0</v>
      </c>
      <c r="J107" s="289">
        <v>54382.28</v>
      </c>
      <c r="K107" s="291">
        <f t="shared" si="5"/>
        <v>0.5353765969356195</v>
      </c>
    </row>
    <row r="108" spans="1:11" ht="60" customHeight="1">
      <c r="A108" s="285" t="s">
        <v>498</v>
      </c>
      <c r="B108" s="288">
        <v>6230</v>
      </c>
      <c r="C108" s="289">
        <v>0</v>
      </c>
      <c r="D108" s="289">
        <v>0</v>
      </c>
      <c r="E108" s="290"/>
      <c r="F108" s="291">
        <f t="shared" si="4"/>
        <v>0</v>
      </c>
      <c r="G108" s="292">
        <v>0</v>
      </c>
      <c r="H108" s="292">
        <v>0</v>
      </c>
      <c r="I108" s="289">
        <v>0</v>
      </c>
      <c r="J108" s="289">
        <v>2799.36</v>
      </c>
      <c r="K108" s="291">
        <f t="shared" si="5"/>
        <v>0</v>
      </c>
    </row>
    <row r="109" spans="1:11" ht="55.5" customHeight="1">
      <c r="A109" s="285" t="s">
        <v>523</v>
      </c>
      <c r="B109" s="288">
        <v>6300</v>
      </c>
      <c r="C109" s="289">
        <v>0</v>
      </c>
      <c r="D109" s="289">
        <v>0</v>
      </c>
      <c r="E109" s="290"/>
      <c r="F109" s="291">
        <f t="shared" si="4"/>
        <v>0</v>
      </c>
      <c r="G109" s="292">
        <v>0</v>
      </c>
      <c r="H109" s="292">
        <v>0</v>
      </c>
      <c r="I109" s="289">
        <v>0</v>
      </c>
      <c r="J109" s="289">
        <v>30000</v>
      </c>
      <c r="K109" s="291">
        <f>D109/J109</f>
        <v>0</v>
      </c>
    </row>
    <row r="110" spans="1:11" s="173" customFormat="1" ht="47.25" customHeight="1">
      <c r="A110" s="105" t="s">
        <v>388</v>
      </c>
      <c r="B110" s="288">
        <v>8110</v>
      </c>
      <c r="C110" s="289">
        <v>82108</v>
      </c>
      <c r="D110" s="289">
        <v>79690.63</v>
      </c>
      <c r="E110" s="291">
        <f t="shared" si="6"/>
        <v>0.9705586544551079</v>
      </c>
      <c r="F110" s="291">
        <f t="shared" si="4"/>
        <v>0.004089651698690915</v>
      </c>
      <c r="G110" s="292">
        <v>60420.94</v>
      </c>
      <c r="H110" s="292">
        <v>80116.14</v>
      </c>
      <c r="I110" s="289">
        <v>107205.56</v>
      </c>
      <c r="J110" s="289">
        <v>91702.76</v>
      </c>
      <c r="K110" s="291">
        <f t="shared" si="5"/>
        <v>0.8690101584728749</v>
      </c>
    </row>
    <row r="111" spans="1:11" s="287" customFormat="1" ht="25.5" customHeight="1">
      <c r="A111" s="306" t="s">
        <v>476</v>
      </c>
      <c r="B111" s="307"/>
      <c r="C111" s="308">
        <f>SUM(C3:C110)</f>
        <v>20471344.8</v>
      </c>
      <c r="D111" s="308">
        <f>SUM(D3:D110)</f>
        <v>19539209.119999994</v>
      </c>
      <c r="E111" s="309">
        <f t="shared" si="6"/>
        <v>0.9544663191838766</v>
      </c>
      <c r="F111" s="309">
        <f t="shared" si="4"/>
        <v>1.0027346975257316</v>
      </c>
      <c r="G111" s="308">
        <f>SUM(G3:G110)</f>
        <v>17913743.84</v>
      </c>
      <c r="H111" s="308">
        <f>SUM(H3:H110)</f>
        <v>21383862.84999999</v>
      </c>
      <c r="I111" s="308">
        <f>SUM(I3:I110)</f>
        <v>18818261.379999995</v>
      </c>
      <c r="J111" s="308">
        <f>SUM(J3:J110)</f>
        <v>19844584.79000001</v>
      </c>
      <c r="K111" s="309">
        <f t="shared" si="5"/>
        <v>0.9846116372183358</v>
      </c>
    </row>
    <row r="112" spans="1:11" s="172" customFormat="1" ht="15" customHeight="1">
      <c r="A112" s="111" t="s">
        <v>299</v>
      </c>
      <c r="B112" s="310"/>
      <c r="C112" s="311"/>
      <c r="D112" s="311"/>
      <c r="E112" s="290"/>
      <c r="F112" s="291"/>
      <c r="G112" s="312"/>
      <c r="H112" s="312"/>
      <c r="I112" s="311"/>
      <c r="J112" s="311"/>
      <c r="K112" s="291"/>
    </row>
    <row r="113" spans="1:11" s="172" customFormat="1" ht="19.5" customHeight="1">
      <c r="A113" s="111" t="s">
        <v>300</v>
      </c>
      <c r="B113" s="310"/>
      <c r="C113" s="311">
        <f>SUM(C115:C122)</f>
        <v>17639625.069999997</v>
      </c>
      <c r="D113" s="311">
        <f>SUM(D115:D122)</f>
        <v>16844882.52</v>
      </c>
      <c r="E113" s="313">
        <f t="shared" si="6"/>
        <v>0.9549456098501986</v>
      </c>
      <c r="F113" s="314">
        <f aca="true" t="shared" si="7" ref="F113:F128">D113/19783360.81</f>
        <v>0.8514671840532438</v>
      </c>
      <c r="G113" s="312">
        <v>14626978.77</v>
      </c>
      <c r="H113" s="312">
        <v>15097951.26</v>
      </c>
      <c r="I113" s="311">
        <v>15655877.16</v>
      </c>
      <c r="J113" s="311">
        <v>16650631.85</v>
      </c>
      <c r="K113" s="314">
        <f>D113/J113</f>
        <v>1.011666264184443</v>
      </c>
    </row>
    <row r="114" spans="1:11" ht="12">
      <c r="A114" s="106" t="s">
        <v>302</v>
      </c>
      <c r="B114" s="315"/>
      <c r="C114" s="289"/>
      <c r="D114" s="289"/>
      <c r="E114" s="290"/>
      <c r="F114" s="291"/>
      <c r="G114" s="292"/>
      <c r="H114" s="292"/>
      <c r="I114" s="289"/>
      <c r="J114" s="289"/>
      <c r="K114" s="291"/>
    </row>
    <row r="115" spans="1:11" ht="25.5" customHeight="1">
      <c r="A115" s="106" t="s">
        <v>303</v>
      </c>
      <c r="B115" s="315"/>
      <c r="C115" s="289">
        <v>7917938.32</v>
      </c>
      <c r="D115" s="289">
        <v>7743805.64</v>
      </c>
      <c r="E115" s="290">
        <f t="shared" si="6"/>
        <v>0.9780078256532818</v>
      </c>
      <c r="F115" s="291">
        <f t="shared" si="7"/>
        <v>0.3914302384904034</v>
      </c>
      <c r="G115" s="292">
        <v>6779303.91</v>
      </c>
      <c r="H115" s="292">
        <v>7073384.32</v>
      </c>
      <c r="I115" s="289">
        <v>7339591.29</v>
      </c>
      <c r="J115" s="289">
        <v>7572083.57</v>
      </c>
      <c r="K115" s="291">
        <f>D115/J115</f>
        <v>1.022678311512613</v>
      </c>
    </row>
    <row r="116" spans="1:11" ht="29.25" customHeight="1">
      <c r="A116" s="106" t="s">
        <v>304</v>
      </c>
      <c r="B116" s="315"/>
      <c r="C116" s="289">
        <v>4418445.79</v>
      </c>
      <c r="D116" s="289">
        <v>3928119.74</v>
      </c>
      <c r="E116" s="290">
        <f t="shared" si="6"/>
        <v>0.8890274831232002</v>
      </c>
      <c r="F116" s="291">
        <f t="shared" si="7"/>
        <v>0.1985567456270844</v>
      </c>
      <c r="G116" s="292">
        <v>3082280.7</v>
      </c>
      <c r="H116" s="292">
        <v>3106641.87</v>
      </c>
      <c r="I116" s="289">
        <v>3328862.28</v>
      </c>
      <c r="J116" s="289">
        <v>3992094.79</v>
      </c>
      <c r="K116" s="291">
        <f aca="true" t="shared" si="8" ref="K116:K128">D116/J116</f>
        <v>0.9839745663955038</v>
      </c>
    </row>
    <row r="117" spans="1:11" ht="19.5" customHeight="1">
      <c r="A117" s="106" t="s">
        <v>305</v>
      </c>
      <c r="B117" s="315"/>
      <c r="C117" s="289">
        <v>858400</v>
      </c>
      <c r="D117" s="289">
        <v>858375.94</v>
      </c>
      <c r="E117" s="290">
        <f t="shared" si="6"/>
        <v>0.99997197110904</v>
      </c>
      <c r="F117" s="291">
        <f t="shared" si="7"/>
        <v>0.04338878253517533</v>
      </c>
      <c r="G117" s="292">
        <v>671417.98</v>
      </c>
      <c r="H117" s="292">
        <v>697567.22</v>
      </c>
      <c r="I117" s="289">
        <v>708718</v>
      </c>
      <c r="J117" s="289">
        <v>729953.7</v>
      </c>
      <c r="K117" s="291">
        <f t="shared" si="8"/>
        <v>1.1759320351414069</v>
      </c>
    </row>
    <row r="118" spans="1:11" s="170" customFormat="1" ht="13.5" customHeight="1">
      <c r="A118" s="169" t="s">
        <v>439</v>
      </c>
      <c r="B118" s="293" t="s">
        <v>440</v>
      </c>
      <c r="C118" s="294" t="s">
        <v>441</v>
      </c>
      <c r="D118" s="293" t="s">
        <v>442</v>
      </c>
      <c r="E118" s="169" t="s">
        <v>443</v>
      </c>
      <c r="F118" s="169" t="s">
        <v>444</v>
      </c>
      <c r="G118" s="293" t="s">
        <v>507</v>
      </c>
      <c r="H118" s="294" t="s">
        <v>445</v>
      </c>
      <c r="I118" s="293" t="s">
        <v>446</v>
      </c>
      <c r="J118" s="169" t="s">
        <v>447</v>
      </c>
      <c r="K118" s="293" t="s">
        <v>448</v>
      </c>
    </row>
    <row r="119" spans="1:11" ht="19.5" customHeight="1">
      <c r="A119" s="106" t="s">
        <v>306</v>
      </c>
      <c r="B119" s="315"/>
      <c r="C119" s="289">
        <v>4192990.88</v>
      </c>
      <c r="D119" s="289">
        <v>4093125.93</v>
      </c>
      <c r="E119" s="290">
        <f t="shared" si="6"/>
        <v>0.9761828840419515</v>
      </c>
      <c r="F119" s="291">
        <f t="shared" si="7"/>
        <v>0.2068974007657499</v>
      </c>
      <c r="G119" s="289">
        <v>3804878.3</v>
      </c>
      <c r="H119" s="289">
        <v>3890810.59</v>
      </c>
      <c r="I119" s="289">
        <v>3934198.26</v>
      </c>
      <c r="J119" s="289">
        <v>4210937.63</v>
      </c>
      <c r="K119" s="291">
        <f t="shared" si="8"/>
        <v>0.9720224542960044</v>
      </c>
    </row>
    <row r="120" spans="1:11" ht="36.75" customHeight="1">
      <c r="A120" s="106" t="s">
        <v>361</v>
      </c>
      <c r="B120" s="315"/>
      <c r="C120" s="289">
        <v>169742.08</v>
      </c>
      <c r="D120" s="289">
        <v>141764.64</v>
      </c>
      <c r="E120" s="290">
        <f t="shared" si="6"/>
        <v>0.8351767575842126</v>
      </c>
      <c r="F120" s="291">
        <f t="shared" si="7"/>
        <v>0.007165852221041305</v>
      </c>
      <c r="G120" s="292">
        <v>228676.94</v>
      </c>
      <c r="H120" s="292">
        <v>249431.12</v>
      </c>
      <c r="I120" s="289">
        <v>237301.77</v>
      </c>
      <c r="J120" s="289">
        <v>53859.4</v>
      </c>
      <c r="K120" s="291">
        <f t="shared" si="8"/>
        <v>2.6321243831160395</v>
      </c>
    </row>
    <row r="121" spans="1:11" ht="19.5" customHeight="1" hidden="1">
      <c r="A121" s="106" t="s">
        <v>308</v>
      </c>
      <c r="B121" s="315"/>
      <c r="C121" s="289">
        <v>0</v>
      </c>
      <c r="D121" s="289">
        <v>0</v>
      </c>
      <c r="E121" s="290"/>
      <c r="F121" s="291">
        <f t="shared" si="7"/>
        <v>0</v>
      </c>
      <c r="G121" s="292">
        <v>0</v>
      </c>
      <c r="H121" s="292">
        <v>0</v>
      </c>
      <c r="I121" s="289">
        <v>0</v>
      </c>
      <c r="J121" s="289">
        <v>0</v>
      </c>
      <c r="K121" s="291"/>
    </row>
    <row r="122" spans="1:11" ht="19.5" customHeight="1">
      <c r="A122" s="106" t="s">
        <v>309</v>
      </c>
      <c r="B122" s="315"/>
      <c r="C122" s="289">
        <v>82108</v>
      </c>
      <c r="D122" s="289">
        <v>79690.63</v>
      </c>
      <c r="E122" s="290">
        <f t="shared" si="6"/>
        <v>0.9705586544551079</v>
      </c>
      <c r="F122" s="291">
        <f t="shared" si="7"/>
        <v>0.0040281644137895095</v>
      </c>
      <c r="G122" s="292">
        <v>60420.94</v>
      </c>
      <c r="H122" s="292">
        <v>80116.14</v>
      </c>
      <c r="I122" s="289">
        <v>107205.56</v>
      </c>
      <c r="J122" s="289">
        <v>91702.76</v>
      </c>
      <c r="K122" s="291">
        <f t="shared" si="8"/>
        <v>0.8690101584728749</v>
      </c>
    </row>
    <row r="123" spans="1:11" s="172" customFormat="1" ht="19.5" customHeight="1">
      <c r="A123" s="111" t="s">
        <v>301</v>
      </c>
      <c r="B123" s="310"/>
      <c r="C123" s="311">
        <f>C125+C126</f>
        <v>2774733</v>
      </c>
      <c r="D123" s="311">
        <f>D125+D126</f>
        <v>2641038.5</v>
      </c>
      <c r="E123" s="313">
        <f t="shared" si="6"/>
        <v>0.9518171658318115</v>
      </c>
      <c r="F123" s="314">
        <f t="shared" si="7"/>
        <v>0.13349796960003987</v>
      </c>
      <c r="G123" s="312">
        <v>3240275.6</v>
      </c>
      <c r="H123" s="312">
        <v>6229312.22</v>
      </c>
      <c r="I123" s="311">
        <v>3102368.1</v>
      </c>
      <c r="J123" s="311">
        <v>3132728.96</v>
      </c>
      <c r="K123" s="314">
        <f t="shared" si="8"/>
        <v>0.8430472389159387</v>
      </c>
    </row>
    <row r="124" spans="1:11" ht="12">
      <c r="A124" s="106" t="s">
        <v>302</v>
      </c>
      <c r="B124" s="315"/>
      <c r="C124" s="289"/>
      <c r="D124" s="289"/>
      <c r="E124" s="290"/>
      <c r="F124" s="291"/>
      <c r="G124" s="292"/>
      <c r="H124" s="292"/>
      <c r="I124" s="289"/>
      <c r="J124" s="289"/>
      <c r="K124" s="291"/>
    </row>
    <row r="125" spans="1:11" ht="19.5" customHeight="1">
      <c r="A125" s="106" t="s">
        <v>539</v>
      </c>
      <c r="B125" s="315"/>
      <c r="C125" s="289">
        <v>50000</v>
      </c>
      <c r="D125" s="289">
        <v>29115</v>
      </c>
      <c r="E125" s="290">
        <f t="shared" si="6"/>
        <v>0.5823</v>
      </c>
      <c r="F125" s="291">
        <f t="shared" si="7"/>
        <v>0.001471691300564214</v>
      </c>
      <c r="G125" s="292">
        <v>0</v>
      </c>
      <c r="H125" s="292">
        <v>15000</v>
      </c>
      <c r="I125" s="289">
        <v>0</v>
      </c>
      <c r="J125" s="289">
        <v>87181.64</v>
      </c>
      <c r="K125" s="291">
        <f t="shared" si="8"/>
        <v>0.3339579296741837</v>
      </c>
    </row>
    <row r="126" spans="1:11" ht="19.5" customHeight="1">
      <c r="A126" s="106" t="s">
        <v>310</v>
      </c>
      <c r="B126" s="315"/>
      <c r="C126" s="289">
        <v>2724733</v>
      </c>
      <c r="D126" s="289">
        <v>2611923.5</v>
      </c>
      <c r="E126" s="290">
        <f t="shared" si="6"/>
        <v>0.9585979617085417</v>
      </c>
      <c r="F126" s="291">
        <f t="shared" si="7"/>
        <v>0.13202627829947566</v>
      </c>
      <c r="G126" s="292">
        <v>3240275.6</v>
      </c>
      <c r="H126" s="292">
        <f>6229312.22-H125</f>
        <v>6214312.22</v>
      </c>
      <c r="I126" s="289">
        <v>3102368.1</v>
      </c>
      <c r="J126" s="289">
        <v>3045547.32</v>
      </c>
      <c r="K126" s="291">
        <f t="shared" si="8"/>
        <v>0.8576203964547168</v>
      </c>
    </row>
    <row r="127" spans="1:11" ht="12">
      <c r="A127" s="298" t="s">
        <v>299</v>
      </c>
      <c r="B127" s="298"/>
      <c r="C127" s="316"/>
      <c r="D127" s="289"/>
      <c r="E127" s="290"/>
      <c r="F127" s="291"/>
      <c r="G127" s="292"/>
      <c r="H127" s="292"/>
      <c r="I127" s="289"/>
      <c r="J127" s="289"/>
      <c r="K127" s="291"/>
    </row>
    <row r="128" spans="1:11" ht="36">
      <c r="A128" s="138" t="s">
        <v>307</v>
      </c>
      <c r="B128" s="298"/>
      <c r="C128" s="316">
        <v>36435</v>
      </c>
      <c r="D128" s="289">
        <v>28341.93</v>
      </c>
      <c r="E128" s="290">
        <f t="shared" si="6"/>
        <v>0.777876492383697</v>
      </c>
      <c r="F128" s="291">
        <f t="shared" si="7"/>
        <v>0.0014326145224866878</v>
      </c>
      <c r="G128" s="292">
        <v>2373543</v>
      </c>
      <c r="H128" s="292">
        <v>5113838.86</v>
      </c>
      <c r="I128" s="289">
        <v>2198294.38</v>
      </c>
      <c r="J128" s="289">
        <v>405336.94</v>
      </c>
      <c r="K128" s="291">
        <f t="shared" si="8"/>
        <v>0.0699219025041241</v>
      </c>
    </row>
    <row r="129" spans="2:11" ht="12">
      <c r="B129" s="173"/>
      <c r="C129" s="317"/>
      <c r="D129" s="318"/>
      <c r="E129" s="319"/>
      <c r="F129" s="320"/>
      <c r="G129" s="321"/>
      <c r="H129" s="321"/>
      <c r="I129" s="318"/>
      <c r="J129" s="318"/>
      <c r="K129" s="173"/>
    </row>
    <row r="130" spans="1:11" ht="12">
      <c r="A130" s="173" t="s">
        <v>596</v>
      </c>
      <c r="B130" s="173"/>
      <c r="C130" s="317"/>
      <c r="D130" s="318"/>
      <c r="E130" s="319"/>
      <c r="F130" s="320"/>
      <c r="G130" s="321"/>
      <c r="H130" s="321"/>
      <c r="I130" s="318"/>
      <c r="J130" s="318"/>
      <c r="K130" s="173"/>
    </row>
    <row r="131" spans="2:11" ht="12">
      <c r="B131" s="173"/>
      <c r="C131" s="317"/>
      <c r="D131" s="318"/>
      <c r="E131" s="319"/>
      <c r="F131" s="320"/>
      <c r="G131" s="321"/>
      <c r="H131" s="321"/>
      <c r="I131" s="318"/>
      <c r="J131" s="318"/>
      <c r="K131" s="173"/>
    </row>
    <row r="132" spans="1:11" ht="12">
      <c r="A132" s="173" t="s">
        <v>620</v>
      </c>
      <c r="B132" s="173"/>
      <c r="C132" s="317"/>
      <c r="D132" s="318"/>
      <c r="E132" s="319"/>
      <c r="F132" s="320"/>
      <c r="G132" s="321"/>
      <c r="H132" s="321"/>
      <c r="I132" s="318"/>
      <c r="J132" s="318"/>
      <c r="K132" s="173"/>
    </row>
    <row r="133" spans="2:11" ht="12">
      <c r="B133" s="173"/>
      <c r="C133" s="317"/>
      <c r="D133" s="318"/>
      <c r="E133" s="319"/>
      <c r="F133" s="320"/>
      <c r="G133" s="321"/>
      <c r="H133" s="321"/>
      <c r="I133" s="318"/>
      <c r="J133" s="318"/>
      <c r="K133" s="173"/>
    </row>
    <row r="134" spans="2:11" ht="12">
      <c r="B134" s="173"/>
      <c r="C134" s="317"/>
      <c r="D134" s="318"/>
      <c r="E134" s="319"/>
      <c r="F134" s="320"/>
      <c r="G134" s="321"/>
      <c r="H134" s="321"/>
      <c r="I134" s="318"/>
      <c r="J134" s="318"/>
      <c r="K134" s="173"/>
    </row>
    <row r="135" spans="2:11" ht="12">
      <c r="B135" s="173"/>
      <c r="C135" s="317"/>
      <c r="D135" s="318"/>
      <c r="E135" s="319"/>
      <c r="F135" s="320"/>
      <c r="G135" s="321"/>
      <c r="H135" s="321"/>
      <c r="I135" s="318"/>
      <c r="J135" s="318"/>
      <c r="K135" s="173"/>
    </row>
    <row r="136" spans="2:11" ht="12">
      <c r="B136" s="173"/>
      <c r="C136" s="317"/>
      <c r="D136" s="318"/>
      <c r="E136" s="319"/>
      <c r="F136" s="320"/>
      <c r="G136" s="321"/>
      <c r="H136" s="321"/>
      <c r="I136" s="318"/>
      <c r="J136" s="318"/>
      <c r="K136" s="173"/>
    </row>
    <row r="137" spans="2:11" ht="12">
      <c r="B137" s="173"/>
      <c r="C137" s="317"/>
      <c r="D137" s="318"/>
      <c r="E137" s="319"/>
      <c r="F137" s="320"/>
      <c r="G137" s="321"/>
      <c r="H137" s="321"/>
      <c r="I137" s="318"/>
      <c r="J137" s="318"/>
      <c r="K137" s="173"/>
    </row>
    <row r="138" spans="2:11" ht="12">
      <c r="B138" s="173"/>
      <c r="C138" s="317"/>
      <c r="D138" s="318"/>
      <c r="E138" s="319"/>
      <c r="F138" s="320"/>
      <c r="G138" s="321"/>
      <c r="H138" s="321"/>
      <c r="I138" s="318"/>
      <c r="J138" s="318"/>
      <c r="K138" s="173"/>
    </row>
    <row r="139" spans="2:11" ht="12">
      <c r="B139" s="173"/>
      <c r="C139" s="317"/>
      <c r="D139" s="318"/>
      <c r="E139" s="319"/>
      <c r="F139" s="320"/>
      <c r="G139" s="321"/>
      <c r="H139" s="321"/>
      <c r="I139" s="318"/>
      <c r="J139" s="318"/>
      <c r="K139" s="173"/>
    </row>
    <row r="140" spans="2:11" ht="12">
      <c r="B140" s="173"/>
      <c r="C140" s="317"/>
      <c r="D140" s="318"/>
      <c r="E140" s="319"/>
      <c r="F140" s="320"/>
      <c r="G140" s="321"/>
      <c r="H140" s="321"/>
      <c r="I140" s="318"/>
      <c r="J140" s="318"/>
      <c r="K140" s="173"/>
    </row>
    <row r="141" spans="2:11" ht="12">
      <c r="B141" s="173"/>
      <c r="C141" s="317"/>
      <c r="D141" s="318"/>
      <c r="E141" s="319"/>
      <c r="F141" s="320"/>
      <c r="G141" s="321"/>
      <c r="H141" s="321"/>
      <c r="I141" s="318"/>
      <c r="J141" s="318"/>
      <c r="K141" s="173"/>
    </row>
    <row r="142" spans="2:11" ht="12">
      <c r="B142" s="173"/>
      <c r="C142" s="317"/>
      <c r="D142" s="318"/>
      <c r="E142" s="319"/>
      <c r="F142" s="320"/>
      <c r="G142" s="321"/>
      <c r="H142" s="321"/>
      <c r="I142" s="318"/>
      <c r="J142" s="318"/>
      <c r="K142" s="173"/>
    </row>
    <row r="143" spans="2:11" ht="12">
      <c r="B143" s="173"/>
      <c r="C143" s="317"/>
      <c r="D143" s="318"/>
      <c r="E143" s="319"/>
      <c r="F143" s="320"/>
      <c r="G143" s="321"/>
      <c r="H143" s="321"/>
      <c r="I143" s="318"/>
      <c r="J143" s="318"/>
      <c r="K143" s="173"/>
    </row>
    <row r="144" spans="2:11" ht="12">
      <c r="B144" s="173"/>
      <c r="C144" s="317"/>
      <c r="D144" s="318"/>
      <c r="E144" s="319"/>
      <c r="F144" s="320"/>
      <c r="G144" s="321"/>
      <c r="H144" s="321"/>
      <c r="I144" s="318"/>
      <c r="J144" s="318"/>
      <c r="K144" s="173"/>
    </row>
    <row r="145" spans="2:11" ht="12">
      <c r="B145" s="173"/>
      <c r="C145" s="317"/>
      <c r="D145" s="318"/>
      <c r="E145" s="319"/>
      <c r="F145" s="320"/>
      <c r="G145" s="321"/>
      <c r="H145" s="321"/>
      <c r="I145" s="318"/>
      <c r="J145" s="318"/>
      <c r="K145" s="173"/>
    </row>
    <row r="146" spans="2:11" ht="12">
      <c r="B146" s="173"/>
      <c r="C146" s="317"/>
      <c r="D146" s="318"/>
      <c r="E146" s="319"/>
      <c r="F146" s="320"/>
      <c r="G146" s="321"/>
      <c r="H146" s="321"/>
      <c r="I146" s="318"/>
      <c r="J146" s="318"/>
      <c r="K146" s="173"/>
    </row>
    <row r="147" spans="2:11" ht="12">
      <c r="B147" s="173"/>
      <c r="C147" s="317"/>
      <c r="D147" s="318"/>
      <c r="E147" s="319"/>
      <c r="F147" s="320"/>
      <c r="G147" s="321"/>
      <c r="H147" s="321"/>
      <c r="I147" s="318"/>
      <c r="J147" s="318"/>
      <c r="K147" s="173"/>
    </row>
    <row r="148" spans="2:11" ht="12">
      <c r="B148" s="173"/>
      <c r="C148" s="317"/>
      <c r="D148" s="318"/>
      <c r="E148" s="319"/>
      <c r="F148" s="320"/>
      <c r="G148" s="321"/>
      <c r="H148" s="321"/>
      <c r="I148" s="318"/>
      <c r="J148" s="318"/>
      <c r="K148" s="173"/>
    </row>
    <row r="149" spans="2:11" ht="12">
      <c r="B149" s="173"/>
      <c r="C149" s="317"/>
      <c r="D149" s="318"/>
      <c r="E149" s="319"/>
      <c r="F149" s="320"/>
      <c r="G149" s="321"/>
      <c r="H149" s="321"/>
      <c r="I149" s="318"/>
      <c r="J149" s="318"/>
      <c r="K149" s="173"/>
    </row>
    <row r="150" spans="2:11" ht="12">
      <c r="B150" s="173"/>
      <c r="C150" s="317"/>
      <c r="D150" s="318"/>
      <c r="E150" s="319"/>
      <c r="F150" s="320"/>
      <c r="G150" s="321"/>
      <c r="H150" s="321"/>
      <c r="I150" s="318"/>
      <c r="J150" s="318"/>
      <c r="K150" s="173"/>
    </row>
    <row r="151" spans="2:11" ht="12">
      <c r="B151" s="173"/>
      <c r="C151" s="317"/>
      <c r="D151" s="318"/>
      <c r="E151" s="319"/>
      <c r="F151" s="320"/>
      <c r="G151" s="321"/>
      <c r="H151" s="321"/>
      <c r="I151" s="318"/>
      <c r="J151" s="318"/>
      <c r="K151" s="173"/>
    </row>
    <row r="152" spans="2:11" ht="12">
      <c r="B152" s="173"/>
      <c r="C152" s="317"/>
      <c r="D152" s="318"/>
      <c r="E152" s="319"/>
      <c r="F152" s="320"/>
      <c r="G152" s="321"/>
      <c r="H152" s="321"/>
      <c r="I152" s="318"/>
      <c r="J152" s="318"/>
      <c r="K152" s="173"/>
    </row>
    <row r="153" spans="2:11" ht="12">
      <c r="B153" s="173"/>
      <c r="C153" s="317"/>
      <c r="D153" s="318"/>
      <c r="E153" s="319"/>
      <c r="F153" s="320"/>
      <c r="G153" s="321"/>
      <c r="H153" s="321"/>
      <c r="I153" s="318"/>
      <c r="J153" s="318"/>
      <c r="K153" s="173"/>
    </row>
    <row r="154" spans="2:11" ht="12">
      <c r="B154" s="173"/>
      <c r="C154" s="317"/>
      <c r="D154" s="318"/>
      <c r="E154" s="319"/>
      <c r="F154" s="320"/>
      <c r="G154" s="321"/>
      <c r="H154" s="321"/>
      <c r="I154" s="318"/>
      <c r="J154" s="318"/>
      <c r="K154" s="173"/>
    </row>
  </sheetData>
  <sheetProtection/>
  <autoFilter ref="B1:B154"/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 CE,Pogrubiony"&amp;11Załącznik Nr 4&amp;"Arial CE,Standardowy"&amp;10 
do sprawozdania z wykonania budżetu Miasta Radziejów  za 2015 rok</oddHeader>
    <oddFooter>&amp;C&amp;P&amp;R&amp;"Arial CE,Pogrubiony"WYDATKI WG §§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202">
      <selection activeCell="C223" sqref="C223"/>
    </sheetView>
  </sheetViews>
  <sheetFormatPr defaultColWidth="9.00390625" defaultRowHeight="12.75"/>
  <cols>
    <col min="1" max="1" width="48.00390625" style="0" customWidth="1"/>
    <col min="2" max="2" width="8.00390625" style="0" customWidth="1"/>
    <col min="4" max="4" width="7.00390625" style="0" customWidth="1"/>
    <col min="5" max="5" width="11.75390625" style="70" customWidth="1"/>
    <col min="6" max="6" width="12.75390625" style="47" bestFit="1" customWidth="1"/>
    <col min="7" max="7" width="12.375" style="47" customWidth="1"/>
    <col min="8" max="8" width="10.75390625" style="71" customWidth="1"/>
    <col min="9" max="9" width="9.625" style="71" customWidth="1"/>
    <col min="10" max="10" width="10.25390625" style="47" customWidth="1"/>
  </cols>
  <sheetData>
    <row r="1" spans="1:10" ht="21.75" customHeight="1">
      <c r="A1" s="406" t="s">
        <v>0</v>
      </c>
      <c r="B1" s="408" t="s">
        <v>74</v>
      </c>
      <c r="C1" s="407"/>
      <c r="D1" s="407"/>
      <c r="E1" s="400" t="s">
        <v>547</v>
      </c>
      <c r="F1" s="198" t="s">
        <v>75</v>
      </c>
      <c r="G1" s="199" t="s">
        <v>71</v>
      </c>
      <c r="H1" s="116" t="s">
        <v>77</v>
      </c>
      <c r="I1" s="409" t="s">
        <v>242</v>
      </c>
      <c r="J1" s="411" t="s">
        <v>612</v>
      </c>
    </row>
    <row r="2" spans="1:10" ht="46.5" customHeight="1">
      <c r="A2" s="407"/>
      <c r="B2" s="118" t="s">
        <v>1</v>
      </c>
      <c r="C2" s="118" t="s">
        <v>2</v>
      </c>
      <c r="D2" s="118" t="s">
        <v>3</v>
      </c>
      <c r="E2" s="401"/>
      <c r="F2" s="200" t="s">
        <v>76</v>
      </c>
      <c r="G2" s="201" t="s">
        <v>99</v>
      </c>
      <c r="H2" s="117" t="s">
        <v>78</v>
      </c>
      <c r="I2" s="410"/>
      <c r="J2" s="412"/>
    </row>
    <row r="3" spans="1:10" ht="18" customHeight="1">
      <c r="A3" s="15" t="s">
        <v>4</v>
      </c>
      <c r="B3" s="2" t="s">
        <v>73</v>
      </c>
      <c r="C3" s="2"/>
      <c r="D3" s="2"/>
      <c r="E3" s="365">
        <f>SUM(E4)</f>
        <v>0</v>
      </c>
      <c r="F3" s="41">
        <f>SUM(F4)</f>
        <v>14181.81</v>
      </c>
      <c r="G3" s="41">
        <f>SUM(G4)</f>
        <v>14181.81</v>
      </c>
      <c r="H3" s="87">
        <f>G3/F3</f>
        <v>1</v>
      </c>
      <c r="I3" s="87">
        <f>G3/19448462.75</f>
        <v>0.0007291995353206001</v>
      </c>
      <c r="J3" s="50">
        <v>0</v>
      </c>
    </row>
    <row r="4" spans="1:10" s="331" customFormat="1" ht="15" customHeight="1">
      <c r="A4" s="202" t="s">
        <v>15</v>
      </c>
      <c r="B4" s="85"/>
      <c r="C4" s="85" t="s">
        <v>206</v>
      </c>
      <c r="D4" s="85"/>
      <c r="E4" s="366">
        <f>SUM(E5)</f>
        <v>0</v>
      </c>
      <c r="F4" s="203">
        <f>SUM(F5)</f>
        <v>14181.81</v>
      </c>
      <c r="G4" s="203">
        <f>G5</f>
        <v>14181.81</v>
      </c>
      <c r="H4" s="204">
        <f aca="true" t="shared" si="0" ref="H4:H79">G4/F4</f>
        <v>1</v>
      </c>
      <c r="I4" s="204">
        <f aca="true" t="shared" si="1" ref="I4:I67">G4/19448462.75</f>
        <v>0.0007291995353206001</v>
      </c>
      <c r="J4" s="205">
        <v>0</v>
      </c>
    </row>
    <row r="5" spans="1:10" ht="38.25">
      <c r="A5" s="12" t="s">
        <v>221</v>
      </c>
      <c r="B5" s="3"/>
      <c r="C5" s="3"/>
      <c r="D5" s="10" t="s">
        <v>103</v>
      </c>
      <c r="E5" s="367">
        <v>0</v>
      </c>
      <c r="F5" s="40">
        <v>14181.81</v>
      </c>
      <c r="G5" s="40">
        <v>14181.81</v>
      </c>
      <c r="H5" s="33">
        <f t="shared" si="0"/>
        <v>1</v>
      </c>
      <c r="I5" s="91">
        <f t="shared" si="1"/>
        <v>0.0007291995353206001</v>
      </c>
      <c r="J5" s="42">
        <v>0</v>
      </c>
    </row>
    <row r="6" spans="1:10" s="36" customFormat="1" ht="18" customHeight="1" hidden="1">
      <c r="A6" s="207" t="s">
        <v>207</v>
      </c>
      <c r="B6" s="59" t="s">
        <v>208</v>
      </c>
      <c r="C6" s="59"/>
      <c r="D6" s="32"/>
      <c r="E6" s="368">
        <v>0</v>
      </c>
      <c r="F6" s="43">
        <v>0</v>
      </c>
      <c r="G6" s="43">
        <v>0</v>
      </c>
      <c r="H6" s="33"/>
      <c r="I6" s="87">
        <f t="shared" si="1"/>
        <v>0</v>
      </c>
      <c r="J6" s="208">
        <v>0</v>
      </c>
    </row>
    <row r="7" spans="1:10" ht="15" customHeight="1" hidden="1">
      <c r="A7" s="93" t="s">
        <v>209</v>
      </c>
      <c r="B7" s="94"/>
      <c r="C7" s="94" t="s">
        <v>210</v>
      </c>
      <c r="D7" s="10"/>
      <c r="E7" s="366">
        <v>0</v>
      </c>
      <c r="F7" s="203">
        <v>0</v>
      </c>
      <c r="G7" s="203">
        <v>0</v>
      </c>
      <c r="H7" s="33"/>
      <c r="I7" s="87">
        <f t="shared" si="1"/>
        <v>0</v>
      </c>
      <c r="J7" s="205">
        <v>0</v>
      </c>
    </row>
    <row r="8" spans="1:10" ht="25.5" hidden="1">
      <c r="A8" s="6" t="s">
        <v>282</v>
      </c>
      <c r="B8" s="3"/>
      <c r="C8" s="3"/>
      <c r="D8" s="89" t="s">
        <v>283</v>
      </c>
      <c r="E8" s="367">
        <v>0</v>
      </c>
      <c r="F8" s="40">
        <v>0</v>
      </c>
      <c r="G8" s="40">
        <v>0</v>
      </c>
      <c r="H8" s="33"/>
      <c r="I8" s="87">
        <f t="shared" si="1"/>
        <v>0</v>
      </c>
      <c r="J8" s="52">
        <v>0</v>
      </c>
    </row>
    <row r="9" spans="1:10" s="36" customFormat="1" ht="18" customHeight="1">
      <c r="A9" s="8" t="s">
        <v>6</v>
      </c>
      <c r="B9" s="32" t="s">
        <v>257</v>
      </c>
      <c r="C9" s="32"/>
      <c r="D9" s="32"/>
      <c r="E9" s="368">
        <f>SUM(E10)</f>
        <v>278218</v>
      </c>
      <c r="F9" s="72">
        <f>SUM(F10)</f>
        <v>0</v>
      </c>
      <c r="G9" s="72">
        <f>SUM(G10)</f>
        <v>0</v>
      </c>
      <c r="H9" s="87"/>
      <c r="I9" s="87">
        <f t="shared" si="1"/>
        <v>0</v>
      </c>
      <c r="J9" s="72">
        <f>SUM(J10)</f>
        <v>0</v>
      </c>
    </row>
    <row r="10" spans="1:10" s="67" customFormat="1" ht="15" customHeight="1">
      <c r="A10" s="97" t="s">
        <v>7</v>
      </c>
      <c r="B10" s="85"/>
      <c r="C10" s="85" t="s">
        <v>258</v>
      </c>
      <c r="D10" s="85"/>
      <c r="E10" s="366">
        <f>SUM(E11:E13)</f>
        <v>278218</v>
      </c>
      <c r="F10" s="209">
        <f>SUM(F11:F13)</f>
        <v>0</v>
      </c>
      <c r="G10" s="209">
        <f>SUM(G11:G13)</f>
        <v>0</v>
      </c>
      <c r="H10" s="189"/>
      <c r="I10" s="204">
        <f t="shared" si="1"/>
        <v>0</v>
      </c>
      <c r="J10" s="209">
        <f>SUM(J11:J13)</f>
        <v>0</v>
      </c>
    </row>
    <row r="11" spans="1:10" ht="25.5" hidden="1">
      <c r="A11" s="6" t="s">
        <v>282</v>
      </c>
      <c r="B11" s="3"/>
      <c r="C11" s="3"/>
      <c r="D11" s="89" t="s">
        <v>283</v>
      </c>
      <c r="E11" s="367">
        <v>0</v>
      </c>
      <c r="F11" s="40">
        <v>0</v>
      </c>
      <c r="G11" s="40">
        <v>0</v>
      </c>
      <c r="H11" s="91"/>
      <c r="I11" s="87">
        <f t="shared" si="1"/>
        <v>0</v>
      </c>
      <c r="J11" s="52">
        <v>0</v>
      </c>
    </row>
    <row r="12" spans="1:10" ht="12.75" hidden="1">
      <c r="A12" s="90" t="s">
        <v>16</v>
      </c>
      <c r="B12" s="3"/>
      <c r="C12" s="3"/>
      <c r="D12" s="89" t="s">
        <v>102</v>
      </c>
      <c r="E12" s="367">
        <v>0</v>
      </c>
      <c r="F12" s="40">
        <v>0</v>
      </c>
      <c r="G12" s="40">
        <v>0</v>
      </c>
      <c r="H12" s="91"/>
      <c r="I12" s="87">
        <f t="shared" si="1"/>
        <v>0</v>
      </c>
      <c r="J12" s="52">
        <v>0</v>
      </c>
    </row>
    <row r="13" spans="1:10" ht="48.75" customHeight="1">
      <c r="A13" s="108" t="s">
        <v>275</v>
      </c>
      <c r="B13" s="3"/>
      <c r="C13" s="3"/>
      <c r="D13" s="210">
        <v>6207</v>
      </c>
      <c r="E13" s="367">
        <v>278218</v>
      </c>
      <c r="F13" s="40">
        <v>0</v>
      </c>
      <c r="G13" s="40">
        <v>0</v>
      </c>
      <c r="H13" s="33"/>
      <c r="I13" s="91">
        <f t="shared" si="1"/>
        <v>0</v>
      </c>
      <c r="J13" s="42">
        <v>0</v>
      </c>
    </row>
    <row r="14" spans="1:10" ht="18" customHeight="1">
      <c r="A14" s="1" t="s">
        <v>13</v>
      </c>
      <c r="B14" s="2">
        <v>700</v>
      </c>
      <c r="C14" s="2"/>
      <c r="D14" s="2"/>
      <c r="E14" s="365">
        <f>SUM(E15)</f>
        <v>361360</v>
      </c>
      <c r="F14" s="41">
        <f>SUM(F15)</f>
        <v>406676</v>
      </c>
      <c r="G14" s="41">
        <f>SUM(G15)</f>
        <v>410773.3</v>
      </c>
      <c r="H14" s="87">
        <f t="shared" si="0"/>
        <v>1.0100750966371264</v>
      </c>
      <c r="I14" s="87">
        <f t="shared" si="1"/>
        <v>0.021121119200025205</v>
      </c>
      <c r="J14" s="49">
        <f>SUM(J16:J22)</f>
        <v>92077.25</v>
      </c>
    </row>
    <row r="15" spans="1:10" s="67" customFormat="1" ht="15" customHeight="1">
      <c r="A15" s="202" t="s">
        <v>14</v>
      </c>
      <c r="B15" s="85"/>
      <c r="C15" s="85">
        <v>70005</v>
      </c>
      <c r="D15" s="85"/>
      <c r="E15" s="366">
        <f>SUM(E16:E22)</f>
        <v>361360</v>
      </c>
      <c r="F15" s="209">
        <f>SUM(F16:F22)</f>
        <v>406676</v>
      </c>
      <c r="G15" s="209">
        <f>SUM(G16:G22)</f>
        <v>410773.3</v>
      </c>
      <c r="H15" s="204">
        <f t="shared" si="0"/>
        <v>1.0100750966371264</v>
      </c>
      <c r="I15" s="204">
        <f t="shared" si="1"/>
        <v>0.021121119200025205</v>
      </c>
      <c r="J15" s="212">
        <f>SUM(J16:J22)</f>
        <v>92077.25</v>
      </c>
    </row>
    <row r="16" spans="1:10" ht="24">
      <c r="A16" s="109" t="s">
        <v>599</v>
      </c>
      <c r="B16" s="3"/>
      <c r="C16" s="3"/>
      <c r="D16" s="10" t="s">
        <v>100</v>
      </c>
      <c r="E16" s="258">
        <v>80360</v>
      </c>
      <c r="F16" s="40">
        <v>91360</v>
      </c>
      <c r="G16" s="40">
        <v>91842.48</v>
      </c>
      <c r="H16" s="91">
        <f t="shared" si="0"/>
        <v>1.0052810858143608</v>
      </c>
      <c r="I16" s="91">
        <f t="shared" si="1"/>
        <v>0.004722351641905476</v>
      </c>
      <c r="J16" s="40">
        <v>6869.29</v>
      </c>
    </row>
    <row r="17" spans="1:10" ht="39.75" customHeight="1">
      <c r="A17" s="109" t="s">
        <v>365</v>
      </c>
      <c r="B17" s="3"/>
      <c r="C17" s="3"/>
      <c r="D17" s="10" t="s">
        <v>101</v>
      </c>
      <c r="E17" s="258">
        <v>280000</v>
      </c>
      <c r="F17" s="40">
        <v>306000</v>
      </c>
      <c r="G17" s="40">
        <v>309574.98</v>
      </c>
      <c r="H17" s="33">
        <f t="shared" si="0"/>
        <v>1.0116829411764705</v>
      </c>
      <c r="I17" s="91">
        <f t="shared" si="1"/>
        <v>0.01591770948580499</v>
      </c>
      <c r="J17" s="40">
        <v>52540.07</v>
      </c>
    </row>
    <row r="18" spans="1:10" ht="25.5" hidden="1">
      <c r="A18" s="38" t="s">
        <v>312</v>
      </c>
      <c r="B18" s="3"/>
      <c r="C18" s="3"/>
      <c r="D18" s="10" t="s">
        <v>229</v>
      </c>
      <c r="E18" s="258">
        <v>0</v>
      </c>
      <c r="F18" s="40">
        <v>0</v>
      </c>
      <c r="G18" s="40">
        <v>0</v>
      </c>
      <c r="H18" s="33" t="e">
        <f t="shared" si="0"/>
        <v>#DIV/0!</v>
      </c>
      <c r="I18" s="87">
        <f t="shared" si="1"/>
        <v>0</v>
      </c>
      <c r="J18" s="40">
        <v>0</v>
      </c>
    </row>
    <row r="19" spans="1:10" ht="25.5" customHeight="1">
      <c r="A19" s="38" t="s">
        <v>222</v>
      </c>
      <c r="B19" s="3"/>
      <c r="C19" s="3"/>
      <c r="D19" s="10" t="s">
        <v>223</v>
      </c>
      <c r="E19" s="258">
        <v>0</v>
      </c>
      <c r="F19" s="40">
        <v>7216</v>
      </c>
      <c r="G19" s="40">
        <v>7216.2</v>
      </c>
      <c r="H19" s="33">
        <f t="shared" si="0"/>
        <v>1.0000277161862527</v>
      </c>
      <c r="I19" s="91">
        <f t="shared" si="1"/>
        <v>0.00037104217915629345</v>
      </c>
      <c r="J19" s="40">
        <v>0</v>
      </c>
    </row>
    <row r="20" spans="1:10" ht="12.75">
      <c r="A20" s="11" t="s">
        <v>59</v>
      </c>
      <c r="B20" s="3"/>
      <c r="C20" s="3"/>
      <c r="D20" s="10" t="s">
        <v>125</v>
      </c>
      <c r="E20" s="258">
        <v>0</v>
      </c>
      <c r="F20" s="40">
        <v>300</v>
      </c>
      <c r="G20" s="40">
        <v>300</v>
      </c>
      <c r="H20" s="33">
        <f t="shared" si="0"/>
        <v>1</v>
      </c>
      <c r="I20" s="91">
        <f t="shared" si="1"/>
        <v>1.5425383684887897E-05</v>
      </c>
      <c r="J20" s="48">
        <v>0</v>
      </c>
    </row>
    <row r="21" spans="1:10" ht="12.75">
      <c r="A21" s="11" t="s">
        <v>16</v>
      </c>
      <c r="B21" s="3"/>
      <c r="C21" s="3"/>
      <c r="D21" s="10" t="s">
        <v>102</v>
      </c>
      <c r="E21" s="367">
        <v>500</v>
      </c>
      <c r="F21" s="40">
        <v>800</v>
      </c>
      <c r="G21" s="40">
        <v>821.77</v>
      </c>
      <c r="H21" s="33">
        <f t="shared" si="0"/>
        <v>1.0272125</v>
      </c>
      <c r="I21" s="91">
        <f t="shared" si="1"/>
        <v>4.225372516910109E-05</v>
      </c>
      <c r="J21" s="48">
        <v>24718.38</v>
      </c>
    </row>
    <row r="22" spans="1:10" ht="12.75">
      <c r="A22" s="12" t="s">
        <v>8</v>
      </c>
      <c r="B22" s="3"/>
      <c r="C22" s="3"/>
      <c r="D22" s="10" t="s">
        <v>197</v>
      </c>
      <c r="E22" s="367">
        <v>500</v>
      </c>
      <c r="F22" s="40">
        <v>1000</v>
      </c>
      <c r="G22" s="40">
        <v>1017.87</v>
      </c>
      <c r="H22" s="33">
        <f t="shared" si="0"/>
        <v>1.01787</v>
      </c>
      <c r="I22" s="91">
        <f t="shared" si="1"/>
        <v>5.233678430445615E-05</v>
      </c>
      <c r="J22" s="48">
        <v>7949.51</v>
      </c>
    </row>
    <row r="23" spans="1:10" ht="18" customHeight="1">
      <c r="A23" s="1" t="s">
        <v>17</v>
      </c>
      <c r="B23" s="2">
        <v>750</v>
      </c>
      <c r="C23" s="2"/>
      <c r="D23" s="2"/>
      <c r="E23" s="365">
        <f>SUM(E24,E28,E36,E40)</f>
        <v>498296</v>
      </c>
      <c r="F23" s="41">
        <f>SUM(F24,F28,F36,F40)</f>
        <v>505142</v>
      </c>
      <c r="G23" s="41">
        <f>SUM(G24,G28,G36,G40)</f>
        <v>515011.5800000001</v>
      </c>
      <c r="H23" s="87">
        <f t="shared" si="0"/>
        <v>1.0195382288544608</v>
      </c>
      <c r="I23" s="87">
        <f t="shared" si="1"/>
        <v>0.02648083741220113</v>
      </c>
      <c r="J23" s="49">
        <f>J24+J28+J36</f>
        <v>664.06</v>
      </c>
    </row>
    <row r="24" spans="1:10" s="67" customFormat="1" ht="15" customHeight="1">
      <c r="A24" s="202" t="s">
        <v>18</v>
      </c>
      <c r="B24" s="85"/>
      <c r="C24" s="85">
        <v>75011</v>
      </c>
      <c r="D24" s="85"/>
      <c r="E24" s="366">
        <f>SUM(E26:E27)</f>
        <v>121310</v>
      </c>
      <c r="F24" s="203">
        <f>SUM(F25:F27)</f>
        <v>126679</v>
      </c>
      <c r="G24" s="203">
        <f>SUM(G25:G27)</f>
        <v>122243.65</v>
      </c>
      <c r="H24" s="189">
        <f t="shared" si="0"/>
        <v>0.964987488060373</v>
      </c>
      <c r="I24" s="204">
        <f t="shared" si="1"/>
        <v>0.006285517347637154</v>
      </c>
      <c r="J24" s="212">
        <v>0</v>
      </c>
    </row>
    <row r="25" spans="1:10" s="78" customFormat="1" ht="12.75" hidden="1">
      <c r="A25" s="12" t="s">
        <v>8</v>
      </c>
      <c r="B25" s="76"/>
      <c r="C25" s="76"/>
      <c r="D25" s="76" t="s">
        <v>197</v>
      </c>
      <c r="E25" s="369">
        <v>0</v>
      </c>
      <c r="F25" s="77">
        <v>0</v>
      </c>
      <c r="G25" s="77">
        <v>0</v>
      </c>
      <c r="H25" s="88"/>
      <c r="I25" s="91">
        <f t="shared" si="1"/>
        <v>0</v>
      </c>
      <c r="J25" s="81">
        <v>0</v>
      </c>
    </row>
    <row r="26" spans="1:10" ht="36">
      <c r="A26" s="109" t="s">
        <v>364</v>
      </c>
      <c r="B26" s="3"/>
      <c r="C26" s="3"/>
      <c r="D26" s="10" t="s">
        <v>103</v>
      </c>
      <c r="E26" s="367">
        <v>121300</v>
      </c>
      <c r="F26" s="40">
        <v>126669</v>
      </c>
      <c r="G26" s="40">
        <v>122228.15</v>
      </c>
      <c r="H26" s="33">
        <f t="shared" si="0"/>
        <v>0.9649413037128263</v>
      </c>
      <c r="I26" s="91">
        <f t="shared" si="1"/>
        <v>0.006284720369480102</v>
      </c>
      <c r="J26" s="40">
        <v>0</v>
      </c>
    </row>
    <row r="27" spans="1:10" ht="36">
      <c r="A27" s="109" t="s">
        <v>313</v>
      </c>
      <c r="B27" s="3"/>
      <c r="C27" s="3"/>
      <c r="D27" s="10" t="s">
        <v>104</v>
      </c>
      <c r="E27" s="367">
        <v>10</v>
      </c>
      <c r="F27" s="40">
        <v>10</v>
      </c>
      <c r="G27" s="40">
        <v>15.5</v>
      </c>
      <c r="H27" s="33">
        <f t="shared" si="0"/>
        <v>1.55</v>
      </c>
      <c r="I27" s="91">
        <f t="shared" si="1"/>
        <v>7.969781570525414E-07</v>
      </c>
      <c r="J27" s="40">
        <v>0</v>
      </c>
    </row>
    <row r="28" spans="1:10" s="67" customFormat="1" ht="15" customHeight="1">
      <c r="A28" s="202" t="s">
        <v>362</v>
      </c>
      <c r="B28" s="85"/>
      <c r="C28" s="85">
        <v>75023</v>
      </c>
      <c r="D28" s="85"/>
      <c r="E28" s="366">
        <f>SUM(E29:E35)</f>
        <v>376636</v>
      </c>
      <c r="F28" s="209">
        <f>SUM(F29:F35)</f>
        <v>375677</v>
      </c>
      <c r="G28" s="209">
        <f>SUM(G29:G35)</f>
        <v>389979.51</v>
      </c>
      <c r="H28" s="189">
        <f t="shared" si="0"/>
        <v>1.0380712952882396</v>
      </c>
      <c r="I28" s="204">
        <f t="shared" si="1"/>
        <v>0.020051945236648588</v>
      </c>
      <c r="J28" s="212">
        <f>SUM(J29:J34)</f>
        <v>20.47</v>
      </c>
    </row>
    <row r="29" spans="1:10" ht="40.5" customHeight="1">
      <c r="A29" s="109" t="s">
        <v>365</v>
      </c>
      <c r="B29" s="3"/>
      <c r="C29" s="3"/>
      <c r="D29" s="10" t="s">
        <v>101</v>
      </c>
      <c r="E29" s="367">
        <v>60000</v>
      </c>
      <c r="F29" s="40">
        <v>58000</v>
      </c>
      <c r="G29" s="40">
        <v>58918.18</v>
      </c>
      <c r="H29" s="33">
        <f t="shared" si="0"/>
        <v>1.0158306896551723</v>
      </c>
      <c r="I29" s="91">
        <f t="shared" si="1"/>
        <v>0.003029451775050961</v>
      </c>
      <c r="J29" s="40">
        <v>0</v>
      </c>
    </row>
    <row r="30" spans="1:10" ht="12.75">
      <c r="A30" s="11" t="s">
        <v>59</v>
      </c>
      <c r="B30" s="3"/>
      <c r="C30" s="3"/>
      <c r="D30" s="10" t="s">
        <v>125</v>
      </c>
      <c r="E30" s="367">
        <v>288100</v>
      </c>
      <c r="F30" s="40">
        <v>288100</v>
      </c>
      <c r="G30" s="40">
        <v>298285.92</v>
      </c>
      <c r="H30" s="33">
        <f t="shared" si="0"/>
        <v>1.0353555015619575</v>
      </c>
      <c r="I30" s="91">
        <f t="shared" si="1"/>
        <v>0.01533724921266592</v>
      </c>
      <c r="J30" s="48">
        <v>0</v>
      </c>
    </row>
    <row r="31" spans="1:10" ht="12.75">
      <c r="A31" s="11" t="s">
        <v>355</v>
      </c>
      <c r="B31" s="3"/>
      <c r="C31" s="3"/>
      <c r="D31" s="10" t="s">
        <v>356</v>
      </c>
      <c r="E31" s="367">
        <v>0</v>
      </c>
      <c r="F31" s="40">
        <v>1484</v>
      </c>
      <c r="G31" s="40">
        <v>1484</v>
      </c>
      <c r="H31" s="33">
        <f t="shared" si="0"/>
        <v>1</v>
      </c>
      <c r="I31" s="91">
        <f t="shared" si="1"/>
        <v>7.630423129457879E-05</v>
      </c>
      <c r="J31" s="48">
        <v>0</v>
      </c>
    </row>
    <row r="32" spans="1:10" ht="12.75">
      <c r="A32" s="11" t="s">
        <v>16</v>
      </c>
      <c r="B32" s="3"/>
      <c r="C32" s="3"/>
      <c r="D32" s="10" t="s">
        <v>102</v>
      </c>
      <c r="E32" s="367">
        <v>10</v>
      </c>
      <c r="F32" s="40">
        <v>10</v>
      </c>
      <c r="G32" s="40">
        <v>11.19</v>
      </c>
      <c r="H32" s="33">
        <f t="shared" si="0"/>
        <v>1.119</v>
      </c>
      <c r="I32" s="91">
        <f t="shared" si="1"/>
        <v>5.753668114463185E-07</v>
      </c>
      <c r="J32" s="48">
        <v>20.47</v>
      </c>
    </row>
    <row r="33" spans="1:10" ht="25.5">
      <c r="A33" s="12" t="s">
        <v>277</v>
      </c>
      <c r="B33" s="3"/>
      <c r="C33" s="3"/>
      <c r="D33" s="10" t="s">
        <v>278</v>
      </c>
      <c r="E33" s="367">
        <v>0</v>
      </c>
      <c r="F33" s="40">
        <v>0</v>
      </c>
      <c r="G33" s="40">
        <v>2979.24</v>
      </c>
      <c r="H33" s="33"/>
      <c r="I33" s="91">
        <f t="shared" si="1"/>
        <v>0.00015318640029788472</v>
      </c>
      <c r="J33" s="48">
        <v>0</v>
      </c>
    </row>
    <row r="34" spans="1:10" ht="12.75">
      <c r="A34" s="11" t="s">
        <v>8</v>
      </c>
      <c r="B34" s="3"/>
      <c r="C34" s="3"/>
      <c r="D34" s="10" t="s">
        <v>197</v>
      </c>
      <c r="E34" s="367">
        <v>0</v>
      </c>
      <c r="F34" s="40">
        <v>0</v>
      </c>
      <c r="G34" s="40">
        <v>217.7</v>
      </c>
      <c r="H34" s="33"/>
      <c r="I34" s="91">
        <f t="shared" si="1"/>
        <v>1.1193686760666984E-05</v>
      </c>
      <c r="J34" s="48">
        <v>0</v>
      </c>
    </row>
    <row r="35" spans="1:10" ht="49.5" customHeight="1">
      <c r="A35" s="109" t="s">
        <v>275</v>
      </c>
      <c r="B35" s="3"/>
      <c r="C35" s="3"/>
      <c r="D35" s="10" t="s">
        <v>276</v>
      </c>
      <c r="E35" s="367">
        <v>28526</v>
      </c>
      <c r="F35" s="40">
        <v>28083</v>
      </c>
      <c r="G35" s="40">
        <v>28083.28</v>
      </c>
      <c r="H35" s="33">
        <f t="shared" si="0"/>
        <v>1.000009970444753</v>
      </c>
      <c r="I35" s="91">
        <f t="shared" si="1"/>
        <v>0.0014439845637671286</v>
      </c>
      <c r="J35" s="40">
        <v>0</v>
      </c>
    </row>
    <row r="36" spans="1:10" s="67" customFormat="1" ht="15" customHeight="1">
      <c r="A36" s="93" t="s">
        <v>397</v>
      </c>
      <c r="B36" s="85"/>
      <c r="C36" s="85" t="s">
        <v>195</v>
      </c>
      <c r="D36" s="85"/>
      <c r="E36" s="366">
        <f>E37+E38</f>
        <v>350</v>
      </c>
      <c r="F36" s="209">
        <f>F37+F38+F39</f>
        <v>2644</v>
      </c>
      <c r="G36" s="209">
        <f>G37+G38+G39</f>
        <v>2645.9</v>
      </c>
      <c r="H36" s="189">
        <f t="shared" si="0"/>
        <v>1.0007186081694404</v>
      </c>
      <c r="I36" s="204">
        <f t="shared" si="1"/>
        <v>0.00013604674230614962</v>
      </c>
      <c r="J36" s="209">
        <f>J37+J38+J39</f>
        <v>643.5899999999999</v>
      </c>
    </row>
    <row r="37" spans="1:10" ht="23.25" customHeight="1">
      <c r="A37" s="6" t="s">
        <v>282</v>
      </c>
      <c r="B37" s="3"/>
      <c r="C37" s="3"/>
      <c r="D37" s="10" t="s">
        <v>283</v>
      </c>
      <c r="E37" s="367">
        <v>300</v>
      </c>
      <c r="F37" s="40">
        <v>658</v>
      </c>
      <c r="G37" s="40">
        <v>658.02</v>
      </c>
      <c r="H37" s="33">
        <f t="shared" si="0"/>
        <v>1.0000303951367782</v>
      </c>
      <c r="I37" s="91">
        <f t="shared" si="1"/>
        <v>3.383403657443311E-05</v>
      </c>
      <c r="J37" s="40">
        <v>400.53</v>
      </c>
    </row>
    <row r="38" spans="1:10" ht="12.75">
      <c r="A38" s="11" t="s">
        <v>16</v>
      </c>
      <c r="B38" s="3"/>
      <c r="C38" s="3"/>
      <c r="D38" s="10" t="s">
        <v>102</v>
      </c>
      <c r="E38" s="367">
        <v>50</v>
      </c>
      <c r="F38" s="40">
        <v>602</v>
      </c>
      <c r="G38" s="40">
        <v>603.47</v>
      </c>
      <c r="H38" s="33">
        <f t="shared" si="0"/>
        <v>1.0024418604651164</v>
      </c>
      <c r="I38" s="91">
        <f t="shared" si="1"/>
        <v>3.102918764106433E-05</v>
      </c>
      <c r="J38" s="48">
        <v>184.06</v>
      </c>
    </row>
    <row r="39" spans="1:10" ht="12.75">
      <c r="A39" s="11" t="s">
        <v>8</v>
      </c>
      <c r="B39" s="3"/>
      <c r="C39" s="3"/>
      <c r="D39" s="10" t="s">
        <v>197</v>
      </c>
      <c r="E39" s="367">
        <v>0</v>
      </c>
      <c r="F39" s="40">
        <v>1384</v>
      </c>
      <c r="G39" s="40">
        <v>1384.41</v>
      </c>
      <c r="H39" s="33">
        <f t="shared" si="0"/>
        <v>1.0002962427745665</v>
      </c>
      <c r="I39" s="91">
        <f t="shared" si="1"/>
        <v>7.118351809065218E-05</v>
      </c>
      <c r="J39" s="48">
        <v>59</v>
      </c>
    </row>
    <row r="40" spans="1:10" s="67" customFormat="1" ht="15" customHeight="1">
      <c r="A40" s="202" t="s">
        <v>15</v>
      </c>
      <c r="B40" s="85"/>
      <c r="C40" s="85" t="s">
        <v>606</v>
      </c>
      <c r="D40" s="85"/>
      <c r="E40" s="366">
        <f>E41</f>
        <v>0</v>
      </c>
      <c r="F40" s="377">
        <f>F41</f>
        <v>142</v>
      </c>
      <c r="G40" s="377">
        <f>G41</f>
        <v>142.52</v>
      </c>
      <c r="H40" s="204">
        <f t="shared" si="0"/>
        <v>1.003661971830986</v>
      </c>
      <c r="I40" s="204">
        <f t="shared" si="1"/>
        <v>7.3280856092340775E-06</v>
      </c>
      <c r="J40" s="212">
        <v>0</v>
      </c>
    </row>
    <row r="41" spans="1:10" ht="12.75">
      <c r="A41" s="11" t="s">
        <v>8</v>
      </c>
      <c r="B41" s="3"/>
      <c r="C41" s="3"/>
      <c r="D41" s="10" t="s">
        <v>197</v>
      </c>
      <c r="E41" s="367">
        <v>0</v>
      </c>
      <c r="F41" s="40">
        <v>142</v>
      </c>
      <c r="G41" s="40">
        <v>142.52</v>
      </c>
      <c r="H41" s="33">
        <f t="shared" si="0"/>
        <v>1.003661971830986</v>
      </c>
      <c r="I41" s="91">
        <f t="shared" si="1"/>
        <v>7.3280856092340775E-06</v>
      </c>
      <c r="J41" s="48">
        <v>0</v>
      </c>
    </row>
    <row r="42" spans="1:10" ht="30.75" customHeight="1">
      <c r="A42" s="5" t="s">
        <v>180</v>
      </c>
      <c r="B42" s="2">
        <v>751</v>
      </c>
      <c r="C42" s="2"/>
      <c r="D42" s="2"/>
      <c r="E42" s="365">
        <f>SUM(E43,E45,E47,E49)</f>
        <v>1150</v>
      </c>
      <c r="F42" s="378">
        <f>SUM(F43,F45,F47,F49)</f>
        <v>60323</v>
      </c>
      <c r="G42" s="378">
        <f>SUM(G43,G45,G47,G49)</f>
        <v>60314.89</v>
      </c>
      <c r="H42" s="87">
        <f t="shared" si="0"/>
        <v>0.9998655570843625</v>
      </c>
      <c r="I42" s="87">
        <f t="shared" si="1"/>
        <v>0.003101267733872694</v>
      </c>
      <c r="J42" s="39">
        <v>0</v>
      </c>
    </row>
    <row r="43" spans="1:10" s="67" customFormat="1" ht="25.5">
      <c r="A43" s="211" t="s">
        <v>181</v>
      </c>
      <c r="B43" s="85"/>
      <c r="C43" s="85">
        <v>75101</v>
      </c>
      <c r="D43" s="85"/>
      <c r="E43" s="366">
        <v>1150</v>
      </c>
      <c r="F43" s="203">
        <v>1150</v>
      </c>
      <c r="G43" s="203">
        <v>1147.89</v>
      </c>
      <c r="H43" s="189">
        <f t="shared" si="0"/>
        <v>0.9981652173913045</v>
      </c>
      <c r="I43" s="204">
        <f t="shared" si="1"/>
        <v>5.9022145593486565E-05</v>
      </c>
      <c r="J43" s="203">
        <v>0</v>
      </c>
    </row>
    <row r="44" spans="1:10" ht="36">
      <c r="A44" s="109" t="s">
        <v>364</v>
      </c>
      <c r="B44" s="3"/>
      <c r="C44" s="3"/>
      <c r="D44" s="10" t="s">
        <v>103</v>
      </c>
      <c r="E44" s="367">
        <v>1150</v>
      </c>
      <c r="F44" s="40">
        <v>1150</v>
      </c>
      <c r="G44" s="40">
        <v>1147.89</v>
      </c>
      <c r="H44" s="33">
        <f t="shared" si="0"/>
        <v>0.9981652173913045</v>
      </c>
      <c r="I44" s="91">
        <f t="shared" si="1"/>
        <v>5.9022145593486565E-05</v>
      </c>
      <c r="J44" s="40">
        <v>0</v>
      </c>
    </row>
    <row r="45" spans="1:10" s="78" customFormat="1" ht="15" customHeight="1">
      <c r="A45" s="97" t="s">
        <v>556</v>
      </c>
      <c r="B45" s="76"/>
      <c r="C45" s="85" t="s">
        <v>557</v>
      </c>
      <c r="D45" s="85"/>
      <c r="E45" s="366">
        <v>0</v>
      </c>
      <c r="F45" s="203">
        <f>F46</f>
        <v>29299</v>
      </c>
      <c r="G45" s="203">
        <f>G46</f>
        <v>29296.85</v>
      </c>
      <c r="H45" s="204">
        <f>G45/F45</f>
        <v>0.9999266186559268</v>
      </c>
      <c r="I45" s="204">
        <f t="shared" si="1"/>
        <v>0.0015063838400286931</v>
      </c>
      <c r="J45" s="203">
        <v>0</v>
      </c>
    </row>
    <row r="46" spans="1:10" ht="28.5" customHeight="1">
      <c r="A46" s="109" t="s">
        <v>608</v>
      </c>
      <c r="B46" s="3"/>
      <c r="C46" s="10"/>
      <c r="D46" s="10" t="s">
        <v>103</v>
      </c>
      <c r="E46" s="367">
        <v>0</v>
      </c>
      <c r="F46" s="40">
        <v>29299</v>
      </c>
      <c r="G46" s="40">
        <v>29296.85</v>
      </c>
      <c r="H46" s="33">
        <f>G46/F46</f>
        <v>0.9999266186559268</v>
      </c>
      <c r="I46" s="91">
        <f t="shared" si="1"/>
        <v>0.0015063838400286931</v>
      </c>
      <c r="J46" s="40">
        <v>0</v>
      </c>
    </row>
    <row r="47" spans="1:10" s="78" customFormat="1" ht="15" customHeight="1">
      <c r="A47" s="97" t="s">
        <v>607</v>
      </c>
      <c r="B47" s="76"/>
      <c r="C47" s="85" t="s">
        <v>559</v>
      </c>
      <c r="D47" s="85"/>
      <c r="E47" s="366">
        <v>0</v>
      </c>
      <c r="F47" s="203">
        <f>F48</f>
        <v>15400</v>
      </c>
      <c r="G47" s="203">
        <f>G48</f>
        <v>15398.01</v>
      </c>
      <c r="H47" s="204">
        <f t="shared" si="0"/>
        <v>0.9998707792207793</v>
      </c>
      <c r="I47" s="204">
        <f t="shared" si="1"/>
        <v>0.0007917340407791356</v>
      </c>
      <c r="J47" s="203">
        <v>0</v>
      </c>
    </row>
    <row r="48" spans="1:10" ht="28.5" customHeight="1">
      <c r="A48" s="12" t="s">
        <v>608</v>
      </c>
      <c r="B48" s="3"/>
      <c r="C48" s="10"/>
      <c r="D48" s="10" t="s">
        <v>103</v>
      </c>
      <c r="E48" s="367">
        <v>0</v>
      </c>
      <c r="F48" s="40">
        <v>15400</v>
      </c>
      <c r="G48" s="40">
        <v>15398.01</v>
      </c>
      <c r="H48" s="33">
        <f t="shared" si="0"/>
        <v>0.9998707792207793</v>
      </c>
      <c r="I48" s="91">
        <f t="shared" si="1"/>
        <v>0.0007917340407791356</v>
      </c>
      <c r="J48" s="40">
        <v>0</v>
      </c>
    </row>
    <row r="49" spans="1:10" s="67" customFormat="1" ht="15" customHeight="1">
      <c r="A49" s="97" t="s">
        <v>560</v>
      </c>
      <c r="B49" s="85"/>
      <c r="C49" s="85" t="s">
        <v>561</v>
      </c>
      <c r="D49" s="85"/>
      <c r="E49" s="366">
        <f>E50</f>
        <v>0</v>
      </c>
      <c r="F49" s="377">
        <f>F50</f>
        <v>14474</v>
      </c>
      <c r="G49" s="377">
        <f>G50</f>
        <v>14472.14</v>
      </c>
      <c r="H49" s="189">
        <f t="shared" si="0"/>
        <v>0.9998714937128644</v>
      </c>
      <c r="I49" s="204">
        <f t="shared" si="1"/>
        <v>0.0007441277074713784</v>
      </c>
      <c r="J49" s="203">
        <v>0</v>
      </c>
    </row>
    <row r="50" spans="1:10" ht="28.5" customHeight="1">
      <c r="A50" s="109" t="s">
        <v>608</v>
      </c>
      <c r="B50" s="3"/>
      <c r="C50" s="10"/>
      <c r="D50" s="10" t="s">
        <v>103</v>
      </c>
      <c r="E50" s="367">
        <v>0</v>
      </c>
      <c r="F50" s="40">
        <v>14474</v>
      </c>
      <c r="G50" s="40">
        <v>14472.14</v>
      </c>
      <c r="H50" s="33">
        <f t="shared" si="0"/>
        <v>0.9998714937128644</v>
      </c>
      <c r="I50" s="91">
        <f t="shared" si="1"/>
        <v>0.0007441277074713784</v>
      </c>
      <c r="J50" s="40">
        <v>0</v>
      </c>
    </row>
    <row r="51" spans="1:10" ht="25.5">
      <c r="A51" s="8" t="s">
        <v>28</v>
      </c>
      <c r="B51" s="32" t="s">
        <v>393</v>
      </c>
      <c r="C51" s="32"/>
      <c r="D51" s="32"/>
      <c r="E51" s="368">
        <f aca="true" t="shared" si="2" ref="E51:G52">E52</f>
        <v>1500</v>
      </c>
      <c r="F51" s="72">
        <f t="shared" si="2"/>
        <v>460</v>
      </c>
      <c r="G51" s="72">
        <f t="shared" si="2"/>
        <v>466.1</v>
      </c>
      <c r="H51" s="87">
        <f t="shared" si="0"/>
        <v>1.0132608695652174</v>
      </c>
      <c r="I51" s="87">
        <f t="shared" si="1"/>
        <v>2.3965904451754165E-05</v>
      </c>
      <c r="J51" s="43">
        <v>1120</v>
      </c>
    </row>
    <row r="52" spans="1:10" s="67" customFormat="1" ht="15" customHeight="1">
      <c r="A52" s="97" t="s">
        <v>386</v>
      </c>
      <c r="B52" s="85"/>
      <c r="C52" s="85" t="s">
        <v>387</v>
      </c>
      <c r="D52" s="85"/>
      <c r="E52" s="366">
        <f t="shared" si="2"/>
        <v>1500</v>
      </c>
      <c r="F52" s="209">
        <f t="shared" si="2"/>
        <v>460</v>
      </c>
      <c r="G52" s="209">
        <f t="shared" si="2"/>
        <v>466.1</v>
      </c>
      <c r="H52" s="189">
        <f t="shared" si="0"/>
        <v>1.0132608695652174</v>
      </c>
      <c r="I52" s="204">
        <f t="shared" si="1"/>
        <v>2.3965904451754165E-05</v>
      </c>
      <c r="J52" s="203">
        <v>1120</v>
      </c>
    </row>
    <row r="53" spans="1:10" ht="24" customHeight="1">
      <c r="A53" s="12" t="s">
        <v>282</v>
      </c>
      <c r="B53" s="3"/>
      <c r="C53" s="10"/>
      <c r="D53" s="10" t="s">
        <v>283</v>
      </c>
      <c r="E53" s="367">
        <v>1500</v>
      </c>
      <c r="F53" s="40">
        <v>460</v>
      </c>
      <c r="G53" s="40">
        <v>466.1</v>
      </c>
      <c r="H53" s="33">
        <f t="shared" si="0"/>
        <v>1.0132608695652174</v>
      </c>
      <c r="I53" s="91">
        <f t="shared" si="1"/>
        <v>2.3965904451754165E-05</v>
      </c>
      <c r="J53" s="40">
        <v>1120</v>
      </c>
    </row>
    <row r="54" spans="1:10" ht="36">
      <c r="A54" s="383" t="s">
        <v>314</v>
      </c>
      <c r="B54" s="2">
        <v>756</v>
      </c>
      <c r="C54" s="2"/>
      <c r="D54" s="2"/>
      <c r="E54" s="365">
        <f>SUM(E55,E58,E66,E76,E84)</f>
        <v>8468685</v>
      </c>
      <c r="F54" s="41">
        <f>SUM(F55,F58,F66,F76,F84)</f>
        <v>8169767</v>
      </c>
      <c r="G54" s="41">
        <f>SUM(G55,G58,G66,G76,G84)</f>
        <v>8420957.05</v>
      </c>
      <c r="H54" s="87">
        <f t="shared" si="0"/>
        <v>1.0307462930093356</v>
      </c>
      <c r="I54" s="87">
        <f t="shared" si="1"/>
        <v>0.43298831163403906</v>
      </c>
      <c r="J54" s="41">
        <f>SUM(J55,J58,J66,J76,J84)</f>
        <v>218942.27</v>
      </c>
    </row>
    <row r="55" spans="1:10" s="67" customFormat="1" ht="15" customHeight="1">
      <c r="A55" s="97" t="s">
        <v>315</v>
      </c>
      <c r="B55" s="85"/>
      <c r="C55" s="85">
        <v>75601</v>
      </c>
      <c r="D55" s="85"/>
      <c r="E55" s="366">
        <f>SUM(E56:E57)</f>
        <v>35020</v>
      </c>
      <c r="F55" s="203">
        <f>SUM(F56:F57)</f>
        <v>51020</v>
      </c>
      <c r="G55" s="203">
        <f>SUM(G56:G57)</f>
        <v>57452.899999999994</v>
      </c>
      <c r="H55" s="189">
        <f t="shared" si="0"/>
        <v>1.1260858486867893</v>
      </c>
      <c r="I55" s="204">
        <f t="shared" si="1"/>
        <v>0.0029541100876983193</v>
      </c>
      <c r="J55" s="203">
        <f>J56+J57</f>
        <v>46338</v>
      </c>
    </row>
    <row r="56" spans="1:10" ht="25.5">
      <c r="A56" s="12" t="s">
        <v>316</v>
      </c>
      <c r="B56" s="3"/>
      <c r="C56" s="3"/>
      <c r="D56" s="10" t="s">
        <v>105</v>
      </c>
      <c r="E56" s="367">
        <v>35000</v>
      </c>
      <c r="F56" s="40">
        <v>51000</v>
      </c>
      <c r="G56" s="40">
        <v>57424.7</v>
      </c>
      <c r="H56" s="33">
        <f t="shared" si="0"/>
        <v>1.1259745098039216</v>
      </c>
      <c r="I56" s="91">
        <f t="shared" si="1"/>
        <v>0.00295266010163194</v>
      </c>
      <c r="J56" s="40">
        <v>46338</v>
      </c>
    </row>
    <row r="57" spans="1:10" ht="12.75" customHeight="1">
      <c r="A57" s="12" t="s">
        <v>182</v>
      </c>
      <c r="B57" s="31"/>
      <c r="C57" s="3"/>
      <c r="D57" s="10" t="s">
        <v>106</v>
      </c>
      <c r="E57" s="367">
        <v>20</v>
      </c>
      <c r="F57" s="40">
        <v>20</v>
      </c>
      <c r="G57" s="40">
        <v>28.2</v>
      </c>
      <c r="H57" s="33">
        <f t="shared" si="0"/>
        <v>1.41</v>
      </c>
      <c r="I57" s="91">
        <f t="shared" si="1"/>
        <v>1.4499860663794622E-06</v>
      </c>
      <c r="J57" s="40">
        <v>0</v>
      </c>
    </row>
    <row r="58" spans="1:10" s="67" customFormat="1" ht="37.5" customHeight="1">
      <c r="A58" s="376" t="s">
        <v>317</v>
      </c>
      <c r="B58" s="85"/>
      <c r="C58" s="85">
        <v>75615</v>
      </c>
      <c r="D58" s="85"/>
      <c r="E58" s="366">
        <f>SUM(E59:E65)</f>
        <v>1220447</v>
      </c>
      <c r="F58" s="209">
        <f>SUM(F59:F65)</f>
        <v>1297347</v>
      </c>
      <c r="G58" s="209">
        <f>SUM(G59:G65)</f>
        <v>1310939.87</v>
      </c>
      <c r="H58" s="189">
        <f t="shared" si="0"/>
        <v>1.010477435874905</v>
      </c>
      <c r="I58" s="204">
        <f t="shared" si="1"/>
        <v>0.0674058349418902</v>
      </c>
      <c r="J58" s="203">
        <f>SUM(J59:J64)</f>
        <v>28774.56</v>
      </c>
    </row>
    <row r="59" spans="1:10" ht="12.75">
      <c r="A59" s="4" t="s">
        <v>31</v>
      </c>
      <c r="B59" s="3"/>
      <c r="C59" s="3"/>
      <c r="D59" s="10" t="s">
        <v>107</v>
      </c>
      <c r="E59" s="367">
        <v>1181900</v>
      </c>
      <c r="F59" s="40">
        <v>1251900</v>
      </c>
      <c r="G59" s="40">
        <v>1270429</v>
      </c>
      <c r="H59" s="33">
        <f t="shared" si="0"/>
        <v>1.014800702931544</v>
      </c>
      <c r="I59" s="91">
        <f t="shared" si="1"/>
        <v>0.06532284923136149</v>
      </c>
      <c r="J59" s="48">
        <v>28644.56</v>
      </c>
    </row>
    <row r="60" spans="1:10" ht="12.75">
      <c r="A60" s="4" t="s">
        <v>32</v>
      </c>
      <c r="B60" s="3"/>
      <c r="C60" s="3"/>
      <c r="D60" s="10" t="s">
        <v>108</v>
      </c>
      <c r="E60" s="367">
        <v>7207</v>
      </c>
      <c r="F60" s="40">
        <v>4852</v>
      </c>
      <c r="G60" s="40">
        <v>4832</v>
      </c>
      <c r="H60" s="33">
        <f t="shared" si="0"/>
        <v>0.9958779884583677</v>
      </c>
      <c r="I60" s="91">
        <f t="shared" si="1"/>
        <v>0.00024845151321792775</v>
      </c>
      <c r="J60" s="48">
        <v>0</v>
      </c>
    </row>
    <row r="61" spans="1:10" ht="12.75">
      <c r="A61" s="4" t="s">
        <v>33</v>
      </c>
      <c r="B61" s="3"/>
      <c r="C61" s="3"/>
      <c r="D61" s="10" t="s">
        <v>109</v>
      </c>
      <c r="E61" s="367">
        <v>1486</v>
      </c>
      <c r="F61" s="40">
        <v>1486</v>
      </c>
      <c r="G61" s="40">
        <v>1537</v>
      </c>
      <c r="H61" s="33">
        <f t="shared" si="0"/>
        <v>1.0343203230148048</v>
      </c>
      <c r="I61" s="91">
        <f t="shared" si="1"/>
        <v>7.902938241224233E-05</v>
      </c>
      <c r="J61" s="48">
        <v>0</v>
      </c>
    </row>
    <row r="62" spans="1:10" ht="12.75">
      <c r="A62" s="4" t="s">
        <v>34</v>
      </c>
      <c r="B62" s="3"/>
      <c r="C62" s="3"/>
      <c r="D62" s="10" t="s">
        <v>110</v>
      </c>
      <c r="E62" s="367">
        <v>19500</v>
      </c>
      <c r="F62" s="40">
        <v>29355</v>
      </c>
      <c r="G62" s="40">
        <v>29444</v>
      </c>
      <c r="H62" s="33">
        <f t="shared" si="0"/>
        <v>1.0030318514733436</v>
      </c>
      <c r="I62" s="91">
        <f t="shared" si="1"/>
        <v>0.0015139499907261308</v>
      </c>
      <c r="J62" s="48">
        <v>130</v>
      </c>
    </row>
    <row r="63" spans="1:10" ht="12.75">
      <c r="A63" s="12" t="s">
        <v>318</v>
      </c>
      <c r="B63" s="3"/>
      <c r="C63" s="3"/>
      <c r="D63" s="10" t="s">
        <v>114</v>
      </c>
      <c r="E63" s="367">
        <v>500</v>
      </c>
      <c r="F63" s="40">
        <v>0</v>
      </c>
      <c r="G63" s="40">
        <v>0</v>
      </c>
      <c r="H63" s="33"/>
      <c r="I63" s="91">
        <f t="shared" si="1"/>
        <v>0</v>
      </c>
      <c r="J63" s="48">
        <v>0</v>
      </c>
    </row>
    <row r="64" spans="1:10" ht="12.75" customHeight="1">
      <c r="A64" s="12" t="s">
        <v>319</v>
      </c>
      <c r="B64" s="3"/>
      <c r="C64" s="3"/>
      <c r="D64" s="10" t="s">
        <v>106</v>
      </c>
      <c r="E64" s="367">
        <v>100</v>
      </c>
      <c r="F64" s="40">
        <v>0</v>
      </c>
      <c r="G64" s="40">
        <v>-5056.13</v>
      </c>
      <c r="H64" s="33"/>
      <c r="I64" s="91">
        <f t="shared" si="1"/>
        <v>-0.0002599758173689075</v>
      </c>
      <c r="J64" s="40">
        <v>0</v>
      </c>
    </row>
    <row r="65" spans="1:10" ht="25.5">
      <c r="A65" s="12" t="s">
        <v>391</v>
      </c>
      <c r="B65" s="3"/>
      <c r="C65" s="3"/>
      <c r="D65" s="10" t="s">
        <v>392</v>
      </c>
      <c r="E65" s="367">
        <v>9754</v>
      </c>
      <c r="F65" s="40">
        <v>9754</v>
      </c>
      <c r="G65" s="40">
        <v>9754</v>
      </c>
      <c r="H65" s="33">
        <f t="shared" si="0"/>
        <v>1</v>
      </c>
      <c r="I65" s="91">
        <f t="shared" si="1"/>
        <v>0.0005015306415413218</v>
      </c>
      <c r="J65" s="40">
        <v>0</v>
      </c>
    </row>
    <row r="66" spans="1:10" s="67" customFormat="1" ht="38.25" customHeight="1">
      <c r="A66" s="97" t="s">
        <v>320</v>
      </c>
      <c r="B66" s="85"/>
      <c r="C66" s="85" t="s">
        <v>156</v>
      </c>
      <c r="D66" s="85"/>
      <c r="E66" s="366">
        <f>SUM(E67:E75)</f>
        <v>1843712</v>
      </c>
      <c r="F66" s="209">
        <f>SUM(F67:F75)</f>
        <v>2000562</v>
      </c>
      <c r="G66" s="209">
        <f>SUM(G67:G75)</f>
        <v>2073140.55</v>
      </c>
      <c r="H66" s="189">
        <f t="shared" si="0"/>
        <v>1.0362790805783575</v>
      </c>
      <c r="I66" s="204">
        <f t="shared" si="1"/>
        <v>0.10659662805483174</v>
      </c>
      <c r="J66" s="203">
        <f>SUM(J67:J75)</f>
        <v>143471.38999999998</v>
      </c>
    </row>
    <row r="67" spans="1:10" ht="12.75">
      <c r="A67" s="4" t="s">
        <v>31</v>
      </c>
      <c r="B67" s="3"/>
      <c r="C67" s="3"/>
      <c r="D67" s="10" t="s">
        <v>107</v>
      </c>
      <c r="E67" s="367">
        <v>1348032</v>
      </c>
      <c r="F67" s="40">
        <v>1418032</v>
      </c>
      <c r="G67" s="40">
        <v>1441635.82</v>
      </c>
      <c r="H67" s="33">
        <f t="shared" si="0"/>
        <v>1.0166454776761034</v>
      </c>
      <c r="I67" s="91">
        <f t="shared" si="1"/>
        <v>0.07412595219125995</v>
      </c>
      <c r="J67" s="48">
        <v>124336.9</v>
      </c>
    </row>
    <row r="68" spans="1:10" ht="12.75">
      <c r="A68" s="4" t="s">
        <v>32</v>
      </c>
      <c r="B68" s="3"/>
      <c r="C68" s="3"/>
      <c r="D68" s="10" t="s">
        <v>108</v>
      </c>
      <c r="E68" s="367">
        <v>31190</v>
      </c>
      <c r="F68" s="40">
        <v>35190</v>
      </c>
      <c r="G68" s="40">
        <v>35201.85</v>
      </c>
      <c r="H68" s="33">
        <f t="shared" si="0"/>
        <v>1.0003367433930093</v>
      </c>
      <c r="I68" s="91">
        <f aca="true" t="shared" si="3" ref="I68:I131">G68/19448462.75</f>
        <v>0.0018100068088929033</v>
      </c>
      <c r="J68" s="48">
        <v>245</v>
      </c>
    </row>
    <row r="69" spans="1:10" ht="12.75">
      <c r="A69" s="4" t="s">
        <v>33</v>
      </c>
      <c r="B69" s="3"/>
      <c r="C69" s="3"/>
      <c r="D69" s="10" t="s">
        <v>109</v>
      </c>
      <c r="E69" s="367">
        <v>20</v>
      </c>
      <c r="F69" s="40">
        <v>20</v>
      </c>
      <c r="G69" s="40">
        <v>21</v>
      </c>
      <c r="H69" s="33">
        <f t="shared" si="0"/>
        <v>1.05</v>
      </c>
      <c r="I69" s="91">
        <f t="shared" si="3"/>
        <v>1.0797768579421529E-06</v>
      </c>
      <c r="J69" s="48">
        <v>0</v>
      </c>
    </row>
    <row r="70" spans="1:10" ht="12.75">
      <c r="A70" s="4" t="s">
        <v>34</v>
      </c>
      <c r="B70" s="3"/>
      <c r="C70" s="3"/>
      <c r="D70" s="10" t="s">
        <v>110</v>
      </c>
      <c r="E70" s="367">
        <v>195370</v>
      </c>
      <c r="F70" s="40">
        <v>221370</v>
      </c>
      <c r="G70" s="40">
        <v>221282</v>
      </c>
      <c r="H70" s="33">
        <f t="shared" si="0"/>
        <v>0.9996024754935177</v>
      </c>
      <c r="I70" s="91">
        <f t="shared" si="3"/>
        <v>0.011377865841864546</v>
      </c>
      <c r="J70" s="48">
        <v>17439.99</v>
      </c>
    </row>
    <row r="71" spans="1:10" ht="12.75">
      <c r="A71" s="12" t="s">
        <v>155</v>
      </c>
      <c r="B71" s="3"/>
      <c r="C71" s="3"/>
      <c r="D71" s="10" t="s">
        <v>111</v>
      </c>
      <c r="E71" s="367">
        <v>10000</v>
      </c>
      <c r="F71" s="40">
        <v>82600</v>
      </c>
      <c r="G71" s="40">
        <v>100855</v>
      </c>
      <c r="H71" s="33">
        <f t="shared" si="0"/>
        <v>1.2210048426150122</v>
      </c>
      <c r="I71" s="91">
        <f t="shared" si="3"/>
        <v>0.005185756905131229</v>
      </c>
      <c r="J71" s="48">
        <v>0</v>
      </c>
    </row>
    <row r="72" spans="1:10" ht="12.75">
      <c r="A72" s="12" t="s">
        <v>243</v>
      </c>
      <c r="B72" s="3"/>
      <c r="C72" s="3"/>
      <c r="D72" s="10" t="s">
        <v>112</v>
      </c>
      <c r="E72" s="367">
        <v>21100</v>
      </c>
      <c r="F72" s="40">
        <v>20350</v>
      </c>
      <c r="G72" s="40">
        <v>20469</v>
      </c>
      <c r="H72" s="33">
        <f t="shared" si="0"/>
        <v>1.0058476658476658</v>
      </c>
      <c r="I72" s="91">
        <f t="shared" si="3"/>
        <v>0.0010524739288199011</v>
      </c>
      <c r="J72" s="48">
        <v>969.5</v>
      </c>
    </row>
    <row r="73" spans="1:10" ht="12.75">
      <c r="A73" s="12" t="s">
        <v>35</v>
      </c>
      <c r="B73" s="3"/>
      <c r="C73" s="3"/>
      <c r="D73" s="10" t="s">
        <v>113</v>
      </c>
      <c r="E73" s="367">
        <v>110000</v>
      </c>
      <c r="F73" s="40">
        <v>110000</v>
      </c>
      <c r="G73" s="40">
        <v>115534</v>
      </c>
      <c r="H73" s="33">
        <f t="shared" si="0"/>
        <v>1.0503090909090909</v>
      </c>
      <c r="I73" s="91">
        <f t="shared" si="3"/>
        <v>0.005940520928832794</v>
      </c>
      <c r="J73" s="48">
        <v>0</v>
      </c>
    </row>
    <row r="74" spans="1:10" ht="12.75">
      <c r="A74" s="12" t="s">
        <v>318</v>
      </c>
      <c r="B74" s="3"/>
      <c r="C74" s="3"/>
      <c r="D74" s="10" t="s">
        <v>114</v>
      </c>
      <c r="E74" s="367">
        <v>120000</v>
      </c>
      <c r="F74" s="40">
        <v>105000</v>
      </c>
      <c r="G74" s="40">
        <v>128149.19</v>
      </c>
      <c r="H74" s="33">
        <f t="shared" si="0"/>
        <v>1.2204684761904763</v>
      </c>
      <c r="I74" s="91">
        <f t="shared" si="3"/>
        <v>0.006589168082191997</v>
      </c>
      <c r="J74" s="48">
        <v>480</v>
      </c>
    </row>
    <row r="75" spans="1:10" ht="12.75" customHeight="1">
      <c r="A75" s="12" t="s">
        <v>319</v>
      </c>
      <c r="B75" s="3"/>
      <c r="C75" s="3"/>
      <c r="D75" s="10" t="s">
        <v>106</v>
      </c>
      <c r="E75" s="367">
        <v>8000</v>
      </c>
      <c r="F75" s="40">
        <v>8000</v>
      </c>
      <c r="G75" s="40">
        <v>9992.69</v>
      </c>
      <c r="H75" s="33">
        <f t="shared" si="0"/>
        <v>1.24908625</v>
      </c>
      <c r="I75" s="91">
        <f t="shared" si="3"/>
        <v>0.0005138035909804748</v>
      </c>
      <c r="J75" s="48">
        <v>0</v>
      </c>
    </row>
    <row r="76" spans="1:10" s="67" customFormat="1" ht="37.5" customHeight="1">
      <c r="A76" s="97" t="s">
        <v>321</v>
      </c>
      <c r="B76" s="85"/>
      <c r="C76" s="85" t="s">
        <v>157</v>
      </c>
      <c r="D76" s="85"/>
      <c r="E76" s="366">
        <f>SUM(E77:E82)</f>
        <v>973341</v>
      </c>
      <c r="F76" s="209">
        <f>SUM(F77:F83)</f>
        <v>392888</v>
      </c>
      <c r="G76" s="209">
        <f>SUM(G77:G83)</f>
        <v>414553.58</v>
      </c>
      <c r="H76" s="189">
        <f t="shared" si="0"/>
        <v>1.0551444177475515</v>
      </c>
      <c r="I76" s="204">
        <f t="shared" si="3"/>
        <v>0.021315493431479565</v>
      </c>
      <c r="J76" s="209">
        <f>SUM(J77:J83)</f>
        <v>160.32</v>
      </c>
    </row>
    <row r="77" spans="1:10" ht="12.75">
      <c r="A77" s="12" t="s">
        <v>36</v>
      </c>
      <c r="B77" s="3"/>
      <c r="C77" s="3"/>
      <c r="D77" s="10" t="s">
        <v>115</v>
      </c>
      <c r="E77" s="367">
        <v>240000</v>
      </c>
      <c r="F77" s="40">
        <v>178000</v>
      </c>
      <c r="G77" s="40">
        <v>180734.79</v>
      </c>
      <c r="H77" s="33">
        <f t="shared" si="0"/>
        <v>1.015363988764045</v>
      </c>
      <c r="I77" s="91">
        <f t="shared" si="3"/>
        <v>0.009293011603192134</v>
      </c>
      <c r="J77" s="42">
        <v>0</v>
      </c>
    </row>
    <row r="78" spans="1:10" ht="25.5">
      <c r="A78" s="12" t="s">
        <v>601</v>
      </c>
      <c r="B78" s="3"/>
      <c r="C78" s="3"/>
      <c r="D78" s="10" t="s">
        <v>116</v>
      </c>
      <c r="E78" s="367">
        <v>140000</v>
      </c>
      <c r="F78" s="40">
        <v>152599</v>
      </c>
      <c r="G78" s="40">
        <v>169320.47</v>
      </c>
      <c r="H78" s="33">
        <f t="shared" si="0"/>
        <v>1.1095778478233802</v>
      </c>
      <c r="I78" s="91">
        <f t="shared" si="3"/>
        <v>0.008706110718185169</v>
      </c>
      <c r="J78" s="42">
        <v>0</v>
      </c>
    </row>
    <row r="79" spans="1:10" ht="25.5">
      <c r="A79" s="12" t="s">
        <v>366</v>
      </c>
      <c r="B79" s="3"/>
      <c r="C79" s="3"/>
      <c r="D79" s="10" t="s">
        <v>117</v>
      </c>
      <c r="E79" s="367">
        <v>588221</v>
      </c>
      <c r="F79" s="40">
        <v>54805</v>
      </c>
      <c r="G79" s="40">
        <v>55716.42</v>
      </c>
      <c r="H79" s="33">
        <f t="shared" si="0"/>
        <v>1.016630234467658</v>
      </c>
      <c r="I79" s="91">
        <f t="shared" si="3"/>
        <v>0.0028648238534945388</v>
      </c>
      <c r="J79" s="42">
        <v>100</v>
      </c>
    </row>
    <row r="80" spans="1:10" ht="12.75">
      <c r="A80" s="12" t="s">
        <v>37</v>
      </c>
      <c r="B80" s="3"/>
      <c r="C80" s="3"/>
      <c r="D80" s="10" t="s">
        <v>119</v>
      </c>
      <c r="E80" s="367">
        <v>100</v>
      </c>
      <c r="F80" s="40">
        <v>84</v>
      </c>
      <c r="G80" s="40">
        <v>84</v>
      </c>
      <c r="H80" s="33">
        <f aca="true" t="shared" si="4" ref="H80:H171">G80/F80</f>
        <v>1</v>
      </c>
      <c r="I80" s="91">
        <f t="shared" si="3"/>
        <v>4.3191074317686115E-06</v>
      </c>
      <c r="J80" s="42">
        <v>0</v>
      </c>
    </row>
    <row r="81" spans="1:10" ht="12.75">
      <c r="A81" s="12" t="s">
        <v>158</v>
      </c>
      <c r="B81" s="3"/>
      <c r="C81" s="3"/>
      <c r="D81" s="10" t="s">
        <v>134</v>
      </c>
      <c r="E81" s="367">
        <v>5000</v>
      </c>
      <c r="F81" s="40">
        <v>7300</v>
      </c>
      <c r="G81" s="40">
        <v>8594.5</v>
      </c>
      <c r="H81" s="33">
        <f t="shared" si="4"/>
        <v>1.1773287671232877</v>
      </c>
      <c r="I81" s="91">
        <f t="shared" si="3"/>
        <v>0.0004419115335992301</v>
      </c>
      <c r="J81" s="42">
        <v>0</v>
      </c>
    </row>
    <row r="82" spans="1:10" ht="12.75" customHeight="1">
      <c r="A82" s="12" t="s">
        <v>182</v>
      </c>
      <c r="B82" s="3"/>
      <c r="C82" s="3"/>
      <c r="D82" s="10" t="s">
        <v>106</v>
      </c>
      <c r="E82" s="367">
        <v>20</v>
      </c>
      <c r="F82" s="40">
        <v>0</v>
      </c>
      <c r="G82" s="40">
        <v>0</v>
      </c>
      <c r="H82" s="33"/>
      <c r="I82" s="91">
        <f t="shared" si="3"/>
        <v>0</v>
      </c>
      <c r="J82" s="42">
        <v>0</v>
      </c>
    </row>
    <row r="83" spans="1:10" ht="12.75">
      <c r="A83" s="11" t="s">
        <v>16</v>
      </c>
      <c r="B83" s="3"/>
      <c r="C83" s="3"/>
      <c r="D83" s="10" t="s">
        <v>102</v>
      </c>
      <c r="E83" s="367">
        <v>0</v>
      </c>
      <c r="F83" s="40">
        <v>100</v>
      </c>
      <c r="G83" s="40">
        <v>103.4</v>
      </c>
      <c r="H83" s="33">
        <f t="shared" si="4"/>
        <v>1.034</v>
      </c>
      <c r="I83" s="91">
        <f t="shared" si="3"/>
        <v>5.316615576724696E-06</v>
      </c>
      <c r="J83" s="42">
        <v>60.32</v>
      </c>
    </row>
    <row r="84" spans="1:10" s="67" customFormat="1" ht="25.5">
      <c r="A84" s="97" t="s">
        <v>38</v>
      </c>
      <c r="B84" s="85"/>
      <c r="C84" s="85" t="s">
        <v>159</v>
      </c>
      <c r="D84" s="85"/>
      <c r="E84" s="366">
        <f>SUM(E85:E86)</f>
        <v>4396165</v>
      </c>
      <c r="F84" s="209">
        <f>SUM(F85:F86)</f>
        <v>4427950</v>
      </c>
      <c r="G84" s="209">
        <f>SUM(G85:G86)</f>
        <v>4564870.15</v>
      </c>
      <c r="H84" s="189">
        <f t="shared" si="4"/>
        <v>1.0309217922514935</v>
      </c>
      <c r="I84" s="204">
        <f t="shared" si="3"/>
        <v>0.23471624511813924</v>
      </c>
      <c r="J84" s="209">
        <f>SUM(J85:J89)</f>
        <v>198</v>
      </c>
    </row>
    <row r="85" spans="1:10" ht="12.75">
      <c r="A85" s="12" t="s">
        <v>39</v>
      </c>
      <c r="B85" s="3"/>
      <c r="C85" s="3"/>
      <c r="D85" s="10" t="s">
        <v>118</v>
      </c>
      <c r="E85" s="367">
        <v>4224950</v>
      </c>
      <c r="F85" s="40">
        <v>4349950</v>
      </c>
      <c r="G85" s="40">
        <v>4485860</v>
      </c>
      <c r="H85" s="33">
        <f t="shared" si="4"/>
        <v>1.031244037287785</v>
      </c>
      <c r="I85" s="91">
        <f t="shared" si="3"/>
        <v>0.23065370552230408</v>
      </c>
      <c r="J85" s="42">
        <v>198</v>
      </c>
    </row>
    <row r="86" spans="1:10" ht="12.75">
      <c r="A86" s="12" t="s">
        <v>40</v>
      </c>
      <c r="B86" s="3"/>
      <c r="C86" s="3"/>
      <c r="D86" s="10" t="s">
        <v>120</v>
      </c>
      <c r="E86" s="367">
        <v>171215</v>
      </c>
      <c r="F86" s="40">
        <v>78000</v>
      </c>
      <c r="G86" s="40">
        <v>79010.15</v>
      </c>
      <c r="H86" s="33">
        <f t="shared" si="4"/>
        <v>1.012950641025641</v>
      </c>
      <c r="I86" s="91">
        <f t="shared" si="3"/>
        <v>0.004062539595835152</v>
      </c>
      <c r="J86" s="42">
        <f>SUM(J87:J93)</f>
        <v>0</v>
      </c>
    </row>
    <row r="87" spans="1:10" ht="18" customHeight="1">
      <c r="A87" s="5" t="s">
        <v>42</v>
      </c>
      <c r="B87" s="2">
        <v>758</v>
      </c>
      <c r="C87" s="2"/>
      <c r="D87" s="2"/>
      <c r="E87" s="365">
        <f>SUM(E88,E92,E94,E90)</f>
        <v>4258191</v>
      </c>
      <c r="F87" s="41">
        <f>SUM(F88,F92,F94,F90)</f>
        <v>4252635</v>
      </c>
      <c r="G87" s="41">
        <f>SUM(G88,G92,G94,G90)</f>
        <v>4255755.41</v>
      </c>
      <c r="H87" s="87">
        <f t="shared" si="4"/>
        <v>1.0007337591869512</v>
      </c>
      <c r="I87" s="87">
        <f t="shared" si="3"/>
        <v>0.2188222002276247</v>
      </c>
      <c r="J87" s="49">
        <v>0</v>
      </c>
    </row>
    <row r="88" spans="1:10" s="67" customFormat="1" ht="15" customHeight="1">
      <c r="A88" s="97" t="s">
        <v>367</v>
      </c>
      <c r="B88" s="85"/>
      <c r="C88" s="85">
        <v>75801</v>
      </c>
      <c r="D88" s="85"/>
      <c r="E88" s="366">
        <f>SUM(E89)</f>
        <v>4095548</v>
      </c>
      <c r="F88" s="203">
        <f>F89</f>
        <v>4082992</v>
      </c>
      <c r="G88" s="203">
        <f>G89</f>
        <v>4082992</v>
      </c>
      <c r="H88" s="189">
        <f t="shared" si="4"/>
        <v>1</v>
      </c>
      <c r="I88" s="87">
        <f t="shared" si="3"/>
        <v>0.20993906060775935</v>
      </c>
      <c r="J88" s="212">
        <v>0</v>
      </c>
    </row>
    <row r="89" spans="1:10" ht="12.75">
      <c r="A89" s="4" t="s">
        <v>43</v>
      </c>
      <c r="B89" s="3"/>
      <c r="C89" s="3"/>
      <c r="D89" s="10" t="s">
        <v>121</v>
      </c>
      <c r="E89" s="367">
        <v>4095548</v>
      </c>
      <c r="F89" s="40">
        <v>4082992</v>
      </c>
      <c r="G89" s="40">
        <v>4082992</v>
      </c>
      <c r="H89" s="33">
        <f t="shared" si="4"/>
        <v>1</v>
      </c>
      <c r="I89" s="91">
        <f t="shared" si="3"/>
        <v>0.20993906060775935</v>
      </c>
      <c r="J89" s="110">
        <v>0</v>
      </c>
    </row>
    <row r="90" spans="1:10" s="78" customFormat="1" ht="12.75" hidden="1">
      <c r="A90" s="79" t="s">
        <v>322</v>
      </c>
      <c r="B90" s="76"/>
      <c r="C90" s="76" t="s">
        <v>323</v>
      </c>
      <c r="D90" s="76"/>
      <c r="E90" s="369">
        <f>SUM(E91)</f>
        <v>0</v>
      </c>
      <c r="F90" s="77">
        <f>F91</f>
        <v>0</v>
      </c>
      <c r="G90" s="77">
        <f>G91</f>
        <v>0</v>
      </c>
      <c r="H90" s="88" t="e">
        <f t="shared" si="4"/>
        <v>#DIV/0!</v>
      </c>
      <c r="I90" s="87">
        <f t="shared" si="3"/>
        <v>0</v>
      </c>
      <c r="J90" s="81">
        <v>0</v>
      </c>
    </row>
    <row r="91" spans="1:10" ht="12.75" hidden="1">
      <c r="A91" s="12" t="s">
        <v>43</v>
      </c>
      <c r="B91" s="3"/>
      <c r="C91" s="3"/>
      <c r="D91" s="10" t="s">
        <v>121</v>
      </c>
      <c r="E91" s="367">
        <v>0</v>
      </c>
      <c r="F91" s="40">
        <v>0</v>
      </c>
      <c r="G91" s="40">
        <v>0</v>
      </c>
      <c r="H91" s="33" t="e">
        <f t="shared" si="4"/>
        <v>#DIV/0!</v>
      </c>
      <c r="I91" s="87">
        <f t="shared" si="3"/>
        <v>0</v>
      </c>
      <c r="J91" s="110">
        <v>0</v>
      </c>
    </row>
    <row r="92" spans="1:10" s="67" customFormat="1" ht="15" customHeight="1">
      <c r="A92" s="97" t="s">
        <v>161</v>
      </c>
      <c r="B92" s="85"/>
      <c r="C92" s="85" t="s">
        <v>162</v>
      </c>
      <c r="D92" s="85"/>
      <c r="E92" s="366">
        <f>SUM(E93)</f>
        <v>32400</v>
      </c>
      <c r="F92" s="203">
        <f>SUM(F93)</f>
        <v>39400</v>
      </c>
      <c r="G92" s="203">
        <f>SUM(G93)</f>
        <v>42520.41</v>
      </c>
      <c r="H92" s="189">
        <f t="shared" si="4"/>
        <v>1.079198223350254</v>
      </c>
      <c r="I92" s="204">
        <f t="shared" si="3"/>
        <v>0.0021863121289624806</v>
      </c>
      <c r="J92" s="212">
        <v>0</v>
      </c>
    </row>
    <row r="93" spans="1:10" ht="12.75">
      <c r="A93" s="12" t="s">
        <v>16</v>
      </c>
      <c r="B93" s="3"/>
      <c r="C93" s="3"/>
      <c r="D93" s="10" t="s">
        <v>102</v>
      </c>
      <c r="E93" s="367">
        <v>32400</v>
      </c>
      <c r="F93" s="40">
        <v>39400</v>
      </c>
      <c r="G93" s="40">
        <v>42520.41</v>
      </c>
      <c r="H93" s="33">
        <f t="shared" si="4"/>
        <v>1.079198223350254</v>
      </c>
      <c r="I93" s="91">
        <f t="shared" si="3"/>
        <v>0.0021863121289624806</v>
      </c>
      <c r="J93" s="110">
        <v>0</v>
      </c>
    </row>
    <row r="94" spans="1:10" s="67" customFormat="1" ht="15" customHeight="1">
      <c r="A94" s="97" t="s">
        <v>324</v>
      </c>
      <c r="B94" s="85"/>
      <c r="C94" s="85" t="s">
        <v>122</v>
      </c>
      <c r="D94" s="85"/>
      <c r="E94" s="366">
        <f>SUM(E95)</f>
        <v>130243</v>
      </c>
      <c r="F94" s="203">
        <f>SUM(F95)</f>
        <v>130243</v>
      </c>
      <c r="G94" s="203">
        <f>G95</f>
        <v>130243</v>
      </c>
      <c r="H94" s="189">
        <f t="shared" si="4"/>
        <v>1</v>
      </c>
      <c r="I94" s="204">
        <f t="shared" si="3"/>
        <v>0.006696827490902848</v>
      </c>
      <c r="J94" s="212">
        <v>0</v>
      </c>
    </row>
    <row r="95" spans="1:10" ht="12.75">
      <c r="A95" s="4" t="s">
        <v>43</v>
      </c>
      <c r="B95" s="3"/>
      <c r="C95" s="3"/>
      <c r="D95" s="10" t="s">
        <v>121</v>
      </c>
      <c r="E95" s="367">
        <v>130243</v>
      </c>
      <c r="F95" s="40">
        <v>130243</v>
      </c>
      <c r="G95" s="40">
        <v>130243</v>
      </c>
      <c r="H95" s="33">
        <f t="shared" si="4"/>
        <v>1</v>
      </c>
      <c r="I95" s="91">
        <f t="shared" si="3"/>
        <v>0.006696827490902848</v>
      </c>
      <c r="J95" s="110">
        <v>0</v>
      </c>
    </row>
    <row r="96" spans="1:10" ht="18" customHeight="1">
      <c r="A96" s="5" t="s">
        <v>46</v>
      </c>
      <c r="B96" s="2">
        <v>801</v>
      </c>
      <c r="C96" s="2"/>
      <c r="D96" s="2"/>
      <c r="E96" s="365">
        <f>SUM(E97,E112,E119,E107,E126)</f>
        <v>498694</v>
      </c>
      <c r="F96" s="41">
        <f>SUM(F97,F112,F119,F129,F107,F126,F131,F124)</f>
        <v>875790.48</v>
      </c>
      <c r="G96" s="41">
        <f>SUM(G97,G112,G119,G129,G107,G126,G124,G131)</f>
        <v>871727.56</v>
      </c>
      <c r="H96" s="87">
        <f t="shared" si="4"/>
        <v>0.9953608538882497</v>
      </c>
      <c r="I96" s="87">
        <f t="shared" si="3"/>
        <v>0.04482244027230379</v>
      </c>
      <c r="J96" s="41">
        <f>SUM(J97,J112,J119,J129,J107,J126,)</f>
        <v>528.51</v>
      </c>
    </row>
    <row r="97" spans="1:10" s="67" customFormat="1" ht="15" customHeight="1">
      <c r="A97" s="97" t="s">
        <v>47</v>
      </c>
      <c r="B97" s="85"/>
      <c r="C97" s="85">
        <v>80101</v>
      </c>
      <c r="D97" s="85"/>
      <c r="E97" s="366">
        <f>SUM(E98:E106)</f>
        <v>40694</v>
      </c>
      <c r="F97" s="209">
        <f>SUM(F98:F106)</f>
        <v>74503.92</v>
      </c>
      <c r="G97" s="209">
        <f>SUM(G98:G106)</f>
        <v>74797.23</v>
      </c>
      <c r="H97" s="189">
        <f t="shared" si="4"/>
        <v>1.0039368398333939</v>
      </c>
      <c r="I97" s="204">
        <f t="shared" si="3"/>
        <v>0.0038459199043893583</v>
      </c>
      <c r="J97" s="209">
        <f>SUM(J98:J104)</f>
        <v>0</v>
      </c>
    </row>
    <row r="98" spans="1:12" ht="12.75">
      <c r="A98" s="4" t="s">
        <v>158</v>
      </c>
      <c r="B98" s="3"/>
      <c r="C98" s="3"/>
      <c r="D98" s="3" t="s">
        <v>134</v>
      </c>
      <c r="E98" s="367">
        <v>100</v>
      </c>
      <c r="F98" s="42">
        <v>144</v>
      </c>
      <c r="G98" s="42">
        <v>162</v>
      </c>
      <c r="H98" s="91">
        <f t="shared" si="4"/>
        <v>1.125</v>
      </c>
      <c r="I98" s="91">
        <f t="shared" si="3"/>
        <v>8.329707189839464E-06</v>
      </c>
      <c r="J98" s="48">
        <v>0</v>
      </c>
      <c r="L98" s="70"/>
    </row>
    <row r="99" spans="1:12" ht="40.5" customHeight="1">
      <c r="A99" s="109" t="s">
        <v>365</v>
      </c>
      <c r="B99" s="3"/>
      <c r="C99" s="3"/>
      <c r="D99" s="10" t="s">
        <v>101</v>
      </c>
      <c r="E99" s="367">
        <v>11520</v>
      </c>
      <c r="F99" s="42">
        <v>15820</v>
      </c>
      <c r="G99" s="42">
        <v>15907.5</v>
      </c>
      <c r="H99" s="33">
        <f t="shared" si="4"/>
        <v>1.0055309734513274</v>
      </c>
      <c r="I99" s="91">
        <f t="shared" si="3"/>
        <v>0.0008179309698911807</v>
      </c>
      <c r="J99" s="40">
        <v>0</v>
      </c>
      <c r="L99" s="70"/>
    </row>
    <row r="100" spans="1:10" ht="12.75">
      <c r="A100" s="4" t="s">
        <v>59</v>
      </c>
      <c r="B100" s="3"/>
      <c r="C100" s="3"/>
      <c r="D100" s="10" t="s">
        <v>125</v>
      </c>
      <c r="E100" s="367">
        <v>7404</v>
      </c>
      <c r="F100" s="40">
        <v>812</v>
      </c>
      <c r="G100" s="40">
        <v>811.11</v>
      </c>
      <c r="H100" s="33">
        <f t="shared" si="4"/>
        <v>0.9989039408866995</v>
      </c>
      <c r="I100" s="91">
        <f t="shared" si="3"/>
        <v>4.170560986883141E-05</v>
      </c>
      <c r="J100" s="48">
        <v>0</v>
      </c>
    </row>
    <row r="101" spans="1:10" ht="12.75">
      <c r="A101" s="11" t="s">
        <v>355</v>
      </c>
      <c r="B101" s="3"/>
      <c r="C101" s="3"/>
      <c r="D101" s="10" t="s">
        <v>356</v>
      </c>
      <c r="E101" s="367">
        <v>0</v>
      </c>
      <c r="F101" s="40">
        <v>1312</v>
      </c>
      <c r="G101" s="40">
        <v>1311.3</v>
      </c>
      <c r="H101" s="33">
        <f t="shared" si="4"/>
        <v>0.9994664634146341</v>
      </c>
      <c r="I101" s="91">
        <f t="shared" si="3"/>
        <v>6.742435208664499E-05</v>
      </c>
      <c r="J101" s="48">
        <v>0</v>
      </c>
    </row>
    <row r="102" spans="1:10" ht="12.75">
      <c r="A102" s="12" t="s">
        <v>16</v>
      </c>
      <c r="B102" s="3"/>
      <c r="C102" s="3"/>
      <c r="D102" s="10" t="s">
        <v>102</v>
      </c>
      <c r="E102" s="367">
        <v>70</v>
      </c>
      <c r="F102" s="40">
        <v>20</v>
      </c>
      <c r="G102" s="40">
        <v>4.39</v>
      </c>
      <c r="H102" s="33">
        <f t="shared" si="4"/>
        <v>0.21949999999999997</v>
      </c>
      <c r="I102" s="91">
        <f t="shared" si="3"/>
        <v>2.2572478125552622E-07</v>
      </c>
      <c r="J102" s="48">
        <v>0</v>
      </c>
    </row>
    <row r="103" spans="1:10" ht="24.75" customHeight="1">
      <c r="A103" s="12" t="s">
        <v>462</v>
      </c>
      <c r="B103" s="3"/>
      <c r="C103" s="3"/>
      <c r="D103" s="10" t="s">
        <v>278</v>
      </c>
      <c r="E103" s="367">
        <v>4800</v>
      </c>
      <c r="F103" s="40">
        <v>5750</v>
      </c>
      <c r="G103" s="40">
        <v>6150</v>
      </c>
      <c r="H103" s="33">
        <f t="shared" si="4"/>
        <v>1.0695652173913044</v>
      </c>
      <c r="I103" s="91">
        <f t="shared" si="3"/>
        <v>0.00031622036554020187</v>
      </c>
      <c r="J103" s="48">
        <v>0</v>
      </c>
    </row>
    <row r="104" spans="1:10" s="71" customFormat="1" ht="12.75">
      <c r="A104" s="12" t="s">
        <v>8</v>
      </c>
      <c r="B104" s="10"/>
      <c r="C104" s="10"/>
      <c r="D104" s="10" t="s">
        <v>197</v>
      </c>
      <c r="E104" s="258">
        <v>0</v>
      </c>
      <c r="F104" s="45">
        <v>6173</v>
      </c>
      <c r="G104" s="45">
        <v>6173</v>
      </c>
      <c r="H104" s="33">
        <f t="shared" si="4"/>
        <v>1</v>
      </c>
      <c r="I104" s="91">
        <f t="shared" si="3"/>
        <v>0.00031740297828937664</v>
      </c>
      <c r="J104" s="110">
        <v>0</v>
      </c>
    </row>
    <row r="105" spans="1:10" s="71" customFormat="1" ht="26.25" customHeight="1">
      <c r="A105" s="12" t="s">
        <v>600</v>
      </c>
      <c r="B105" s="10"/>
      <c r="C105" s="10"/>
      <c r="D105" s="10" t="s">
        <v>103</v>
      </c>
      <c r="E105" s="258">
        <v>0</v>
      </c>
      <c r="F105" s="45">
        <v>27672.92</v>
      </c>
      <c r="G105" s="45">
        <v>27477.93</v>
      </c>
      <c r="H105" s="33">
        <f t="shared" si="4"/>
        <v>0.9929537612944352</v>
      </c>
      <c r="I105" s="91">
        <f t="shared" si="3"/>
        <v>0.0014128587103883056</v>
      </c>
      <c r="J105" s="45">
        <v>0</v>
      </c>
    </row>
    <row r="106" spans="1:10" s="71" customFormat="1" ht="39.75" customHeight="1">
      <c r="A106" s="109" t="s">
        <v>325</v>
      </c>
      <c r="B106" s="10"/>
      <c r="C106" s="10"/>
      <c r="D106" s="10" t="s">
        <v>359</v>
      </c>
      <c r="E106" s="258">
        <v>16800</v>
      </c>
      <c r="F106" s="45">
        <v>16800</v>
      </c>
      <c r="G106" s="45">
        <v>16800</v>
      </c>
      <c r="H106" s="33">
        <f t="shared" si="4"/>
        <v>1</v>
      </c>
      <c r="I106" s="91">
        <f t="shared" si="3"/>
        <v>0.0008638214863537222</v>
      </c>
      <c r="J106" s="45">
        <v>0</v>
      </c>
    </row>
    <row r="107" spans="1:10" s="67" customFormat="1" ht="15" customHeight="1">
      <c r="A107" s="97" t="s">
        <v>264</v>
      </c>
      <c r="B107" s="85"/>
      <c r="C107" s="85" t="s">
        <v>186</v>
      </c>
      <c r="D107" s="85"/>
      <c r="E107" s="366">
        <f>E111+E108+E110</f>
        <v>101115</v>
      </c>
      <c r="F107" s="209">
        <f>F111+F108+F110+F109</f>
        <v>222573</v>
      </c>
      <c r="G107" s="209">
        <f>G111+G108+G110+G109</f>
        <v>221660.72</v>
      </c>
      <c r="H107" s="189">
        <f t="shared" si="4"/>
        <v>0.9959012099401096</v>
      </c>
      <c r="I107" s="204">
        <f t="shared" si="3"/>
        <v>0.011397338846228348</v>
      </c>
      <c r="J107" s="203">
        <f>J108+J109</f>
        <v>0</v>
      </c>
    </row>
    <row r="108" spans="1:10" s="71" customFormat="1" ht="12.75">
      <c r="A108" s="12" t="s">
        <v>59</v>
      </c>
      <c r="B108" s="10"/>
      <c r="C108" s="10"/>
      <c r="D108" s="10" t="s">
        <v>125</v>
      </c>
      <c r="E108" s="258">
        <v>3000</v>
      </c>
      <c r="F108" s="206">
        <v>99090</v>
      </c>
      <c r="G108" s="206">
        <v>98178.53</v>
      </c>
      <c r="H108" s="91">
        <f t="shared" si="4"/>
        <v>0.9908015945100414</v>
      </c>
      <c r="I108" s="91">
        <f t="shared" si="3"/>
        <v>0.00504813831622759</v>
      </c>
      <c r="J108" s="110">
        <v>0</v>
      </c>
    </row>
    <row r="109" spans="1:10" s="71" customFormat="1" ht="12.75">
      <c r="A109" s="12" t="s">
        <v>16</v>
      </c>
      <c r="B109" s="10"/>
      <c r="C109" s="10"/>
      <c r="D109" s="10" t="s">
        <v>102</v>
      </c>
      <c r="E109" s="258">
        <v>0</v>
      </c>
      <c r="F109" s="206">
        <v>2</v>
      </c>
      <c r="G109" s="206">
        <v>1.19</v>
      </c>
      <c r="H109" s="91">
        <f t="shared" si="4"/>
        <v>0.595</v>
      </c>
      <c r="I109" s="91">
        <f t="shared" si="3"/>
        <v>6.118735528338866E-08</v>
      </c>
      <c r="J109" s="110">
        <v>0</v>
      </c>
    </row>
    <row r="110" spans="1:10" s="71" customFormat="1" ht="25.5">
      <c r="A110" s="12" t="s">
        <v>288</v>
      </c>
      <c r="B110" s="10"/>
      <c r="C110" s="10"/>
      <c r="D110" s="10" t="s">
        <v>160</v>
      </c>
      <c r="E110" s="258">
        <v>0</v>
      </c>
      <c r="F110" s="206">
        <v>123481</v>
      </c>
      <c r="G110" s="206">
        <v>123481</v>
      </c>
      <c r="H110" s="91">
        <f t="shared" si="4"/>
        <v>1</v>
      </c>
      <c r="I110" s="91">
        <f t="shared" si="3"/>
        <v>0.006349139342645475</v>
      </c>
      <c r="J110" s="45">
        <v>0</v>
      </c>
    </row>
    <row r="111" spans="1:10" ht="24.75" customHeight="1">
      <c r="A111" s="107" t="s">
        <v>368</v>
      </c>
      <c r="B111" s="3"/>
      <c r="C111" s="3"/>
      <c r="D111" s="10" t="s">
        <v>97</v>
      </c>
      <c r="E111" s="367">
        <v>98115</v>
      </c>
      <c r="F111" s="40">
        <v>0</v>
      </c>
      <c r="G111" s="40">
        <v>0</v>
      </c>
      <c r="H111" s="33"/>
      <c r="I111" s="91">
        <f t="shared" si="3"/>
        <v>0</v>
      </c>
      <c r="J111" s="40">
        <v>0</v>
      </c>
    </row>
    <row r="112" spans="1:10" s="67" customFormat="1" ht="15" customHeight="1">
      <c r="A112" s="97" t="s">
        <v>123</v>
      </c>
      <c r="B112" s="85"/>
      <c r="C112" s="85" t="s">
        <v>124</v>
      </c>
      <c r="D112" s="85"/>
      <c r="E112" s="366">
        <f>SUM(E113:E118)</f>
        <v>259822</v>
      </c>
      <c r="F112" s="209">
        <f>SUM(F113:F118)</f>
        <v>397225</v>
      </c>
      <c r="G112" s="209">
        <f>SUM(G113:G118)</f>
        <v>398543.56</v>
      </c>
      <c r="H112" s="204">
        <f t="shared" si="4"/>
        <v>1.0033194285354647</v>
      </c>
      <c r="I112" s="204">
        <f t="shared" si="3"/>
        <v>0.0204922910938038</v>
      </c>
      <c r="J112" s="203">
        <f>SUM(J113:J118)</f>
        <v>246.12</v>
      </c>
    </row>
    <row r="113" spans="1:10" ht="12.75">
      <c r="A113" s="12" t="s">
        <v>59</v>
      </c>
      <c r="B113" s="3"/>
      <c r="C113" s="10"/>
      <c r="D113" s="10" t="s">
        <v>125</v>
      </c>
      <c r="E113" s="367">
        <v>127900</v>
      </c>
      <c r="F113" s="40">
        <v>273594</v>
      </c>
      <c r="G113" s="40">
        <v>274889.64</v>
      </c>
      <c r="H113" s="91">
        <f t="shared" si="4"/>
        <v>1.0047356301673283</v>
      </c>
      <c r="I113" s="91">
        <f t="shared" si="3"/>
        <v>0.014134260560002358</v>
      </c>
      <c r="J113" s="48">
        <v>243.4</v>
      </c>
    </row>
    <row r="114" spans="1:10" ht="12.75">
      <c r="A114" s="12" t="s">
        <v>16</v>
      </c>
      <c r="B114" s="3"/>
      <c r="C114" s="10"/>
      <c r="D114" s="10" t="s">
        <v>102</v>
      </c>
      <c r="E114" s="367">
        <v>150</v>
      </c>
      <c r="F114" s="40">
        <v>150</v>
      </c>
      <c r="G114" s="40">
        <v>172.92</v>
      </c>
      <c r="H114" s="91">
        <f t="shared" si="4"/>
        <v>1.1527999999999998</v>
      </c>
      <c r="I114" s="91">
        <f t="shared" si="3"/>
        <v>8.891191155969383E-06</v>
      </c>
      <c r="J114" s="48">
        <v>2.72</v>
      </c>
    </row>
    <row r="115" spans="1:10" ht="25.5" hidden="1">
      <c r="A115" s="12" t="s">
        <v>277</v>
      </c>
      <c r="B115" s="3"/>
      <c r="C115" s="10"/>
      <c r="D115" s="10" t="s">
        <v>278</v>
      </c>
      <c r="E115" s="367">
        <v>0</v>
      </c>
      <c r="F115" s="40">
        <v>0</v>
      </c>
      <c r="G115" s="40">
        <v>0</v>
      </c>
      <c r="H115" s="91" t="e">
        <f t="shared" si="4"/>
        <v>#DIV/0!</v>
      </c>
      <c r="I115" s="91">
        <f t="shared" si="3"/>
        <v>0</v>
      </c>
      <c r="J115" s="40">
        <v>0</v>
      </c>
    </row>
    <row r="116" spans="1:10" ht="12.75" hidden="1">
      <c r="A116" s="12" t="s">
        <v>8</v>
      </c>
      <c r="B116" s="3"/>
      <c r="C116" s="10"/>
      <c r="D116" s="10" t="s">
        <v>197</v>
      </c>
      <c r="E116" s="367">
        <v>0</v>
      </c>
      <c r="F116" s="40">
        <v>0</v>
      </c>
      <c r="G116" s="40">
        <v>0</v>
      </c>
      <c r="H116" s="91" t="e">
        <f t="shared" si="4"/>
        <v>#DIV/0!</v>
      </c>
      <c r="I116" s="91">
        <f t="shared" si="3"/>
        <v>0</v>
      </c>
      <c r="J116" s="40">
        <v>0</v>
      </c>
    </row>
    <row r="117" spans="1:10" ht="25.5">
      <c r="A117" s="12" t="s">
        <v>288</v>
      </c>
      <c r="B117" s="3"/>
      <c r="C117" s="10"/>
      <c r="D117" s="10" t="s">
        <v>160</v>
      </c>
      <c r="E117" s="367">
        <v>0</v>
      </c>
      <c r="F117" s="40">
        <v>123481</v>
      </c>
      <c r="G117" s="40">
        <v>123481</v>
      </c>
      <c r="H117" s="91">
        <f t="shared" si="4"/>
        <v>1</v>
      </c>
      <c r="I117" s="91">
        <f t="shared" si="3"/>
        <v>0.006349139342645475</v>
      </c>
      <c r="J117" s="40">
        <v>0</v>
      </c>
    </row>
    <row r="118" spans="1:10" ht="27.75" customHeight="1">
      <c r="A118" s="147" t="s">
        <v>368</v>
      </c>
      <c r="B118" s="3"/>
      <c r="C118" s="10"/>
      <c r="D118" s="10" t="s">
        <v>97</v>
      </c>
      <c r="E118" s="367">
        <v>131772</v>
      </c>
      <c r="F118" s="40">
        <v>0</v>
      </c>
      <c r="G118" s="40">
        <v>0</v>
      </c>
      <c r="H118" s="91"/>
      <c r="I118" s="91">
        <f t="shared" si="3"/>
        <v>0</v>
      </c>
      <c r="J118" s="40">
        <v>0</v>
      </c>
    </row>
    <row r="119" spans="1:10" s="67" customFormat="1" ht="15" customHeight="1">
      <c r="A119" s="97" t="s">
        <v>49</v>
      </c>
      <c r="B119" s="85"/>
      <c r="C119" s="85">
        <v>80110</v>
      </c>
      <c r="D119" s="85"/>
      <c r="E119" s="366">
        <f>SUM(E120:E123)</f>
        <v>150</v>
      </c>
      <c r="F119" s="203">
        <f>SUM(F121:F123)</f>
        <v>13974.63</v>
      </c>
      <c r="G119" s="203">
        <f>SUM(G120:G123)</f>
        <v>12446.63</v>
      </c>
      <c r="H119" s="204">
        <f t="shared" si="4"/>
        <v>0.8906590013474418</v>
      </c>
      <c r="I119" s="204">
        <f t="shared" si="3"/>
        <v>0.0006399801444461208</v>
      </c>
      <c r="J119" s="212">
        <v>0</v>
      </c>
    </row>
    <row r="120" spans="1:10" s="67" customFormat="1" ht="12.75">
      <c r="A120" s="12" t="s">
        <v>16</v>
      </c>
      <c r="B120" s="85"/>
      <c r="C120" s="85"/>
      <c r="D120" s="10" t="s">
        <v>102</v>
      </c>
      <c r="E120" s="258">
        <v>150</v>
      </c>
      <c r="F120" s="45">
        <v>0</v>
      </c>
      <c r="G120" s="45">
        <v>0</v>
      </c>
      <c r="H120" s="204"/>
      <c r="I120" s="91">
        <f t="shared" si="3"/>
        <v>0</v>
      </c>
      <c r="J120" s="110">
        <v>0</v>
      </c>
    </row>
    <row r="121" spans="1:10" s="67" customFormat="1" ht="26.25" customHeight="1">
      <c r="A121" s="12" t="s">
        <v>600</v>
      </c>
      <c r="B121" s="85"/>
      <c r="C121" s="85"/>
      <c r="D121" s="10" t="s">
        <v>103</v>
      </c>
      <c r="E121" s="258">
        <v>0</v>
      </c>
      <c r="F121" s="45">
        <v>13974.63</v>
      </c>
      <c r="G121" s="45">
        <v>12446.63</v>
      </c>
      <c r="H121" s="91">
        <f t="shared" si="4"/>
        <v>0.8906590013474418</v>
      </c>
      <c r="I121" s="91">
        <f t="shared" si="3"/>
        <v>0.0006399801444461208</v>
      </c>
      <c r="J121" s="110">
        <v>0</v>
      </c>
    </row>
    <row r="122" spans="1:10" ht="25.5" hidden="1">
      <c r="A122" s="12" t="s">
        <v>277</v>
      </c>
      <c r="B122" s="3"/>
      <c r="C122" s="3"/>
      <c r="D122" s="10" t="s">
        <v>278</v>
      </c>
      <c r="E122" s="367">
        <v>0</v>
      </c>
      <c r="F122" s="40">
        <v>0</v>
      </c>
      <c r="G122" s="40">
        <v>0</v>
      </c>
      <c r="H122" s="91" t="e">
        <f t="shared" si="4"/>
        <v>#DIV/0!</v>
      </c>
      <c r="I122" s="91">
        <f t="shared" si="3"/>
        <v>0</v>
      </c>
      <c r="J122" s="48">
        <v>0</v>
      </c>
    </row>
    <row r="123" spans="1:10" ht="38.25" hidden="1">
      <c r="A123" s="12" t="s">
        <v>325</v>
      </c>
      <c r="B123" s="3"/>
      <c r="C123" s="3"/>
      <c r="D123" s="10" t="s">
        <v>359</v>
      </c>
      <c r="E123" s="367">
        <v>0</v>
      </c>
      <c r="F123" s="40">
        <v>0</v>
      </c>
      <c r="G123" s="40">
        <v>0</v>
      </c>
      <c r="H123" s="91" t="e">
        <f t="shared" si="4"/>
        <v>#DIV/0!</v>
      </c>
      <c r="I123" s="91">
        <f t="shared" si="3"/>
        <v>0</v>
      </c>
      <c r="J123" s="40">
        <v>0</v>
      </c>
    </row>
    <row r="124" spans="1:10" ht="15" customHeight="1">
      <c r="A124" s="65" t="s">
        <v>140</v>
      </c>
      <c r="B124" s="3"/>
      <c r="C124" s="32" t="s">
        <v>141</v>
      </c>
      <c r="D124" s="10"/>
      <c r="E124" s="367">
        <v>0</v>
      </c>
      <c r="F124" s="43">
        <f>F125</f>
        <v>67704.46</v>
      </c>
      <c r="G124" s="43">
        <f>G125</f>
        <v>67704.46</v>
      </c>
      <c r="H124" s="204">
        <f t="shared" si="4"/>
        <v>1</v>
      </c>
      <c r="I124" s="204">
        <f t="shared" si="3"/>
        <v>0.0034812242422604845</v>
      </c>
      <c r="J124" s="203">
        <v>0</v>
      </c>
    </row>
    <row r="125" spans="1:10" ht="42" customHeight="1">
      <c r="A125" s="109" t="s">
        <v>325</v>
      </c>
      <c r="B125" s="3"/>
      <c r="C125" s="3"/>
      <c r="D125" s="10" t="s">
        <v>359</v>
      </c>
      <c r="E125" s="367">
        <v>0</v>
      </c>
      <c r="F125" s="40">
        <v>67704.46</v>
      </c>
      <c r="G125" s="40">
        <v>67704.46</v>
      </c>
      <c r="H125" s="91">
        <f t="shared" si="4"/>
        <v>1</v>
      </c>
      <c r="I125" s="91">
        <f t="shared" si="3"/>
        <v>0.0034812242422604845</v>
      </c>
      <c r="J125" s="40">
        <v>0</v>
      </c>
    </row>
    <row r="126" spans="1:10" s="67" customFormat="1" ht="15" customHeight="1">
      <c r="A126" s="97" t="s">
        <v>326</v>
      </c>
      <c r="B126" s="85"/>
      <c r="C126" s="85" t="s">
        <v>232</v>
      </c>
      <c r="D126" s="85"/>
      <c r="E126" s="366">
        <f>SUM(E127,E128)</f>
        <v>96913</v>
      </c>
      <c r="F126" s="209">
        <f>SUM(F127,F128)</f>
        <v>93913</v>
      </c>
      <c r="G126" s="209">
        <f>SUM(G127,G128)</f>
        <v>91989.8</v>
      </c>
      <c r="H126" s="189">
        <f t="shared" si="4"/>
        <v>0.9795214720006815</v>
      </c>
      <c r="I126" s="204">
        <f t="shared" si="3"/>
        <v>0.004729926533653669</v>
      </c>
      <c r="J126" s="203">
        <f>J127+J128</f>
        <v>282.39</v>
      </c>
    </row>
    <row r="127" spans="1:10" ht="12.75">
      <c r="A127" s="12" t="s">
        <v>59</v>
      </c>
      <c r="B127" s="3"/>
      <c r="C127" s="3"/>
      <c r="D127" s="10" t="s">
        <v>125</v>
      </c>
      <c r="E127" s="367">
        <v>96900</v>
      </c>
      <c r="F127" s="40">
        <v>93900</v>
      </c>
      <c r="G127" s="40">
        <v>91971.73</v>
      </c>
      <c r="H127" s="33">
        <f t="shared" si="4"/>
        <v>0.9794646432374866</v>
      </c>
      <c r="I127" s="91">
        <f t="shared" si="3"/>
        <v>0.004728997411376382</v>
      </c>
      <c r="J127" s="48">
        <v>281.4</v>
      </c>
    </row>
    <row r="128" spans="1:12" ht="12.75">
      <c r="A128" s="12" t="s">
        <v>16</v>
      </c>
      <c r="B128" s="3"/>
      <c r="C128" s="3"/>
      <c r="D128" s="10" t="s">
        <v>102</v>
      </c>
      <c r="E128" s="367">
        <v>13</v>
      </c>
      <c r="F128" s="40">
        <v>13</v>
      </c>
      <c r="G128" s="40">
        <v>18.07</v>
      </c>
      <c r="H128" s="33">
        <f t="shared" si="4"/>
        <v>1.3900000000000001</v>
      </c>
      <c r="I128" s="91">
        <f t="shared" si="3"/>
        <v>9.291222772864143E-07</v>
      </c>
      <c r="J128" s="48">
        <v>0.99</v>
      </c>
      <c r="L128" s="70"/>
    </row>
    <row r="129" spans="1:10" s="67" customFormat="1" ht="49.5" customHeight="1">
      <c r="A129" s="340" t="s">
        <v>609</v>
      </c>
      <c r="B129" s="85"/>
      <c r="C129" s="85" t="s">
        <v>574</v>
      </c>
      <c r="D129" s="85"/>
      <c r="E129" s="366">
        <v>0</v>
      </c>
      <c r="F129" s="203">
        <f>SUM(F130)</f>
        <v>3819</v>
      </c>
      <c r="G129" s="203">
        <f>SUM(G130)</f>
        <v>3819</v>
      </c>
      <c r="H129" s="189">
        <f t="shared" si="4"/>
        <v>1</v>
      </c>
      <c r="I129" s="204">
        <f t="shared" si="3"/>
        <v>0.00019636513430862292</v>
      </c>
      <c r="J129" s="203">
        <v>0</v>
      </c>
    </row>
    <row r="130" spans="1:10" ht="25.5">
      <c r="A130" s="12" t="s">
        <v>183</v>
      </c>
      <c r="B130" s="3"/>
      <c r="C130" s="3"/>
      <c r="D130" s="10" t="s">
        <v>160</v>
      </c>
      <c r="E130" s="367">
        <v>0</v>
      </c>
      <c r="F130" s="40">
        <v>3819</v>
      </c>
      <c r="G130" s="40">
        <v>3819</v>
      </c>
      <c r="H130" s="33">
        <f t="shared" si="4"/>
        <v>1</v>
      </c>
      <c r="I130" s="91">
        <f t="shared" si="3"/>
        <v>0.00019636513430862292</v>
      </c>
      <c r="J130" s="48">
        <v>0</v>
      </c>
    </row>
    <row r="131" spans="1:10" s="67" customFormat="1" ht="62.25" customHeight="1">
      <c r="A131" s="340" t="s">
        <v>602</v>
      </c>
      <c r="B131" s="85"/>
      <c r="C131" s="85" t="s">
        <v>576</v>
      </c>
      <c r="D131" s="85"/>
      <c r="E131" s="366">
        <v>0</v>
      </c>
      <c r="F131" s="203">
        <f>F132</f>
        <v>2077.47</v>
      </c>
      <c r="G131" s="203">
        <f>G132</f>
        <v>766.16</v>
      </c>
      <c r="H131" s="189">
        <f t="shared" si="4"/>
        <v>0.3687947359047303</v>
      </c>
      <c r="I131" s="204">
        <f t="shared" si="3"/>
        <v>3.9394373213379034E-05</v>
      </c>
      <c r="J131" s="203">
        <v>0</v>
      </c>
    </row>
    <row r="132" spans="1:10" ht="26.25" customHeight="1">
      <c r="A132" s="12" t="s">
        <v>600</v>
      </c>
      <c r="B132" s="3"/>
      <c r="C132" s="32"/>
      <c r="D132" s="10" t="s">
        <v>103</v>
      </c>
      <c r="E132" s="367">
        <v>0</v>
      </c>
      <c r="F132" s="40">
        <v>2077.47</v>
      </c>
      <c r="G132" s="40">
        <v>766.16</v>
      </c>
      <c r="H132" s="33">
        <f t="shared" si="4"/>
        <v>0.3687947359047303</v>
      </c>
      <c r="I132" s="91">
        <f aca="true" t="shared" si="5" ref="I132:I195">G132/19448462.75</f>
        <v>3.9394373213379034E-05</v>
      </c>
      <c r="J132" s="40">
        <v>0</v>
      </c>
    </row>
    <row r="133" spans="1:10" ht="18" customHeight="1">
      <c r="A133" s="8" t="s">
        <v>51</v>
      </c>
      <c r="B133" s="32" t="s">
        <v>279</v>
      </c>
      <c r="C133" s="32"/>
      <c r="D133" s="32"/>
      <c r="E133" s="368">
        <f>SUM(E134)</f>
        <v>0</v>
      </c>
      <c r="F133" s="43">
        <f>F134</f>
        <v>2670</v>
      </c>
      <c r="G133" s="43">
        <f>G134</f>
        <v>2670</v>
      </c>
      <c r="H133" s="87">
        <f t="shared" si="4"/>
        <v>1</v>
      </c>
      <c r="I133" s="87">
        <f t="shared" si="5"/>
        <v>0.00013728591479550227</v>
      </c>
      <c r="J133" s="50">
        <v>0</v>
      </c>
    </row>
    <row r="134" spans="1:10" s="67" customFormat="1" ht="15" customHeight="1">
      <c r="A134" s="97" t="s">
        <v>52</v>
      </c>
      <c r="B134" s="85"/>
      <c r="C134" s="85" t="s">
        <v>280</v>
      </c>
      <c r="D134" s="85"/>
      <c r="E134" s="366">
        <f>SUM(E135:E136)</f>
        <v>0</v>
      </c>
      <c r="F134" s="203">
        <f>SUM(F135:F136)</f>
        <v>2670</v>
      </c>
      <c r="G134" s="203">
        <f>G135+G136</f>
        <v>2670</v>
      </c>
      <c r="H134" s="189">
        <f t="shared" si="4"/>
        <v>1</v>
      </c>
      <c r="I134" s="204">
        <f t="shared" si="5"/>
        <v>0.00013728591479550227</v>
      </c>
      <c r="J134" s="212">
        <v>0</v>
      </c>
    </row>
    <row r="135" spans="1:10" ht="12.75" hidden="1">
      <c r="A135" s="12" t="s">
        <v>158</v>
      </c>
      <c r="B135" s="10"/>
      <c r="C135" s="3"/>
      <c r="D135" s="10" t="s">
        <v>134</v>
      </c>
      <c r="E135" s="367">
        <v>0</v>
      </c>
      <c r="F135" s="40">
        <v>0</v>
      </c>
      <c r="G135" s="40">
        <v>0</v>
      </c>
      <c r="H135" s="88"/>
      <c r="I135" s="87">
        <f t="shared" si="5"/>
        <v>0</v>
      </c>
      <c r="J135" s="48">
        <v>0</v>
      </c>
    </row>
    <row r="136" spans="1:10" ht="12.75">
      <c r="A136" s="12" t="s">
        <v>8</v>
      </c>
      <c r="B136" s="10"/>
      <c r="C136" s="3"/>
      <c r="D136" s="10" t="s">
        <v>197</v>
      </c>
      <c r="E136" s="367">
        <v>0</v>
      </c>
      <c r="F136" s="40">
        <v>2670</v>
      </c>
      <c r="G136" s="40">
        <v>2670</v>
      </c>
      <c r="H136" s="33">
        <f t="shared" si="4"/>
        <v>1</v>
      </c>
      <c r="I136" s="91">
        <f t="shared" si="5"/>
        <v>0.00013728591479550227</v>
      </c>
      <c r="J136" s="48">
        <v>0</v>
      </c>
    </row>
    <row r="137" spans="1:10" ht="18" customHeight="1">
      <c r="A137" s="5" t="s">
        <v>126</v>
      </c>
      <c r="B137" s="2" t="s">
        <v>127</v>
      </c>
      <c r="C137" s="10"/>
      <c r="D137" s="2"/>
      <c r="E137" s="365">
        <f>SUM(E140,E145,E148,E156,E159,E161,E165,E153,E138)</f>
        <v>3423620</v>
      </c>
      <c r="F137" s="41">
        <f>SUM(F140,F145,F148,F156,F159,F161,F165,F153,F138,F151)</f>
        <v>3923648.78</v>
      </c>
      <c r="G137" s="41">
        <f>SUM(G140,G145,G148,G156,G159,G161,G165,G153,G138,G151)</f>
        <v>3897342.19</v>
      </c>
      <c r="H137" s="87">
        <f t="shared" si="4"/>
        <v>0.9932953759434096</v>
      </c>
      <c r="I137" s="87">
        <f t="shared" si="5"/>
        <v>0.20039332877350421</v>
      </c>
      <c r="J137" s="41">
        <f>SUM(J140,J145,J148,J156,J159,J161,J165,J153,J138)</f>
        <v>906733.74</v>
      </c>
    </row>
    <row r="138" spans="1:10" s="36" customFormat="1" ht="15" customHeight="1">
      <c r="A138" s="97" t="s">
        <v>398</v>
      </c>
      <c r="B138" s="2"/>
      <c r="C138" s="85" t="s">
        <v>399</v>
      </c>
      <c r="D138" s="85"/>
      <c r="E138" s="366">
        <v>0</v>
      </c>
      <c r="F138" s="209">
        <f>F139</f>
        <v>8250</v>
      </c>
      <c r="G138" s="209">
        <f>G139</f>
        <v>8250</v>
      </c>
      <c r="H138" s="204">
        <f t="shared" si="4"/>
        <v>1</v>
      </c>
      <c r="I138" s="204">
        <f t="shared" si="5"/>
        <v>0.00042419805133441717</v>
      </c>
      <c r="J138" s="212">
        <v>0</v>
      </c>
    </row>
    <row r="139" spans="1:10" ht="25.5">
      <c r="A139" s="12" t="s">
        <v>288</v>
      </c>
      <c r="B139" s="2"/>
      <c r="C139" s="10"/>
      <c r="D139" s="10" t="s">
        <v>160</v>
      </c>
      <c r="E139" s="258">
        <v>0</v>
      </c>
      <c r="F139" s="206">
        <v>8250</v>
      </c>
      <c r="G139" s="206">
        <v>8250</v>
      </c>
      <c r="H139" s="33">
        <f t="shared" si="4"/>
        <v>1</v>
      </c>
      <c r="I139" s="91">
        <f t="shared" si="5"/>
        <v>0.00042419805133441717</v>
      </c>
      <c r="J139" s="45">
        <v>0</v>
      </c>
    </row>
    <row r="140" spans="1:10" s="67" customFormat="1" ht="38.25">
      <c r="A140" s="211" t="s">
        <v>261</v>
      </c>
      <c r="B140" s="83"/>
      <c r="C140" s="83" t="s">
        <v>135</v>
      </c>
      <c r="D140" s="83"/>
      <c r="E140" s="370">
        <f>SUM(E141:E144)</f>
        <v>3046200</v>
      </c>
      <c r="F140" s="213">
        <f>SUM(F141:F144)</f>
        <v>3220500</v>
      </c>
      <c r="G140" s="213">
        <f>SUM(G141:G144)</f>
        <v>3201961.91</v>
      </c>
      <c r="H140" s="189">
        <f t="shared" si="4"/>
        <v>0.9942437230243751</v>
      </c>
      <c r="I140" s="204">
        <f t="shared" si="5"/>
        <v>0.16463830335382162</v>
      </c>
      <c r="J140" s="203">
        <f>SUM(J141:J144)</f>
        <v>906733.74</v>
      </c>
    </row>
    <row r="141" spans="1:10" ht="12.75">
      <c r="A141" s="6" t="s">
        <v>16</v>
      </c>
      <c r="B141" s="2"/>
      <c r="C141" s="7"/>
      <c r="D141" s="10" t="s">
        <v>102</v>
      </c>
      <c r="E141" s="258">
        <v>100</v>
      </c>
      <c r="F141" s="45">
        <v>0</v>
      </c>
      <c r="G141" s="45">
        <v>0</v>
      </c>
      <c r="H141" s="33"/>
      <c r="I141" s="91">
        <f t="shared" si="5"/>
        <v>0</v>
      </c>
      <c r="J141" s="110">
        <v>0</v>
      </c>
    </row>
    <row r="142" spans="1:10" ht="12.75">
      <c r="A142" s="6" t="s">
        <v>8</v>
      </c>
      <c r="B142" s="2"/>
      <c r="C142" s="7"/>
      <c r="D142" s="10" t="s">
        <v>197</v>
      </c>
      <c r="E142" s="258">
        <v>2500</v>
      </c>
      <c r="F142" s="45">
        <v>2000</v>
      </c>
      <c r="G142" s="45">
        <v>1826.4</v>
      </c>
      <c r="H142" s="33">
        <f t="shared" si="4"/>
        <v>0.9132</v>
      </c>
      <c r="I142" s="91">
        <f t="shared" si="5"/>
        <v>9.390973587359752E-05</v>
      </c>
      <c r="J142" s="110">
        <v>0</v>
      </c>
    </row>
    <row r="143" spans="1:10" ht="36">
      <c r="A143" s="109" t="s">
        <v>364</v>
      </c>
      <c r="B143" s="2"/>
      <c r="C143" s="7"/>
      <c r="D143" s="7" t="s">
        <v>103</v>
      </c>
      <c r="E143" s="371">
        <v>3031600</v>
      </c>
      <c r="F143" s="44">
        <v>3208500</v>
      </c>
      <c r="G143" s="44">
        <v>3188429.89</v>
      </c>
      <c r="H143" s="33">
        <f t="shared" si="4"/>
        <v>0.9937447062490261</v>
      </c>
      <c r="I143" s="91">
        <f t="shared" si="5"/>
        <v>0.16394251468538304</v>
      </c>
      <c r="J143" s="45">
        <v>0</v>
      </c>
    </row>
    <row r="144" spans="1:10" ht="36">
      <c r="A144" s="109" t="s">
        <v>313</v>
      </c>
      <c r="B144" s="2"/>
      <c r="C144" s="7"/>
      <c r="D144" s="7" t="s">
        <v>104</v>
      </c>
      <c r="E144" s="371">
        <v>12000</v>
      </c>
      <c r="F144" s="44">
        <v>10000</v>
      </c>
      <c r="G144" s="44">
        <v>11705.62</v>
      </c>
      <c r="H144" s="33">
        <f t="shared" si="4"/>
        <v>1.170562</v>
      </c>
      <c r="I144" s="91">
        <f t="shared" si="5"/>
        <v>0.0006018789325649916</v>
      </c>
      <c r="J144" s="379">
        <v>906733.74</v>
      </c>
    </row>
    <row r="145" spans="1:10" s="67" customFormat="1" ht="61.5" customHeight="1">
      <c r="A145" s="111" t="s">
        <v>311</v>
      </c>
      <c r="B145" s="85"/>
      <c r="C145" s="85" t="s">
        <v>128</v>
      </c>
      <c r="D145" s="85"/>
      <c r="E145" s="366">
        <f>SUM(E146,E147)</f>
        <v>36600</v>
      </c>
      <c r="F145" s="203">
        <f>SUM(F146,F147)</f>
        <v>49105</v>
      </c>
      <c r="G145" s="203">
        <f>SUM(G146,G147)</f>
        <v>49034.32</v>
      </c>
      <c r="H145" s="189">
        <f t="shared" si="4"/>
        <v>0.99856063537318</v>
      </c>
      <c r="I145" s="204">
        <f t="shared" si="5"/>
        <v>0.0025212439990919076</v>
      </c>
      <c r="J145" s="203">
        <f>SUM(J146,J147)</f>
        <v>0</v>
      </c>
    </row>
    <row r="146" spans="1:10" ht="38.25">
      <c r="A146" s="12" t="s">
        <v>364</v>
      </c>
      <c r="B146" s="3"/>
      <c r="C146" s="3"/>
      <c r="D146" s="10" t="s">
        <v>103</v>
      </c>
      <c r="E146" s="367">
        <v>20700</v>
      </c>
      <c r="F146" s="40">
        <v>31810</v>
      </c>
      <c r="G146" s="40">
        <v>31795.2</v>
      </c>
      <c r="H146" s="33">
        <f t="shared" si="4"/>
        <v>0.9995347375039296</v>
      </c>
      <c r="I146" s="91">
        <f t="shared" si="5"/>
        <v>0.001634843864459159</v>
      </c>
      <c r="J146" s="40">
        <v>0</v>
      </c>
    </row>
    <row r="147" spans="1:10" ht="25.5">
      <c r="A147" s="12" t="s">
        <v>288</v>
      </c>
      <c r="B147" s="3"/>
      <c r="C147" s="3"/>
      <c r="D147" s="10" t="s">
        <v>160</v>
      </c>
      <c r="E147" s="367">
        <v>15900</v>
      </c>
      <c r="F147" s="40">
        <v>17295</v>
      </c>
      <c r="G147" s="40">
        <v>17239.12</v>
      </c>
      <c r="H147" s="33">
        <f t="shared" si="4"/>
        <v>0.9967690083839259</v>
      </c>
      <c r="I147" s="91">
        <f t="shared" si="5"/>
        <v>0.0008864001346327487</v>
      </c>
      <c r="J147" s="40">
        <v>0</v>
      </c>
    </row>
    <row r="148" spans="1:10" s="67" customFormat="1" ht="25.5">
      <c r="A148" s="214" t="s">
        <v>240</v>
      </c>
      <c r="B148" s="215"/>
      <c r="C148" s="85" t="s">
        <v>129</v>
      </c>
      <c r="D148" s="85"/>
      <c r="E148" s="366">
        <f>SUM(E150:E150)</f>
        <v>65000</v>
      </c>
      <c r="F148" s="203">
        <f>SUM(F149:F150)</f>
        <v>207200</v>
      </c>
      <c r="G148" s="203">
        <f>SUM(G149:G150)</f>
        <v>206782.85</v>
      </c>
      <c r="H148" s="189">
        <f t="shared" si="4"/>
        <v>0.9979867277992278</v>
      </c>
      <c r="I148" s="204">
        <f t="shared" si="5"/>
        <v>0.010632349335682072</v>
      </c>
      <c r="J148" s="203">
        <v>0</v>
      </c>
    </row>
    <row r="149" spans="1:10" ht="12.75" hidden="1">
      <c r="A149" s="38" t="s">
        <v>8</v>
      </c>
      <c r="B149" s="372"/>
      <c r="C149" s="10"/>
      <c r="D149" s="10" t="s">
        <v>197</v>
      </c>
      <c r="E149" s="258">
        <v>0</v>
      </c>
      <c r="F149" s="45">
        <v>0</v>
      </c>
      <c r="G149" s="45">
        <v>0</v>
      </c>
      <c r="H149" s="91" t="e">
        <f t="shared" si="4"/>
        <v>#DIV/0!</v>
      </c>
      <c r="I149" s="87">
        <f t="shared" si="5"/>
        <v>0</v>
      </c>
      <c r="J149" s="48">
        <v>0</v>
      </c>
    </row>
    <row r="150" spans="1:10" ht="25.5">
      <c r="A150" s="12" t="s">
        <v>327</v>
      </c>
      <c r="B150" s="10"/>
      <c r="C150" s="10"/>
      <c r="D150" s="10" t="s">
        <v>160</v>
      </c>
      <c r="E150" s="258">
        <v>65000</v>
      </c>
      <c r="F150" s="45">
        <v>207200</v>
      </c>
      <c r="G150" s="45">
        <v>206782.85</v>
      </c>
      <c r="H150" s="33">
        <f t="shared" si="4"/>
        <v>0.9979867277992278</v>
      </c>
      <c r="I150" s="91">
        <f t="shared" si="5"/>
        <v>0.010632349335682072</v>
      </c>
      <c r="J150" s="40">
        <v>0</v>
      </c>
    </row>
    <row r="151" spans="1:10" s="67" customFormat="1" ht="15" customHeight="1">
      <c r="A151" s="97" t="s">
        <v>55</v>
      </c>
      <c r="B151" s="85"/>
      <c r="C151" s="85" t="s">
        <v>152</v>
      </c>
      <c r="D151" s="85"/>
      <c r="E151" s="366">
        <f>E152</f>
        <v>0</v>
      </c>
      <c r="F151" s="209">
        <f>F152</f>
        <v>1893</v>
      </c>
      <c r="G151" s="209">
        <f>G152</f>
        <v>1595.8</v>
      </c>
      <c r="H151" s="189">
        <f t="shared" si="4"/>
        <v>0.843000528262018</v>
      </c>
      <c r="I151" s="204">
        <f t="shared" si="5"/>
        <v>8.205275761448035E-05</v>
      </c>
      <c r="J151" s="212">
        <v>0</v>
      </c>
    </row>
    <row r="152" spans="1:10" ht="38.25">
      <c r="A152" s="12" t="s">
        <v>364</v>
      </c>
      <c r="B152" s="10"/>
      <c r="C152" s="10"/>
      <c r="D152" s="10" t="s">
        <v>103</v>
      </c>
      <c r="E152" s="258">
        <v>0</v>
      </c>
      <c r="F152" s="45">
        <v>1893</v>
      </c>
      <c r="G152" s="45">
        <v>1595.8</v>
      </c>
      <c r="H152" s="33">
        <f t="shared" si="4"/>
        <v>0.843000528262018</v>
      </c>
      <c r="I152" s="91">
        <f t="shared" si="5"/>
        <v>8.205275761448035E-05</v>
      </c>
      <c r="J152" s="40">
        <v>0</v>
      </c>
    </row>
    <row r="153" spans="1:10" s="67" customFormat="1" ht="15" customHeight="1">
      <c r="A153" s="97" t="s">
        <v>265</v>
      </c>
      <c r="B153" s="85"/>
      <c r="C153" s="85" t="s">
        <v>266</v>
      </c>
      <c r="D153" s="85"/>
      <c r="E153" s="366">
        <f>E155</f>
        <v>75100</v>
      </c>
      <c r="F153" s="209">
        <f>F155+F154</f>
        <v>204425</v>
      </c>
      <c r="G153" s="209">
        <f>G155+G154</f>
        <v>198722.58</v>
      </c>
      <c r="H153" s="189">
        <f t="shared" si="4"/>
        <v>0.9721050752109575</v>
      </c>
      <c r="I153" s="204">
        <f t="shared" si="5"/>
        <v>0.010217906811169433</v>
      </c>
      <c r="J153" s="212">
        <v>0</v>
      </c>
    </row>
    <row r="154" spans="1:10" ht="12.75" hidden="1">
      <c r="A154" s="12" t="s">
        <v>8</v>
      </c>
      <c r="B154" s="10"/>
      <c r="C154" s="10"/>
      <c r="D154" s="10" t="s">
        <v>197</v>
      </c>
      <c r="E154" s="258">
        <v>0</v>
      </c>
      <c r="F154" s="206">
        <v>0</v>
      </c>
      <c r="G154" s="206">
        <v>0</v>
      </c>
      <c r="H154" s="33" t="e">
        <f t="shared" si="4"/>
        <v>#DIV/0!</v>
      </c>
      <c r="I154" s="87">
        <f t="shared" si="5"/>
        <v>0</v>
      </c>
      <c r="J154" s="48">
        <v>0</v>
      </c>
    </row>
    <row r="155" spans="1:10" ht="25.5">
      <c r="A155" s="12" t="s">
        <v>288</v>
      </c>
      <c r="B155" s="10"/>
      <c r="C155" s="10"/>
      <c r="D155" s="10" t="s">
        <v>160</v>
      </c>
      <c r="E155" s="258">
        <v>75100</v>
      </c>
      <c r="F155" s="45">
        <v>204425</v>
      </c>
      <c r="G155" s="45">
        <v>198722.58</v>
      </c>
      <c r="H155" s="33">
        <f t="shared" si="4"/>
        <v>0.9721050752109575</v>
      </c>
      <c r="I155" s="91">
        <f t="shared" si="5"/>
        <v>0.010217906811169433</v>
      </c>
      <c r="J155" s="40">
        <v>0</v>
      </c>
    </row>
    <row r="156" spans="1:10" s="67" customFormat="1" ht="15" customHeight="1">
      <c r="A156" s="97" t="s">
        <v>56</v>
      </c>
      <c r="B156" s="85"/>
      <c r="C156" s="85" t="s">
        <v>130</v>
      </c>
      <c r="D156" s="85"/>
      <c r="E156" s="366">
        <f>SUM(E157:E158)</f>
        <v>121090</v>
      </c>
      <c r="F156" s="209">
        <f>SUM(F157:F158)</f>
        <v>129020</v>
      </c>
      <c r="G156" s="209">
        <f>SUM(G157:G158)</f>
        <v>129031</v>
      </c>
      <c r="H156" s="189">
        <f t="shared" si="4"/>
        <v>1.0000852580995194</v>
      </c>
      <c r="I156" s="204">
        <f t="shared" si="5"/>
        <v>0.006634508940815901</v>
      </c>
      <c r="J156" s="212">
        <v>0</v>
      </c>
    </row>
    <row r="157" spans="1:10" s="71" customFormat="1" ht="12.75">
      <c r="A157" s="12" t="s">
        <v>8</v>
      </c>
      <c r="B157" s="10"/>
      <c r="C157" s="10"/>
      <c r="D157" s="10" t="s">
        <v>197</v>
      </c>
      <c r="E157" s="258">
        <v>90</v>
      </c>
      <c r="F157" s="45">
        <v>90</v>
      </c>
      <c r="G157" s="45">
        <v>101</v>
      </c>
      <c r="H157" s="91">
        <f t="shared" si="4"/>
        <v>1.1222222222222222</v>
      </c>
      <c r="I157" s="91">
        <f t="shared" si="5"/>
        <v>5.1932125072455915E-06</v>
      </c>
      <c r="J157" s="110">
        <v>0</v>
      </c>
    </row>
    <row r="158" spans="1:10" ht="25.5">
      <c r="A158" s="12" t="s">
        <v>288</v>
      </c>
      <c r="B158" s="3"/>
      <c r="C158" s="3"/>
      <c r="D158" s="10" t="s">
        <v>160</v>
      </c>
      <c r="E158" s="367">
        <v>121000</v>
      </c>
      <c r="F158" s="40">
        <v>128930</v>
      </c>
      <c r="G158" s="40">
        <v>128930</v>
      </c>
      <c r="H158" s="33">
        <f t="shared" si="4"/>
        <v>1</v>
      </c>
      <c r="I158" s="91">
        <f t="shared" si="5"/>
        <v>0.006629315728308655</v>
      </c>
      <c r="J158" s="40">
        <v>0</v>
      </c>
    </row>
    <row r="159" spans="1:10" s="67" customFormat="1" ht="30" customHeight="1">
      <c r="A159" s="65" t="s">
        <v>603</v>
      </c>
      <c r="B159" s="85"/>
      <c r="C159" s="85" t="s">
        <v>196</v>
      </c>
      <c r="D159" s="85"/>
      <c r="E159" s="366">
        <f>E160</f>
        <v>1080</v>
      </c>
      <c r="F159" s="203">
        <f>F160</f>
        <v>1440</v>
      </c>
      <c r="G159" s="203">
        <f>G160</f>
        <v>1440</v>
      </c>
      <c r="H159" s="189">
        <f t="shared" si="4"/>
        <v>1</v>
      </c>
      <c r="I159" s="204">
        <f t="shared" si="5"/>
        <v>7.40418416874619E-05</v>
      </c>
      <c r="J159" s="203">
        <v>0</v>
      </c>
    </row>
    <row r="160" spans="1:10" ht="12.75">
      <c r="A160" s="12" t="s">
        <v>59</v>
      </c>
      <c r="B160" s="3"/>
      <c r="C160" s="3"/>
      <c r="D160" s="10" t="s">
        <v>125</v>
      </c>
      <c r="E160" s="367">
        <v>1080</v>
      </c>
      <c r="F160" s="40">
        <v>1440</v>
      </c>
      <c r="G160" s="40">
        <v>1440</v>
      </c>
      <c r="H160" s="33">
        <f t="shared" si="4"/>
        <v>1</v>
      </c>
      <c r="I160" s="91">
        <f t="shared" si="5"/>
        <v>7.40418416874619E-05</v>
      </c>
      <c r="J160" s="48">
        <v>0</v>
      </c>
    </row>
    <row r="161" spans="1:10" s="67" customFormat="1" ht="23.25" customHeight="1">
      <c r="A161" s="97" t="s">
        <v>131</v>
      </c>
      <c r="B161" s="85"/>
      <c r="C161" s="85" t="s">
        <v>132</v>
      </c>
      <c r="D161" s="85"/>
      <c r="E161" s="366">
        <f>SUM(E162:E164)</f>
        <v>24850</v>
      </c>
      <c r="F161" s="203">
        <f>SUM(F162:F164)</f>
        <v>44186</v>
      </c>
      <c r="G161" s="203">
        <f>SUM(G162,G163,G164)</f>
        <v>44214.86</v>
      </c>
      <c r="H161" s="189">
        <f t="shared" si="4"/>
        <v>1.0006531480559453</v>
      </c>
      <c r="I161" s="204">
        <f t="shared" si="5"/>
        <v>0.0022734372669120082</v>
      </c>
      <c r="J161" s="203">
        <v>0</v>
      </c>
    </row>
    <row r="162" spans="1:10" ht="12.75">
      <c r="A162" s="12" t="s">
        <v>59</v>
      </c>
      <c r="B162" s="3"/>
      <c r="C162" s="3"/>
      <c r="D162" s="10" t="s">
        <v>125</v>
      </c>
      <c r="E162" s="367">
        <v>18900</v>
      </c>
      <c r="F162" s="40">
        <v>13800</v>
      </c>
      <c r="G162" s="40">
        <v>13784.44</v>
      </c>
      <c r="H162" s="33">
        <f t="shared" si="4"/>
        <v>0.998872463768116</v>
      </c>
      <c r="I162" s="91">
        <f t="shared" si="5"/>
        <v>0.0007087675862710537</v>
      </c>
      <c r="J162" s="48">
        <v>0</v>
      </c>
    </row>
    <row r="163" spans="1:10" ht="38.25">
      <c r="A163" s="12" t="s">
        <v>364</v>
      </c>
      <c r="B163" s="3"/>
      <c r="C163" s="3"/>
      <c r="D163" s="10" t="s">
        <v>103</v>
      </c>
      <c r="E163" s="367">
        <v>5900</v>
      </c>
      <c r="F163" s="40">
        <v>30336</v>
      </c>
      <c r="G163" s="40">
        <v>30335.44</v>
      </c>
      <c r="H163" s="33">
        <f t="shared" si="4"/>
        <v>0.9999815400843881</v>
      </c>
      <c r="I163" s="91">
        <f t="shared" si="5"/>
        <v>0.0015597860041663188</v>
      </c>
      <c r="J163" s="40">
        <v>0</v>
      </c>
    </row>
    <row r="164" spans="1:10" ht="35.25" customHeight="1">
      <c r="A164" s="13" t="s">
        <v>313</v>
      </c>
      <c r="B164" s="3"/>
      <c r="C164" s="3"/>
      <c r="D164" s="10" t="s">
        <v>104</v>
      </c>
      <c r="E164" s="367">
        <v>50</v>
      </c>
      <c r="F164" s="40">
        <v>50</v>
      </c>
      <c r="G164" s="40">
        <v>94.98</v>
      </c>
      <c r="H164" s="33">
        <f t="shared" si="4"/>
        <v>1.8996000000000002</v>
      </c>
      <c r="I164" s="91">
        <f t="shared" si="5"/>
        <v>4.883676474635508E-06</v>
      </c>
      <c r="J164" s="40">
        <v>0</v>
      </c>
    </row>
    <row r="165" spans="1:10" s="67" customFormat="1" ht="15" customHeight="1">
      <c r="A165" s="97" t="s">
        <v>15</v>
      </c>
      <c r="B165" s="85"/>
      <c r="C165" s="85" t="s">
        <v>153</v>
      </c>
      <c r="D165" s="85"/>
      <c r="E165" s="366">
        <f>+SUM(E168:E168)</f>
        <v>53700</v>
      </c>
      <c r="F165" s="203">
        <f>SUM(F166:F169)</f>
        <v>57629.78</v>
      </c>
      <c r="G165" s="203">
        <f>SUM(G166:G169)</f>
        <v>56308.869999999995</v>
      </c>
      <c r="H165" s="189">
        <f t="shared" si="4"/>
        <v>0.9770793849985198</v>
      </c>
      <c r="I165" s="204">
        <f t="shared" si="5"/>
        <v>0.0028952864153749115</v>
      </c>
      <c r="J165" s="212">
        <v>0</v>
      </c>
    </row>
    <row r="166" spans="1:10" s="67" customFormat="1" ht="12.75" customHeight="1">
      <c r="A166" s="12" t="s">
        <v>8</v>
      </c>
      <c r="B166" s="85"/>
      <c r="C166" s="85"/>
      <c r="D166" s="10" t="s">
        <v>197</v>
      </c>
      <c r="E166" s="258">
        <v>0</v>
      </c>
      <c r="F166" s="45">
        <v>200</v>
      </c>
      <c r="G166" s="45">
        <v>200</v>
      </c>
      <c r="H166" s="91">
        <f t="shared" si="4"/>
        <v>1</v>
      </c>
      <c r="I166" s="91">
        <f t="shared" si="5"/>
        <v>1.0283589123258597E-05</v>
      </c>
      <c r="J166" s="110">
        <v>0</v>
      </c>
    </row>
    <row r="167" spans="1:10" s="78" customFormat="1" ht="38.25" customHeight="1">
      <c r="A167" s="12" t="s">
        <v>364</v>
      </c>
      <c r="B167" s="76"/>
      <c r="C167" s="76"/>
      <c r="D167" s="10" t="s">
        <v>103</v>
      </c>
      <c r="E167" s="258">
        <v>0</v>
      </c>
      <c r="F167" s="45">
        <v>429.78</v>
      </c>
      <c r="G167" s="45">
        <v>429.78</v>
      </c>
      <c r="H167" s="91">
        <f t="shared" si="4"/>
        <v>1</v>
      </c>
      <c r="I167" s="91">
        <f t="shared" si="5"/>
        <v>2.2098404666970398E-05</v>
      </c>
      <c r="J167" s="45">
        <v>0</v>
      </c>
    </row>
    <row r="168" spans="1:10" ht="35.25" customHeight="1">
      <c r="A168" s="373" t="s">
        <v>328</v>
      </c>
      <c r="B168" s="3"/>
      <c r="C168" s="3"/>
      <c r="D168" s="10" t="s">
        <v>160</v>
      </c>
      <c r="E168" s="367">
        <v>53700</v>
      </c>
      <c r="F168" s="40">
        <v>57000</v>
      </c>
      <c r="G168" s="40">
        <v>55678.63</v>
      </c>
      <c r="H168" s="33">
        <f t="shared" si="4"/>
        <v>0.9768180701754385</v>
      </c>
      <c r="I168" s="91">
        <f t="shared" si="5"/>
        <v>0.0028628807693296993</v>
      </c>
      <c r="J168" s="40">
        <v>0</v>
      </c>
    </row>
    <row r="169" spans="1:10" ht="37.5" customHeight="1">
      <c r="A169" s="13" t="s">
        <v>313</v>
      </c>
      <c r="B169" s="3"/>
      <c r="C169" s="3"/>
      <c r="D169" s="10" t="s">
        <v>104</v>
      </c>
      <c r="E169" s="367">
        <v>0</v>
      </c>
      <c r="F169" s="40">
        <v>0</v>
      </c>
      <c r="G169" s="40">
        <v>0.46</v>
      </c>
      <c r="H169" s="33"/>
      <c r="I169" s="91">
        <f t="shared" si="5"/>
        <v>2.3652254983494776E-08</v>
      </c>
      <c r="J169" s="40">
        <v>0</v>
      </c>
    </row>
    <row r="170" spans="1:10" s="36" customFormat="1" ht="15.75" customHeight="1" hidden="1">
      <c r="A170" s="8" t="s">
        <v>244</v>
      </c>
      <c r="B170" s="32" t="s">
        <v>245</v>
      </c>
      <c r="C170" s="32"/>
      <c r="D170" s="32"/>
      <c r="E170" s="368">
        <f>SUM(E171)</f>
        <v>0</v>
      </c>
      <c r="F170" s="72">
        <f>SUM(F171)</f>
        <v>0</v>
      </c>
      <c r="G170" s="72">
        <f>SUM(G171)</f>
        <v>0</v>
      </c>
      <c r="H170" s="87" t="e">
        <f t="shared" si="4"/>
        <v>#DIV/0!</v>
      </c>
      <c r="I170" s="87">
        <f t="shared" si="5"/>
        <v>0</v>
      </c>
      <c r="J170" s="72">
        <f>SUM(J171)</f>
        <v>0</v>
      </c>
    </row>
    <row r="171" spans="1:10" s="78" customFormat="1" ht="15.75" customHeight="1" hidden="1">
      <c r="A171" s="79" t="s">
        <v>15</v>
      </c>
      <c r="B171" s="76"/>
      <c r="C171" s="76" t="s">
        <v>246</v>
      </c>
      <c r="D171" s="76"/>
      <c r="E171" s="369">
        <f>SUM(E172:E173)</f>
        <v>0</v>
      </c>
      <c r="F171" s="80">
        <f>SUM(F172:F173)</f>
        <v>0</v>
      </c>
      <c r="G171" s="80">
        <f>SUM(G172:G173)</f>
        <v>0</v>
      </c>
      <c r="H171" s="88" t="e">
        <f t="shared" si="4"/>
        <v>#DIV/0!</v>
      </c>
      <c r="I171" s="87">
        <f t="shared" si="5"/>
        <v>0</v>
      </c>
      <c r="J171" s="81">
        <v>0</v>
      </c>
    </row>
    <row r="172" spans="1:10" ht="37.5" customHeight="1" hidden="1">
      <c r="A172" s="109" t="s">
        <v>275</v>
      </c>
      <c r="B172" s="3"/>
      <c r="C172" s="10"/>
      <c r="D172" s="10" t="s">
        <v>281</v>
      </c>
      <c r="E172" s="367">
        <v>0</v>
      </c>
      <c r="F172" s="42">
        <v>0</v>
      </c>
      <c r="G172" s="42">
        <v>0</v>
      </c>
      <c r="H172" s="33" t="e">
        <f aca="true" t="shared" si="6" ref="H172:H215">G172/F172</f>
        <v>#DIV/0!</v>
      </c>
      <c r="I172" s="87">
        <f t="shared" si="5"/>
        <v>0</v>
      </c>
      <c r="J172" s="40">
        <v>0</v>
      </c>
    </row>
    <row r="173" spans="1:10" ht="39" customHeight="1" hidden="1">
      <c r="A173" s="109" t="s">
        <v>275</v>
      </c>
      <c r="B173" s="3"/>
      <c r="C173" s="10"/>
      <c r="D173" s="10" t="s">
        <v>247</v>
      </c>
      <c r="E173" s="367">
        <v>0</v>
      </c>
      <c r="F173" s="42">
        <v>0</v>
      </c>
      <c r="G173" s="42">
        <v>0</v>
      </c>
      <c r="H173" s="33" t="e">
        <f t="shared" si="6"/>
        <v>#DIV/0!</v>
      </c>
      <c r="I173" s="87">
        <f t="shared" si="5"/>
        <v>0</v>
      </c>
      <c r="J173" s="40">
        <v>0</v>
      </c>
    </row>
    <row r="174" spans="1:10" ht="18" customHeight="1">
      <c r="A174" s="8" t="s">
        <v>57</v>
      </c>
      <c r="B174" s="32" t="s">
        <v>198</v>
      </c>
      <c r="C174" s="3"/>
      <c r="D174" s="10"/>
      <c r="E174" s="368">
        <f>SUM(E175)</f>
        <v>0</v>
      </c>
      <c r="F174" s="43">
        <f>SUM(F175)</f>
        <v>104856</v>
      </c>
      <c r="G174" s="43">
        <f>SUM(G175)</f>
        <v>91133.47</v>
      </c>
      <c r="H174" s="87">
        <f t="shared" si="6"/>
        <v>0.869129758907454</v>
      </c>
      <c r="I174" s="87">
        <f t="shared" si="5"/>
        <v>0.004685895804284069</v>
      </c>
      <c r="J174" s="50">
        <v>0</v>
      </c>
    </row>
    <row r="175" spans="1:10" s="67" customFormat="1" ht="15" customHeight="1">
      <c r="A175" s="97" t="s">
        <v>163</v>
      </c>
      <c r="B175" s="85"/>
      <c r="C175" s="85" t="s">
        <v>164</v>
      </c>
      <c r="D175" s="85"/>
      <c r="E175" s="366">
        <f>SUM(E176)</f>
        <v>0</v>
      </c>
      <c r="F175" s="203">
        <f>F176+F177</f>
        <v>104856</v>
      </c>
      <c r="G175" s="203">
        <f>G176+G177</f>
        <v>91133.47</v>
      </c>
      <c r="H175" s="189">
        <f t="shared" si="6"/>
        <v>0.869129758907454</v>
      </c>
      <c r="I175" s="204">
        <f t="shared" si="5"/>
        <v>0.004685895804284069</v>
      </c>
      <c r="J175" s="212">
        <v>0</v>
      </c>
    </row>
    <row r="176" spans="1:10" ht="26.25" customHeight="1">
      <c r="A176" s="12" t="s">
        <v>288</v>
      </c>
      <c r="B176" s="32"/>
      <c r="C176" s="10"/>
      <c r="D176" s="10" t="s">
        <v>160</v>
      </c>
      <c r="E176" s="367">
        <v>0</v>
      </c>
      <c r="F176" s="40">
        <v>82371</v>
      </c>
      <c r="G176" s="40">
        <v>75302.4</v>
      </c>
      <c r="H176" s="33">
        <f t="shared" si="6"/>
        <v>0.9141858178242341</v>
      </c>
      <c r="I176" s="91">
        <f t="shared" si="5"/>
        <v>0.003871894707976341</v>
      </c>
      <c r="J176" s="48">
        <v>0</v>
      </c>
    </row>
    <row r="177" spans="1:10" ht="48.75" customHeight="1">
      <c r="A177" s="109" t="s">
        <v>610</v>
      </c>
      <c r="B177" s="32"/>
      <c r="C177" s="10"/>
      <c r="D177" s="10" t="s">
        <v>410</v>
      </c>
      <c r="E177" s="367">
        <v>0</v>
      </c>
      <c r="F177" s="40">
        <v>22485</v>
      </c>
      <c r="G177" s="40">
        <v>15831.07</v>
      </c>
      <c r="H177" s="33">
        <f t="shared" si="6"/>
        <v>0.7040724927729597</v>
      </c>
      <c r="I177" s="91">
        <f t="shared" si="5"/>
        <v>0.0008140010963077275</v>
      </c>
      <c r="J177" s="48"/>
    </row>
    <row r="178" spans="1:10" ht="18" customHeight="1">
      <c r="A178" s="5" t="s">
        <v>61</v>
      </c>
      <c r="B178" s="2">
        <v>900</v>
      </c>
      <c r="C178" s="2"/>
      <c r="D178" s="2"/>
      <c r="E178" s="365">
        <f>SUM(E189,E195,E197,E179,E193,E191)</f>
        <v>29890</v>
      </c>
      <c r="F178" s="41">
        <f>SUM(F189,F195,F197,F179,F187,F191,F193,F183)</f>
        <v>615486.89</v>
      </c>
      <c r="G178" s="41">
        <f>SUM(G189,G195,G197,G179,G187,G191,G193,G183,)</f>
        <v>589184.74</v>
      </c>
      <c r="H178" s="87">
        <f t="shared" si="6"/>
        <v>0.9572661084625214</v>
      </c>
      <c r="I178" s="87">
        <f t="shared" si="5"/>
        <v>0.030294668919269723</v>
      </c>
      <c r="J178" s="41">
        <f>SUM(J189,J195,J197,J179,J187,J191,J193,J183,)</f>
        <v>7949.8</v>
      </c>
    </row>
    <row r="179" spans="1:10" s="67" customFormat="1" ht="15" customHeight="1">
      <c r="A179" s="211" t="s">
        <v>87</v>
      </c>
      <c r="B179" s="83"/>
      <c r="C179" s="83" t="s">
        <v>88</v>
      </c>
      <c r="D179" s="83"/>
      <c r="E179" s="370">
        <f>SUM(E182:E182)</f>
        <v>0</v>
      </c>
      <c r="F179" s="216">
        <f>SUM(F180:F182)</f>
        <v>774</v>
      </c>
      <c r="G179" s="216">
        <f>SUM(G180:G182)</f>
        <v>774.9</v>
      </c>
      <c r="H179" s="204">
        <f t="shared" si="6"/>
        <v>1.0011627906976743</v>
      </c>
      <c r="I179" s="204">
        <f t="shared" si="5"/>
        <v>3.9843766058065437E-05</v>
      </c>
      <c r="J179" s="374">
        <v>0</v>
      </c>
    </row>
    <row r="180" spans="1:10" s="67" customFormat="1" ht="12.75">
      <c r="A180" s="12" t="s">
        <v>8</v>
      </c>
      <c r="B180" s="83"/>
      <c r="C180" s="83"/>
      <c r="D180" s="10" t="s">
        <v>197</v>
      </c>
      <c r="E180" s="258"/>
      <c r="F180" s="206">
        <v>774</v>
      </c>
      <c r="G180" s="206">
        <v>774.9</v>
      </c>
      <c r="H180" s="91">
        <f t="shared" si="6"/>
        <v>1.0011627906976743</v>
      </c>
      <c r="I180" s="91">
        <f t="shared" si="5"/>
        <v>3.9843766058065437E-05</v>
      </c>
      <c r="J180" s="110">
        <v>0</v>
      </c>
    </row>
    <row r="181" spans="1:10" s="78" customFormat="1" ht="36" customHeight="1" hidden="1">
      <c r="A181" s="107" t="s">
        <v>284</v>
      </c>
      <c r="B181" s="84"/>
      <c r="C181" s="84"/>
      <c r="D181" s="10" t="s">
        <v>285</v>
      </c>
      <c r="E181" s="258">
        <v>0</v>
      </c>
      <c r="F181" s="206">
        <v>0</v>
      </c>
      <c r="G181" s="206">
        <v>0</v>
      </c>
      <c r="H181" s="91"/>
      <c r="I181" s="87">
        <f t="shared" si="5"/>
        <v>0</v>
      </c>
      <c r="J181" s="110">
        <v>0</v>
      </c>
    </row>
    <row r="182" spans="1:10" s="26" customFormat="1" ht="42.75" customHeight="1" hidden="1">
      <c r="A182" s="13" t="s">
        <v>275</v>
      </c>
      <c r="B182" s="7"/>
      <c r="C182" s="7"/>
      <c r="D182" s="7" t="s">
        <v>276</v>
      </c>
      <c r="E182" s="371">
        <v>0</v>
      </c>
      <c r="F182" s="217">
        <v>0</v>
      </c>
      <c r="G182" s="217">
        <v>0</v>
      </c>
      <c r="H182" s="33" t="e">
        <f t="shared" si="6"/>
        <v>#DIV/0!</v>
      </c>
      <c r="I182" s="87">
        <f t="shared" si="5"/>
        <v>0</v>
      </c>
      <c r="J182" s="44">
        <v>0</v>
      </c>
    </row>
    <row r="183" spans="1:10" s="67" customFormat="1" ht="15" customHeight="1">
      <c r="A183" s="103" t="s">
        <v>378</v>
      </c>
      <c r="B183" s="83"/>
      <c r="C183" s="83" t="s">
        <v>379</v>
      </c>
      <c r="D183" s="83"/>
      <c r="E183" s="370">
        <f>E184</f>
        <v>0</v>
      </c>
      <c r="F183" s="216">
        <f>SUM(F184:F186)</f>
        <v>562253.89</v>
      </c>
      <c r="G183" s="216">
        <f>SUM(G184:G186)</f>
        <v>557337.9</v>
      </c>
      <c r="H183" s="189">
        <f t="shared" si="6"/>
        <v>0.9912566367482135</v>
      </c>
      <c r="I183" s="204">
        <f t="shared" si="5"/>
        <v>0.02865716983209894</v>
      </c>
      <c r="J183" s="213">
        <f>J184</f>
        <v>7949.8</v>
      </c>
    </row>
    <row r="184" spans="1:10" s="26" customFormat="1" ht="25.5" customHeight="1">
      <c r="A184" s="12" t="s">
        <v>366</v>
      </c>
      <c r="B184" s="7"/>
      <c r="C184" s="7"/>
      <c r="D184" s="7" t="s">
        <v>117</v>
      </c>
      <c r="E184" s="371"/>
      <c r="F184" s="217">
        <v>557482</v>
      </c>
      <c r="G184" s="217">
        <v>552565.8</v>
      </c>
      <c r="H184" s="91">
        <f t="shared" si="6"/>
        <v>0.9911814193103994</v>
      </c>
      <c r="I184" s="91">
        <f t="shared" si="5"/>
        <v>0.02841179825382343</v>
      </c>
      <c r="J184" s="44">
        <v>7949.8</v>
      </c>
    </row>
    <row r="185" spans="1:10" s="26" customFormat="1" ht="12.75" customHeight="1">
      <c r="A185" s="12" t="s">
        <v>182</v>
      </c>
      <c r="B185" s="7"/>
      <c r="C185" s="7"/>
      <c r="D185" s="7" t="s">
        <v>106</v>
      </c>
      <c r="E185" s="371">
        <v>0</v>
      </c>
      <c r="F185" s="217">
        <v>12</v>
      </c>
      <c r="G185" s="217">
        <v>12.21</v>
      </c>
      <c r="H185" s="91">
        <f t="shared" si="6"/>
        <v>1.0175</v>
      </c>
      <c r="I185" s="91">
        <f t="shared" si="5"/>
        <v>6.278131159749374E-07</v>
      </c>
      <c r="J185" s="44">
        <v>0</v>
      </c>
    </row>
    <row r="186" spans="1:10" s="26" customFormat="1" ht="38.25" customHeight="1">
      <c r="A186" s="107" t="s">
        <v>284</v>
      </c>
      <c r="B186" s="7"/>
      <c r="C186" s="7"/>
      <c r="D186" s="7" t="s">
        <v>285</v>
      </c>
      <c r="E186" s="371">
        <v>0</v>
      </c>
      <c r="F186" s="217">
        <v>4759.89</v>
      </c>
      <c r="G186" s="217">
        <v>4759.89</v>
      </c>
      <c r="H186" s="91">
        <f t="shared" si="6"/>
        <v>1</v>
      </c>
      <c r="I186" s="91">
        <f t="shared" si="5"/>
        <v>0.00024474376515953687</v>
      </c>
      <c r="J186" s="44">
        <v>0</v>
      </c>
    </row>
    <row r="187" spans="1:10" s="78" customFormat="1" ht="19.5" customHeight="1" hidden="1">
      <c r="A187" s="82" t="s">
        <v>62</v>
      </c>
      <c r="B187" s="84"/>
      <c r="C187" s="85" t="s">
        <v>400</v>
      </c>
      <c r="D187" s="85"/>
      <c r="E187" s="366">
        <v>0</v>
      </c>
      <c r="F187" s="209">
        <f>SUM(F188:F188)</f>
        <v>0</v>
      </c>
      <c r="G187" s="209">
        <f>SUM(G188:G188)</f>
        <v>0</v>
      </c>
      <c r="H187" s="87" t="e">
        <f t="shared" si="6"/>
        <v>#DIV/0!</v>
      </c>
      <c r="I187" s="87">
        <f t="shared" si="5"/>
        <v>0</v>
      </c>
      <c r="J187" s="212">
        <v>0</v>
      </c>
    </row>
    <row r="188" spans="1:10" s="26" customFormat="1" ht="12.75" customHeight="1" hidden="1">
      <c r="A188" s="12" t="s">
        <v>8</v>
      </c>
      <c r="B188" s="7"/>
      <c r="C188" s="7"/>
      <c r="D188" s="7" t="s">
        <v>197</v>
      </c>
      <c r="E188" s="371">
        <v>0</v>
      </c>
      <c r="F188" s="217">
        <v>0</v>
      </c>
      <c r="G188" s="217">
        <v>0</v>
      </c>
      <c r="H188" s="33"/>
      <c r="I188" s="87">
        <f t="shared" si="5"/>
        <v>0</v>
      </c>
      <c r="J188" s="51">
        <v>0</v>
      </c>
    </row>
    <row r="189" spans="1:10" s="67" customFormat="1" ht="15" customHeight="1">
      <c r="A189" s="218" t="s">
        <v>241</v>
      </c>
      <c r="B189" s="85"/>
      <c r="C189" s="85" t="s">
        <v>230</v>
      </c>
      <c r="D189" s="85"/>
      <c r="E189" s="366">
        <v>0</v>
      </c>
      <c r="F189" s="203">
        <f>SUM(F190:F190)</f>
        <v>14888</v>
      </c>
      <c r="G189" s="203">
        <f>SUM(G190:G190)</f>
        <v>14888</v>
      </c>
      <c r="H189" s="189">
        <f t="shared" si="6"/>
        <v>1</v>
      </c>
      <c r="I189" s="204">
        <f t="shared" si="5"/>
        <v>0.0007655103743353701</v>
      </c>
      <c r="J189" s="212">
        <v>0</v>
      </c>
    </row>
    <row r="190" spans="1:10" ht="34.5" customHeight="1">
      <c r="A190" s="147" t="s">
        <v>284</v>
      </c>
      <c r="B190" s="10"/>
      <c r="C190" s="10"/>
      <c r="D190" s="10" t="s">
        <v>285</v>
      </c>
      <c r="E190" s="258">
        <v>0</v>
      </c>
      <c r="F190" s="45">
        <v>14888</v>
      </c>
      <c r="G190" s="45">
        <v>14888</v>
      </c>
      <c r="H190" s="33">
        <f t="shared" si="6"/>
        <v>1</v>
      </c>
      <c r="I190" s="91">
        <f t="shared" si="5"/>
        <v>0.0007655103743353701</v>
      </c>
      <c r="J190" s="45">
        <v>0</v>
      </c>
    </row>
    <row r="191" spans="1:10" s="67" customFormat="1" ht="15" customHeight="1">
      <c r="A191" s="375" t="s">
        <v>509</v>
      </c>
      <c r="B191" s="85"/>
      <c r="C191" s="85" t="s">
        <v>510</v>
      </c>
      <c r="D191" s="85"/>
      <c r="E191" s="366">
        <f>SUM(E192)</f>
        <v>19890</v>
      </c>
      <c r="F191" s="203">
        <f>F192</f>
        <v>19890</v>
      </c>
      <c r="G191" s="203">
        <f>G192</f>
        <v>0</v>
      </c>
      <c r="H191" s="204">
        <f t="shared" si="6"/>
        <v>0</v>
      </c>
      <c r="I191" s="204">
        <f t="shared" si="5"/>
        <v>0</v>
      </c>
      <c r="J191" s="212">
        <v>0</v>
      </c>
    </row>
    <row r="192" spans="1:10" ht="46.5" customHeight="1">
      <c r="A192" s="147" t="s">
        <v>604</v>
      </c>
      <c r="B192" s="10"/>
      <c r="C192" s="10"/>
      <c r="D192" s="10" t="s">
        <v>281</v>
      </c>
      <c r="E192" s="258">
        <v>19890</v>
      </c>
      <c r="F192" s="45">
        <v>19890</v>
      </c>
      <c r="G192" s="45">
        <v>0</v>
      </c>
      <c r="H192" s="33">
        <f t="shared" si="6"/>
        <v>0</v>
      </c>
      <c r="I192" s="91">
        <f t="shared" si="5"/>
        <v>0</v>
      </c>
      <c r="J192" s="45">
        <v>0</v>
      </c>
    </row>
    <row r="193" spans="1:10" s="67" customFormat="1" ht="28.5" customHeight="1">
      <c r="A193" s="218" t="s">
        <v>286</v>
      </c>
      <c r="B193" s="85"/>
      <c r="C193" s="85" t="s">
        <v>287</v>
      </c>
      <c r="D193" s="85"/>
      <c r="E193" s="366">
        <f>SUM(E194)</f>
        <v>10000</v>
      </c>
      <c r="F193" s="203">
        <f>SUM(F194)</f>
        <v>16000</v>
      </c>
      <c r="G193" s="203">
        <f>G194</f>
        <v>14406.65</v>
      </c>
      <c r="H193" s="189">
        <f t="shared" si="6"/>
        <v>0.9004156249999999</v>
      </c>
      <c r="I193" s="204">
        <f t="shared" si="5"/>
        <v>0.0007407603462129674</v>
      </c>
      <c r="J193" s="203">
        <v>0</v>
      </c>
    </row>
    <row r="194" spans="1:10" ht="12.75" customHeight="1">
      <c r="A194" s="107" t="s">
        <v>158</v>
      </c>
      <c r="B194" s="10"/>
      <c r="C194" s="10"/>
      <c r="D194" s="10" t="s">
        <v>134</v>
      </c>
      <c r="E194" s="258">
        <v>10000</v>
      </c>
      <c r="F194" s="45">
        <v>16000</v>
      </c>
      <c r="G194" s="45">
        <v>14406.65</v>
      </c>
      <c r="H194" s="33">
        <f t="shared" si="6"/>
        <v>0.9004156249999999</v>
      </c>
      <c r="I194" s="91">
        <f t="shared" si="5"/>
        <v>0.0007407603462129674</v>
      </c>
      <c r="J194" s="110">
        <v>0</v>
      </c>
    </row>
    <row r="195" spans="1:10" s="67" customFormat="1" ht="24.75" customHeight="1">
      <c r="A195" s="97" t="s">
        <v>226</v>
      </c>
      <c r="B195" s="85"/>
      <c r="C195" s="85" t="s">
        <v>227</v>
      </c>
      <c r="D195" s="85"/>
      <c r="E195" s="366">
        <v>0</v>
      </c>
      <c r="F195" s="203">
        <f>SUM(F196)</f>
        <v>168</v>
      </c>
      <c r="G195" s="203">
        <f>G196</f>
        <v>263.79</v>
      </c>
      <c r="H195" s="189">
        <f t="shared" si="6"/>
        <v>1.5701785714285716</v>
      </c>
      <c r="I195" s="204">
        <f t="shared" si="5"/>
        <v>1.3563539874121928E-05</v>
      </c>
      <c r="J195" s="203">
        <v>0</v>
      </c>
    </row>
    <row r="196" spans="1:10" ht="12.75" customHeight="1">
      <c r="A196" s="12" t="s">
        <v>228</v>
      </c>
      <c r="B196" s="10"/>
      <c r="C196" s="10"/>
      <c r="D196" s="10" t="s">
        <v>224</v>
      </c>
      <c r="E196" s="258">
        <v>0</v>
      </c>
      <c r="F196" s="45">
        <v>168</v>
      </c>
      <c r="G196" s="45">
        <v>263.79</v>
      </c>
      <c r="H196" s="33">
        <f t="shared" si="6"/>
        <v>1.5701785714285716</v>
      </c>
      <c r="I196" s="91">
        <f aca="true" t="shared" si="7" ref="I196:I215">G196/19448462.75</f>
        <v>1.3563539874121928E-05</v>
      </c>
      <c r="J196" s="110">
        <v>0</v>
      </c>
    </row>
    <row r="197" spans="1:10" s="67" customFormat="1" ht="15" customHeight="1">
      <c r="A197" s="97" t="s">
        <v>15</v>
      </c>
      <c r="B197" s="85"/>
      <c r="C197" s="85" t="s">
        <v>91</v>
      </c>
      <c r="D197" s="85"/>
      <c r="E197" s="366">
        <f>SUM(E198:E199)</f>
        <v>0</v>
      </c>
      <c r="F197" s="203">
        <f>SUM(F198:F199)</f>
        <v>1513</v>
      </c>
      <c r="G197" s="203">
        <f>SUM(G198:G199)</f>
        <v>1513.5</v>
      </c>
      <c r="H197" s="204">
        <f t="shared" si="6"/>
        <v>1.0003304692663582</v>
      </c>
      <c r="I197" s="204">
        <f t="shared" si="7"/>
        <v>7.782106069025944E-05</v>
      </c>
      <c r="J197" s="212">
        <v>0</v>
      </c>
    </row>
    <row r="198" spans="1:10" s="26" customFormat="1" ht="12.75" customHeight="1" hidden="1">
      <c r="A198" s="12" t="s">
        <v>16</v>
      </c>
      <c r="B198" s="10"/>
      <c r="C198" s="10"/>
      <c r="D198" s="10" t="s">
        <v>102</v>
      </c>
      <c r="E198" s="258">
        <v>0</v>
      </c>
      <c r="F198" s="45">
        <v>0</v>
      </c>
      <c r="G198" s="45">
        <v>0</v>
      </c>
      <c r="H198" s="33"/>
      <c r="I198" s="87">
        <f t="shared" si="7"/>
        <v>0</v>
      </c>
      <c r="J198" s="110">
        <v>0</v>
      </c>
    </row>
    <row r="199" spans="1:10" s="26" customFormat="1" ht="12.75" customHeight="1">
      <c r="A199" s="12" t="s">
        <v>8</v>
      </c>
      <c r="B199" s="10"/>
      <c r="C199" s="10"/>
      <c r="D199" s="10" t="s">
        <v>197</v>
      </c>
      <c r="E199" s="258">
        <v>0</v>
      </c>
      <c r="F199" s="45">
        <v>1513</v>
      </c>
      <c r="G199" s="45">
        <v>1513.5</v>
      </c>
      <c r="H199" s="33">
        <f t="shared" si="6"/>
        <v>1.0003304692663582</v>
      </c>
      <c r="I199" s="91">
        <f t="shared" si="7"/>
        <v>7.782106069025944E-05</v>
      </c>
      <c r="J199" s="110">
        <v>0</v>
      </c>
    </row>
    <row r="200" spans="1:10" ht="18" customHeight="1">
      <c r="A200" s="5" t="s">
        <v>64</v>
      </c>
      <c r="B200" s="2">
        <v>921</v>
      </c>
      <c r="C200" s="2"/>
      <c r="D200" s="2"/>
      <c r="E200" s="365">
        <f aca="true" t="shared" si="8" ref="E200:G201">SUM(E201)</f>
        <v>60000</v>
      </c>
      <c r="F200" s="41">
        <f t="shared" si="8"/>
        <v>60000</v>
      </c>
      <c r="G200" s="41">
        <f t="shared" si="8"/>
        <v>60000</v>
      </c>
      <c r="H200" s="87">
        <f t="shared" si="6"/>
        <v>1</v>
      </c>
      <c r="I200" s="87">
        <f t="shared" si="7"/>
        <v>0.003085076736977579</v>
      </c>
      <c r="J200" s="50">
        <v>0</v>
      </c>
    </row>
    <row r="201" spans="1:10" s="67" customFormat="1" ht="15" customHeight="1">
      <c r="A201" s="97" t="s">
        <v>67</v>
      </c>
      <c r="B201" s="85"/>
      <c r="C201" s="85">
        <v>92116</v>
      </c>
      <c r="D201" s="85"/>
      <c r="E201" s="366">
        <f t="shared" si="8"/>
        <v>60000</v>
      </c>
      <c r="F201" s="203">
        <f t="shared" si="8"/>
        <v>60000</v>
      </c>
      <c r="G201" s="203">
        <f t="shared" si="8"/>
        <v>60000</v>
      </c>
      <c r="H201" s="189">
        <f t="shared" si="6"/>
        <v>1</v>
      </c>
      <c r="I201" s="204">
        <f t="shared" si="7"/>
        <v>0.003085076736977579</v>
      </c>
      <c r="J201" s="212">
        <v>0</v>
      </c>
    </row>
    <row r="202" spans="1:10" ht="39.75" customHeight="1">
      <c r="A202" s="12" t="s">
        <v>329</v>
      </c>
      <c r="B202" s="3"/>
      <c r="C202" s="10"/>
      <c r="D202" s="10" t="s">
        <v>133</v>
      </c>
      <c r="E202" s="367">
        <v>60000</v>
      </c>
      <c r="F202" s="40">
        <v>60000</v>
      </c>
      <c r="G202" s="40">
        <v>60000</v>
      </c>
      <c r="H202" s="33">
        <f t="shared" si="6"/>
        <v>1</v>
      </c>
      <c r="I202" s="91">
        <f t="shared" si="7"/>
        <v>0.003085076736977579</v>
      </c>
      <c r="J202" s="45">
        <v>0</v>
      </c>
    </row>
    <row r="203" spans="1:12" ht="18" customHeight="1">
      <c r="A203" s="20" t="s">
        <v>360</v>
      </c>
      <c r="B203" s="32" t="s">
        <v>225</v>
      </c>
      <c r="C203" s="32"/>
      <c r="D203" s="32"/>
      <c r="E203" s="368">
        <f>SUM(E204)</f>
        <v>61196</v>
      </c>
      <c r="F203" s="72">
        <f>SUM(F210,F204)</f>
        <v>257621.11</v>
      </c>
      <c r="G203" s="72">
        <f>SUM(G204,G210)</f>
        <v>258944.65</v>
      </c>
      <c r="H203" s="87">
        <f t="shared" si="6"/>
        <v>1.005137544823093</v>
      </c>
      <c r="I203" s="87">
        <f t="shared" si="7"/>
        <v>0.013314401931330022</v>
      </c>
      <c r="J203" s="72">
        <f>SUM(J204)</f>
        <v>0</v>
      </c>
      <c r="L203" s="70"/>
    </row>
    <row r="204" spans="1:12" s="67" customFormat="1" ht="15" customHeight="1">
      <c r="A204" s="114" t="s">
        <v>255</v>
      </c>
      <c r="B204" s="85"/>
      <c r="C204" s="85" t="s">
        <v>256</v>
      </c>
      <c r="D204" s="85"/>
      <c r="E204" s="366">
        <f>SUM(E205:E209)</f>
        <v>61196</v>
      </c>
      <c r="F204" s="209">
        <f>SUM(F205:F209)</f>
        <v>67621.11</v>
      </c>
      <c r="G204" s="209">
        <f>SUM(G205:G209)</f>
        <v>68944.65</v>
      </c>
      <c r="H204" s="189">
        <f t="shared" si="6"/>
        <v>1.0195728819003413</v>
      </c>
      <c r="I204" s="204">
        <f t="shared" si="7"/>
        <v>0.0035449922642343543</v>
      </c>
      <c r="J204" s="209">
        <f>SUM(J205:J208)</f>
        <v>0</v>
      </c>
      <c r="L204" s="100"/>
    </row>
    <row r="205" spans="1:12" s="26" customFormat="1" ht="39" customHeight="1">
      <c r="A205" s="109" t="s">
        <v>365</v>
      </c>
      <c r="B205" s="10"/>
      <c r="C205" s="10"/>
      <c r="D205" s="10" t="s">
        <v>101</v>
      </c>
      <c r="E205" s="258">
        <v>7245</v>
      </c>
      <c r="F205" s="45">
        <v>7245</v>
      </c>
      <c r="G205" s="45">
        <v>7245.48</v>
      </c>
      <c r="H205" s="33">
        <f t="shared" si="6"/>
        <v>1.0000662525879918</v>
      </c>
      <c r="I205" s="91">
        <f t="shared" si="7"/>
        <v>0.0003725476966039385</v>
      </c>
      <c r="J205" s="45">
        <v>0</v>
      </c>
      <c r="L205" s="73"/>
    </row>
    <row r="206" spans="1:12" s="26" customFormat="1" ht="15" customHeight="1" hidden="1">
      <c r="A206" s="12" t="s">
        <v>59</v>
      </c>
      <c r="B206" s="10"/>
      <c r="C206" s="10"/>
      <c r="D206" s="10" t="s">
        <v>125</v>
      </c>
      <c r="E206" s="258">
        <v>0</v>
      </c>
      <c r="F206" s="45">
        <v>0</v>
      </c>
      <c r="G206" s="45">
        <v>0</v>
      </c>
      <c r="H206" s="33"/>
      <c r="I206" s="91">
        <f t="shared" si="7"/>
        <v>0</v>
      </c>
      <c r="J206" s="45">
        <v>0</v>
      </c>
      <c r="L206" s="73"/>
    </row>
    <row r="207" spans="1:12" s="26" customFormat="1" ht="12.75" customHeight="1">
      <c r="A207" s="112" t="s">
        <v>16</v>
      </c>
      <c r="B207" s="10"/>
      <c r="C207" s="10"/>
      <c r="D207" s="10" t="s">
        <v>102</v>
      </c>
      <c r="E207" s="258">
        <v>5</v>
      </c>
      <c r="F207" s="45">
        <v>12</v>
      </c>
      <c r="G207" s="45">
        <v>15.23</v>
      </c>
      <c r="H207" s="33">
        <f t="shared" si="6"/>
        <v>1.2691666666666668</v>
      </c>
      <c r="I207" s="91">
        <f t="shared" si="7"/>
        <v>7.830953117361423E-07</v>
      </c>
      <c r="J207" s="110">
        <v>0</v>
      </c>
      <c r="L207" s="73"/>
    </row>
    <row r="208" spans="1:12" s="26" customFormat="1" ht="12.75" customHeight="1">
      <c r="A208" s="12" t="s">
        <v>8</v>
      </c>
      <c r="B208" s="10"/>
      <c r="C208" s="10"/>
      <c r="D208" s="10" t="s">
        <v>197</v>
      </c>
      <c r="E208" s="258">
        <v>0</v>
      </c>
      <c r="F208" s="45">
        <v>6418.11</v>
      </c>
      <c r="G208" s="45">
        <v>7738.29</v>
      </c>
      <c r="H208" s="33">
        <f t="shared" si="6"/>
        <v>1.2056960694036096</v>
      </c>
      <c r="I208" s="91">
        <f t="shared" si="7"/>
        <v>0.0003978869743831039</v>
      </c>
      <c r="J208" s="110">
        <v>0</v>
      </c>
      <c r="L208" s="73"/>
    </row>
    <row r="209" spans="1:12" s="26" customFormat="1" ht="49.5" customHeight="1">
      <c r="A209" s="13" t="s">
        <v>275</v>
      </c>
      <c r="B209" s="10"/>
      <c r="C209" s="10"/>
      <c r="D209" s="10" t="s">
        <v>276</v>
      </c>
      <c r="E209" s="258">
        <v>53946</v>
      </c>
      <c r="F209" s="45">
        <v>53946</v>
      </c>
      <c r="G209" s="45">
        <v>53945.65</v>
      </c>
      <c r="H209" s="33">
        <f t="shared" si="6"/>
        <v>0.9999935120305491</v>
      </c>
      <c r="I209" s="91">
        <f t="shared" si="7"/>
        <v>0.002773774497935576</v>
      </c>
      <c r="J209" s="45">
        <v>0</v>
      </c>
      <c r="L209" s="73"/>
    </row>
    <row r="210" spans="1:12" s="67" customFormat="1" ht="15" customHeight="1">
      <c r="A210" s="376" t="s">
        <v>15</v>
      </c>
      <c r="B210" s="85"/>
      <c r="C210" s="85" t="s">
        <v>511</v>
      </c>
      <c r="D210" s="85"/>
      <c r="E210" s="366">
        <f>SUM(E211)</f>
        <v>190000</v>
      </c>
      <c r="F210" s="203">
        <f>F211</f>
        <v>190000</v>
      </c>
      <c r="G210" s="203">
        <f>G211</f>
        <v>190000</v>
      </c>
      <c r="H210" s="189">
        <f t="shared" si="6"/>
        <v>1</v>
      </c>
      <c r="I210" s="204">
        <f t="shared" si="7"/>
        <v>0.009769409667095668</v>
      </c>
      <c r="J210" s="212">
        <v>0</v>
      </c>
      <c r="L210" s="100"/>
    </row>
    <row r="211" spans="1:12" s="71" customFormat="1" ht="47.25" customHeight="1">
      <c r="A211" s="109" t="s">
        <v>605</v>
      </c>
      <c r="B211" s="10"/>
      <c r="C211" s="10"/>
      <c r="D211" s="10" t="s">
        <v>512</v>
      </c>
      <c r="E211" s="258">
        <v>190000</v>
      </c>
      <c r="F211" s="45">
        <v>190000</v>
      </c>
      <c r="G211" s="45">
        <v>190000</v>
      </c>
      <c r="H211" s="33">
        <f t="shared" si="6"/>
        <v>1</v>
      </c>
      <c r="I211" s="91">
        <f t="shared" si="7"/>
        <v>0.009769409667095668</v>
      </c>
      <c r="J211" s="45">
        <v>0</v>
      </c>
      <c r="L211" s="74"/>
    </row>
    <row r="212" spans="1:10" ht="19.5" customHeight="1">
      <c r="A212" s="8" t="s">
        <v>68</v>
      </c>
      <c r="B212" s="9"/>
      <c r="C212" s="9"/>
      <c r="D212" s="9"/>
      <c r="E212" s="368">
        <f>SUM(E9,E203,E200,E178,E174,E137,E96,E87,E54,E42,E23,E14,E3,E170,E133,E51,E210)</f>
        <v>18130800</v>
      </c>
      <c r="F212" s="46">
        <f>SUM(F9,F203,F200,F178,F174,F137,F96,F87,F54,F42,F23,F14,F3,F170,F133,F51)</f>
        <v>19249258.069999997</v>
      </c>
      <c r="G212" s="46">
        <f>SUM(G9,G203,G200,G178,G174,G137,G96,G87,G54,G42,G23,G14,G3,G170,G133,G51)</f>
        <v>19448462.75</v>
      </c>
      <c r="H212" s="87">
        <f t="shared" si="6"/>
        <v>1.0103486939224149</v>
      </c>
      <c r="I212" s="87">
        <f t="shared" si="7"/>
        <v>1</v>
      </c>
      <c r="J212" s="380">
        <f>SUM(J9,J203,J200,J178,J174,J137,J96,J87,J54,J42,J23,J14,J3,J170,J133,J51)</f>
        <v>1228015.6300000001</v>
      </c>
    </row>
    <row r="213" spans="1:10" ht="12.75">
      <c r="A213" s="55" t="s">
        <v>302</v>
      </c>
      <c r="B213" s="55"/>
      <c r="C213" s="55"/>
      <c r="D213" s="55"/>
      <c r="E213" s="357"/>
      <c r="F213" s="56"/>
      <c r="G213" s="56"/>
      <c r="H213" s="87"/>
      <c r="I213" s="87"/>
      <c r="J213" s="56"/>
    </row>
    <row r="214" spans="1:10" ht="15" customHeight="1">
      <c r="A214" s="55" t="s">
        <v>262</v>
      </c>
      <c r="B214" s="55"/>
      <c r="C214" s="55"/>
      <c r="D214" s="55"/>
      <c r="E214" s="148">
        <f>E212-E215</f>
        <v>17580110</v>
      </c>
      <c r="F214" s="171">
        <v>18967217.07</v>
      </c>
      <c r="G214" s="56">
        <v>19166422.32</v>
      </c>
      <c r="H214" s="91">
        <f t="shared" si="6"/>
        <v>1.01050260822475</v>
      </c>
      <c r="I214" s="91">
        <f t="shared" si="7"/>
        <v>0.9854980605086642</v>
      </c>
      <c r="J214" s="56"/>
    </row>
    <row r="215" spans="1:10" ht="15" customHeight="1">
      <c r="A215" s="55" t="s">
        <v>263</v>
      </c>
      <c r="B215" s="55"/>
      <c r="C215" s="55"/>
      <c r="D215" s="55"/>
      <c r="E215" s="148">
        <f>E13+E18+E31+E209+E211+E35</f>
        <v>550690</v>
      </c>
      <c r="F215" s="64">
        <v>282041</v>
      </c>
      <c r="G215" s="56">
        <v>282040.43</v>
      </c>
      <c r="H215" s="91">
        <f t="shared" si="6"/>
        <v>0.9999979790172351</v>
      </c>
      <c r="I215" s="91">
        <f t="shared" si="7"/>
        <v>0.014501939491335889</v>
      </c>
      <c r="J215" s="56"/>
    </row>
    <row r="217" ht="12.75">
      <c r="A217" t="s">
        <v>620</v>
      </c>
    </row>
  </sheetData>
  <sheetProtection/>
  <autoFilter ref="D1:D217"/>
  <mergeCells count="5">
    <mergeCell ref="A1:A2"/>
    <mergeCell ref="B1:D1"/>
    <mergeCell ref="E1:E2"/>
    <mergeCell ref="I1:I2"/>
    <mergeCell ref="J1:J2"/>
  </mergeCells>
  <printOptions/>
  <pageMargins left="0.4330708661417323" right="0.4330708661417323" top="0.93" bottom="0.7480314960629921" header="0.42" footer="0.31496062992125984"/>
  <pageSetup horizontalDpi="600" verticalDpi="600" orientation="landscape" paperSize="9" r:id="rId3"/>
  <headerFooter>
    <oddHeader>&amp;R&amp;"Arial CE,Pogrubiony"Załącznik Nr 1&amp;"Arial CE,Standardowy"
do sprawozdania z wykonaia budżetu za 2015 rok</oddHeader>
    <oddFooter>&amp;C&amp;P&amp;R&amp;"Arial CE,Pogrubiony"&amp;12DOCHODY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9"/>
  <sheetViews>
    <sheetView zoomScalePageLayoutView="0" workbookViewId="0" topLeftCell="A660">
      <selection activeCell="D689" sqref="D689"/>
    </sheetView>
  </sheetViews>
  <sheetFormatPr defaultColWidth="9.00390625" defaultRowHeight="12.75"/>
  <cols>
    <col min="1" max="1" width="49.75390625" style="0" customWidth="1"/>
    <col min="2" max="2" width="6.75390625" style="0" customWidth="1"/>
    <col min="3" max="3" width="7.75390625" style="0" bestFit="1" customWidth="1"/>
    <col min="4" max="4" width="7.125" style="0" customWidth="1"/>
    <col min="5" max="5" width="12.25390625" style="70" customWidth="1"/>
    <col min="6" max="6" width="13.125" style="47" customWidth="1"/>
    <col min="7" max="7" width="13.125" style="240" customWidth="1"/>
    <col min="8" max="8" width="9.75390625" style="26" customWidth="1"/>
    <col min="9" max="9" width="9.375" style="53" customWidth="1"/>
    <col min="10" max="10" width="9.125" style="63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395" t="s">
        <v>0</v>
      </c>
      <c r="B1" s="397" t="s">
        <v>69</v>
      </c>
      <c r="C1" s="398"/>
      <c r="D1" s="399"/>
      <c r="E1" s="400" t="s">
        <v>547</v>
      </c>
      <c r="F1" s="402" t="s">
        <v>70</v>
      </c>
      <c r="G1" s="402" t="s">
        <v>71</v>
      </c>
      <c r="H1" s="404" t="s">
        <v>72</v>
      </c>
      <c r="I1" s="387" t="s">
        <v>239</v>
      </c>
      <c r="J1" s="389" t="s">
        <v>548</v>
      </c>
    </row>
    <row r="2" spans="1:10" ht="45.75" customHeight="1">
      <c r="A2" s="396"/>
      <c r="B2" s="14" t="s">
        <v>1</v>
      </c>
      <c r="C2" s="181" t="s">
        <v>2</v>
      </c>
      <c r="D2" s="14" t="s">
        <v>3</v>
      </c>
      <c r="E2" s="401"/>
      <c r="F2" s="403"/>
      <c r="G2" s="403"/>
      <c r="H2" s="405"/>
      <c r="I2" s="388"/>
      <c r="J2" s="390"/>
    </row>
    <row r="3" spans="1:10" ht="18" customHeight="1">
      <c r="A3" s="15" t="s">
        <v>4</v>
      </c>
      <c r="B3" s="16" t="s">
        <v>73</v>
      </c>
      <c r="C3" s="16"/>
      <c r="D3" s="16"/>
      <c r="E3" s="323">
        <f>SUM(E5)</f>
        <v>850</v>
      </c>
      <c r="F3" s="188">
        <f>SUM(F4,F6)</f>
        <v>15031.81</v>
      </c>
      <c r="G3" s="188">
        <f>SUM(G5,G6)</f>
        <v>15006.77</v>
      </c>
      <c r="H3" s="219">
        <f>G3/F3</f>
        <v>0.9983341992747381</v>
      </c>
      <c r="I3" s="30">
        <f>G3/19485921.02</f>
        <v>0.0007701339846649959</v>
      </c>
      <c r="J3" s="62">
        <v>0</v>
      </c>
    </row>
    <row r="4" spans="1:10" s="67" customFormat="1" ht="15" customHeight="1">
      <c r="A4" s="93" t="s">
        <v>5</v>
      </c>
      <c r="B4" s="94"/>
      <c r="C4" s="94" t="s">
        <v>184</v>
      </c>
      <c r="D4" s="94"/>
      <c r="E4" s="324">
        <f>SUM(E5)</f>
        <v>850</v>
      </c>
      <c r="F4" s="95">
        <v>850</v>
      </c>
      <c r="G4" s="95">
        <f>SUM(G5:G5)</f>
        <v>824.96</v>
      </c>
      <c r="H4" s="68">
        <f aca="true" t="shared" si="0" ref="H4:H88">G4/F4</f>
        <v>0.9705411764705882</v>
      </c>
      <c r="I4" s="68">
        <f aca="true" t="shared" si="1" ref="I4:I67">G4/19485921.02</f>
        <v>4.233620772419614E-05</v>
      </c>
      <c r="J4" s="96"/>
    </row>
    <row r="5" spans="1:10" ht="25.5">
      <c r="A5" s="19" t="s">
        <v>330</v>
      </c>
      <c r="B5" s="18"/>
      <c r="C5" s="18"/>
      <c r="D5" s="18">
        <v>2850</v>
      </c>
      <c r="E5" s="325">
        <v>850</v>
      </c>
      <c r="F5" s="220">
        <v>850</v>
      </c>
      <c r="G5" s="34">
        <v>824.96</v>
      </c>
      <c r="H5" s="92">
        <f t="shared" si="0"/>
        <v>0.9705411764705882</v>
      </c>
      <c r="I5" s="92">
        <f t="shared" si="1"/>
        <v>4.233620772419614E-05</v>
      </c>
      <c r="J5" s="35"/>
    </row>
    <row r="6" spans="1:10" s="67" customFormat="1" ht="15" customHeight="1">
      <c r="A6" s="65" t="s">
        <v>15</v>
      </c>
      <c r="B6" s="94"/>
      <c r="C6" s="94" t="s">
        <v>206</v>
      </c>
      <c r="D6" s="94"/>
      <c r="E6" s="324">
        <v>0</v>
      </c>
      <c r="F6" s="95">
        <f>SUM(F7:F12)</f>
        <v>14181.81</v>
      </c>
      <c r="G6" s="95">
        <f>SUM(G7:G12)</f>
        <v>14181.81</v>
      </c>
      <c r="H6" s="68">
        <f t="shared" si="0"/>
        <v>1</v>
      </c>
      <c r="I6" s="68">
        <f>G6/19485921.02</f>
        <v>0.0007277977769407996</v>
      </c>
      <c r="J6" s="96"/>
    </row>
    <row r="7" spans="1:10" ht="12.75">
      <c r="A7" s="19" t="s">
        <v>19</v>
      </c>
      <c r="B7" s="18"/>
      <c r="C7" s="18"/>
      <c r="D7" s="18" t="s">
        <v>151</v>
      </c>
      <c r="E7" s="325">
        <v>0</v>
      </c>
      <c r="F7" s="220">
        <v>70</v>
      </c>
      <c r="G7" s="34">
        <v>70</v>
      </c>
      <c r="H7" s="92">
        <f t="shared" si="0"/>
        <v>1</v>
      </c>
      <c r="I7" s="92">
        <f t="shared" si="1"/>
        <v>3.592337253556209E-06</v>
      </c>
      <c r="J7" s="35"/>
    </row>
    <row r="8" spans="1:10" ht="12.75">
      <c r="A8" s="19" t="s">
        <v>21</v>
      </c>
      <c r="B8" s="18"/>
      <c r="C8" s="18"/>
      <c r="D8" s="18" t="s">
        <v>81</v>
      </c>
      <c r="E8" s="325">
        <v>0</v>
      </c>
      <c r="F8" s="220">
        <v>11.97</v>
      </c>
      <c r="G8" s="34">
        <v>11.97</v>
      </c>
      <c r="H8" s="92">
        <f t="shared" si="0"/>
        <v>1</v>
      </c>
      <c r="I8" s="92">
        <f t="shared" si="1"/>
        <v>6.142896703581118E-07</v>
      </c>
      <c r="J8" s="35"/>
    </row>
    <row r="9" spans="1:10" ht="12.75">
      <c r="A9" s="19" t="s">
        <v>22</v>
      </c>
      <c r="B9" s="18"/>
      <c r="C9" s="18"/>
      <c r="D9" s="18" t="s">
        <v>82</v>
      </c>
      <c r="E9" s="325">
        <v>0</v>
      </c>
      <c r="F9" s="220">
        <v>1.72</v>
      </c>
      <c r="G9" s="34">
        <v>1.72</v>
      </c>
      <c r="H9" s="92">
        <f t="shared" si="0"/>
        <v>1</v>
      </c>
      <c r="I9" s="92">
        <f t="shared" si="1"/>
        <v>8.826885823023828E-08</v>
      </c>
      <c r="J9" s="35"/>
    </row>
    <row r="10" spans="1:10" ht="12.75">
      <c r="A10" s="19" t="s">
        <v>9</v>
      </c>
      <c r="B10" s="18"/>
      <c r="C10" s="18"/>
      <c r="D10" s="18" t="s">
        <v>83</v>
      </c>
      <c r="E10" s="325">
        <v>0</v>
      </c>
      <c r="F10" s="220">
        <v>23.06</v>
      </c>
      <c r="G10" s="34">
        <v>23.06</v>
      </c>
      <c r="H10" s="92">
        <f t="shared" si="0"/>
        <v>1</v>
      </c>
      <c r="I10" s="92">
        <f t="shared" si="1"/>
        <v>1.1834185295286597E-06</v>
      </c>
      <c r="J10" s="35"/>
    </row>
    <row r="11" spans="1:10" ht="12.75">
      <c r="A11" s="19" t="s">
        <v>12</v>
      </c>
      <c r="B11" s="18"/>
      <c r="C11" s="18"/>
      <c r="D11" s="18" t="s">
        <v>79</v>
      </c>
      <c r="E11" s="325">
        <v>0</v>
      </c>
      <c r="F11" s="220">
        <v>171.33</v>
      </c>
      <c r="G11" s="34">
        <v>171.33</v>
      </c>
      <c r="H11" s="92">
        <f t="shared" si="0"/>
        <v>1</v>
      </c>
      <c r="I11" s="92">
        <f t="shared" si="1"/>
        <v>8.792502023596933E-06</v>
      </c>
      <c r="J11" s="35"/>
    </row>
    <row r="12" spans="1:10" ht="12.75">
      <c r="A12" s="19" t="s">
        <v>26</v>
      </c>
      <c r="B12" s="18"/>
      <c r="C12" s="18"/>
      <c r="D12" s="18" t="s">
        <v>92</v>
      </c>
      <c r="E12" s="325">
        <v>0</v>
      </c>
      <c r="F12" s="220">
        <v>13903.73</v>
      </c>
      <c r="G12" s="34">
        <v>13903.73</v>
      </c>
      <c r="H12" s="92">
        <f t="shared" si="0"/>
        <v>1</v>
      </c>
      <c r="I12" s="92">
        <f t="shared" si="1"/>
        <v>0.0007135269606055295</v>
      </c>
      <c r="J12" s="35"/>
    </row>
    <row r="13" spans="1:10" s="67" customFormat="1" ht="18" customHeight="1">
      <c r="A13" s="207" t="s">
        <v>207</v>
      </c>
      <c r="B13" s="59" t="s">
        <v>208</v>
      </c>
      <c r="C13" s="59"/>
      <c r="D13" s="59"/>
      <c r="E13" s="326">
        <f>SUM(E14)</f>
        <v>5000</v>
      </c>
      <c r="F13" s="62">
        <f>SUM(F14)</f>
        <v>3500</v>
      </c>
      <c r="G13" s="62">
        <f>SUM(G14)</f>
        <v>3430.45</v>
      </c>
      <c r="H13" s="30">
        <f t="shared" si="0"/>
        <v>0.9801285714285713</v>
      </c>
      <c r="I13" s="30">
        <f t="shared" si="1"/>
        <v>0.00017604761902088422</v>
      </c>
      <c r="J13" s="62">
        <f>G13/7232332.21</f>
        <v>0.0004743214084188204</v>
      </c>
    </row>
    <row r="14" spans="1:10" ht="15" customHeight="1">
      <c r="A14" s="93" t="s">
        <v>209</v>
      </c>
      <c r="B14" s="94"/>
      <c r="C14" s="94" t="s">
        <v>210</v>
      </c>
      <c r="D14" s="94"/>
      <c r="E14" s="324">
        <f>SUM(E15:E16)</f>
        <v>5000</v>
      </c>
      <c r="F14" s="95">
        <f>SUM(F15:F16)</f>
        <v>3500</v>
      </c>
      <c r="G14" s="95">
        <f>SUM(G15:G16)</f>
        <v>3430.45</v>
      </c>
      <c r="H14" s="68">
        <f t="shared" si="0"/>
        <v>0.9801285714285713</v>
      </c>
      <c r="I14" s="68">
        <f t="shared" si="1"/>
        <v>0.00017604761902088422</v>
      </c>
      <c r="J14" s="96"/>
    </row>
    <row r="15" spans="1:10" ht="12.75">
      <c r="A15" s="27" t="s">
        <v>9</v>
      </c>
      <c r="B15" s="18"/>
      <c r="C15" s="28"/>
      <c r="D15" s="28" t="s">
        <v>83</v>
      </c>
      <c r="E15" s="325">
        <v>3000</v>
      </c>
      <c r="F15" s="220">
        <v>2900</v>
      </c>
      <c r="G15" s="34">
        <v>2876.95</v>
      </c>
      <c r="H15" s="92">
        <f t="shared" si="0"/>
        <v>0.992051724137931</v>
      </c>
      <c r="I15" s="92">
        <f t="shared" si="1"/>
        <v>0.00014764249516597907</v>
      </c>
      <c r="J15" s="35"/>
    </row>
    <row r="16" spans="1:10" ht="12.75">
      <c r="A16" s="27" t="s">
        <v>12</v>
      </c>
      <c r="B16" s="18"/>
      <c r="C16" s="18"/>
      <c r="D16" s="28" t="s">
        <v>79</v>
      </c>
      <c r="E16" s="325">
        <v>2000</v>
      </c>
      <c r="F16" s="220">
        <v>600</v>
      </c>
      <c r="G16" s="34">
        <v>553.5</v>
      </c>
      <c r="H16" s="92">
        <f t="shared" si="0"/>
        <v>0.9225</v>
      </c>
      <c r="I16" s="92">
        <f t="shared" si="1"/>
        <v>2.8405123854905166E-05</v>
      </c>
      <c r="J16" s="35"/>
    </row>
    <row r="17" spans="1:10" s="36" customFormat="1" ht="18" customHeight="1">
      <c r="A17" s="15" t="s">
        <v>6</v>
      </c>
      <c r="B17" s="16">
        <v>600</v>
      </c>
      <c r="C17" s="16"/>
      <c r="D17" s="16"/>
      <c r="E17" s="323">
        <f>SUM(E18,E26,E22,E20)</f>
        <v>1016501</v>
      </c>
      <c r="F17" s="188">
        <f>SUM(F18,F26,F22,F20)</f>
        <v>945753</v>
      </c>
      <c r="G17" s="188">
        <f>SUM(G18,G26,G22,G20)</f>
        <v>845573.8599999999</v>
      </c>
      <c r="H17" s="30">
        <f t="shared" si="0"/>
        <v>0.8940747319860469</v>
      </c>
      <c r="I17" s="30">
        <f t="shared" si="1"/>
        <v>0.04339409254159031</v>
      </c>
      <c r="J17" s="62">
        <v>0</v>
      </c>
    </row>
    <row r="18" spans="1:10" s="67" customFormat="1" ht="15" customHeight="1">
      <c r="A18" s="119" t="s">
        <v>394</v>
      </c>
      <c r="B18" s="98"/>
      <c r="C18" s="98" t="s">
        <v>395</v>
      </c>
      <c r="D18" s="98"/>
      <c r="E18" s="327">
        <f>E19</f>
        <v>820</v>
      </c>
      <c r="F18" s="221">
        <f>F19</f>
        <v>820</v>
      </c>
      <c r="G18" s="221">
        <f>G19</f>
        <v>819.2</v>
      </c>
      <c r="H18" s="68">
        <f t="shared" si="0"/>
        <v>0.9990243902439025</v>
      </c>
      <c r="I18" s="68">
        <f>G18/19485921.02</f>
        <v>4.204060968733209E-05</v>
      </c>
      <c r="J18" s="95"/>
    </row>
    <row r="19" spans="1:10" ht="12.75">
      <c r="A19" s="120" t="s">
        <v>216</v>
      </c>
      <c r="B19" s="21"/>
      <c r="C19" s="21"/>
      <c r="D19" s="21" t="s">
        <v>217</v>
      </c>
      <c r="E19" s="328">
        <v>820</v>
      </c>
      <c r="F19" s="222">
        <v>820</v>
      </c>
      <c r="G19" s="222">
        <v>819.2</v>
      </c>
      <c r="H19" s="92">
        <f t="shared" si="0"/>
        <v>0.9990243902439025</v>
      </c>
      <c r="I19" s="92">
        <f t="shared" si="1"/>
        <v>4.204060968733209E-05</v>
      </c>
      <c r="J19" s="34"/>
    </row>
    <row r="20" spans="1:10" ht="15" customHeight="1">
      <c r="A20" s="97" t="s">
        <v>332</v>
      </c>
      <c r="B20" s="98"/>
      <c r="C20" s="98" t="s">
        <v>211</v>
      </c>
      <c r="D20" s="98"/>
      <c r="E20" s="327">
        <f>SUM(E21)</f>
        <v>87605</v>
      </c>
      <c r="F20" s="221">
        <f>SUM(F21)</f>
        <v>87605</v>
      </c>
      <c r="G20" s="221">
        <f>SUM(G21:G21)</f>
        <v>87404</v>
      </c>
      <c r="H20" s="68">
        <f t="shared" si="0"/>
        <v>0.9977056104103647</v>
      </c>
      <c r="I20" s="68">
        <f t="shared" si="1"/>
        <v>0.004485494932997527</v>
      </c>
      <c r="J20" s="96"/>
    </row>
    <row r="21" spans="1:10" ht="25.5">
      <c r="A21" s="12" t="s">
        <v>331</v>
      </c>
      <c r="B21" s="21"/>
      <c r="C21" s="21"/>
      <c r="D21" s="21" t="s">
        <v>334</v>
      </c>
      <c r="E21" s="328">
        <v>87605</v>
      </c>
      <c r="F21" s="222">
        <v>87605</v>
      </c>
      <c r="G21" s="222">
        <v>87404</v>
      </c>
      <c r="H21" s="92">
        <f t="shared" si="0"/>
        <v>0.9977056104103647</v>
      </c>
      <c r="I21" s="92">
        <f t="shared" si="1"/>
        <v>0.004485494932997527</v>
      </c>
      <c r="J21" s="35"/>
    </row>
    <row r="22" spans="1:10" ht="15" customHeight="1">
      <c r="A22" s="97" t="s">
        <v>333</v>
      </c>
      <c r="B22" s="98"/>
      <c r="C22" s="98" t="s">
        <v>212</v>
      </c>
      <c r="D22" s="98"/>
      <c r="E22" s="327">
        <f>SUM(E23+E24)</f>
        <v>10000</v>
      </c>
      <c r="F22" s="221">
        <f>SUM(F23,F24,F25)</f>
        <v>65000</v>
      </c>
      <c r="G22" s="221">
        <f>SUM(G23,G24,G25)</f>
        <v>45000</v>
      </c>
      <c r="H22" s="68">
        <f t="shared" si="0"/>
        <v>0.6923076923076923</v>
      </c>
      <c r="I22" s="68">
        <f t="shared" si="1"/>
        <v>0.00230935966300042</v>
      </c>
      <c r="J22" s="96"/>
    </row>
    <row r="23" spans="1:10" s="78" customFormat="1" ht="36">
      <c r="A23" s="106" t="s">
        <v>296</v>
      </c>
      <c r="B23" s="21"/>
      <c r="C23" s="21"/>
      <c r="D23" s="21" t="s">
        <v>295</v>
      </c>
      <c r="E23" s="328">
        <v>0</v>
      </c>
      <c r="F23" s="222">
        <v>45000</v>
      </c>
      <c r="G23" s="222">
        <v>45000</v>
      </c>
      <c r="H23" s="92">
        <f t="shared" si="0"/>
        <v>1</v>
      </c>
      <c r="I23" s="92">
        <f t="shared" si="1"/>
        <v>0.00230935966300042</v>
      </c>
      <c r="J23" s="35"/>
    </row>
    <row r="24" spans="1:10" s="78" customFormat="1" ht="12.75">
      <c r="A24" s="29" t="s">
        <v>549</v>
      </c>
      <c r="B24" s="21"/>
      <c r="C24" s="21"/>
      <c r="D24" s="21" t="s">
        <v>334</v>
      </c>
      <c r="E24" s="328">
        <v>10000</v>
      </c>
      <c r="F24" s="222">
        <v>0</v>
      </c>
      <c r="G24" s="222">
        <v>0</v>
      </c>
      <c r="H24" s="92">
        <v>0</v>
      </c>
      <c r="I24" s="92">
        <f t="shared" si="1"/>
        <v>0</v>
      </c>
      <c r="J24" s="35"/>
    </row>
    <row r="25" spans="1:10" s="78" customFormat="1" ht="12.75">
      <c r="A25" s="29" t="s">
        <v>90</v>
      </c>
      <c r="B25" s="21"/>
      <c r="C25" s="21"/>
      <c r="D25" s="21" t="s">
        <v>89</v>
      </c>
      <c r="E25" s="328">
        <v>0</v>
      </c>
      <c r="F25" s="222">
        <v>20000</v>
      </c>
      <c r="G25" s="222">
        <v>0</v>
      </c>
      <c r="H25" s="92">
        <v>0</v>
      </c>
      <c r="I25" s="92">
        <f t="shared" si="1"/>
        <v>0</v>
      </c>
      <c r="J25" s="35"/>
    </row>
    <row r="26" spans="1:10" s="71" customFormat="1" ht="15" customHeight="1">
      <c r="A26" s="93" t="s">
        <v>7</v>
      </c>
      <c r="B26" s="94"/>
      <c r="C26" s="94">
        <v>60016</v>
      </c>
      <c r="D26" s="94"/>
      <c r="E26" s="327">
        <f>SUM(E27:E39)</f>
        <v>918076</v>
      </c>
      <c r="F26" s="221">
        <f>SUM(F27:F39)</f>
        <v>792328</v>
      </c>
      <c r="G26" s="221">
        <f>SUM(G27:G39)</f>
        <v>712350.6599999999</v>
      </c>
      <c r="H26" s="68">
        <f t="shared" si="0"/>
        <v>0.8990603134055593</v>
      </c>
      <c r="I26" s="68">
        <f t="shared" si="1"/>
        <v>0.03655719733590503</v>
      </c>
      <c r="J26" s="96"/>
    </row>
    <row r="27" spans="1:10" s="67" customFormat="1" ht="12.75">
      <c r="A27" s="27" t="s">
        <v>21</v>
      </c>
      <c r="B27" s="18"/>
      <c r="C27" s="18"/>
      <c r="D27" s="28" t="s">
        <v>81</v>
      </c>
      <c r="E27" s="328">
        <v>602</v>
      </c>
      <c r="F27" s="222">
        <v>0</v>
      </c>
      <c r="G27" s="222">
        <v>0</v>
      </c>
      <c r="H27" s="92"/>
      <c r="I27" s="92">
        <f t="shared" si="1"/>
        <v>0</v>
      </c>
      <c r="J27" s="35"/>
    </row>
    <row r="28" spans="1:10" s="26" customFormat="1" ht="12.75">
      <c r="A28" s="27" t="s">
        <v>22</v>
      </c>
      <c r="B28" s="18"/>
      <c r="C28" s="18"/>
      <c r="D28" s="28" t="s">
        <v>82</v>
      </c>
      <c r="E28" s="328">
        <v>86</v>
      </c>
      <c r="F28" s="222">
        <v>0</v>
      </c>
      <c r="G28" s="222">
        <v>0</v>
      </c>
      <c r="H28" s="92"/>
      <c r="I28" s="92">
        <f t="shared" si="1"/>
        <v>0</v>
      </c>
      <c r="J28" s="35"/>
    </row>
    <row r="29" spans="1:10" s="67" customFormat="1" ht="12.75">
      <c r="A29" s="27" t="s">
        <v>165</v>
      </c>
      <c r="B29" s="18"/>
      <c r="C29" s="18"/>
      <c r="D29" s="28" t="s">
        <v>166</v>
      </c>
      <c r="E29" s="328">
        <v>9000</v>
      </c>
      <c r="F29" s="220">
        <v>0</v>
      </c>
      <c r="G29" s="222">
        <v>0</v>
      </c>
      <c r="H29" s="92"/>
      <c r="I29" s="92">
        <f t="shared" si="1"/>
        <v>0</v>
      </c>
      <c r="J29" s="35"/>
    </row>
    <row r="30" spans="1:10" s="26" customFormat="1" ht="12.75">
      <c r="A30" s="17" t="s">
        <v>9</v>
      </c>
      <c r="B30" s="18"/>
      <c r="C30" s="18"/>
      <c r="D30" s="18">
        <v>4210</v>
      </c>
      <c r="E30" s="325">
        <v>60000</v>
      </c>
      <c r="F30" s="220">
        <v>49053</v>
      </c>
      <c r="G30" s="222">
        <v>39377.66</v>
      </c>
      <c r="H30" s="92">
        <f t="shared" si="0"/>
        <v>0.802757425641653</v>
      </c>
      <c r="I30" s="92">
        <f t="shared" si="1"/>
        <v>0.002020826213941003</v>
      </c>
      <c r="J30" s="35"/>
    </row>
    <row r="31" spans="1:10" s="67" customFormat="1" ht="12.75">
      <c r="A31" s="17" t="s">
        <v>11</v>
      </c>
      <c r="B31" s="18"/>
      <c r="C31" s="18"/>
      <c r="D31" s="18">
        <v>4270</v>
      </c>
      <c r="E31" s="325">
        <v>65000</v>
      </c>
      <c r="F31" s="220">
        <v>5100</v>
      </c>
      <c r="G31" s="222">
        <v>5092.2</v>
      </c>
      <c r="H31" s="92">
        <f t="shared" si="0"/>
        <v>0.9984705882352941</v>
      </c>
      <c r="I31" s="92">
        <f t="shared" si="1"/>
        <v>0.00026132713946512754</v>
      </c>
      <c r="J31" s="35"/>
    </row>
    <row r="32" spans="1:10" s="26" customFormat="1" ht="12.75">
      <c r="A32" s="17" t="s">
        <v>12</v>
      </c>
      <c r="B32" s="18"/>
      <c r="C32" s="18"/>
      <c r="D32" s="18">
        <v>4300</v>
      </c>
      <c r="E32" s="325">
        <v>80000</v>
      </c>
      <c r="F32" s="220">
        <v>120000</v>
      </c>
      <c r="G32" s="222">
        <v>70791.88</v>
      </c>
      <c r="H32" s="92">
        <f t="shared" si="0"/>
        <v>0.5899323333333334</v>
      </c>
      <c r="I32" s="92">
        <f t="shared" si="1"/>
        <v>0.003632975825332582</v>
      </c>
      <c r="J32" s="35"/>
    </row>
    <row r="33" spans="1:10" s="26" customFormat="1" ht="25.5" customHeight="1">
      <c r="A33" s="19" t="s">
        <v>352</v>
      </c>
      <c r="B33" s="18"/>
      <c r="C33" s="18"/>
      <c r="D33" s="18" t="s">
        <v>179</v>
      </c>
      <c r="E33" s="325">
        <v>300</v>
      </c>
      <c r="F33" s="220">
        <v>300</v>
      </c>
      <c r="G33" s="222">
        <v>294.2</v>
      </c>
      <c r="H33" s="92">
        <f t="shared" si="0"/>
        <v>0.9806666666666666</v>
      </c>
      <c r="I33" s="92">
        <f t="shared" si="1"/>
        <v>1.5098080285660524E-05</v>
      </c>
      <c r="J33" s="35"/>
    </row>
    <row r="34" spans="1:10" s="26" customFormat="1" ht="12.75">
      <c r="A34" s="27" t="s">
        <v>26</v>
      </c>
      <c r="B34" s="18"/>
      <c r="C34" s="18"/>
      <c r="D34" s="28" t="s">
        <v>92</v>
      </c>
      <c r="E34" s="325">
        <v>2160</v>
      </c>
      <c r="F34" s="220">
        <v>1900</v>
      </c>
      <c r="G34" s="222">
        <v>1500</v>
      </c>
      <c r="H34" s="92">
        <f t="shared" si="0"/>
        <v>0.7894736842105263</v>
      </c>
      <c r="I34" s="92">
        <f t="shared" si="1"/>
        <v>7.697865543334733E-05</v>
      </c>
      <c r="J34" s="35"/>
    </row>
    <row r="35" spans="1:10" s="26" customFormat="1" ht="12.75">
      <c r="A35" s="27" t="s">
        <v>93</v>
      </c>
      <c r="B35" s="18"/>
      <c r="C35" s="18"/>
      <c r="D35" s="28" t="s">
        <v>94</v>
      </c>
      <c r="E35" s="325"/>
      <c r="F35" s="220">
        <v>260</v>
      </c>
      <c r="G35" s="222">
        <v>260</v>
      </c>
      <c r="H35" s="92">
        <f t="shared" si="0"/>
        <v>1</v>
      </c>
      <c r="I35" s="92">
        <f t="shared" si="1"/>
        <v>1.3342966941780204E-05</v>
      </c>
      <c r="J35" s="35"/>
    </row>
    <row r="36" spans="1:10" s="26" customFormat="1" ht="12.75">
      <c r="A36" s="27" t="s">
        <v>90</v>
      </c>
      <c r="B36" s="18"/>
      <c r="C36" s="18"/>
      <c r="D36" s="28" t="s">
        <v>89</v>
      </c>
      <c r="E36" s="325">
        <v>100000</v>
      </c>
      <c r="F36" s="220">
        <v>602226</v>
      </c>
      <c r="G36" s="34">
        <v>591545.78</v>
      </c>
      <c r="H36" s="92">
        <f t="shared" si="0"/>
        <v>0.9822654285932524</v>
      </c>
      <c r="I36" s="92">
        <f t="shared" si="1"/>
        <v>0.030357599181113793</v>
      </c>
      <c r="J36" s="35"/>
    </row>
    <row r="37" spans="1:10" s="26" customFormat="1" ht="12.75">
      <c r="A37" s="27" t="s">
        <v>90</v>
      </c>
      <c r="B37" s="18"/>
      <c r="C37" s="18"/>
      <c r="D37" s="28" t="s">
        <v>274</v>
      </c>
      <c r="E37" s="325">
        <v>292862</v>
      </c>
      <c r="F37" s="220">
        <v>0</v>
      </c>
      <c r="G37" s="34">
        <v>0</v>
      </c>
      <c r="H37" s="68"/>
      <c r="I37" s="92">
        <f t="shared" si="1"/>
        <v>0</v>
      </c>
      <c r="J37" s="35"/>
    </row>
    <row r="38" spans="1:10" s="26" customFormat="1" ht="12.75">
      <c r="A38" s="27" t="s">
        <v>90</v>
      </c>
      <c r="B38" s="18"/>
      <c r="C38" s="18"/>
      <c r="D38" s="28" t="s">
        <v>254</v>
      </c>
      <c r="E38" s="325">
        <v>288066</v>
      </c>
      <c r="F38" s="220">
        <v>0</v>
      </c>
      <c r="G38" s="34">
        <v>0</v>
      </c>
      <c r="H38" s="68"/>
      <c r="I38" s="92">
        <f t="shared" si="1"/>
        <v>0</v>
      </c>
      <c r="J38" s="35"/>
    </row>
    <row r="39" spans="1:10" ht="12.75" customHeight="1">
      <c r="A39" s="29" t="s">
        <v>396</v>
      </c>
      <c r="B39" s="18"/>
      <c r="C39" s="18"/>
      <c r="D39" s="28" t="s">
        <v>149</v>
      </c>
      <c r="E39" s="325">
        <v>20000</v>
      </c>
      <c r="F39" s="220">
        <v>13489</v>
      </c>
      <c r="G39" s="34">
        <v>3488.94</v>
      </c>
      <c r="H39" s="92">
        <f t="shared" si="0"/>
        <v>0.2586507524649715</v>
      </c>
      <c r="I39" s="92">
        <f t="shared" si="1"/>
        <v>0.00017904927339174856</v>
      </c>
      <c r="J39" s="35"/>
    </row>
    <row r="40" spans="1:10" ht="18" customHeight="1">
      <c r="A40" s="15" t="s">
        <v>13</v>
      </c>
      <c r="B40" s="16">
        <v>700</v>
      </c>
      <c r="C40" s="16"/>
      <c r="D40" s="16"/>
      <c r="E40" s="323">
        <f>SUM(E41,E59)</f>
        <v>521573</v>
      </c>
      <c r="F40" s="188">
        <f>SUM(F41+F59)</f>
        <v>462593</v>
      </c>
      <c r="G40" s="188">
        <f>SUM(G41+G59)</f>
        <v>435965.94</v>
      </c>
      <c r="H40" s="30">
        <f t="shared" si="0"/>
        <v>0.94243955269535</v>
      </c>
      <c r="I40" s="30">
        <f t="shared" si="1"/>
        <v>0.022373381250623586</v>
      </c>
      <c r="J40" s="62">
        <v>0</v>
      </c>
    </row>
    <row r="41" spans="1:10" ht="15" customHeight="1">
      <c r="A41" s="93" t="s">
        <v>14</v>
      </c>
      <c r="B41" s="94"/>
      <c r="C41" s="94">
        <v>70005</v>
      </c>
      <c r="D41" s="94"/>
      <c r="E41" s="324">
        <f>SUM(E42:E58)</f>
        <v>521573</v>
      </c>
      <c r="F41" s="224">
        <f>SUM(F42:F58)</f>
        <v>462593</v>
      </c>
      <c r="G41" s="224">
        <f>SUM(G42:G58)</f>
        <v>435965.94</v>
      </c>
      <c r="H41" s="68">
        <f t="shared" si="0"/>
        <v>0.94243955269535</v>
      </c>
      <c r="I41" s="68">
        <f t="shared" si="1"/>
        <v>0.022373381250623586</v>
      </c>
      <c r="J41" s="95"/>
    </row>
    <row r="42" spans="1:10" ht="12.75">
      <c r="A42" s="27" t="s">
        <v>21</v>
      </c>
      <c r="B42" s="18"/>
      <c r="C42" s="18"/>
      <c r="D42" s="28" t="s">
        <v>81</v>
      </c>
      <c r="E42" s="325">
        <v>260</v>
      </c>
      <c r="F42" s="225">
        <v>260</v>
      </c>
      <c r="G42" s="223">
        <v>239.72</v>
      </c>
      <c r="H42" s="92">
        <f t="shared" si="0"/>
        <v>0.922</v>
      </c>
      <c r="I42" s="92">
        <f t="shared" si="1"/>
        <v>1.2302215520321348E-05</v>
      </c>
      <c r="J42" s="62"/>
    </row>
    <row r="43" spans="1:10" ht="12.75">
      <c r="A43" s="27" t="s">
        <v>22</v>
      </c>
      <c r="B43" s="18"/>
      <c r="C43" s="18"/>
      <c r="D43" s="28" t="s">
        <v>82</v>
      </c>
      <c r="E43" s="325">
        <v>38</v>
      </c>
      <c r="F43" s="225">
        <v>0</v>
      </c>
      <c r="G43" s="223">
        <v>0</v>
      </c>
      <c r="H43" s="92"/>
      <c r="I43" s="92">
        <f t="shared" si="1"/>
        <v>0</v>
      </c>
      <c r="J43" s="62"/>
    </row>
    <row r="44" spans="1:10" ht="12.75">
      <c r="A44" s="27" t="s">
        <v>203</v>
      </c>
      <c r="B44" s="18"/>
      <c r="C44" s="18"/>
      <c r="D44" s="28" t="s">
        <v>166</v>
      </c>
      <c r="E44" s="325">
        <v>14500</v>
      </c>
      <c r="F44" s="225">
        <v>3500</v>
      </c>
      <c r="G44" s="223">
        <v>2550</v>
      </c>
      <c r="H44" s="92">
        <f t="shared" si="0"/>
        <v>0.7285714285714285</v>
      </c>
      <c r="I44" s="92">
        <f t="shared" si="1"/>
        <v>0.00013086371423669046</v>
      </c>
      <c r="J44" s="62"/>
    </row>
    <row r="45" spans="1:10" ht="12.75">
      <c r="A45" s="17" t="s">
        <v>9</v>
      </c>
      <c r="B45" s="18"/>
      <c r="C45" s="18"/>
      <c r="D45" s="18">
        <v>4210</v>
      </c>
      <c r="E45" s="325">
        <v>40000</v>
      </c>
      <c r="F45" s="220">
        <v>31500</v>
      </c>
      <c r="G45" s="34">
        <v>26922.18</v>
      </c>
      <c r="H45" s="92">
        <f t="shared" si="0"/>
        <v>0.854672380952381</v>
      </c>
      <c r="I45" s="92">
        <f t="shared" si="1"/>
        <v>0.0013816221451563699</v>
      </c>
      <c r="J45" s="62"/>
    </row>
    <row r="46" spans="1:10" s="67" customFormat="1" ht="12.75">
      <c r="A46" s="27" t="s">
        <v>10</v>
      </c>
      <c r="B46" s="18"/>
      <c r="C46" s="18"/>
      <c r="D46" s="28" t="s">
        <v>154</v>
      </c>
      <c r="E46" s="325">
        <v>31200</v>
      </c>
      <c r="F46" s="220">
        <v>31200</v>
      </c>
      <c r="G46" s="34">
        <v>24790.2</v>
      </c>
      <c r="H46" s="92">
        <f t="shared" si="0"/>
        <v>0.7945576923076924</v>
      </c>
      <c r="I46" s="92">
        <f t="shared" si="1"/>
        <v>0.0012722108426158447</v>
      </c>
      <c r="J46" s="62"/>
    </row>
    <row r="47" spans="1:10" ht="12.75">
      <c r="A47" s="27" t="s">
        <v>11</v>
      </c>
      <c r="B47" s="18"/>
      <c r="C47" s="18"/>
      <c r="D47" s="28" t="s">
        <v>136</v>
      </c>
      <c r="E47" s="325">
        <v>75000</v>
      </c>
      <c r="F47" s="220">
        <v>38000</v>
      </c>
      <c r="G47" s="34">
        <v>32043.45</v>
      </c>
      <c r="H47" s="92">
        <f t="shared" si="0"/>
        <v>0.8432486842105263</v>
      </c>
      <c r="I47" s="92">
        <f t="shared" si="1"/>
        <v>0.0016444411309637958</v>
      </c>
      <c r="J47" s="62"/>
    </row>
    <row r="48" spans="1:10" ht="12.75">
      <c r="A48" s="17" t="s">
        <v>12</v>
      </c>
      <c r="B48" s="18"/>
      <c r="C48" s="18"/>
      <c r="D48" s="18">
        <v>4300</v>
      </c>
      <c r="E48" s="325">
        <v>56000</v>
      </c>
      <c r="F48" s="220">
        <v>103500</v>
      </c>
      <c r="G48" s="34">
        <v>100115.62</v>
      </c>
      <c r="H48" s="92">
        <f t="shared" si="0"/>
        <v>0.9673006763285024</v>
      </c>
      <c r="I48" s="92">
        <f t="shared" si="1"/>
        <v>0.005137843876983958</v>
      </c>
      <c r="J48" s="62"/>
    </row>
    <row r="49" spans="1:10" ht="25.5">
      <c r="A49" s="19" t="s">
        <v>352</v>
      </c>
      <c r="B49" s="18"/>
      <c r="C49" s="18"/>
      <c r="D49" s="18" t="s">
        <v>179</v>
      </c>
      <c r="E49" s="325">
        <v>3000</v>
      </c>
      <c r="F49" s="220">
        <v>2500</v>
      </c>
      <c r="G49" s="34">
        <v>1719.2</v>
      </c>
      <c r="H49" s="92">
        <f t="shared" si="0"/>
        <v>0.6876800000000001</v>
      </c>
      <c r="I49" s="92">
        <f t="shared" si="1"/>
        <v>8.822780294734049E-05</v>
      </c>
      <c r="J49" s="62"/>
    </row>
    <row r="50" spans="1:10" ht="12.75">
      <c r="A50" s="29" t="s">
        <v>550</v>
      </c>
      <c r="B50" s="18"/>
      <c r="C50" s="18"/>
      <c r="D50" s="28" t="s">
        <v>201</v>
      </c>
      <c r="E50" s="325">
        <v>200</v>
      </c>
      <c r="F50" s="220">
        <v>200</v>
      </c>
      <c r="G50" s="34">
        <v>147.6</v>
      </c>
      <c r="H50" s="92">
        <f t="shared" si="0"/>
        <v>0.738</v>
      </c>
      <c r="I50" s="92">
        <f t="shared" si="1"/>
        <v>7.574699694641377E-06</v>
      </c>
      <c r="J50" s="62"/>
    </row>
    <row r="51" spans="1:10" ht="25.5">
      <c r="A51" s="37" t="s">
        <v>213</v>
      </c>
      <c r="B51" s="18"/>
      <c r="C51" s="18"/>
      <c r="D51" s="28" t="s">
        <v>214</v>
      </c>
      <c r="E51" s="325">
        <v>6000</v>
      </c>
      <c r="F51" s="220">
        <v>0</v>
      </c>
      <c r="G51" s="34">
        <v>0</v>
      </c>
      <c r="H51" s="92"/>
      <c r="I51" s="92">
        <f t="shared" si="1"/>
        <v>0</v>
      </c>
      <c r="J51" s="62"/>
    </row>
    <row r="52" spans="1:10" ht="25.5">
      <c r="A52" s="37" t="s">
        <v>234</v>
      </c>
      <c r="B52" s="18"/>
      <c r="C52" s="18"/>
      <c r="D52" s="28" t="s">
        <v>231</v>
      </c>
      <c r="E52" s="325">
        <v>77000</v>
      </c>
      <c r="F52" s="220">
        <v>66000</v>
      </c>
      <c r="G52" s="34">
        <v>65427.45</v>
      </c>
      <c r="H52" s="92">
        <f t="shared" si="0"/>
        <v>0.9913249999999999</v>
      </c>
      <c r="I52" s="92">
        <f t="shared" si="1"/>
        <v>0.003357678086288374</v>
      </c>
      <c r="J52" s="62"/>
    </row>
    <row r="53" spans="1:10" ht="12.75">
      <c r="A53" s="17" t="s">
        <v>26</v>
      </c>
      <c r="B53" s="18"/>
      <c r="C53" s="18"/>
      <c r="D53" s="18" t="s">
        <v>92</v>
      </c>
      <c r="E53" s="325">
        <v>2700</v>
      </c>
      <c r="F53" s="220">
        <v>2700</v>
      </c>
      <c r="G53" s="34">
        <v>2486.43</v>
      </c>
      <c r="H53" s="92">
        <f t="shared" si="0"/>
        <v>0.9208999999999999</v>
      </c>
      <c r="I53" s="92">
        <f t="shared" si="1"/>
        <v>0.0001276013588194252</v>
      </c>
      <c r="J53" s="62"/>
    </row>
    <row r="54" spans="1:10" ht="12.75">
      <c r="A54" s="27" t="s">
        <v>216</v>
      </c>
      <c r="B54" s="18"/>
      <c r="C54" s="18"/>
      <c r="D54" s="28" t="s">
        <v>217</v>
      </c>
      <c r="E54" s="325">
        <v>3675</v>
      </c>
      <c r="F54" s="220">
        <v>3675</v>
      </c>
      <c r="G54" s="34">
        <v>3500.02</v>
      </c>
      <c r="H54" s="92">
        <f t="shared" si="0"/>
        <v>0.9523863945578231</v>
      </c>
      <c r="I54" s="92">
        <f t="shared" si="1"/>
        <v>0.0001796178890598829</v>
      </c>
      <c r="J54" s="62"/>
    </row>
    <row r="55" spans="1:10" ht="25.5">
      <c r="A55" s="29" t="s">
        <v>331</v>
      </c>
      <c r="B55" s="18"/>
      <c r="C55" s="18"/>
      <c r="D55" s="28" t="s">
        <v>334</v>
      </c>
      <c r="E55" s="325">
        <v>26000</v>
      </c>
      <c r="F55" s="220">
        <v>26000</v>
      </c>
      <c r="G55" s="34">
        <v>24106.74</v>
      </c>
      <c r="H55" s="92">
        <f t="shared" si="0"/>
        <v>0.9271823076923078</v>
      </c>
      <c r="I55" s="92">
        <f t="shared" si="1"/>
        <v>0.0012371362880541944</v>
      </c>
      <c r="J55" s="62"/>
    </row>
    <row r="56" spans="1:10" ht="12.75">
      <c r="A56" s="27" t="s">
        <v>93</v>
      </c>
      <c r="B56" s="18"/>
      <c r="C56" s="18"/>
      <c r="D56" s="28" t="s">
        <v>94</v>
      </c>
      <c r="E56" s="325">
        <v>7000</v>
      </c>
      <c r="F56" s="220">
        <v>3500</v>
      </c>
      <c r="G56" s="34">
        <v>1860.45</v>
      </c>
      <c r="H56" s="92">
        <f t="shared" si="0"/>
        <v>0.5315571428571428</v>
      </c>
      <c r="I56" s="92">
        <f t="shared" si="1"/>
        <v>9.54766263339807E-05</v>
      </c>
      <c r="J56" s="62"/>
    </row>
    <row r="57" spans="1:10" ht="12.75">
      <c r="A57" s="27" t="s">
        <v>90</v>
      </c>
      <c r="B57" s="18"/>
      <c r="C57" s="18"/>
      <c r="D57" s="28" t="s">
        <v>89</v>
      </c>
      <c r="E57" s="325">
        <v>166000</v>
      </c>
      <c r="F57" s="220">
        <v>122724</v>
      </c>
      <c r="G57" s="34">
        <v>122723.19</v>
      </c>
      <c r="H57" s="92">
        <f t="shared" si="0"/>
        <v>0.9999933998239954</v>
      </c>
      <c r="I57" s="92">
        <f t="shared" si="1"/>
        <v>0.006298044104460812</v>
      </c>
      <c r="J57" s="62"/>
    </row>
    <row r="58" spans="1:10" ht="12.75" customHeight="1">
      <c r="A58" s="29" t="s">
        <v>396</v>
      </c>
      <c r="B58" s="18"/>
      <c r="C58" s="18"/>
      <c r="D58" s="28" t="s">
        <v>149</v>
      </c>
      <c r="E58" s="325">
        <v>13000</v>
      </c>
      <c r="F58" s="220">
        <v>27334</v>
      </c>
      <c r="G58" s="34">
        <v>27333.69</v>
      </c>
      <c r="H58" s="92">
        <f t="shared" si="0"/>
        <v>0.9999886588131996</v>
      </c>
      <c r="I58" s="92">
        <f t="shared" si="1"/>
        <v>0.0014027404694879543</v>
      </c>
      <c r="J58" s="62"/>
    </row>
    <row r="59" spans="1:10" ht="12.75" hidden="1">
      <c r="A59" s="27" t="s">
        <v>267</v>
      </c>
      <c r="B59" s="18"/>
      <c r="C59" s="28" t="s">
        <v>269</v>
      </c>
      <c r="D59" s="28"/>
      <c r="E59" s="325">
        <v>0</v>
      </c>
      <c r="F59" s="220">
        <v>0</v>
      </c>
      <c r="G59" s="34">
        <f>G60</f>
        <v>0</v>
      </c>
      <c r="H59" s="92" t="e">
        <f t="shared" si="0"/>
        <v>#DIV/0!</v>
      </c>
      <c r="I59" s="30">
        <f t="shared" si="1"/>
        <v>0</v>
      </c>
      <c r="J59" s="62"/>
    </row>
    <row r="60" spans="1:10" ht="38.25" hidden="1">
      <c r="A60" s="29" t="s">
        <v>268</v>
      </c>
      <c r="B60" s="18"/>
      <c r="C60" s="18"/>
      <c r="D60" s="28" t="s">
        <v>270</v>
      </c>
      <c r="E60" s="325">
        <v>0</v>
      </c>
      <c r="F60" s="220">
        <v>0</v>
      </c>
      <c r="G60" s="34">
        <v>0</v>
      </c>
      <c r="H60" s="92" t="e">
        <f t="shared" si="0"/>
        <v>#DIV/0!</v>
      </c>
      <c r="I60" s="30">
        <f t="shared" si="1"/>
        <v>0</v>
      </c>
      <c r="J60" s="62"/>
    </row>
    <row r="61" spans="1:10" ht="18" customHeight="1">
      <c r="A61" s="58" t="s">
        <v>235</v>
      </c>
      <c r="B61" s="59" t="s">
        <v>237</v>
      </c>
      <c r="C61" s="59"/>
      <c r="D61" s="59"/>
      <c r="E61" s="326">
        <f>SUM(E62,E67)</f>
        <v>44500</v>
      </c>
      <c r="F61" s="62">
        <f>SUM(F62,F67)</f>
        <v>27293</v>
      </c>
      <c r="G61" s="62">
        <f>SUM(G62,G67)</f>
        <v>11527.8</v>
      </c>
      <c r="H61" s="30">
        <f t="shared" si="0"/>
        <v>0.42237203678598906</v>
      </c>
      <c r="I61" s="30">
        <f t="shared" si="1"/>
        <v>0.0005915963627363609</v>
      </c>
      <c r="J61" s="62">
        <f>G61/7232332.21</f>
        <v>0.0015939256750486022</v>
      </c>
    </row>
    <row r="62" spans="1:10" ht="15" customHeight="1">
      <c r="A62" s="65" t="s">
        <v>236</v>
      </c>
      <c r="B62" s="94"/>
      <c r="C62" s="94" t="s">
        <v>238</v>
      </c>
      <c r="D62" s="94"/>
      <c r="E62" s="324">
        <f>SUM(E63:E65)</f>
        <v>39500</v>
      </c>
      <c r="F62" s="95">
        <f>F65+F63+F64+F66</f>
        <v>18763</v>
      </c>
      <c r="G62" s="95">
        <f>G65+G63+G64+G66</f>
        <v>7998.3</v>
      </c>
      <c r="H62" s="68">
        <f t="shared" si="0"/>
        <v>0.42628044555774663</v>
      </c>
      <c r="I62" s="68">
        <f t="shared" si="1"/>
        <v>0.00041046558650169464</v>
      </c>
      <c r="J62" s="95"/>
    </row>
    <row r="63" spans="1:10" ht="12.75">
      <c r="A63" s="29" t="s">
        <v>165</v>
      </c>
      <c r="B63" s="28"/>
      <c r="C63" s="28"/>
      <c r="D63" s="28" t="s">
        <v>166</v>
      </c>
      <c r="E63" s="329">
        <v>35000</v>
      </c>
      <c r="F63" s="34">
        <v>0</v>
      </c>
      <c r="G63" s="34">
        <v>0</v>
      </c>
      <c r="H63" s="92"/>
      <c r="I63" s="92">
        <f t="shared" si="1"/>
        <v>0</v>
      </c>
      <c r="J63" s="34"/>
    </row>
    <row r="64" spans="1:10" ht="12.75">
      <c r="A64" s="29" t="s">
        <v>12</v>
      </c>
      <c r="B64" s="18"/>
      <c r="C64" s="18"/>
      <c r="D64" s="28" t="s">
        <v>79</v>
      </c>
      <c r="E64" s="325">
        <v>3000</v>
      </c>
      <c r="F64" s="34">
        <v>14950</v>
      </c>
      <c r="G64" s="34">
        <v>4193.3</v>
      </c>
      <c r="H64" s="92">
        <f t="shared" si="0"/>
        <v>0.28048829431438127</v>
      </c>
      <c r="I64" s="92">
        <f t="shared" si="1"/>
        <v>0.0002151963972191036</v>
      </c>
      <c r="J64" s="34"/>
    </row>
    <row r="65" spans="1:10" s="67" customFormat="1" ht="25.5">
      <c r="A65" s="29" t="s">
        <v>381</v>
      </c>
      <c r="B65" s="18"/>
      <c r="C65" s="18"/>
      <c r="D65" s="28" t="s">
        <v>179</v>
      </c>
      <c r="E65" s="325">
        <v>1500</v>
      </c>
      <c r="F65" s="227">
        <v>1476</v>
      </c>
      <c r="G65" s="34">
        <v>1468</v>
      </c>
      <c r="H65" s="92">
        <f t="shared" si="0"/>
        <v>0.994579945799458</v>
      </c>
      <c r="I65" s="92">
        <f t="shared" si="1"/>
        <v>7.533644411743593E-05</v>
      </c>
      <c r="J65" s="62"/>
    </row>
    <row r="66" spans="1:10" s="67" customFormat="1" ht="25.5">
      <c r="A66" s="29" t="s">
        <v>213</v>
      </c>
      <c r="B66" s="18"/>
      <c r="C66" s="18"/>
      <c r="D66" s="28" t="s">
        <v>214</v>
      </c>
      <c r="E66" s="325">
        <v>0</v>
      </c>
      <c r="F66" s="227">
        <v>2337</v>
      </c>
      <c r="G66" s="34">
        <v>2337</v>
      </c>
      <c r="H66" s="92">
        <f t="shared" si="0"/>
        <v>1</v>
      </c>
      <c r="I66" s="92">
        <f t="shared" si="1"/>
        <v>0.00011993274516515514</v>
      </c>
      <c r="J66" s="62"/>
    </row>
    <row r="67" spans="1:10" s="331" customFormat="1" ht="15" customHeight="1">
      <c r="A67" s="65" t="s">
        <v>513</v>
      </c>
      <c r="B67" s="94"/>
      <c r="C67" s="94" t="s">
        <v>514</v>
      </c>
      <c r="D67" s="94"/>
      <c r="E67" s="324">
        <f>SUM(E70)</f>
        <v>5000</v>
      </c>
      <c r="F67" s="330">
        <f>F70+F69+F68</f>
        <v>8530</v>
      </c>
      <c r="G67" s="95">
        <f>G70+G69+G68</f>
        <v>3529.5</v>
      </c>
      <c r="H67" s="68">
        <f t="shared" si="0"/>
        <v>0.4137749120750293</v>
      </c>
      <c r="I67" s="68">
        <f t="shared" si="1"/>
        <v>0.00018113077623466627</v>
      </c>
      <c r="J67" s="95"/>
    </row>
    <row r="68" spans="1:10" s="331" customFormat="1" ht="25.5" customHeight="1">
      <c r="A68" s="29" t="s">
        <v>352</v>
      </c>
      <c r="B68" s="94"/>
      <c r="C68" s="94"/>
      <c r="D68" s="28" t="s">
        <v>179</v>
      </c>
      <c r="E68" s="329">
        <v>0</v>
      </c>
      <c r="F68" s="227">
        <v>24</v>
      </c>
      <c r="G68" s="34">
        <v>24</v>
      </c>
      <c r="H68" s="92">
        <f>F68/G68</f>
        <v>1</v>
      </c>
      <c r="I68" s="92">
        <f aca="true" t="shared" si="2" ref="I68:I131">G68/19485921.02</f>
        <v>1.2316584869335573E-06</v>
      </c>
      <c r="J68" s="95"/>
    </row>
    <row r="69" spans="1:10" s="331" customFormat="1" ht="25.5" customHeight="1">
      <c r="A69" s="29" t="s">
        <v>213</v>
      </c>
      <c r="B69" s="94"/>
      <c r="C69" s="94"/>
      <c r="D69" s="28" t="s">
        <v>214</v>
      </c>
      <c r="E69" s="329">
        <v>0</v>
      </c>
      <c r="F69" s="227">
        <v>3506</v>
      </c>
      <c r="G69" s="34">
        <v>3505.5</v>
      </c>
      <c r="H69" s="92">
        <f>F69/G69</f>
        <v>1.0001426330052774</v>
      </c>
      <c r="I69" s="92">
        <f t="shared" si="2"/>
        <v>0.00017989911774773273</v>
      </c>
      <c r="J69" s="95"/>
    </row>
    <row r="70" spans="1:10" s="71" customFormat="1" ht="12.75">
      <c r="A70" s="29" t="s">
        <v>90</v>
      </c>
      <c r="B70" s="18"/>
      <c r="C70" s="18"/>
      <c r="D70" s="28" t="s">
        <v>89</v>
      </c>
      <c r="E70" s="325">
        <v>5000</v>
      </c>
      <c r="F70" s="227">
        <v>5000</v>
      </c>
      <c r="G70" s="34">
        <v>0</v>
      </c>
      <c r="H70" s="92">
        <f t="shared" si="0"/>
        <v>0</v>
      </c>
      <c r="I70" s="92">
        <f t="shared" si="2"/>
        <v>0</v>
      </c>
      <c r="J70" s="62"/>
    </row>
    <row r="71" spans="1:10" s="71" customFormat="1" ht="18" customHeight="1">
      <c r="A71" s="58" t="s">
        <v>290</v>
      </c>
      <c r="B71" s="59" t="s">
        <v>291</v>
      </c>
      <c r="C71" s="59"/>
      <c r="D71" s="59"/>
      <c r="E71" s="326">
        <f>E72</f>
        <v>43666</v>
      </c>
      <c r="F71" s="226">
        <f>F72</f>
        <v>46132</v>
      </c>
      <c r="G71" s="226">
        <f>G72</f>
        <v>30429.81</v>
      </c>
      <c r="H71" s="30">
        <f t="shared" si="0"/>
        <v>0.6596247723922657</v>
      </c>
      <c r="I71" s="30">
        <f t="shared" si="2"/>
        <v>0.0015616305725948182</v>
      </c>
      <c r="J71" s="62"/>
    </row>
    <row r="72" spans="1:10" s="67" customFormat="1" ht="15" customHeight="1">
      <c r="A72" s="65" t="s">
        <v>15</v>
      </c>
      <c r="B72" s="94"/>
      <c r="C72" s="94" t="s">
        <v>292</v>
      </c>
      <c r="D72" s="94"/>
      <c r="E72" s="324">
        <f>E83+E81+E80</f>
        <v>43666</v>
      </c>
      <c r="F72" s="224">
        <f>SUM(F73:F83)</f>
        <v>46132</v>
      </c>
      <c r="G72" s="224">
        <f>SUM(G73:G83)</f>
        <v>30429.81</v>
      </c>
      <c r="H72" s="68">
        <f t="shared" si="0"/>
        <v>0.6596247723922657</v>
      </c>
      <c r="I72" s="68">
        <f t="shared" si="2"/>
        <v>0.0015616305725948182</v>
      </c>
      <c r="J72" s="95"/>
    </row>
    <row r="73" spans="1:10" s="67" customFormat="1" ht="15" customHeight="1">
      <c r="A73" s="29" t="s">
        <v>19</v>
      </c>
      <c r="B73" s="94"/>
      <c r="C73" s="94"/>
      <c r="D73" s="28" t="s">
        <v>260</v>
      </c>
      <c r="E73" s="329">
        <v>0</v>
      </c>
      <c r="F73" s="223">
        <v>80</v>
      </c>
      <c r="G73" s="332">
        <v>56.12</v>
      </c>
      <c r="H73" s="92">
        <f t="shared" si="0"/>
        <v>0.7015</v>
      </c>
      <c r="I73" s="92">
        <f t="shared" si="2"/>
        <v>2.8800280952796347E-06</v>
      </c>
      <c r="J73" s="95"/>
    </row>
    <row r="74" spans="1:10" s="67" customFormat="1" ht="15" customHeight="1">
      <c r="A74" s="29" t="s">
        <v>551</v>
      </c>
      <c r="B74" s="94"/>
      <c r="C74" s="94"/>
      <c r="D74" s="28" t="s">
        <v>377</v>
      </c>
      <c r="E74" s="329">
        <v>0</v>
      </c>
      <c r="F74" s="223">
        <v>6</v>
      </c>
      <c r="G74" s="332">
        <v>1.38</v>
      </c>
      <c r="H74" s="92">
        <f t="shared" si="0"/>
        <v>0.22999999999999998</v>
      </c>
      <c r="I74" s="92">
        <f t="shared" si="2"/>
        <v>7.082036299867954E-08</v>
      </c>
      <c r="J74" s="95"/>
    </row>
    <row r="75" spans="1:10" s="67" customFormat="1" ht="15" customHeight="1">
      <c r="A75" s="29" t="s">
        <v>27</v>
      </c>
      <c r="B75" s="94"/>
      <c r="C75" s="94"/>
      <c r="D75" s="28" t="s">
        <v>249</v>
      </c>
      <c r="E75" s="329">
        <v>0</v>
      </c>
      <c r="F75" s="223">
        <v>17</v>
      </c>
      <c r="G75" s="332">
        <v>12.6</v>
      </c>
      <c r="H75" s="92">
        <f t="shared" si="0"/>
        <v>0.7411764705882353</v>
      </c>
      <c r="I75" s="92">
        <f t="shared" si="2"/>
        <v>6.466207056401176E-07</v>
      </c>
      <c r="J75" s="95"/>
    </row>
    <row r="76" spans="1:10" s="67" customFormat="1" ht="15" customHeight="1">
      <c r="A76" s="29" t="s">
        <v>22</v>
      </c>
      <c r="B76" s="94"/>
      <c r="C76" s="94"/>
      <c r="D76" s="28" t="s">
        <v>250</v>
      </c>
      <c r="E76" s="329">
        <v>0</v>
      </c>
      <c r="F76" s="223">
        <v>3</v>
      </c>
      <c r="G76" s="332">
        <v>1.45</v>
      </c>
      <c r="H76" s="92">
        <f t="shared" si="0"/>
        <v>0.48333333333333334</v>
      </c>
      <c r="I76" s="92">
        <f t="shared" si="2"/>
        <v>7.441270025223576E-08</v>
      </c>
      <c r="J76" s="95"/>
    </row>
    <row r="77" spans="1:10" s="67" customFormat="1" ht="15" customHeight="1">
      <c r="A77" s="29" t="s">
        <v>165</v>
      </c>
      <c r="B77" s="94"/>
      <c r="C77" s="94"/>
      <c r="D77" s="28" t="s">
        <v>251</v>
      </c>
      <c r="E77" s="329">
        <v>0</v>
      </c>
      <c r="F77" s="223">
        <v>40</v>
      </c>
      <c r="G77" s="332">
        <v>23.19</v>
      </c>
      <c r="H77" s="92">
        <f t="shared" si="0"/>
        <v>0.57975</v>
      </c>
      <c r="I77" s="92">
        <f t="shared" si="2"/>
        <v>1.19009001299955E-06</v>
      </c>
      <c r="J77" s="95"/>
    </row>
    <row r="78" spans="1:10" s="67" customFormat="1" ht="15" customHeight="1">
      <c r="A78" s="29" t="s">
        <v>9</v>
      </c>
      <c r="B78" s="94"/>
      <c r="C78" s="94"/>
      <c r="D78" s="28" t="s">
        <v>252</v>
      </c>
      <c r="E78" s="329">
        <v>0</v>
      </c>
      <c r="F78" s="223">
        <v>24</v>
      </c>
      <c r="G78" s="332">
        <v>17.95</v>
      </c>
      <c r="H78" s="92">
        <f t="shared" si="0"/>
        <v>0.7479166666666667</v>
      </c>
      <c r="I78" s="92">
        <f t="shared" si="2"/>
        <v>9.211779100190564E-07</v>
      </c>
      <c r="J78" s="95"/>
    </row>
    <row r="79" spans="1:10" s="71" customFormat="1" ht="12.75">
      <c r="A79" s="29" t="s">
        <v>10</v>
      </c>
      <c r="B79" s="28"/>
      <c r="C79" s="28"/>
      <c r="D79" s="28" t="s">
        <v>154</v>
      </c>
      <c r="E79" s="329">
        <v>0</v>
      </c>
      <c r="F79" s="223">
        <v>500</v>
      </c>
      <c r="G79" s="332">
        <v>113.81</v>
      </c>
      <c r="H79" s="92">
        <f t="shared" si="0"/>
        <v>0.22762000000000002</v>
      </c>
      <c r="I79" s="92">
        <f t="shared" si="2"/>
        <v>5.840627183246174E-06</v>
      </c>
      <c r="J79" s="34"/>
    </row>
    <row r="80" spans="1:10" s="36" customFormat="1" ht="12.75">
      <c r="A80" s="29" t="s">
        <v>12</v>
      </c>
      <c r="B80" s="94"/>
      <c r="C80" s="94"/>
      <c r="D80" s="28" t="s">
        <v>79</v>
      </c>
      <c r="E80" s="329">
        <v>2000</v>
      </c>
      <c r="F80" s="223">
        <v>3500</v>
      </c>
      <c r="G80" s="332">
        <v>464.96</v>
      </c>
      <c r="H80" s="92">
        <f t="shared" si="0"/>
        <v>0.1328457142857143</v>
      </c>
      <c r="I80" s="92">
        <f t="shared" si="2"/>
        <v>2.3861330420192784E-05</v>
      </c>
      <c r="J80" s="95"/>
    </row>
    <row r="81" spans="1:10" s="36" customFormat="1" ht="12.75">
      <c r="A81" s="17" t="s">
        <v>12</v>
      </c>
      <c r="B81" s="115"/>
      <c r="C81" s="115"/>
      <c r="D81" s="28" t="s">
        <v>253</v>
      </c>
      <c r="E81" s="329">
        <v>481</v>
      </c>
      <c r="F81" s="34">
        <v>311</v>
      </c>
      <c r="G81" s="34">
        <v>213.41</v>
      </c>
      <c r="H81" s="92">
        <f t="shared" si="0"/>
        <v>0.6862057877813504</v>
      </c>
      <c r="I81" s="92">
        <f t="shared" si="2"/>
        <v>1.0952009904020437E-05</v>
      </c>
      <c r="J81" s="95"/>
    </row>
    <row r="82" spans="1:10" s="36" customFormat="1" ht="25.5">
      <c r="A82" s="19" t="s">
        <v>552</v>
      </c>
      <c r="B82" s="115"/>
      <c r="C82" s="115"/>
      <c r="D82" s="28" t="s">
        <v>553</v>
      </c>
      <c r="E82" s="329">
        <v>0</v>
      </c>
      <c r="F82" s="34">
        <v>5580</v>
      </c>
      <c r="G82" s="34">
        <v>1545.9</v>
      </c>
      <c r="H82" s="92">
        <f t="shared" si="0"/>
        <v>0.27704301075268817</v>
      </c>
      <c r="I82" s="92">
        <f t="shared" si="2"/>
        <v>7.933420228960776E-05</v>
      </c>
      <c r="J82" s="95"/>
    </row>
    <row r="83" spans="1:10" ht="12.75">
      <c r="A83" s="29" t="s">
        <v>90</v>
      </c>
      <c r="B83" s="18"/>
      <c r="C83" s="18"/>
      <c r="D83" s="28" t="s">
        <v>254</v>
      </c>
      <c r="E83" s="325">
        <v>41185</v>
      </c>
      <c r="F83" s="220">
        <v>36071</v>
      </c>
      <c r="G83" s="34">
        <v>27979.04</v>
      </c>
      <c r="H83" s="92">
        <f t="shared" si="0"/>
        <v>0.7756657702863796</v>
      </c>
      <c r="I83" s="92">
        <f t="shared" si="2"/>
        <v>0.0014358592530105616</v>
      </c>
      <c r="J83" s="62"/>
    </row>
    <row r="84" spans="1:10" s="78" customFormat="1" ht="18" customHeight="1">
      <c r="A84" s="15" t="s">
        <v>17</v>
      </c>
      <c r="B84" s="16">
        <v>750</v>
      </c>
      <c r="C84" s="16"/>
      <c r="D84" s="16"/>
      <c r="E84" s="323">
        <f>SUM(E85,E101,E106,E146,E138,E144)</f>
        <v>2192383</v>
      </c>
      <c r="F84" s="188">
        <f>SUM(F85,F101,F106,F138,F146)</f>
        <v>2224911</v>
      </c>
      <c r="G84" s="188">
        <f>SUM(G85,G101,G106,G146,G138)</f>
        <v>2153007.0300000003</v>
      </c>
      <c r="H84" s="30">
        <f t="shared" si="0"/>
        <v>0.9676823162814154</v>
      </c>
      <c r="I84" s="30">
        <f t="shared" si="2"/>
        <v>0.11049039087196302</v>
      </c>
      <c r="J84" s="62">
        <v>0</v>
      </c>
    </row>
    <row r="85" spans="1:10" s="78" customFormat="1" ht="15" customHeight="1">
      <c r="A85" s="93" t="s">
        <v>18</v>
      </c>
      <c r="B85" s="94"/>
      <c r="C85" s="94">
        <v>75011</v>
      </c>
      <c r="D85" s="94"/>
      <c r="E85" s="324">
        <f>SUM(E86:E100)</f>
        <v>144565</v>
      </c>
      <c r="F85" s="224">
        <f>SUM(F86:F100)</f>
        <v>144544</v>
      </c>
      <c r="G85" s="224">
        <f>SUM(G86:G100)</f>
        <v>136782.48</v>
      </c>
      <c r="H85" s="68">
        <f t="shared" si="0"/>
        <v>0.946303409342484</v>
      </c>
      <c r="I85" s="68">
        <f t="shared" si="2"/>
        <v>0.007019554264825816</v>
      </c>
      <c r="J85" s="96"/>
    </row>
    <row r="86" spans="1:10" s="36" customFormat="1" ht="12.75">
      <c r="A86" s="27" t="s">
        <v>289</v>
      </c>
      <c r="B86" s="18"/>
      <c r="C86" s="18"/>
      <c r="D86" s="28" t="s">
        <v>98</v>
      </c>
      <c r="E86" s="325">
        <v>600</v>
      </c>
      <c r="F86" s="225">
        <v>1150</v>
      </c>
      <c r="G86" s="223">
        <v>269</v>
      </c>
      <c r="H86" s="92">
        <f t="shared" si="0"/>
        <v>0.23391304347826086</v>
      </c>
      <c r="I86" s="92">
        <f t="shared" si="2"/>
        <v>1.3804838874380288E-05</v>
      </c>
      <c r="J86" s="35"/>
    </row>
    <row r="87" spans="1:10" ht="12.75">
      <c r="A87" s="17" t="s">
        <v>19</v>
      </c>
      <c r="B87" s="18"/>
      <c r="C87" s="18"/>
      <c r="D87" s="18">
        <v>4010</v>
      </c>
      <c r="E87" s="325">
        <v>92935</v>
      </c>
      <c r="F87" s="220">
        <v>95178.4</v>
      </c>
      <c r="G87" s="34">
        <v>93178.4</v>
      </c>
      <c r="H87" s="92">
        <f t="shared" si="0"/>
        <v>0.9789868289443824</v>
      </c>
      <c r="I87" s="92">
        <f t="shared" si="2"/>
        <v>0.0047818319649537405</v>
      </c>
      <c r="J87" s="35"/>
    </row>
    <row r="88" spans="1:10" s="67" customFormat="1" ht="12.75">
      <c r="A88" s="17" t="s">
        <v>20</v>
      </c>
      <c r="B88" s="18"/>
      <c r="C88" s="18"/>
      <c r="D88" s="18">
        <v>4040</v>
      </c>
      <c r="E88" s="325">
        <v>6166</v>
      </c>
      <c r="F88" s="220">
        <v>6146.49</v>
      </c>
      <c r="G88" s="34">
        <v>6146.49</v>
      </c>
      <c r="H88" s="92">
        <f t="shared" si="0"/>
        <v>1</v>
      </c>
      <c r="I88" s="92">
        <f t="shared" si="2"/>
        <v>0.00031543235722301005</v>
      </c>
      <c r="J88" s="35"/>
    </row>
    <row r="89" spans="1:10" ht="12.75">
      <c r="A89" s="17" t="s">
        <v>21</v>
      </c>
      <c r="B89" s="18"/>
      <c r="C89" s="18"/>
      <c r="D89" s="18">
        <v>4110</v>
      </c>
      <c r="E89" s="325">
        <v>17035</v>
      </c>
      <c r="F89" s="220">
        <v>17463.48</v>
      </c>
      <c r="G89" s="34">
        <v>17010.94</v>
      </c>
      <c r="H89" s="92">
        <f aca="true" t="shared" si="3" ref="H89:H152">G89/F89</f>
        <v>0.9740864936427333</v>
      </c>
      <c r="I89" s="92">
        <f t="shared" si="2"/>
        <v>0.0008729861925715636</v>
      </c>
      <c r="J89" s="35"/>
    </row>
    <row r="90" spans="1:10" ht="12.75">
      <c r="A90" s="17" t="s">
        <v>22</v>
      </c>
      <c r="B90" s="18"/>
      <c r="C90" s="18"/>
      <c r="D90" s="18">
        <v>4120</v>
      </c>
      <c r="E90" s="325">
        <v>2003</v>
      </c>
      <c r="F90" s="220">
        <v>2067.77</v>
      </c>
      <c r="G90" s="34">
        <v>2002.77</v>
      </c>
      <c r="H90" s="92">
        <f t="shared" si="3"/>
        <v>0.9685651692402927</v>
      </c>
      <c r="I90" s="92">
        <f t="shared" si="2"/>
        <v>0.0001027803611614967</v>
      </c>
      <c r="J90" s="35"/>
    </row>
    <row r="91" spans="1:10" ht="12.75">
      <c r="A91" s="27" t="s">
        <v>165</v>
      </c>
      <c r="B91" s="18"/>
      <c r="C91" s="18"/>
      <c r="D91" s="28" t="s">
        <v>166</v>
      </c>
      <c r="E91" s="325">
        <v>500</v>
      </c>
      <c r="F91" s="220">
        <v>0</v>
      </c>
      <c r="G91" s="34">
        <v>0</v>
      </c>
      <c r="H91" s="92"/>
      <c r="I91" s="92">
        <f t="shared" si="2"/>
        <v>0</v>
      </c>
      <c r="J91" s="35"/>
    </row>
    <row r="92" spans="1:10" ht="12.75">
      <c r="A92" s="17" t="s">
        <v>9</v>
      </c>
      <c r="B92" s="18"/>
      <c r="C92" s="18"/>
      <c r="D92" s="18" t="s">
        <v>83</v>
      </c>
      <c r="E92" s="325">
        <v>8427</v>
      </c>
      <c r="F92" s="220">
        <v>7450</v>
      </c>
      <c r="G92" s="34">
        <v>5808.78</v>
      </c>
      <c r="H92" s="92">
        <f t="shared" si="3"/>
        <v>0.7797020134228188</v>
      </c>
      <c r="I92" s="92">
        <f t="shared" si="2"/>
        <v>0.0002981013827387462</v>
      </c>
      <c r="J92" s="35"/>
    </row>
    <row r="93" spans="1:10" ht="12.75">
      <c r="A93" s="29" t="s">
        <v>618</v>
      </c>
      <c r="B93" s="18"/>
      <c r="C93" s="18"/>
      <c r="D93" s="18" t="s">
        <v>147</v>
      </c>
      <c r="E93" s="325">
        <v>0</v>
      </c>
      <c r="F93" s="220">
        <v>245</v>
      </c>
      <c r="G93" s="34">
        <v>245</v>
      </c>
      <c r="H93" s="92">
        <f t="shared" si="3"/>
        <v>1</v>
      </c>
      <c r="I93" s="92">
        <f t="shared" si="2"/>
        <v>1.2573180387446731E-05</v>
      </c>
      <c r="J93" s="35"/>
    </row>
    <row r="94" spans="1:10" ht="12.75">
      <c r="A94" s="17" t="s">
        <v>11</v>
      </c>
      <c r="B94" s="18"/>
      <c r="C94" s="18"/>
      <c r="D94" s="18" t="s">
        <v>136</v>
      </c>
      <c r="E94" s="325">
        <v>400</v>
      </c>
      <c r="F94" s="220">
        <v>0</v>
      </c>
      <c r="G94" s="34">
        <v>0</v>
      </c>
      <c r="H94" s="92"/>
      <c r="I94" s="92">
        <f t="shared" si="2"/>
        <v>0</v>
      </c>
      <c r="J94" s="35"/>
    </row>
    <row r="95" spans="1:10" ht="12.75">
      <c r="A95" s="27" t="s">
        <v>48</v>
      </c>
      <c r="B95" s="18"/>
      <c r="C95" s="18"/>
      <c r="D95" s="28" t="s">
        <v>138</v>
      </c>
      <c r="E95" s="325">
        <v>100</v>
      </c>
      <c r="F95" s="220">
        <v>150</v>
      </c>
      <c r="G95" s="34">
        <v>93</v>
      </c>
      <c r="H95" s="92">
        <f t="shared" si="3"/>
        <v>0.62</v>
      </c>
      <c r="I95" s="92">
        <f t="shared" si="2"/>
        <v>4.772676636867535E-06</v>
      </c>
      <c r="J95" s="35"/>
    </row>
    <row r="96" spans="1:10" ht="12.75">
      <c r="A96" s="27" t="s">
        <v>12</v>
      </c>
      <c r="B96" s="18"/>
      <c r="C96" s="18"/>
      <c r="D96" s="28" t="s">
        <v>79</v>
      </c>
      <c r="E96" s="325">
        <v>12400</v>
      </c>
      <c r="F96" s="220">
        <v>11617.42</v>
      </c>
      <c r="G96" s="34">
        <v>9053.51</v>
      </c>
      <c r="H96" s="92">
        <f t="shared" si="3"/>
        <v>0.7793046993222248</v>
      </c>
      <c r="I96" s="92">
        <f t="shared" si="2"/>
        <v>0.00046461801783490963</v>
      </c>
      <c r="J96" s="35"/>
    </row>
    <row r="97" spans="1:10" ht="12.75">
      <c r="A97" s="27" t="s">
        <v>382</v>
      </c>
      <c r="B97" s="18"/>
      <c r="C97" s="18"/>
      <c r="D97" s="28" t="s">
        <v>383</v>
      </c>
      <c r="E97" s="325">
        <v>400</v>
      </c>
      <c r="F97" s="220">
        <v>142.44</v>
      </c>
      <c r="G97" s="34">
        <v>42.44</v>
      </c>
      <c r="H97" s="92">
        <f t="shared" si="3"/>
        <v>0.2979500140409997</v>
      </c>
      <c r="I97" s="92">
        <f t="shared" si="2"/>
        <v>2.177982757727507E-06</v>
      </c>
      <c r="J97" s="35"/>
    </row>
    <row r="98" spans="1:10" ht="12.75">
      <c r="A98" s="27" t="s">
        <v>25</v>
      </c>
      <c r="B98" s="18"/>
      <c r="C98" s="18"/>
      <c r="D98" s="28" t="s">
        <v>84</v>
      </c>
      <c r="E98" s="325">
        <v>100</v>
      </c>
      <c r="F98" s="220">
        <v>15</v>
      </c>
      <c r="G98" s="34">
        <v>15</v>
      </c>
      <c r="H98" s="92">
        <f t="shared" si="3"/>
        <v>1</v>
      </c>
      <c r="I98" s="92">
        <f t="shared" si="2"/>
        <v>7.697865543334733E-07</v>
      </c>
      <c r="J98" s="35"/>
    </row>
    <row r="99" spans="1:10" ht="12.75">
      <c r="A99" s="29" t="s">
        <v>338</v>
      </c>
      <c r="B99" s="18"/>
      <c r="C99" s="18"/>
      <c r="D99" s="18">
        <v>4440</v>
      </c>
      <c r="E99" s="325">
        <v>3099</v>
      </c>
      <c r="F99" s="220">
        <v>2918</v>
      </c>
      <c r="G99" s="34">
        <v>2917.15</v>
      </c>
      <c r="H99" s="92">
        <f t="shared" si="3"/>
        <v>0.9997087045921864</v>
      </c>
      <c r="I99" s="92">
        <f t="shared" si="2"/>
        <v>0.0001497055231315928</v>
      </c>
      <c r="J99" s="35"/>
    </row>
    <row r="100" spans="1:10" ht="25.5">
      <c r="A100" s="29" t="s">
        <v>215</v>
      </c>
      <c r="B100" s="18"/>
      <c r="C100" s="18"/>
      <c r="D100" s="28" t="s">
        <v>200</v>
      </c>
      <c r="E100" s="325">
        <v>400</v>
      </c>
      <c r="F100" s="220">
        <v>0</v>
      </c>
      <c r="G100" s="34">
        <v>0</v>
      </c>
      <c r="H100" s="92"/>
      <c r="I100" s="92">
        <f t="shared" si="2"/>
        <v>0</v>
      </c>
      <c r="J100" s="35"/>
    </row>
    <row r="101" spans="1:10" ht="15" customHeight="1">
      <c r="A101" s="93" t="s">
        <v>335</v>
      </c>
      <c r="B101" s="94"/>
      <c r="C101" s="94">
        <v>75022</v>
      </c>
      <c r="D101" s="94"/>
      <c r="E101" s="324">
        <f>SUM(E102:E105)</f>
        <v>77118</v>
      </c>
      <c r="F101" s="224">
        <f>SUM(F102:F105)</f>
        <v>97324</v>
      </c>
      <c r="G101" s="224">
        <f>SUM(G102:G105)</f>
        <v>92985.03</v>
      </c>
      <c r="H101" s="68">
        <f t="shared" si="3"/>
        <v>0.9554172660392092</v>
      </c>
      <c r="I101" s="68">
        <f t="shared" si="2"/>
        <v>0.00477190838988631</v>
      </c>
      <c r="J101" s="96"/>
    </row>
    <row r="102" spans="1:10" ht="12.75">
      <c r="A102" s="17" t="s">
        <v>23</v>
      </c>
      <c r="B102" s="18"/>
      <c r="C102" s="18"/>
      <c r="D102" s="18">
        <v>3030</v>
      </c>
      <c r="E102" s="325">
        <v>73768</v>
      </c>
      <c r="F102" s="220">
        <v>91874</v>
      </c>
      <c r="G102" s="34">
        <v>88773.22</v>
      </c>
      <c r="H102" s="92">
        <f t="shared" si="3"/>
        <v>0.9662496462546531</v>
      </c>
      <c r="I102" s="92">
        <f t="shared" si="2"/>
        <v>0.004555762076059159</v>
      </c>
      <c r="J102" s="35"/>
    </row>
    <row r="103" spans="1:10" ht="12.75">
      <c r="A103" s="17" t="s">
        <v>9</v>
      </c>
      <c r="B103" s="18"/>
      <c r="C103" s="18"/>
      <c r="D103" s="18">
        <v>4210</v>
      </c>
      <c r="E103" s="325">
        <v>2000</v>
      </c>
      <c r="F103" s="220">
        <v>1800</v>
      </c>
      <c r="G103" s="34">
        <v>766.18</v>
      </c>
      <c r="H103" s="92">
        <f t="shared" si="3"/>
        <v>0.4256555555555555</v>
      </c>
      <c r="I103" s="92">
        <f t="shared" si="2"/>
        <v>3.931967081328137E-05</v>
      </c>
      <c r="J103" s="35"/>
    </row>
    <row r="104" spans="1:10" s="67" customFormat="1" ht="12.75">
      <c r="A104" s="17" t="s">
        <v>12</v>
      </c>
      <c r="B104" s="18"/>
      <c r="C104" s="18"/>
      <c r="D104" s="18" t="s">
        <v>79</v>
      </c>
      <c r="E104" s="325">
        <v>500</v>
      </c>
      <c r="F104" s="220">
        <v>2800</v>
      </c>
      <c r="G104" s="34">
        <v>2681.8</v>
      </c>
      <c r="H104" s="92">
        <f t="shared" si="3"/>
        <v>0.9577857142857144</v>
      </c>
      <c r="I104" s="92">
        <f t="shared" si="2"/>
        <v>0.0001376275720941006</v>
      </c>
      <c r="J104" s="35"/>
    </row>
    <row r="105" spans="1:10" ht="12.75">
      <c r="A105" s="29" t="s">
        <v>550</v>
      </c>
      <c r="B105" s="18"/>
      <c r="C105" s="18"/>
      <c r="D105" s="28" t="s">
        <v>201</v>
      </c>
      <c r="E105" s="325">
        <v>850</v>
      </c>
      <c r="F105" s="220">
        <v>850</v>
      </c>
      <c r="G105" s="34">
        <v>763.83</v>
      </c>
      <c r="H105" s="92">
        <f t="shared" si="3"/>
        <v>0.8986235294117647</v>
      </c>
      <c r="I105" s="92">
        <f t="shared" si="2"/>
        <v>3.919907091976913E-05</v>
      </c>
      <c r="J105" s="35"/>
    </row>
    <row r="106" spans="1:10" ht="15" customHeight="1">
      <c r="A106" s="93" t="s">
        <v>362</v>
      </c>
      <c r="B106" s="94"/>
      <c r="C106" s="94">
        <v>75023</v>
      </c>
      <c r="D106" s="94"/>
      <c r="E106" s="324">
        <f>SUM(E107:E137)</f>
        <v>1909300</v>
      </c>
      <c r="F106" s="224">
        <f>SUM(F107:F137)</f>
        <v>1920332</v>
      </c>
      <c r="G106" s="224">
        <f>SUM(G107:G137)</f>
        <v>1867585.65</v>
      </c>
      <c r="H106" s="68">
        <f t="shared" si="3"/>
        <v>0.9725326922636294</v>
      </c>
      <c r="I106" s="30">
        <f t="shared" si="2"/>
        <v>0.09584282149574268</v>
      </c>
      <c r="J106" s="96"/>
    </row>
    <row r="107" spans="1:10" ht="12.75">
      <c r="A107" s="27" t="s">
        <v>336</v>
      </c>
      <c r="B107" s="18"/>
      <c r="C107" s="18"/>
      <c r="D107" s="18">
        <v>3020</v>
      </c>
      <c r="E107" s="325">
        <v>7000</v>
      </c>
      <c r="F107" s="220">
        <v>20225</v>
      </c>
      <c r="G107" s="34">
        <v>18775.56</v>
      </c>
      <c r="H107" s="92">
        <f t="shared" si="3"/>
        <v>0.9283342398022251</v>
      </c>
      <c r="I107" s="92">
        <f t="shared" si="2"/>
        <v>0.000963544909205426</v>
      </c>
      <c r="J107" s="35"/>
    </row>
    <row r="108" spans="1:10" ht="12.75">
      <c r="A108" s="17" t="s">
        <v>19</v>
      </c>
      <c r="B108" s="18"/>
      <c r="C108" s="18"/>
      <c r="D108" s="18">
        <v>4010</v>
      </c>
      <c r="E108" s="325">
        <v>1043096</v>
      </c>
      <c r="F108" s="220">
        <v>1049004</v>
      </c>
      <c r="G108" s="34">
        <v>1045659.5</v>
      </c>
      <c r="H108" s="92">
        <f t="shared" si="3"/>
        <v>0.9968117376101521</v>
      </c>
      <c r="I108" s="92">
        <f t="shared" si="2"/>
        <v>0.05366230823407084</v>
      </c>
      <c r="J108" s="35"/>
    </row>
    <row r="109" spans="1:10" s="67" customFormat="1" ht="12.75">
      <c r="A109" s="17" t="s">
        <v>24</v>
      </c>
      <c r="B109" s="18"/>
      <c r="C109" s="18"/>
      <c r="D109" s="18">
        <v>4040</v>
      </c>
      <c r="E109" s="325">
        <v>82720</v>
      </c>
      <c r="F109" s="220">
        <v>82687</v>
      </c>
      <c r="G109" s="34">
        <v>82686.69</v>
      </c>
      <c r="H109" s="92">
        <f t="shared" si="3"/>
        <v>0.9999962509221523</v>
      </c>
      <c r="I109" s="92">
        <f t="shared" si="2"/>
        <v>0.004243406812289338</v>
      </c>
      <c r="J109" s="35"/>
    </row>
    <row r="110" spans="1:10" ht="12.75">
      <c r="A110" s="17" t="s">
        <v>21</v>
      </c>
      <c r="B110" s="18"/>
      <c r="C110" s="18"/>
      <c r="D110" s="18">
        <v>4110</v>
      </c>
      <c r="E110" s="325">
        <v>174954</v>
      </c>
      <c r="F110" s="220">
        <v>190674</v>
      </c>
      <c r="G110" s="34">
        <v>188105.34</v>
      </c>
      <c r="H110" s="92">
        <f t="shared" si="3"/>
        <v>0.9865285251266559</v>
      </c>
      <c r="I110" s="92">
        <f t="shared" si="2"/>
        <v>0.009653397435355099</v>
      </c>
      <c r="J110" s="35"/>
    </row>
    <row r="111" spans="1:10" ht="12.75">
      <c r="A111" s="17" t="s">
        <v>22</v>
      </c>
      <c r="B111" s="18"/>
      <c r="C111" s="18"/>
      <c r="D111" s="18">
        <v>4120</v>
      </c>
      <c r="E111" s="325">
        <v>21032</v>
      </c>
      <c r="F111" s="220">
        <v>24046</v>
      </c>
      <c r="G111" s="34">
        <v>23901.3</v>
      </c>
      <c r="H111" s="92">
        <f t="shared" si="3"/>
        <v>0.9939823671296681</v>
      </c>
      <c r="I111" s="92">
        <f t="shared" si="2"/>
        <v>0.001226593291406043</v>
      </c>
      <c r="J111" s="35"/>
    </row>
    <row r="112" spans="1:10" ht="25.5">
      <c r="A112" s="29" t="s">
        <v>337</v>
      </c>
      <c r="B112" s="18"/>
      <c r="C112" s="18"/>
      <c r="D112" s="28" t="s">
        <v>137</v>
      </c>
      <c r="E112" s="325">
        <v>500</v>
      </c>
      <c r="F112" s="220">
        <v>0</v>
      </c>
      <c r="G112" s="34">
        <v>0</v>
      </c>
      <c r="H112" s="92"/>
      <c r="I112" s="92">
        <f t="shared" si="2"/>
        <v>0</v>
      </c>
      <c r="J112" s="35"/>
    </row>
    <row r="113" spans="1:10" ht="12.75">
      <c r="A113" s="27" t="s">
        <v>165</v>
      </c>
      <c r="B113" s="18"/>
      <c r="C113" s="18"/>
      <c r="D113" s="28" t="s">
        <v>166</v>
      </c>
      <c r="E113" s="325">
        <v>5000</v>
      </c>
      <c r="F113" s="220">
        <v>850</v>
      </c>
      <c r="G113" s="34">
        <v>850</v>
      </c>
      <c r="H113" s="92">
        <f t="shared" si="3"/>
        <v>1</v>
      </c>
      <c r="I113" s="92">
        <f t="shared" si="2"/>
        <v>4.362123807889682E-05</v>
      </c>
      <c r="J113" s="35"/>
    </row>
    <row r="114" spans="1:10" ht="12.75">
      <c r="A114" s="27" t="s">
        <v>9</v>
      </c>
      <c r="B114" s="18"/>
      <c r="C114" s="18"/>
      <c r="D114" s="18">
        <v>4210</v>
      </c>
      <c r="E114" s="325">
        <v>138000</v>
      </c>
      <c r="F114" s="220">
        <v>138085</v>
      </c>
      <c r="G114" s="34">
        <v>122689.73</v>
      </c>
      <c r="H114" s="92">
        <f t="shared" si="3"/>
        <v>0.8885087446138248</v>
      </c>
      <c r="I114" s="92">
        <f t="shared" si="2"/>
        <v>0.006296326967253611</v>
      </c>
      <c r="J114" s="35"/>
    </row>
    <row r="115" spans="1:10" ht="12.75">
      <c r="A115" s="29" t="s">
        <v>618</v>
      </c>
      <c r="B115" s="18"/>
      <c r="C115" s="18"/>
      <c r="D115" s="28" t="s">
        <v>147</v>
      </c>
      <c r="E115" s="325">
        <v>1200</v>
      </c>
      <c r="F115" s="220">
        <v>1465</v>
      </c>
      <c r="G115" s="34">
        <v>1404.77</v>
      </c>
      <c r="H115" s="92">
        <f t="shared" si="3"/>
        <v>0.9588873720136518</v>
      </c>
      <c r="I115" s="92">
        <f t="shared" si="2"/>
        <v>7.209153719540223E-05</v>
      </c>
      <c r="J115" s="35"/>
    </row>
    <row r="116" spans="1:10" ht="12.75">
      <c r="A116" s="17" t="s">
        <v>10</v>
      </c>
      <c r="B116" s="18"/>
      <c r="C116" s="18"/>
      <c r="D116" s="18">
        <v>4260</v>
      </c>
      <c r="E116" s="325">
        <v>113500</v>
      </c>
      <c r="F116" s="220">
        <v>107000</v>
      </c>
      <c r="G116" s="34">
        <v>104494.64</v>
      </c>
      <c r="H116" s="92">
        <f t="shared" si="3"/>
        <v>0.9765854205607477</v>
      </c>
      <c r="I116" s="92">
        <f t="shared" si="2"/>
        <v>0.005362571258127782</v>
      </c>
      <c r="J116" s="35"/>
    </row>
    <row r="117" spans="1:10" ht="12.75">
      <c r="A117" s="27" t="s">
        <v>11</v>
      </c>
      <c r="B117" s="18"/>
      <c r="C117" s="18"/>
      <c r="D117" s="28" t="s">
        <v>136</v>
      </c>
      <c r="E117" s="325">
        <v>40000</v>
      </c>
      <c r="F117" s="220">
        <v>8000</v>
      </c>
      <c r="G117" s="34">
        <v>6507.8</v>
      </c>
      <c r="H117" s="92">
        <f t="shared" si="3"/>
        <v>0.8134750000000001</v>
      </c>
      <c r="I117" s="92">
        <f t="shared" si="2"/>
        <v>0.00033397446255275853</v>
      </c>
      <c r="J117" s="35"/>
    </row>
    <row r="118" spans="1:10" ht="12.75">
      <c r="A118" s="27" t="s">
        <v>48</v>
      </c>
      <c r="B118" s="18"/>
      <c r="C118" s="18"/>
      <c r="D118" s="28" t="s">
        <v>138</v>
      </c>
      <c r="E118" s="325">
        <v>1000</v>
      </c>
      <c r="F118" s="220">
        <v>1000</v>
      </c>
      <c r="G118" s="34">
        <v>890</v>
      </c>
      <c r="H118" s="92">
        <f t="shared" si="3"/>
        <v>0.89</v>
      </c>
      <c r="I118" s="92">
        <f t="shared" si="2"/>
        <v>4.567400222378609E-05</v>
      </c>
      <c r="J118" s="35"/>
    </row>
    <row r="119" spans="1:10" ht="12.75">
      <c r="A119" s="17" t="s">
        <v>12</v>
      </c>
      <c r="B119" s="18"/>
      <c r="C119" s="18"/>
      <c r="D119" s="18">
        <v>4300</v>
      </c>
      <c r="E119" s="325">
        <v>112000</v>
      </c>
      <c r="F119" s="220">
        <v>148800</v>
      </c>
      <c r="G119" s="34">
        <v>132461.92</v>
      </c>
      <c r="H119" s="92">
        <f t="shared" si="3"/>
        <v>0.8902010752688173</v>
      </c>
      <c r="I119" s="92">
        <f t="shared" si="2"/>
        <v>0.0067978269984797475</v>
      </c>
      <c r="J119" s="35"/>
    </row>
    <row r="120" spans="1:10" ht="25.5">
      <c r="A120" s="19" t="s">
        <v>352</v>
      </c>
      <c r="B120" s="18"/>
      <c r="C120" s="18"/>
      <c r="D120" s="18" t="s">
        <v>179</v>
      </c>
      <c r="E120" s="325">
        <v>500</v>
      </c>
      <c r="F120" s="220">
        <v>135</v>
      </c>
      <c r="G120" s="34">
        <v>0</v>
      </c>
      <c r="H120" s="92">
        <f t="shared" si="3"/>
        <v>0</v>
      </c>
      <c r="I120" s="92">
        <f t="shared" si="2"/>
        <v>0</v>
      </c>
      <c r="J120" s="35"/>
    </row>
    <row r="121" spans="1:10" ht="12.75">
      <c r="A121" s="19" t="s">
        <v>343</v>
      </c>
      <c r="B121" s="18"/>
      <c r="C121" s="18"/>
      <c r="D121" s="18" t="s">
        <v>167</v>
      </c>
      <c r="E121" s="325">
        <v>3435</v>
      </c>
      <c r="F121" s="220">
        <v>0</v>
      </c>
      <c r="G121" s="34">
        <v>0</v>
      </c>
      <c r="H121" s="92"/>
      <c r="I121" s="92">
        <f t="shared" si="2"/>
        <v>0</v>
      </c>
      <c r="J121" s="35"/>
    </row>
    <row r="122" spans="1:10" ht="12.75">
      <c r="A122" s="29" t="s">
        <v>550</v>
      </c>
      <c r="B122" s="18"/>
      <c r="C122" s="18"/>
      <c r="D122" s="28" t="s">
        <v>201</v>
      </c>
      <c r="E122" s="325">
        <v>6785</v>
      </c>
      <c r="F122" s="220">
        <v>15260</v>
      </c>
      <c r="G122" s="34">
        <v>13865.51</v>
      </c>
      <c r="H122" s="92">
        <f t="shared" si="3"/>
        <v>0.9086179554390563</v>
      </c>
      <c r="I122" s="92">
        <f t="shared" si="2"/>
        <v>0.0007115655444650879</v>
      </c>
      <c r="J122" s="35"/>
    </row>
    <row r="123" spans="1:10" ht="25.5">
      <c r="A123" s="29" t="s">
        <v>554</v>
      </c>
      <c r="B123" s="18"/>
      <c r="C123" s="18"/>
      <c r="D123" s="28" t="s">
        <v>202</v>
      </c>
      <c r="E123" s="325">
        <v>7040</v>
      </c>
      <c r="F123" s="220">
        <v>0</v>
      </c>
      <c r="G123" s="34">
        <v>0</v>
      </c>
      <c r="H123" s="92"/>
      <c r="I123" s="92">
        <f t="shared" si="2"/>
        <v>0</v>
      </c>
      <c r="J123" s="35"/>
    </row>
    <row r="124" spans="1:10" ht="25.5">
      <c r="A124" s="37" t="s">
        <v>213</v>
      </c>
      <c r="B124" s="18"/>
      <c r="C124" s="18"/>
      <c r="D124" s="28" t="s">
        <v>214</v>
      </c>
      <c r="E124" s="325">
        <v>5000</v>
      </c>
      <c r="F124" s="220">
        <v>0</v>
      </c>
      <c r="G124" s="34">
        <v>0</v>
      </c>
      <c r="H124" s="92"/>
      <c r="I124" s="92">
        <f t="shared" si="2"/>
        <v>0</v>
      </c>
      <c r="J124" s="35"/>
    </row>
    <row r="125" spans="1:10" ht="12.75">
      <c r="A125" s="17" t="s">
        <v>25</v>
      </c>
      <c r="B125" s="18"/>
      <c r="C125" s="18"/>
      <c r="D125" s="18">
        <v>4410</v>
      </c>
      <c r="E125" s="325">
        <v>5168</v>
      </c>
      <c r="F125" s="220">
        <v>3848</v>
      </c>
      <c r="G125" s="34">
        <v>2227.12</v>
      </c>
      <c r="H125" s="92">
        <f t="shared" si="3"/>
        <v>0.5787733887733888</v>
      </c>
      <c r="I125" s="92">
        <f t="shared" si="2"/>
        <v>0.00011429380205914433</v>
      </c>
      <c r="J125" s="35"/>
    </row>
    <row r="126" spans="1:10" ht="12.75">
      <c r="A126" s="17" t="s">
        <v>26</v>
      </c>
      <c r="B126" s="18"/>
      <c r="C126" s="18"/>
      <c r="D126" s="18">
        <v>4430</v>
      </c>
      <c r="E126" s="325">
        <v>17500</v>
      </c>
      <c r="F126" s="220">
        <v>11035</v>
      </c>
      <c r="G126" s="34">
        <v>8841.71</v>
      </c>
      <c r="H126" s="92">
        <f t="shared" si="3"/>
        <v>0.8012424105120072</v>
      </c>
      <c r="I126" s="92">
        <f t="shared" si="2"/>
        <v>0.0004537486316877209</v>
      </c>
      <c r="J126" s="35"/>
    </row>
    <row r="127" spans="1:10" ht="12.75">
      <c r="A127" s="29" t="s">
        <v>338</v>
      </c>
      <c r="B127" s="18"/>
      <c r="C127" s="18"/>
      <c r="D127" s="18">
        <v>4440</v>
      </c>
      <c r="E127" s="325">
        <v>35653</v>
      </c>
      <c r="F127" s="220">
        <v>35068</v>
      </c>
      <c r="G127" s="34">
        <v>35067.73</v>
      </c>
      <c r="H127" s="92">
        <f t="shared" si="3"/>
        <v>0.9999923006729783</v>
      </c>
      <c r="I127" s="92">
        <f t="shared" si="2"/>
        <v>0.0017996444696664383</v>
      </c>
      <c r="J127" s="35"/>
    </row>
    <row r="128" spans="1:10" ht="12.75">
      <c r="A128" s="27" t="s">
        <v>31</v>
      </c>
      <c r="B128" s="18"/>
      <c r="C128" s="18"/>
      <c r="D128" s="28" t="s">
        <v>168</v>
      </c>
      <c r="E128" s="325">
        <v>69784</v>
      </c>
      <c r="F128" s="220">
        <v>65340</v>
      </c>
      <c r="G128" s="34">
        <v>65340</v>
      </c>
      <c r="H128" s="92">
        <f t="shared" si="3"/>
        <v>1</v>
      </c>
      <c r="I128" s="92">
        <f t="shared" si="2"/>
        <v>0.00335319023067661</v>
      </c>
      <c r="J128" s="35"/>
    </row>
    <row r="129" spans="1:10" ht="25.5">
      <c r="A129" s="29" t="s">
        <v>339</v>
      </c>
      <c r="B129" s="18"/>
      <c r="C129" s="18"/>
      <c r="D129" s="28" t="s">
        <v>169</v>
      </c>
      <c r="E129" s="325">
        <v>1740</v>
      </c>
      <c r="F129" s="220">
        <v>1806</v>
      </c>
      <c r="G129" s="34">
        <v>1806</v>
      </c>
      <c r="H129" s="92">
        <f t="shared" si="3"/>
        <v>1</v>
      </c>
      <c r="I129" s="92">
        <f t="shared" si="2"/>
        <v>9.268230114175019E-05</v>
      </c>
      <c r="J129" s="35"/>
    </row>
    <row r="130" spans="1:10" ht="12.75">
      <c r="A130" s="37" t="s">
        <v>216</v>
      </c>
      <c r="B130" s="18"/>
      <c r="C130" s="18"/>
      <c r="D130" s="28" t="s">
        <v>217</v>
      </c>
      <c r="E130" s="325">
        <v>250</v>
      </c>
      <c r="F130" s="220">
        <v>370</v>
      </c>
      <c r="G130" s="34">
        <v>160</v>
      </c>
      <c r="H130" s="92">
        <f t="shared" si="3"/>
        <v>0.43243243243243246</v>
      </c>
      <c r="I130" s="92">
        <f t="shared" si="2"/>
        <v>8.211056579557049E-06</v>
      </c>
      <c r="J130" s="35"/>
    </row>
    <row r="131" spans="1:10" ht="12.75">
      <c r="A131" s="17" t="s">
        <v>95</v>
      </c>
      <c r="B131" s="18"/>
      <c r="C131" s="18"/>
      <c r="D131" s="18" t="s">
        <v>96</v>
      </c>
      <c r="E131" s="325">
        <v>5000</v>
      </c>
      <c r="F131" s="220">
        <v>2200</v>
      </c>
      <c r="G131" s="34">
        <v>0</v>
      </c>
      <c r="H131" s="92">
        <f t="shared" si="3"/>
        <v>0</v>
      </c>
      <c r="I131" s="92">
        <f t="shared" si="2"/>
        <v>0</v>
      </c>
      <c r="J131" s="35"/>
    </row>
    <row r="132" spans="1:10" ht="25.5">
      <c r="A132" s="19" t="s">
        <v>406</v>
      </c>
      <c r="B132" s="18"/>
      <c r="C132" s="18"/>
      <c r="D132" s="18" t="s">
        <v>401</v>
      </c>
      <c r="E132" s="325">
        <v>10</v>
      </c>
      <c r="F132" s="220">
        <v>10</v>
      </c>
      <c r="G132" s="34">
        <v>0</v>
      </c>
      <c r="H132" s="92">
        <f t="shared" si="3"/>
        <v>0</v>
      </c>
      <c r="I132" s="92">
        <f aca="true" t="shared" si="4" ref="I132:I195">G132/19485921.02</f>
        <v>0</v>
      </c>
      <c r="J132" s="35"/>
    </row>
    <row r="133" spans="1:12" ht="12.75">
      <c r="A133" s="17" t="s">
        <v>16</v>
      </c>
      <c r="B133" s="18"/>
      <c r="C133" s="18"/>
      <c r="D133" s="18">
        <v>4580</v>
      </c>
      <c r="E133" s="325">
        <v>10</v>
      </c>
      <c r="F133" s="220">
        <v>10</v>
      </c>
      <c r="G133" s="34">
        <v>0</v>
      </c>
      <c r="H133" s="92">
        <f t="shared" si="3"/>
        <v>0</v>
      </c>
      <c r="I133" s="92">
        <f t="shared" si="4"/>
        <v>0</v>
      </c>
      <c r="J133" s="35"/>
      <c r="L133" s="74"/>
    </row>
    <row r="134" spans="1:12" ht="12.75">
      <c r="A134" s="17" t="s">
        <v>93</v>
      </c>
      <c r="B134" s="18"/>
      <c r="C134" s="18"/>
      <c r="D134" s="18" t="s">
        <v>94</v>
      </c>
      <c r="E134" s="325">
        <v>3000</v>
      </c>
      <c r="F134" s="220">
        <v>1850</v>
      </c>
      <c r="G134" s="34">
        <v>940.14</v>
      </c>
      <c r="H134" s="92">
        <f t="shared" si="3"/>
        <v>0.5081837837837838</v>
      </c>
      <c r="I134" s="92">
        <f t="shared" si="4"/>
        <v>4.8247142079404774E-05</v>
      </c>
      <c r="J134" s="35"/>
      <c r="L134" s="74"/>
    </row>
    <row r="135" spans="1:12" ht="25.5">
      <c r="A135" s="29" t="s">
        <v>215</v>
      </c>
      <c r="B135" s="18"/>
      <c r="C135" s="18"/>
      <c r="D135" s="28" t="s">
        <v>200</v>
      </c>
      <c r="E135" s="325">
        <v>7000</v>
      </c>
      <c r="F135" s="220">
        <v>11200</v>
      </c>
      <c r="G135" s="34">
        <v>10547.3</v>
      </c>
      <c r="H135" s="92">
        <f t="shared" si="3"/>
        <v>0.9417232142857143</v>
      </c>
      <c r="I135" s="92">
        <f t="shared" si="4"/>
        <v>0.0005412779816347629</v>
      </c>
      <c r="J135" s="35"/>
      <c r="L135" s="74"/>
    </row>
    <row r="136" spans="1:12" ht="12.75">
      <c r="A136" s="27" t="s">
        <v>248</v>
      </c>
      <c r="B136" s="18"/>
      <c r="C136" s="18"/>
      <c r="D136" s="28" t="s">
        <v>274</v>
      </c>
      <c r="E136" s="325">
        <v>1209</v>
      </c>
      <c r="F136" s="220">
        <v>309</v>
      </c>
      <c r="G136" s="34">
        <v>308.46</v>
      </c>
      <c r="H136" s="92">
        <f t="shared" si="3"/>
        <v>0.9982524271844659</v>
      </c>
      <c r="I136" s="92">
        <f t="shared" si="4"/>
        <v>1.5829890703313545E-05</v>
      </c>
      <c r="J136" s="35"/>
      <c r="L136" s="74"/>
    </row>
    <row r="137" spans="1:12" ht="12.75">
      <c r="A137" s="27" t="s">
        <v>248</v>
      </c>
      <c r="B137" s="18"/>
      <c r="C137" s="18"/>
      <c r="D137" s="28" t="s">
        <v>254</v>
      </c>
      <c r="E137" s="325">
        <v>214</v>
      </c>
      <c r="F137" s="220">
        <v>55</v>
      </c>
      <c r="G137" s="34">
        <v>54.43</v>
      </c>
      <c r="H137" s="92">
        <f t="shared" si="3"/>
        <v>0.9896363636363636</v>
      </c>
      <c r="I137" s="92">
        <f t="shared" si="4"/>
        <v>2.7932988101580637E-06</v>
      </c>
      <c r="J137" s="35"/>
      <c r="L137" s="74"/>
    </row>
    <row r="138" spans="1:14" ht="12.75">
      <c r="A138" s="93" t="s">
        <v>397</v>
      </c>
      <c r="B138" s="94"/>
      <c r="C138" s="94" t="s">
        <v>195</v>
      </c>
      <c r="D138" s="94"/>
      <c r="E138" s="324">
        <f>SUM(E139:E142)</f>
        <v>30000</v>
      </c>
      <c r="F138" s="95">
        <f>SUM(F139:F143)</f>
        <v>24459</v>
      </c>
      <c r="G138" s="95">
        <f>SUM(G139:G143)</f>
        <v>22968.89</v>
      </c>
      <c r="H138" s="68">
        <f t="shared" si="3"/>
        <v>0.9390772312850075</v>
      </c>
      <c r="I138" s="68">
        <f t="shared" si="4"/>
        <v>0.0011787428459976382</v>
      </c>
      <c r="J138" s="96"/>
      <c r="L138" s="74"/>
      <c r="N138" s="60"/>
    </row>
    <row r="139" spans="1:14" ht="12.75">
      <c r="A139" s="27" t="s">
        <v>203</v>
      </c>
      <c r="B139" s="94"/>
      <c r="C139" s="94"/>
      <c r="D139" s="28" t="s">
        <v>166</v>
      </c>
      <c r="E139" s="329">
        <v>4000</v>
      </c>
      <c r="F139" s="34">
        <v>4000</v>
      </c>
      <c r="G139" s="34">
        <v>4000</v>
      </c>
      <c r="H139" s="92">
        <f t="shared" si="3"/>
        <v>1</v>
      </c>
      <c r="I139" s="92">
        <f t="shared" si="4"/>
        <v>0.00020527641448892623</v>
      </c>
      <c r="J139" s="96"/>
      <c r="L139" s="74"/>
      <c r="N139" s="60"/>
    </row>
    <row r="140" spans="1:14" ht="12.75" hidden="1">
      <c r="A140" s="27" t="s">
        <v>546</v>
      </c>
      <c r="B140" s="94"/>
      <c r="C140" s="94"/>
      <c r="D140" s="28" t="s">
        <v>555</v>
      </c>
      <c r="E140" s="329">
        <v>0</v>
      </c>
      <c r="F140" s="34">
        <v>0</v>
      </c>
      <c r="G140" s="34">
        <v>0</v>
      </c>
      <c r="H140" s="92" t="e">
        <f t="shared" si="3"/>
        <v>#DIV/0!</v>
      </c>
      <c r="I140" s="92">
        <f t="shared" si="4"/>
        <v>0</v>
      </c>
      <c r="J140" s="96"/>
      <c r="L140" s="74"/>
      <c r="N140" s="60"/>
    </row>
    <row r="141" spans="1:14" ht="12.75">
      <c r="A141" s="17" t="s">
        <v>9</v>
      </c>
      <c r="B141" s="18"/>
      <c r="C141" s="28"/>
      <c r="D141" s="28" t="s">
        <v>83</v>
      </c>
      <c r="E141" s="325">
        <v>12000</v>
      </c>
      <c r="F141" s="220">
        <v>7800</v>
      </c>
      <c r="G141" s="34">
        <v>7732.27</v>
      </c>
      <c r="H141" s="92">
        <f t="shared" si="3"/>
        <v>0.9913166666666667</v>
      </c>
      <c r="I141" s="92">
        <f t="shared" si="4"/>
        <v>0.0003968131653650724</v>
      </c>
      <c r="J141" s="35"/>
      <c r="L141" s="74"/>
      <c r="N141" s="60"/>
    </row>
    <row r="142" spans="1:14" ht="12.75">
      <c r="A142" s="27" t="s">
        <v>12</v>
      </c>
      <c r="B142" s="18"/>
      <c r="C142" s="28"/>
      <c r="D142" s="28" t="s">
        <v>79</v>
      </c>
      <c r="E142" s="325">
        <v>14000</v>
      </c>
      <c r="F142" s="220">
        <v>12600</v>
      </c>
      <c r="G142" s="34">
        <v>11177.62</v>
      </c>
      <c r="H142" s="92">
        <f t="shared" si="3"/>
        <v>0.8871126984126985</v>
      </c>
      <c r="I142" s="92">
        <f t="shared" si="4"/>
        <v>0.0005736254390299279</v>
      </c>
      <c r="J142" s="35"/>
      <c r="L142" s="74"/>
      <c r="N142" s="60"/>
    </row>
    <row r="143" spans="1:14" ht="12.75">
      <c r="A143" s="27" t="s">
        <v>93</v>
      </c>
      <c r="B143" s="18"/>
      <c r="C143" s="28"/>
      <c r="D143" s="28" t="s">
        <v>94</v>
      </c>
      <c r="E143" s="325">
        <v>0</v>
      </c>
      <c r="F143" s="220">
        <v>59</v>
      </c>
      <c r="G143" s="34">
        <v>59</v>
      </c>
      <c r="H143" s="92">
        <f t="shared" si="3"/>
        <v>1</v>
      </c>
      <c r="I143" s="92">
        <f t="shared" si="4"/>
        <v>3.027827113711662E-06</v>
      </c>
      <c r="J143" s="35"/>
      <c r="L143" s="74"/>
      <c r="N143" s="60"/>
    </row>
    <row r="144" spans="1:14" s="67" customFormat="1" ht="15" customHeight="1" hidden="1">
      <c r="A144" s="93" t="s">
        <v>293</v>
      </c>
      <c r="B144" s="18"/>
      <c r="C144" s="59" t="s">
        <v>294</v>
      </c>
      <c r="D144" s="59"/>
      <c r="E144" s="326">
        <v>0</v>
      </c>
      <c r="F144" s="62">
        <f>F145</f>
        <v>0</v>
      </c>
      <c r="G144" s="62">
        <f>SUM(G145)</f>
        <v>0</v>
      </c>
      <c r="H144" s="30" t="e">
        <f t="shared" si="3"/>
        <v>#DIV/0!</v>
      </c>
      <c r="I144" s="30">
        <f t="shared" si="4"/>
        <v>0</v>
      </c>
      <c r="J144" s="35"/>
      <c r="L144" s="100"/>
      <c r="N144" s="101"/>
    </row>
    <row r="145" spans="1:14" ht="38.25" hidden="1">
      <c r="A145" s="29" t="s">
        <v>296</v>
      </c>
      <c r="B145" s="18"/>
      <c r="C145" s="28"/>
      <c r="D145" s="28" t="s">
        <v>295</v>
      </c>
      <c r="E145" s="325">
        <v>0</v>
      </c>
      <c r="F145" s="220">
        <v>0</v>
      </c>
      <c r="G145" s="34">
        <v>0</v>
      </c>
      <c r="H145" s="92" t="e">
        <f t="shared" si="3"/>
        <v>#DIV/0!</v>
      </c>
      <c r="I145" s="30">
        <f t="shared" si="4"/>
        <v>0</v>
      </c>
      <c r="J145" s="35"/>
      <c r="L145" s="74"/>
      <c r="N145" s="60"/>
    </row>
    <row r="146" spans="1:14" ht="12.75">
      <c r="A146" s="93" t="s">
        <v>15</v>
      </c>
      <c r="B146" s="94"/>
      <c r="C146" s="94">
        <v>75095</v>
      </c>
      <c r="D146" s="94"/>
      <c r="E146" s="324">
        <f>SUM(E147:E151)</f>
        <v>31400</v>
      </c>
      <c r="F146" s="224">
        <f>SUM(F147:F151)</f>
        <v>38252</v>
      </c>
      <c r="G146" s="224">
        <f>SUM(G147:G151)</f>
        <v>32684.98</v>
      </c>
      <c r="H146" s="68">
        <f t="shared" si="3"/>
        <v>0.8544646031580048</v>
      </c>
      <c r="I146" s="68">
        <f t="shared" si="4"/>
        <v>0.001677363875510566</v>
      </c>
      <c r="J146" s="96"/>
      <c r="L146" s="74"/>
      <c r="N146" s="60"/>
    </row>
    <row r="147" spans="1:14" ht="36">
      <c r="A147" s="106" t="s">
        <v>340</v>
      </c>
      <c r="B147" s="18"/>
      <c r="C147" s="18"/>
      <c r="D147" s="28" t="s">
        <v>170</v>
      </c>
      <c r="E147" s="325">
        <v>13400</v>
      </c>
      <c r="F147" s="225">
        <v>13752</v>
      </c>
      <c r="G147" s="223">
        <v>13752</v>
      </c>
      <c r="H147" s="92">
        <f t="shared" si="3"/>
        <v>1</v>
      </c>
      <c r="I147" s="92">
        <f t="shared" si="4"/>
        <v>0.0007057403130129284</v>
      </c>
      <c r="J147" s="35"/>
      <c r="L147" s="74"/>
      <c r="N147" s="60"/>
    </row>
    <row r="148" spans="1:14" ht="12.75">
      <c r="A148" s="106" t="s">
        <v>546</v>
      </c>
      <c r="B148" s="18"/>
      <c r="C148" s="18"/>
      <c r="D148" s="28" t="s">
        <v>555</v>
      </c>
      <c r="E148" s="325">
        <v>0</v>
      </c>
      <c r="F148" s="225">
        <v>1885</v>
      </c>
      <c r="G148" s="223">
        <v>1323.88</v>
      </c>
      <c r="H148" s="92">
        <f t="shared" si="3"/>
        <v>0.7023236074270558</v>
      </c>
      <c r="I148" s="92">
        <f t="shared" si="4"/>
        <v>6.794033490339992E-05</v>
      </c>
      <c r="J148" s="35"/>
      <c r="L148" s="74"/>
      <c r="N148" s="60"/>
    </row>
    <row r="149" spans="1:14" ht="12.75">
      <c r="A149" s="17" t="s">
        <v>9</v>
      </c>
      <c r="B149" s="18"/>
      <c r="C149" s="18"/>
      <c r="D149" s="18">
        <v>4210</v>
      </c>
      <c r="E149" s="325">
        <v>10000</v>
      </c>
      <c r="F149" s="220">
        <v>13000</v>
      </c>
      <c r="G149" s="34">
        <v>10789.15</v>
      </c>
      <c r="H149" s="92">
        <f t="shared" si="3"/>
        <v>0.8299346153846153</v>
      </c>
      <c r="I149" s="92">
        <f t="shared" si="4"/>
        <v>0.0005536895068457996</v>
      </c>
      <c r="J149" s="35"/>
      <c r="L149" s="74"/>
      <c r="N149" s="60"/>
    </row>
    <row r="150" spans="1:14" ht="12.75">
      <c r="A150" s="27" t="s">
        <v>11</v>
      </c>
      <c r="B150" s="18"/>
      <c r="C150" s="18"/>
      <c r="D150" s="18" t="s">
        <v>136</v>
      </c>
      <c r="E150" s="325">
        <v>0</v>
      </c>
      <c r="F150" s="220">
        <v>615</v>
      </c>
      <c r="G150" s="34">
        <v>615</v>
      </c>
      <c r="H150" s="92">
        <f t="shared" si="3"/>
        <v>1</v>
      </c>
      <c r="I150" s="92">
        <f t="shared" si="4"/>
        <v>3.156124872767241E-05</v>
      </c>
      <c r="J150" s="35"/>
      <c r="L150" s="74"/>
      <c r="N150" s="60"/>
    </row>
    <row r="151" spans="1:14" s="67" customFormat="1" ht="12.75">
      <c r="A151" s="17" t="s">
        <v>12</v>
      </c>
      <c r="B151" s="18"/>
      <c r="C151" s="18"/>
      <c r="D151" s="18" t="s">
        <v>79</v>
      </c>
      <c r="E151" s="325">
        <v>8000</v>
      </c>
      <c r="F151" s="220">
        <v>9000</v>
      </c>
      <c r="G151" s="34">
        <v>6204.95</v>
      </c>
      <c r="H151" s="92">
        <f t="shared" si="3"/>
        <v>0.6894388888888888</v>
      </c>
      <c r="I151" s="92">
        <f t="shared" si="4"/>
        <v>0.0003184324720207657</v>
      </c>
      <c r="J151" s="35"/>
      <c r="L151" s="100"/>
      <c r="N151" s="101"/>
    </row>
    <row r="152" spans="1:14" ht="25.5">
      <c r="A152" s="20" t="s">
        <v>180</v>
      </c>
      <c r="B152" s="16">
        <v>751</v>
      </c>
      <c r="C152" s="16"/>
      <c r="D152" s="16"/>
      <c r="E152" s="323">
        <f>SUM(E153)</f>
        <v>1150</v>
      </c>
      <c r="F152" s="188">
        <f>SUM(F153,F159,F168,F177)</f>
        <v>60323</v>
      </c>
      <c r="G152" s="188">
        <f>SUM(G153,G159,G168,G177)</f>
        <v>60314.89</v>
      </c>
      <c r="H152" s="30">
        <f t="shared" si="3"/>
        <v>0.9998655570843625</v>
      </c>
      <c r="I152" s="30">
        <f t="shared" si="4"/>
        <v>0.003095306089873498</v>
      </c>
      <c r="J152" s="62">
        <v>0</v>
      </c>
      <c r="L152" s="74"/>
      <c r="N152" s="60"/>
    </row>
    <row r="153" spans="1:14" ht="25.5">
      <c r="A153" s="65" t="s">
        <v>181</v>
      </c>
      <c r="B153" s="94"/>
      <c r="C153" s="94">
        <v>75101</v>
      </c>
      <c r="D153" s="94"/>
      <c r="E153" s="324">
        <f>SUM(E154:E158)</f>
        <v>1150</v>
      </c>
      <c r="F153" s="95">
        <f>SUM(F154:F158)</f>
        <v>1150</v>
      </c>
      <c r="G153" s="95">
        <f>SUM(G154:G158)</f>
        <v>1147.8899999999999</v>
      </c>
      <c r="H153" s="68">
        <f aca="true" t="shared" si="5" ref="H153:H239">G153/F153</f>
        <v>0.9981652173913043</v>
      </c>
      <c r="I153" s="68">
        <f t="shared" si="4"/>
        <v>5.890868585692338E-05</v>
      </c>
      <c r="J153" s="96"/>
      <c r="L153" s="74"/>
      <c r="N153" s="60"/>
    </row>
    <row r="154" spans="1:14" ht="12.75">
      <c r="A154" s="27" t="s">
        <v>19</v>
      </c>
      <c r="B154" s="18"/>
      <c r="C154" s="18"/>
      <c r="D154" s="28" t="s">
        <v>151</v>
      </c>
      <c r="E154" s="325">
        <v>960</v>
      </c>
      <c r="F154" s="220">
        <v>960</v>
      </c>
      <c r="G154" s="34">
        <v>960</v>
      </c>
      <c r="H154" s="92">
        <f t="shared" si="5"/>
        <v>1</v>
      </c>
      <c r="I154" s="92">
        <f t="shared" si="4"/>
        <v>4.926633947734229E-05</v>
      </c>
      <c r="J154" s="35"/>
      <c r="L154" s="74"/>
      <c r="N154" s="60"/>
    </row>
    <row r="155" spans="1:14" ht="12.75">
      <c r="A155" s="17" t="s">
        <v>27</v>
      </c>
      <c r="B155" s="18"/>
      <c r="C155" s="18"/>
      <c r="D155" s="18">
        <v>4110</v>
      </c>
      <c r="E155" s="325">
        <v>166</v>
      </c>
      <c r="F155" s="220">
        <v>166</v>
      </c>
      <c r="G155" s="34">
        <v>164.37</v>
      </c>
      <c r="H155" s="92">
        <f>G155/F155</f>
        <v>0.9901807228915663</v>
      </c>
      <c r="I155" s="92">
        <f t="shared" si="4"/>
        <v>8.4353210623862E-06</v>
      </c>
      <c r="J155" s="35"/>
      <c r="L155" s="74"/>
      <c r="N155" s="60"/>
    </row>
    <row r="156" spans="1:14" s="67" customFormat="1" ht="12.75">
      <c r="A156" s="17" t="s">
        <v>22</v>
      </c>
      <c r="B156" s="18"/>
      <c r="C156" s="18"/>
      <c r="D156" s="18">
        <v>4120</v>
      </c>
      <c r="E156" s="325">
        <v>24</v>
      </c>
      <c r="F156" s="220">
        <v>24</v>
      </c>
      <c r="G156" s="34">
        <v>23.52</v>
      </c>
      <c r="H156" s="92">
        <f t="shared" si="5"/>
        <v>0.98</v>
      </c>
      <c r="I156" s="92">
        <f t="shared" si="4"/>
        <v>1.2070253171948863E-06</v>
      </c>
      <c r="J156" s="35"/>
      <c r="L156" s="100"/>
      <c r="N156" s="101"/>
    </row>
    <row r="157" spans="1:14" ht="12.75" hidden="1">
      <c r="A157" s="17" t="s">
        <v>9</v>
      </c>
      <c r="B157" s="18"/>
      <c r="C157" s="18"/>
      <c r="D157" s="18" t="s">
        <v>83</v>
      </c>
      <c r="E157" s="325">
        <v>0</v>
      </c>
      <c r="F157" s="220">
        <v>0</v>
      </c>
      <c r="G157" s="34">
        <v>0</v>
      </c>
      <c r="H157" s="92" t="e">
        <f>G157/F157</f>
        <v>#DIV/0!</v>
      </c>
      <c r="I157" s="92">
        <f t="shared" si="4"/>
        <v>0</v>
      </c>
      <c r="J157" s="35"/>
      <c r="L157" s="74"/>
      <c r="N157" s="60"/>
    </row>
    <row r="158" spans="1:14" ht="12.75" hidden="1">
      <c r="A158" s="27" t="s">
        <v>12</v>
      </c>
      <c r="B158" s="18"/>
      <c r="C158" s="18"/>
      <c r="D158" s="28" t="s">
        <v>79</v>
      </c>
      <c r="E158" s="325">
        <v>0</v>
      </c>
      <c r="F158" s="220">
        <v>0</v>
      </c>
      <c r="G158" s="34">
        <v>0</v>
      </c>
      <c r="H158" s="92" t="e">
        <f t="shared" si="5"/>
        <v>#DIV/0!</v>
      </c>
      <c r="I158" s="92">
        <f t="shared" si="4"/>
        <v>0</v>
      </c>
      <c r="J158" s="35"/>
      <c r="L158" s="74"/>
      <c r="N158" s="60"/>
    </row>
    <row r="159" spans="1:14" ht="15" customHeight="1">
      <c r="A159" s="93" t="s">
        <v>556</v>
      </c>
      <c r="B159" s="94"/>
      <c r="C159" s="94" t="s">
        <v>557</v>
      </c>
      <c r="D159" s="94"/>
      <c r="E159" s="324">
        <v>0</v>
      </c>
      <c r="F159" s="95">
        <f>SUM(F160:F167)</f>
        <v>29299</v>
      </c>
      <c r="G159" s="95">
        <f>SUM(G160:G167)</f>
        <v>29296.85</v>
      </c>
      <c r="H159" s="68">
        <f t="shared" si="5"/>
        <v>0.9999266186559268</v>
      </c>
      <c r="I159" s="68">
        <f t="shared" si="4"/>
        <v>0.0015034880809549746</v>
      </c>
      <c r="J159" s="62"/>
      <c r="L159" s="74"/>
      <c r="N159" s="60"/>
    </row>
    <row r="160" spans="1:14" ht="12.75">
      <c r="A160" s="27" t="s">
        <v>23</v>
      </c>
      <c r="B160" s="18"/>
      <c r="C160" s="28"/>
      <c r="D160" s="28" t="s">
        <v>80</v>
      </c>
      <c r="E160" s="325">
        <v>0</v>
      </c>
      <c r="F160" s="220">
        <v>17200</v>
      </c>
      <c r="G160" s="34">
        <v>17200</v>
      </c>
      <c r="H160" s="92">
        <f t="shared" si="5"/>
        <v>1</v>
      </c>
      <c r="I160" s="92">
        <f t="shared" si="4"/>
        <v>0.0008826885823023828</v>
      </c>
      <c r="J160" s="35"/>
      <c r="L160" s="74"/>
      <c r="N160" s="60"/>
    </row>
    <row r="161" spans="1:14" ht="12.75">
      <c r="A161" s="27" t="s">
        <v>19</v>
      </c>
      <c r="B161" s="18"/>
      <c r="C161" s="28"/>
      <c r="D161" s="28" t="s">
        <v>151</v>
      </c>
      <c r="E161" s="325">
        <v>0</v>
      </c>
      <c r="F161" s="220">
        <v>800</v>
      </c>
      <c r="G161" s="34">
        <v>800</v>
      </c>
      <c r="H161" s="92">
        <f t="shared" si="5"/>
        <v>1</v>
      </c>
      <c r="I161" s="92">
        <f t="shared" si="4"/>
        <v>4.105528289778525E-05</v>
      </c>
      <c r="J161" s="35"/>
      <c r="L161" s="74"/>
      <c r="N161" s="60"/>
    </row>
    <row r="162" spans="1:14" ht="12.75">
      <c r="A162" s="27" t="s">
        <v>21</v>
      </c>
      <c r="B162" s="18"/>
      <c r="C162" s="28"/>
      <c r="D162" s="28" t="s">
        <v>81</v>
      </c>
      <c r="E162" s="325">
        <v>0</v>
      </c>
      <c r="F162" s="220">
        <v>741</v>
      </c>
      <c r="G162" s="34">
        <v>740.43</v>
      </c>
      <c r="H162" s="92">
        <f t="shared" si="5"/>
        <v>0.9992307692307691</v>
      </c>
      <c r="I162" s="92">
        <f t="shared" si="4"/>
        <v>3.799820389500891E-05</v>
      </c>
      <c r="J162" s="35"/>
      <c r="L162" s="74"/>
      <c r="N162" s="60"/>
    </row>
    <row r="163" spans="1:14" ht="12.75">
      <c r="A163" s="27" t="s">
        <v>22</v>
      </c>
      <c r="B163" s="18"/>
      <c r="C163" s="28"/>
      <c r="D163" s="28" t="s">
        <v>82</v>
      </c>
      <c r="E163" s="325">
        <v>0</v>
      </c>
      <c r="F163" s="220">
        <v>107</v>
      </c>
      <c r="G163" s="34">
        <v>106.09</v>
      </c>
      <c r="H163" s="92">
        <f t="shared" si="5"/>
        <v>0.9914953271028037</v>
      </c>
      <c r="I163" s="92">
        <f t="shared" si="4"/>
        <v>5.444443703282546E-06</v>
      </c>
      <c r="J163" s="35"/>
      <c r="L163" s="74"/>
      <c r="N163" s="60"/>
    </row>
    <row r="164" spans="1:14" ht="12.75">
      <c r="A164" s="27" t="s">
        <v>165</v>
      </c>
      <c r="B164" s="18"/>
      <c r="C164" s="28"/>
      <c r="D164" s="28" t="s">
        <v>166</v>
      </c>
      <c r="E164" s="325">
        <v>0</v>
      </c>
      <c r="F164" s="220">
        <v>4230</v>
      </c>
      <c r="G164" s="34">
        <v>4230</v>
      </c>
      <c r="H164" s="92">
        <f t="shared" si="5"/>
        <v>1</v>
      </c>
      <c r="I164" s="92">
        <f t="shared" si="4"/>
        <v>0.00021707980832203947</v>
      </c>
      <c r="J164" s="35"/>
      <c r="L164" s="74"/>
      <c r="N164" s="60"/>
    </row>
    <row r="165" spans="1:14" ht="12.75">
      <c r="A165" s="27" t="s">
        <v>9</v>
      </c>
      <c r="B165" s="18"/>
      <c r="C165" s="28"/>
      <c r="D165" s="28" t="s">
        <v>83</v>
      </c>
      <c r="E165" s="325">
        <v>0</v>
      </c>
      <c r="F165" s="220">
        <v>5456</v>
      </c>
      <c r="G165" s="34">
        <v>5455.89</v>
      </c>
      <c r="H165" s="92">
        <f t="shared" si="5"/>
        <v>0.9999798387096774</v>
      </c>
      <c r="I165" s="92">
        <f t="shared" si="4"/>
        <v>0.00027999138426149697</v>
      </c>
      <c r="J165" s="35"/>
      <c r="L165" s="74"/>
      <c r="N165" s="60"/>
    </row>
    <row r="166" spans="1:14" ht="12.75">
      <c r="A166" s="27" t="s">
        <v>12</v>
      </c>
      <c r="B166" s="18"/>
      <c r="C166" s="28"/>
      <c r="D166" s="28" t="s">
        <v>79</v>
      </c>
      <c r="E166" s="325">
        <v>0</v>
      </c>
      <c r="F166" s="220">
        <v>600</v>
      </c>
      <c r="G166" s="34">
        <v>600</v>
      </c>
      <c r="H166" s="92">
        <f t="shared" si="5"/>
        <v>1</v>
      </c>
      <c r="I166" s="92">
        <f t="shared" si="4"/>
        <v>3.079146217333893E-05</v>
      </c>
      <c r="J166" s="35"/>
      <c r="L166" s="74"/>
      <c r="N166" s="60"/>
    </row>
    <row r="167" spans="1:14" ht="12.75">
      <c r="A167" s="27" t="s">
        <v>25</v>
      </c>
      <c r="B167" s="18"/>
      <c r="C167" s="28"/>
      <c r="D167" s="28" t="s">
        <v>84</v>
      </c>
      <c r="E167" s="325">
        <v>0</v>
      </c>
      <c r="F167" s="220">
        <v>165</v>
      </c>
      <c r="G167" s="34">
        <v>164.44</v>
      </c>
      <c r="H167" s="92">
        <f t="shared" si="5"/>
        <v>0.9966060606060606</v>
      </c>
      <c r="I167" s="92">
        <f t="shared" si="4"/>
        <v>8.438913399639757E-06</v>
      </c>
      <c r="J167" s="35"/>
      <c r="L167" s="74"/>
      <c r="N167" s="60"/>
    </row>
    <row r="168" spans="1:14" ht="12.75">
      <c r="A168" s="114" t="s">
        <v>558</v>
      </c>
      <c r="B168" s="18"/>
      <c r="C168" s="94" t="s">
        <v>559</v>
      </c>
      <c r="D168" s="28"/>
      <c r="E168" s="324">
        <v>0</v>
      </c>
      <c r="F168" s="95">
        <f>SUM(F169:F176)</f>
        <v>15400</v>
      </c>
      <c r="G168" s="95">
        <f>SUM(G169:G176)</f>
        <v>15398.010000000002</v>
      </c>
      <c r="H168" s="68">
        <f t="shared" si="5"/>
        <v>0.9998707792207794</v>
      </c>
      <c r="I168" s="68">
        <f t="shared" si="4"/>
        <v>0.0007902120707661578</v>
      </c>
      <c r="J168" s="35"/>
      <c r="L168" s="74"/>
      <c r="N168" s="61"/>
    </row>
    <row r="169" spans="1:14" ht="12.75">
      <c r="A169" s="27" t="s">
        <v>23</v>
      </c>
      <c r="B169" s="18"/>
      <c r="C169" s="94"/>
      <c r="D169" s="28" t="s">
        <v>80</v>
      </c>
      <c r="E169" s="325">
        <v>0</v>
      </c>
      <c r="F169" s="220">
        <v>7080</v>
      </c>
      <c r="G169" s="34">
        <v>7080</v>
      </c>
      <c r="H169" s="92">
        <f t="shared" si="5"/>
        <v>1</v>
      </c>
      <c r="I169" s="92">
        <f t="shared" si="4"/>
        <v>0.0003633392536453994</v>
      </c>
      <c r="J169" s="35"/>
      <c r="L169" s="74"/>
      <c r="N169" s="61"/>
    </row>
    <row r="170" spans="1:14" ht="12.75">
      <c r="A170" s="27" t="s">
        <v>19</v>
      </c>
      <c r="B170" s="18"/>
      <c r="C170" s="94"/>
      <c r="D170" s="28" t="s">
        <v>151</v>
      </c>
      <c r="E170" s="325">
        <v>0</v>
      </c>
      <c r="F170" s="220">
        <v>400</v>
      </c>
      <c r="G170" s="34">
        <v>400</v>
      </c>
      <c r="H170" s="92">
        <f t="shared" si="5"/>
        <v>1</v>
      </c>
      <c r="I170" s="92">
        <f t="shared" si="4"/>
        <v>2.0527641448892624E-05</v>
      </c>
      <c r="J170" s="35"/>
      <c r="L170" s="74"/>
      <c r="N170" s="61"/>
    </row>
    <row r="171" spans="1:14" ht="12.75">
      <c r="A171" s="27" t="s">
        <v>21</v>
      </c>
      <c r="B171" s="18"/>
      <c r="C171" s="94"/>
      <c r="D171" s="28" t="s">
        <v>81</v>
      </c>
      <c r="E171" s="325">
        <v>0</v>
      </c>
      <c r="F171" s="220">
        <v>479</v>
      </c>
      <c r="G171" s="34">
        <v>478.8</v>
      </c>
      <c r="H171" s="92">
        <f t="shared" si="5"/>
        <v>0.9995824634655532</v>
      </c>
      <c r="I171" s="92">
        <f t="shared" si="4"/>
        <v>2.457158681432447E-05</v>
      </c>
      <c r="J171" s="35"/>
      <c r="L171" s="74"/>
      <c r="N171" s="61"/>
    </row>
    <row r="172" spans="1:14" ht="12.75">
      <c r="A172" s="27" t="s">
        <v>22</v>
      </c>
      <c r="B172" s="18"/>
      <c r="C172" s="94"/>
      <c r="D172" s="28" t="s">
        <v>82</v>
      </c>
      <c r="E172" s="325">
        <v>0</v>
      </c>
      <c r="F172" s="220">
        <v>69</v>
      </c>
      <c r="G172" s="34">
        <v>68.6</v>
      </c>
      <c r="H172" s="92">
        <f t="shared" si="5"/>
        <v>0.9942028985507245</v>
      </c>
      <c r="I172" s="92">
        <f t="shared" si="4"/>
        <v>3.5204905084850846E-06</v>
      </c>
      <c r="J172" s="35"/>
      <c r="L172" s="74"/>
      <c r="N172" s="61"/>
    </row>
    <row r="173" spans="1:14" ht="12.75">
      <c r="A173" s="27" t="s">
        <v>165</v>
      </c>
      <c r="B173" s="18"/>
      <c r="C173" s="94"/>
      <c r="D173" s="28" t="s">
        <v>166</v>
      </c>
      <c r="E173" s="325">
        <v>0</v>
      </c>
      <c r="F173" s="220">
        <v>3040</v>
      </c>
      <c r="G173" s="34">
        <v>3040</v>
      </c>
      <c r="H173" s="92">
        <f t="shared" si="5"/>
        <v>1</v>
      </c>
      <c r="I173" s="92">
        <f t="shared" si="4"/>
        <v>0.00015601007501158393</v>
      </c>
      <c r="J173" s="35"/>
      <c r="L173" s="74"/>
      <c r="N173" s="61"/>
    </row>
    <row r="174" spans="1:14" ht="12.75">
      <c r="A174" s="27" t="s">
        <v>9</v>
      </c>
      <c r="B174" s="18"/>
      <c r="C174" s="94"/>
      <c r="D174" s="28" t="s">
        <v>83</v>
      </c>
      <c r="E174" s="325">
        <v>0</v>
      </c>
      <c r="F174" s="220">
        <v>3591</v>
      </c>
      <c r="G174" s="34">
        <v>3590.17</v>
      </c>
      <c r="H174" s="92">
        <f t="shared" si="5"/>
        <v>0.9997688666109719</v>
      </c>
      <c r="I174" s="92">
        <f t="shared" si="4"/>
        <v>0.00018424430625142707</v>
      </c>
      <c r="J174" s="35"/>
      <c r="L174" s="74"/>
      <c r="N174" s="61"/>
    </row>
    <row r="175" spans="1:14" ht="12.75">
      <c r="A175" s="27" t="s">
        <v>12</v>
      </c>
      <c r="B175" s="18"/>
      <c r="C175" s="94"/>
      <c r="D175" s="28" t="s">
        <v>79</v>
      </c>
      <c r="E175" s="325">
        <v>0</v>
      </c>
      <c r="F175" s="220">
        <v>590</v>
      </c>
      <c r="G175" s="34">
        <v>590</v>
      </c>
      <c r="H175" s="92">
        <f t="shared" si="5"/>
        <v>1</v>
      </c>
      <c r="I175" s="92">
        <f t="shared" si="4"/>
        <v>3.0278271137116618E-05</v>
      </c>
      <c r="J175" s="35"/>
      <c r="L175" s="74"/>
      <c r="N175" s="61"/>
    </row>
    <row r="176" spans="1:14" ht="12.75">
      <c r="A176" s="27" t="s">
        <v>25</v>
      </c>
      <c r="B176" s="18"/>
      <c r="C176" s="94"/>
      <c r="D176" s="28" t="s">
        <v>84</v>
      </c>
      <c r="E176" s="325">
        <v>0</v>
      </c>
      <c r="F176" s="220">
        <v>151</v>
      </c>
      <c r="G176" s="34">
        <v>150.44</v>
      </c>
      <c r="H176" s="92">
        <f t="shared" si="5"/>
        <v>0.9962913907284768</v>
      </c>
      <c r="I176" s="92">
        <f t="shared" si="4"/>
        <v>7.720445948928515E-06</v>
      </c>
      <c r="J176" s="35"/>
      <c r="L176" s="74"/>
      <c r="N176" s="61"/>
    </row>
    <row r="177" spans="1:14" ht="12.75">
      <c r="A177" s="114" t="s">
        <v>560</v>
      </c>
      <c r="B177" s="18"/>
      <c r="C177" s="94" t="s">
        <v>561</v>
      </c>
      <c r="D177" s="28"/>
      <c r="E177" s="324">
        <v>0</v>
      </c>
      <c r="F177" s="95">
        <f>SUM(F178:F185)</f>
        <v>14474</v>
      </c>
      <c r="G177" s="95">
        <f>SUM(G178:G185)</f>
        <v>14472.139999999998</v>
      </c>
      <c r="H177" s="68">
        <f t="shared" si="5"/>
        <v>0.9998714937128643</v>
      </c>
      <c r="I177" s="68">
        <f t="shared" si="4"/>
        <v>0.0007426972522954421</v>
      </c>
      <c r="J177" s="35"/>
      <c r="L177" s="74"/>
      <c r="N177" s="61"/>
    </row>
    <row r="178" spans="1:14" ht="12.75">
      <c r="A178" s="27" t="s">
        <v>23</v>
      </c>
      <c r="B178" s="18"/>
      <c r="C178" s="94"/>
      <c r="D178" s="28" t="s">
        <v>80</v>
      </c>
      <c r="E178" s="325">
        <v>0</v>
      </c>
      <c r="F178" s="220">
        <v>7780</v>
      </c>
      <c r="G178" s="34">
        <v>7780</v>
      </c>
      <c r="H178" s="92">
        <f t="shared" si="5"/>
        <v>1</v>
      </c>
      <c r="I178" s="92">
        <f t="shared" si="4"/>
        <v>0.0003992626261809615</v>
      </c>
      <c r="J178" s="35"/>
      <c r="L178" s="74"/>
      <c r="N178" s="61"/>
    </row>
    <row r="179" spans="1:14" ht="12.75">
      <c r="A179" s="27" t="s">
        <v>19</v>
      </c>
      <c r="B179" s="18"/>
      <c r="C179" s="94"/>
      <c r="D179" s="28" t="s">
        <v>151</v>
      </c>
      <c r="E179" s="325">
        <v>0</v>
      </c>
      <c r="F179" s="220">
        <v>400</v>
      </c>
      <c r="G179" s="34">
        <v>400</v>
      </c>
      <c r="H179" s="92">
        <f t="shared" si="5"/>
        <v>1</v>
      </c>
      <c r="I179" s="92">
        <f t="shared" si="4"/>
        <v>2.0527641448892624E-05</v>
      </c>
      <c r="J179" s="35"/>
      <c r="L179" s="74"/>
      <c r="N179" s="61"/>
    </row>
    <row r="180" spans="1:14" ht="12.75">
      <c r="A180" s="27" t="s">
        <v>21</v>
      </c>
      <c r="B180" s="18"/>
      <c r="C180" s="94"/>
      <c r="D180" s="28" t="s">
        <v>81</v>
      </c>
      <c r="E180" s="325">
        <v>0</v>
      </c>
      <c r="F180" s="220">
        <v>433</v>
      </c>
      <c r="G180" s="34">
        <v>432.63</v>
      </c>
      <c r="H180" s="92">
        <f t="shared" si="5"/>
        <v>0.9991454965357968</v>
      </c>
      <c r="I180" s="92">
        <f t="shared" si="4"/>
        <v>2.2202183800086037E-05</v>
      </c>
      <c r="J180" s="35"/>
      <c r="L180" s="74"/>
      <c r="N180" s="61"/>
    </row>
    <row r="181" spans="1:14" ht="12.75">
      <c r="A181" s="27" t="s">
        <v>22</v>
      </c>
      <c r="B181" s="18"/>
      <c r="C181" s="94"/>
      <c r="D181" s="28" t="s">
        <v>82</v>
      </c>
      <c r="E181" s="325">
        <v>0</v>
      </c>
      <c r="F181" s="220">
        <v>58</v>
      </c>
      <c r="G181" s="34">
        <v>57.94</v>
      </c>
      <c r="H181" s="92">
        <f t="shared" si="5"/>
        <v>0.9989655172413793</v>
      </c>
      <c r="I181" s="92">
        <f t="shared" si="4"/>
        <v>2.973428863872096E-06</v>
      </c>
      <c r="J181" s="35"/>
      <c r="L181" s="74"/>
      <c r="N181" s="61"/>
    </row>
    <row r="182" spans="1:14" ht="12.75">
      <c r="A182" s="27" t="s">
        <v>165</v>
      </c>
      <c r="B182" s="18"/>
      <c r="C182" s="94"/>
      <c r="D182" s="28" t="s">
        <v>166</v>
      </c>
      <c r="E182" s="325">
        <v>0</v>
      </c>
      <c r="F182" s="220">
        <v>2480</v>
      </c>
      <c r="G182" s="34">
        <v>2480</v>
      </c>
      <c r="H182" s="92">
        <f t="shared" si="5"/>
        <v>1</v>
      </c>
      <c r="I182" s="92">
        <f t="shared" si="4"/>
        <v>0.00012727137698313425</v>
      </c>
      <c r="J182" s="35"/>
      <c r="L182" s="74"/>
      <c r="N182" s="61"/>
    </row>
    <row r="183" spans="1:14" ht="12.75">
      <c r="A183" s="27" t="s">
        <v>9</v>
      </c>
      <c r="B183" s="18"/>
      <c r="C183" s="94"/>
      <c r="D183" s="28" t="s">
        <v>83</v>
      </c>
      <c r="E183" s="325">
        <v>0</v>
      </c>
      <c r="F183" s="220">
        <v>2484</v>
      </c>
      <c r="G183" s="34">
        <v>2483.89</v>
      </c>
      <c r="H183" s="92">
        <f t="shared" si="5"/>
        <v>0.9999557165861513</v>
      </c>
      <c r="I183" s="92">
        <f t="shared" si="4"/>
        <v>0.00012747100829622472</v>
      </c>
      <c r="J183" s="35"/>
      <c r="L183" s="74"/>
      <c r="N183" s="61"/>
    </row>
    <row r="184" spans="1:14" ht="12.75">
      <c r="A184" s="27" t="s">
        <v>12</v>
      </c>
      <c r="B184" s="18"/>
      <c r="C184" s="94"/>
      <c r="D184" s="28" t="s">
        <v>79</v>
      </c>
      <c r="E184" s="325">
        <v>0</v>
      </c>
      <c r="F184" s="220">
        <v>756</v>
      </c>
      <c r="G184" s="34">
        <v>755.46</v>
      </c>
      <c r="H184" s="92">
        <f t="shared" si="5"/>
        <v>0.9992857142857143</v>
      </c>
      <c r="I184" s="92">
        <f t="shared" si="4"/>
        <v>3.876953002245105E-05</v>
      </c>
      <c r="J184" s="35"/>
      <c r="L184" s="74"/>
      <c r="N184" s="61"/>
    </row>
    <row r="185" spans="1:14" ht="12.75">
      <c r="A185" s="27" t="s">
        <v>25</v>
      </c>
      <c r="B185" s="18"/>
      <c r="C185" s="94"/>
      <c r="D185" s="28" t="s">
        <v>84</v>
      </c>
      <c r="E185" s="325">
        <v>0</v>
      </c>
      <c r="F185" s="220">
        <v>83</v>
      </c>
      <c r="G185" s="34">
        <v>82.22</v>
      </c>
      <c r="H185" s="92">
        <f t="shared" si="5"/>
        <v>0.9906024096385542</v>
      </c>
      <c r="I185" s="92">
        <f t="shared" si="4"/>
        <v>4.2194566998198785E-06</v>
      </c>
      <c r="J185" s="35"/>
      <c r="L185" s="74"/>
      <c r="N185" s="61"/>
    </row>
    <row r="186" spans="1:12" ht="25.5">
      <c r="A186" s="20" t="s">
        <v>28</v>
      </c>
      <c r="B186" s="16">
        <v>754</v>
      </c>
      <c r="C186" s="16"/>
      <c r="D186" s="16"/>
      <c r="E186" s="323">
        <f>SUM(E187,E191,E203,E225,E189,E212)</f>
        <v>136004</v>
      </c>
      <c r="F186" s="333">
        <f>SUM(,F191,F203,F212,F225,F187)</f>
        <v>133054</v>
      </c>
      <c r="G186" s="188">
        <f>SUM(G187,G191,G203,G225,G189,G212)</f>
        <v>109007.87</v>
      </c>
      <c r="H186" s="30">
        <f t="shared" si="5"/>
        <v>0.819275406977618</v>
      </c>
      <c r="I186" s="30">
        <f>G186/19485921.02</f>
        <v>0.005594186176168746</v>
      </c>
      <c r="J186" s="62">
        <v>0</v>
      </c>
      <c r="L186" s="74"/>
    </row>
    <row r="187" spans="1:12" ht="15" customHeight="1">
      <c r="A187" s="65" t="s">
        <v>407</v>
      </c>
      <c r="B187" s="98"/>
      <c r="C187" s="98" t="s">
        <v>515</v>
      </c>
      <c r="D187" s="98"/>
      <c r="E187" s="327">
        <v>5000</v>
      </c>
      <c r="F187" s="221">
        <f>F188</f>
        <v>0</v>
      </c>
      <c r="G187" s="221">
        <f>G188</f>
        <v>0</v>
      </c>
      <c r="H187" s="68"/>
      <c r="I187" s="68">
        <f t="shared" si="4"/>
        <v>0</v>
      </c>
      <c r="J187" s="95"/>
      <c r="L187" s="74"/>
    </row>
    <row r="188" spans="1:12" s="67" customFormat="1" ht="25.5">
      <c r="A188" s="113" t="s">
        <v>497</v>
      </c>
      <c r="B188" s="21"/>
      <c r="C188" s="21"/>
      <c r="D188" s="21" t="s">
        <v>517</v>
      </c>
      <c r="E188" s="328">
        <v>5000</v>
      </c>
      <c r="F188" s="222">
        <v>0</v>
      </c>
      <c r="G188" s="222">
        <v>0</v>
      </c>
      <c r="H188" s="92"/>
      <c r="I188" s="92">
        <f t="shared" si="4"/>
        <v>0</v>
      </c>
      <c r="J188" s="34"/>
      <c r="L188" s="100"/>
    </row>
    <row r="189" spans="1:12" s="71" customFormat="1" ht="12.75" hidden="1">
      <c r="A189" s="334" t="s">
        <v>516</v>
      </c>
      <c r="B189" s="335"/>
      <c r="C189" s="336" t="s">
        <v>384</v>
      </c>
      <c r="D189" s="335"/>
      <c r="E189" s="324">
        <v>0</v>
      </c>
      <c r="F189" s="337">
        <f>SUM(F190:F190)</f>
        <v>0</v>
      </c>
      <c r="G189" s="337">
        <v>0</v>
      </c>
      <c r="H189" s="338" t="e">
        <f t="shared" si="5"/>
        <v>#DIV/0!</v>
      </c>
      <c r="I189" s="30">
        <f t="shared" si="4"/>
        <v>0</v>
      </c>
      <c r="J189" s="339"/>
      <c r="L189" s="74"/>
    </row>
    <row r="190" spans="1:12" ht="25.5" hidden="1">
      <c r="A190" s="113" t="s">
        <v>497</v>
      </c>
      <c r="B190" s="16"/>
      <c r="C190" s="16"/>
      <c r="D190" s="28" t="s">
        <v>517</v>
      </c>
      <c r="E190" s="329">
        <v>0</v>
      </c>
      <c r="F190" s="34">
        <v>0</v>
      </c>
      <c r="G190" s="34">
        <v>0</v>
      </c>
      <c r="H190" s="92" t="e">
        <f t="shared" si="5"/>
        <v>#DIV/0!</v>
      </c>
      <c r="I190" s="30">
        <f t="shared" si="4"/>
        <v>0</v>
      </c>
      <c r="J190" s="35"/>
      <c r="L190" s="74"/>
    </row>
    <row r="191" spans="1:12" ht="15" customHeight="1">
      <c r="A191" s="93" t="s">
        <v>29</v>
      </c>
      <c r="B191" s="94"/>
      <c r="C191" s="94">
        <v>75412</v>
      </c>
      <c r="D191" s="94"/>
      <c r="E191" s="324">
        <f>SUM(E193:E201)</f>
        <v>44500</v>
      </c>
      <c r="F191" s="224">
        <f>SUM(F192:F202)</f>
        <v>48400</v>
      </c>
      <c r="G191" s="224">
        <f>SUM(G192:G202)</f>
        <v>42801.979999999996</v>
      </c>
      <c r="H191" s="68">
        <f t="shared" si="5"/>
        <v>0.884338429752066</v>
      </c>
      <c r="I191" s="68">
        <f t="shared" si="4"/>
        <v>0.0021965592468566825</v>
      </c>
      <c r="J191" s="96"/>
      <c r="L191" s="74"/>
    </row>
    <row r="192" spans="1:12" s="67" customFormat="1" ht="27" customHeight="1" hidden="1">
      <c r="A192" s="29" t="s">
        <v>562</v>
      </c>
      <c r="B192" s="28"/>
      <c r="C192" s="28"/>
      <c r="D192" s="28" t="s">
        <v>385</v>
      </c>
      <c r="E192" s="329">
        <v>0</v>
      </c>
      <c r="F192" s="223">
        <v>0</v>
      </c>
      <c r="G192" s="223">
        <v>0</v>
      </c>
      <c r="H192" s="92">
        <v>0</v>
      </c>
      <c r="I192" s="92">
        <f t="shared" si="4"/>
        <v>0</v>
      </c>
      <c r="J192" s="35"/>
      <c r="L192" s="100"/>
    </row>
    <row r="193" spans="1:12" ht="12.75">
      <c r="A193" s="27" t="s">
        <v>23</v>
      </c>
      <c r="B193" s="18"/>
      <c r="C193" s="18"/>
      <c r="D193" s="28" t="s">
        <v>80</v>
      </c>
      <c r="E193" s="325">
        <v>10000</v>
      </c>
      <c r="F193" s="225">
        <v>12500</v>
      </c>
      <c r="G193" s="225">
        <v>12173</v>
      </c>
      <c r="H193" s="92">
        <f t="shared" si="5"/>
        <v>0.97384</v>
      </c>
      <c r="I193" s="92">
        <f t="shared" si="4"/>
        <v>0.0006247074483934248</v>
      </c>
      <c r="J193" s="35"/>
      <c r="L193" s="74"/>
    </row>
    <row r="194" spans="1:12" s="67" customFormat="1" ht="12.75">
      <c r="A194" s="23" t="s">
        <v>21</v>
      </c>
      <c r="B194" s="21"/>
      <c r="C194" s="21"/>
      <c r="D194" s="21" t="s">
        <v>81</v>
      </c>
      <c r="E194" s="328">
        <v>1500</v>
      </c>
      <c r="F194" s="35">
        <v>1250</v>
      </c>
      <c r="G194" s="35">
        <v>1178.22</v>
      </c>
      <c r="H194" s="92">
        <f t="shared" si="5"/>
        <v>0.942576</v>
      </c>
      <c r="I194" s="92">
        <f t="shared" si="4"/>
        <v>6.046519426978567E-05</v>
      </c>
      <c r="J194" s="35"/>
      <c r="L194" s="100"/>
    </row>
    <row r="195" spans="1:12" s="71" customFormat="1" ht="12.75">
      <c r="A195" s="23" t="s">
        <v>165</v>
      </c>
      <c r="B195" s="21"/>
      <c r="C195" s="21"/>
      <c r="D195" s="21" t="s">
        <v>166</v>
      </c>
      <c r="E195" s="328">
        <v>10000</v>
      </c>
      <c r="F195" s="35">
        <v>7200</v>
      </c>
      <c r="G195" s="35">
        <v>6880</v>
      </c>
      <c r="H195" s="92">
        <f t="shared" si="5"/>
        <v>0.9555555555555556</v>
      </c>
      <c r="I195" s="92">
        <f t="shared" si="4"/>
        <v>0.0003530754329209531</v>
      </c>
      <c r="J195" s="35"/>
      <c r="L195" s="74"/>
    </row>
    <row r="196" spans="1:12" ht="12.75">
      <c r="A196" s="17" t="s">
        <v>9</v>
      </c>
      <c r="B196" s="18"/>
      <c r="C196" s="18"/>
      <c r="D196" s="18">
        <v>4210</v>
      </c>
      <c r="E196" s="325">
        <v>12000</v>
      </c>
      <c r="F196" s="220">
        <v>14625</v>
      </c>
      <c r="G196" s="34">
        <v>11836.15</v>
      </c>
      <c r="H196" s="92">
        <f t="shared" si="5"/>
        <v>0.8093094017094017</v>
      </c>
      <c r="I196" s="92">
        <f aca="true" t="shared" si="6" ref="I196:I259">G196/19485921.02</f>
        <v>0.000607420608338276</v>
      </c>
      <c r="J196" s="35"/>
      <c r="L196" s="74"/>
    </row>
    <row r="197" spans="1:12" ht="12.75">
      <c r="A197" s="17" t="s">
        <v>10</v>
      </c>
      <c r="B197" s="18"/>
      <c r="C197" s="18"/>
      <c r="D197" s="18">
        <v>4260</v>
      </c>
      <c r="E197" s="325">
        <v>500</v>
      </c>
      <c r="F197" s="220">
        <v>500</v>
      </c>
      <c r="G197" s="34">
        <v>98.15</v>
      </c>
      <c r="H197" s="92">
        <f t="shared" si="5"/>
        <v>0.1963</v>
      </c>
      <c r="I197" s="92">
        <f t="shared" si="6"/>
        <v>5.0369700205220276E-06</v>
      </c>
      <c r="J197" s="35"/>
      <c r="L197" s="74"/>
    </row>
    <row r="198" spans="1:12" ht="12.75">
      <c r="A198" s="27" t="s">
        <v>11</v>
      </c>
      <c r="B198" s="18"/>
      <c r="C198" s="18"/>
      <c r="D198" s="28" t="s">
        <v>136</v>
      </c>
      <c r="E198" s="325">
        <v>2000</v>
      </c>
      <c r="F198" s="220">
        <v>1500</v>
      </c>
      <c r="G198" s="34">
        <v>731.45</v>
      </c>
      <c r="H198" s="92">
        <f t="shared" si="5"/>
        <v>0.48763333333333336</v>
      </c>
      <c r="I198" s="92">
        <f t="shared" si="6"/>
        <v>3.7537358344481275E-05</v>
      </c>
      <c r="J198" s="35"/>
      <c r="L198" s="74"/>
    </row>
    <row r="199" spans="1:12" ht="12.75">
      <c r="A199" s="27" t="s">
        <v>48</v>
      </c>
      <c r="B199" s="18"/>
      <c r="C199" s="18"/>
      <c r="D199" s="28" t="s">
        <v>138</v>
      </c>
      <c r="E199" s="325">
        <v>1000</v>
      </c>
      <c r="F199" s="220">
        <v>375</v>
      </c>
      <c r="G199" s="34">
        <v>375</v>
      </c>
      <c r="H199" s="92">
        <f t="shared" si="5"/>
        <v>1</v>
      </c>
      <c r="I199" s="92">
        <f t="shared" si="6"/>
        <v>1.9244663858336833E-05</v>
      </c>
      <c r="J199" s="35"/>
      <c r="L199" s="74"/>
    </row>
    <row r="200" spans="1:12" ht="12.75">
      <c r="A200" s="17" t="s">
        <v>12</v>
      </c>
      <c r="B200" s="18"/>
      <c r="C200" s="18"/>
      <c r="D200" s="18">
        <v>4300</v>
      </c>
      <c r="E200" s="325">
        <v>3000</v>
      </c>
      <c r="F200" s="220">
        <v>3500</v>
      </c>
      <c r="G200" s="34">
        <v>2587.95</v>
      </c>
      <c r="H200" s="92">
        <f t="shared" si="5"/>
        <v>0.7394142857142857</v>
      </c>
      <c r="I200" s="92">
        <f t="shared" si="6"/>
        <v>0.00013281127421915415</v>
      </c>
      <c r="J200" s="35"/>
      <c r="L200" s="74"/>
    </row>
    <row r="201" spans="1:12" ht="12.75">
      <c r="A201" s="17" t="s">
        <v>26</v>
      </c>
      <c r="B201" s="18"/>
      <c r="C201" s="18"/>
      <c r="D201" s="18">
        <v>4430</v>
      </c>
      <c r="E201" s="325">
        <v>4500</v>
      </c>
      <c r="F201" s="220">
        <v>6950</v>
      </c>
      <c r="G201" s="34">
        <v>6942.06</v>
      </c>
      <c r="H201" s="92">
        <f t="shared" si="5"/>
        <v>0.9988575539568346</v>
      </c>
      <c r="I201" s="92">
        <f t="shared" si="6"/>
        <v>0.0003562602964917488</v>
      </c>
      <c r="J201" s="35"/>
      <c r="L201" s="74"/>
    </row>
    <row r="202" spans="1:12" ht="36" hidden="1">
      <c r="A202" s="106" t="s">
        <v>563</v>
      </c>
      <c r="B202" s="18"/>
      <c r="C202" s="18"/>
      <c r="D202" s="18" t="s">
        <v>518</v>
      </c>
      <c r="E202" s="325">
        <v>0</v>
      </c>
      <c r="F202" s="220">
        <v>0</v>
      </c>
      <c r="G202" s="34">
        <v>0</v>
      </c>
      <c r="H202" s="92" t="e">
        <f t="shared" si="5"/>
        <v>#DIV/0!</v>
      </c>
      <c r="I202" s="92">
        <f t="shared" si="6"/>
        <v>0</v>
      </c>
      <c r="J202" s="35"/>
      <c r="L202" s="74"/>
    </row>
    <row r="203" spans="1:12" ht="15" customHeight="1">
      <c r="A203" s="93" t="s">
        <v>30</v>
      </c>
      <c r="B203" s="94"/>
      <c r="C203" s="94">
        <v>75414</v>
      </c>
      <c r="D203" s="94"/>
      <c r="E203" s="324">
        <f>SUM(E204:E211)</f>
        <v>2650</v>
      </c>
      <c r="F203" s="224">
        <f>SUM(F204:F211)</f>
        <v>950</v>
      </c>
      <c r="G203" s="224">
        <f>SUM(G204:G211)</f>
        <v>117.2</v>
      </c>
      <c r="H203" s="68">
        <f t="shared" si="5"/>
        <v>0.12336842105263159</v>
      </c>
      <c r="I203" s="68">
        <f t="shared" si="6"/>
        <v>6.014598944525539E-06</v>
      </c>
      <c r="J203" s="96"/>
      <c r="L203" s="74"/>
    </row>
    <row r="204" spans="1:12" ht="12.75">
      <c r="A204" s="27" t="s">
        <v>23</v>
      </c>
      <c r="B204" s="18"/>
      <c r="C204" s="18"/>
      <c r="D204" s="28" t="s">
        <v>80</v>
      </c>
      <c r="E204" s="325">
        <v>200</v>
      </c>
      <c r="F204" s="225">
        <v>200</v>
      </c>
      <c r="G204" s="223">
        <v>0</v>
      </c>
      <c r="H204" s="92">
        <f t="shared" si="5"/>
        <v>0</v>
      </c>
      <c r="I204" s="92">
        <f t="shared" si="6"/>
        <v>0</v>
      </c>
      <c r="J204" s="35"/>
      <c r="L204" s="74"/>
    </row>
    <row r="205" spans="1:12" ht="12.75">
      <c r="A205" s="27" t="s">
        <v>203</v>
      </c>
      <c r="B205" s="18"/>
      <c r="C205" s="18"/>
      <c r="D205" s="28" t="s">
        <v>166</v>
      </c>
      <c r="E205" s="325">
        <v>200</v>
      </c>
      <c r="F205" s="225">
        <v>0</v>
      </c>
      <c r="G205" s="223">
        <v>0</v>
      </c>
      <c r="H205" s="92"/>
      <c r="I205" s="92">
        <f t="shared" si="6"/>
        <v>0</v>
      </c>
      <c r="J205" s="35"/>
      <c r="L205" s="74"/>
    </row>
    <row r="206" spans="1:12" s="67" customFormat="1" ht="12.75">
      <c r="A206" s="17" t="s">
        <v>9</v>
      </c>
      <c r="B206" s="18"/>
      <c r="C206" s="18"/>
      <c r="D206" s="18">
        <v>4210</v>
      </c>
      <c r="E206" s="325">
        <v>200</v>
      </c>
      <c r="F206" s="220">
        <v>0</v>
      </c>
      <c r="G206" s="34">
        <v>0</v>
      </c>
      <c r="H206" s="92"/>
      <c r="I206" s="92">
        <f t="shared" si="6"/>
        <v>0</v>
      </c>
      <c r="J206" s="35"/>
      <c r="L206" s="100"/>
    </row>
    <row r="207" spans="1:12" ht="12.75">
      <c r="A207" s="17" t="s">
        <v>10</v>
      </c>
      <c r="B207" s="18"/>
      <c r="C207" s="18"/>
      <c r="D207" s="18" t="s">
        <v>154</v>
      </c>
      <c r="E207" s="325">
        <v>250</v>
      </c>
      <c r="F207" s="220">
        <v>250</v>
      </c>
      <c r="G207" s="34">
        <v>0</v>
      </c>
      <c r="H207" s="92">
        <f t="shared" si="5"/>
        <v>0</v>
      </c>
      <c r="I207" s="92">
        <f t="shared" si="6"/>
        <v>0</v>
      </c>
      <c r="J207" s="35"/>
      <c r="L207" s="74"/>
    </row>
    <row r="208" spans="1:12" ht="12.75">
      <c r="A208" s="27" t="s">
        <v>11</v>
      </c>
      <c r="B208" s="18"/>
      <c r="C208" s="18"/>
      <c r="D208" s="28" t="s">
        <v>136</v>
      </c>
      <c r="E208" s="325">
        <v>500</v>
      </c>
      <c r="F208" s="220">
        <v>200</v>
      </c>
      <c r="G208" s="34">
        <v>10</v>
      </c>
      <c r="H208" s="92">
        <f t="shared" si="5"/>
        <v>0.05</v>
      </c>
      <c r="I208" s="92">
        <f t="shared" si="6"/>
        <v>5.131910362223156E-07</v>
      </c>
      <c r="J208" s="35"/>
      <c r="L208" s="74"/>
    </row>
    <row r="209" spans="1:12" ht="12.75">
      <c r="A209" s="17" t="s">
        <v>12</v>
      </c>
      <c r="B209" s="18"/>
      <c r="C209" s="18"/>
      <c r="D209" s="18">
        <v>4300</v>
      </c>
      <c r="E209" s="325">
        <v>500</v>
      </c>
      <c r="F209" s="220">
        <v>300</v>
      </c>
      <c r="G209" s="34">
        <v>107.2</v>
      </c>
      <c r="H209" s="92">
        <f t="shared" si="5"/>
        <v>0.35733333333333334</v>
      </c>
      <c r="I209" s="92">
        <f t="shared" si="6"/>
        <v>5.501407908303223E-06</v>
      </c>
      <c r="J209" s="35"/>
      <c r="L209" s="74"/>
    </row>
    <row r="210" spans="1:12" ht="12.75">
      <c r="A210" s="17" t="s">
        <v>25</v>
      </c>
      <c r="B210" s="18"/>
      <c r="C210" s="18"/>
      <c r="D210" s="18" t="s">
        <v>84</v>
      </c>
      <c r="E210" s="325">
        <v>300</v>
      </c>
      <c r="F210" s="220">
        <v>0</v>
      </c>
      <c r="G210" s="34">
        <v>0</v>
      </c>
      <c r="H210" s="92"/>
      <c r="I210" s="92">
        <f t="shared" si="6"/>
        <v>0</v>
      </c>
      <c r="J210" s="35"/>
      <c r="L210" s="74"/>
    </row>
    <row r="211" spans="1:12" ht="25.5">
      <c r="A211" s="29" t="s">
        <v>204</v>
      </c>
      <c r="B211" s="18"/>
      <c r="C211" s="18"/>
      <c r="D211" s="28" t="s">
        <v>200</v>
      </c>
      <c r="E211" s="325">
        <v>500</v>
      </c>
      <c r="F211" s="220">
        <v>0</v>
      </c>
      <c r="G211" s="34">
        <v>0</v>
      </c>
      <c r="H211" s="92"/>
      <c r="I211" s="92">
        <f t="shared" si="6"/>
        <v>0</v>
      </c>
      <c r="J211" s="35"/>
      <c r="L211" s="74"/>
    </row>
    <row r="212" spans="1:12" ht="15" customHeight="1">
      <c r="A212" s="65" t="s">
        <v>386</v>
      </c>
      <c r="B212" s="94"/>
      <c r="C212" s="94" t="s">
        <v>387</v>
      </c>
      <c r="D212" s="94"/>
      <c r="E212" s="324">
        <f>SUM(E213:E224)</f>
        <v>69854</v>
      </c>
      <c r="F212" s="224">
        <f>SUM(F213:F224)</f>
        <v>70604</v>
      </c>
      <c r="G212" s="224">
        <f>SUM(G213:G224)</f>
        <v>59660.51000000001</v>
      </c>
      <c r="H212" s="68">
        <f t="shared" si="5"/>
        <v>0.8450018412554531</v>
      </c>
      <c r="I212" s="68">
        <f t="shared" si="6"/>
        <v>0.0030617238948451825</v>
      </c>
      <c r="J212" s="96"/>
      <c r="L212" s="74"/>
    </row>
    <row r="213" spans="1:12" ht="12.75">
      <c r="A213" s="27" t="s">
        <v>289</v>
      </c>
      <c r="B213" s="18"/>
      <c r="C213" s="18"/>
      <c r="D213" s="28" t="s">
        <v>98</v>
      </c>
      <c r="E213" s="325">
        <v>2000</v>
      </c>
      <c r="F213" s="220">
        <v>2000</v>
      </c>
      <c r="G213" s="34">
        <v>1983.11</v>
      </c>
      <c r="H213" s="92">
        <f t="shared" si="5"/>
        <v>0.991555</v>
      </c>
      <c r="I213" s="92">
        <f t="shared" si="6"/>
        <v>0.00010177142758428361</v>
      </c>
      <c r="J213" s="35"/>
      <c r="L213" s="74"/>
    </row>
    <row r="214" spans="1:12" ht="12.75">
      <c r="A214" s="17" t="s">
        <v>19</v>
      </c>
      <c r="B214" s="18"/>
      <c r="C214" s="18"/>
      <c r="D214" s="18">
        <v>4010</v>
      </c>
      <c r="E214" s="325">
        <v>45953</v>
      </c>
      <c r="F214" s="220">
        <v>45953</v>
      </c>
      <c r="G214" s="34">
        <v>39692.86</v>
      </c>
      <c r="H214" s="92">
        <f t="shared" si="5"/>
        <v>0.8637708093051596</v>
      </c>
      <c r="I214" s="92">
        <f t="shared" si="6"/>
        <v>0.00203700199540273</v>
      </c>
      <c r="J214" s="35"/>
      <c r="L214" s="74"/>
    </row>
    <row r="215" spans="1:12" s="67" customFormat="1" ht="12.75">
      <c r="A215" s="17" t="s">
        <v>20</v>
      </c>
      <c r="B215" s="18"/>
      <c r="C215" s="18"/>
      <c r="D215" s="18" t="s">
        <v>171</v>
      </c>
      <c r="E215" s="325">
        <v>3777</v>
      </c>
      <c r="F215" s="220">
        <v>3777</v>
      </c>
      <c r="G215" s="34">
        <v>3776.04</v>
      </c>
      <c r="H215" s="92">
        <f t="shared" si="5"/>
        <v>0.9997458300238284</v>
      </c>
      <c r="I215" s="92">
        <f t="shared" si="6"/>
        <v>0.00019378298804169125</v>
      </c>
      <c r="J215" s="35"/>
      <c r="L215" s="100"/>
    </row>
    <row r="216" spans="1:12" ht="12.75">
      <c r="A216" s="17" t="s">
        <v>21</v>
      </c>
      <c r="B216" s="18"/>
      <c r="C216" s="18"/>
      <c r="D216" s="18">
        <v>4110</v>
      </c>
      <c r="E216" s="325">
        <v>8556</v>
      </c>
      <c r="F216" s="220">
        <v>8556</v>
      </c>
      <c r="G216" s="34">
        <v>7446.64</v>
      </c>
      <c r="H216" s="92">
        <f t="shared" si="5"/>
        <v>0.870341280972417</v>
      </c>
      <c r="I216" s="92">
        <f t="shared" si="6"/>
        <v>0.0003821548897974544</v>
      </c>
      <c r="J216" s="35"/>
      <c r="L216" s="74"/>
    </row>
    <row r="217" spans="1:12" ht="12.75">
      <c r="A217" s="17" t="s">
        <v>22</v>
      </c>
      <c r="B217" s="18"/>
      <c r="C217" s="18"/>
      <c r="D217" s="18">
        <v>4120</v>
      </c>
      <c r="E217" s="325">
        <v>1220</v>
      </c>
      <c r="F217" s="220">
        <v>1220</v>
      </c>
      <c r="G217" s="34">
        <v>1183.02</v>
      </c>
      <c r="H217" s="92">
        <f t="shared" si="5"/>
        <v>0.969688524590164</v>
      </c>
      <c r="I217" s="92">
        <f t="shared" si="6"/>
        <v>6.071152596717237E-05</v>
      </c>
      <c r="J217" s="35"/>
      <c r="L217" s="74"/>
    </row>
    <row r="218" spans="1:12" ht="12.75">
      <c r="A218" s="17" t="s">
        <v>9</v>
      </c>
      <c r="B218" s="18"/>
      <c r="C218" s="18"/>
      <c r="D218" s="18" t="s">
        <v>83</v>
      </c>
      <c r="E218" s="325">
        <v>800</v>
      </c>
      <c r="F218" s="220">
        <v>869</v>
      </c>
      <c r="G218" s="34">
        <v>356.91</v>
      </c>
      <c r="H218" s="92">
        <f t="shared" si="5"/>
        <v>0.41071346375143847</v>
      </c>
      <c r="I218" s="92">
        <f t="shared" si="6"/>
        <v>1.8316301273810667E-05</v>
      </c>
      <c r="J218" s="35"/>
      <c r="L218" s="74"/>
    </row>
    <row r="219" spans="1:12" ht="12.75">
      <c r="A219" s="27" t="s">
        <v>48</v>
      </c>
      <c r="B219" s="18"/>
      <c r="C219" s="18"/>
      <c r="D219" s="28" t="s">
        <v>138</v>
      </c>
      <c r="E219" s="325">
        <v>250</v>
      </c>
      <c r="F219" s="220">
        <v>250</v>
      </c>
      <c r="G219" s="34">
        <v>223</v>
      </c>
      <c r="H219" s="92">
        <f t="shared" si="5"/>
        <v>0.892</v>
      </c>
      <c r="I219" s="92">
        <f t="shared" si="6"/>
        <v>1.1444160107757638E-05</v>
      </c>
      <c r="J219" s="35"/>
      <c r="L219" s="74"/>
    </row>
    <row r="220" spans="1:12" ht="12.75">
      <c r="A220" s="27" t="s">
        <v>12</v>
      </c>
      <c r="B220" s="18"/>
      <c r="C220" s="18"/>
      <c r="D220" s="28" t="s">
        <v>79</v>
      </c>
      <c r="E220" s="325">
        <v>600</v>
      </c>
      <c r="F220" s="220">
        <v>600</v>
      </c>
      <c r="G220" s="34">
        <v>214.01</v>
      </c>
      <c r="H220" s="92">
        <f t="shared" si="5"/>
        <v>0.3566833333333333</v>
      </c>
      <c r="I220" s="92">
        <f t="shared" si="6"/>
        <v>1.0982801366193775E-05</v>
      </c>
      <c r="J220" s="35"/>
      <c r="L220" s="74"/>
    </row>
    <row r="221" spans="1:12" ht="12.75">
      <c r="A221" s="29" t="s">
        <v>550</v>
      </c>
      <c r="B221" s="18"/>
      <c r="C221" s="18"/>
      <c r="D221" s="28" t="s">
        <v>201</v>
      </c>
      <c r="E221" s="325">
        <v>1400</v>
      </c>
      <c r="F221" s="220">
        <v>1100</v>
      </c>
      <c r="G221" s="34">
        <v>942.18</v>
      </c>
      <c r="H221" s="92">
        <f t="shared" si="5"/>
        <v>0.8565272727272727</v>
      </c>
      <c r="I221" s="92">
        <f t="shared" si="6"/>
        <v>4.8351833050794123E-05</v>
      </c>
      <c r="J221" s="35"/>
      <c r="L221" s="74"/>
    </row>
    <row r="222" spans="1:12" ht="12.75">
      <c r="A222" s="27" t="s">
        <v>25</v>
      </c>
      <c r="B222" s="18"/>
      <c r="C222" s="18"/>
      <c r="D222" s="28" t="s">
        <v>84</v>
      </c>
      <c r="E222" s="325">
        <v>700</v>
      </c>
      <c r="F222" s="220">
        <v>1800</v>
      </c>
      <c r="G222" s="34">
        <v>1321.47</v>
      </c>
      <c r="H222" s="92">
        <f t="shared" si="5"/>
        <v>0.73415</v>
      </c>
      <c r="I222" s="92">
        <f t="shared" si="6"/>
        <v>6.781665586367034E-05</v>
      </c>
      <c r="J222" s="35"/>
      <c r="L222" s="74"/>
    </row>
    <row r="223" spans="1:12" ht="12.75">
      <c r="A223" s="29" t="s">
        <v>338</v>
      </c>
      <c r="B223" s="18"/>
      <c r="C223" s="18"/>
      <c r="D223" s="18">
        <v>4440</v>
      </c>
      <c r="E223" s="325">
        <v>2198</v>
      </c>
      <c r="F223" s="220">
        <v>2079</v>
      </c>
      <c r="G223" s="34">
        <v>2078.47</v>
      </c>
      <c r="H223" s="92">
        <f t="shared" si="5"/>
        <v>0.9997450697450696</v>
      </c>
      <c r="I223" s="92">
        <f t="shared" si="6"/>
        <v>0.00010666521730569961</v>
      </c>
      <c r="J223" s="35"/>
      <c r="L223" s="74"/>
    </row>
    <row r="224" spans="1:12" ht="25.5">
      <c r="A224" s="29" t="s">
        <v>215</v>
      </c>
      <c r="B224" s="18"/>
      <c r="C224" s="18"/>
      <c r="D224" s="28" t="s">
        <v>200</v>
      </c>
      <c r="E224" s="325">
        <v>2400</v>
      </c>
      <c r="F224" s="220">
        <v>2400</v>
      </c>
      <c r="G224" s="34">
        <v>442.8</v>
      </c>
      <c r="H224" s="92">
        <f t="shared" si="5"/>
        <v>0.1845</v>
      </c>
      <c r="I224" s="92">
        <f t="shared" si="6"/>
        <v>2.2724099083924135E-05</v>
      </c>
      <c r="J224" s="35"/>
      <c r="L224" s="74"/>
    </row>
    <row r="225" spans="1:12" ht="15" customHeight="1">
      <c r="A225" s="65" t="s">
        <v>15</v>
      </c>
      <c r="B225" s="94"/>
      <c r="C225" s="94" t="s">
        <v>271</v>
      </c>
      <c r="D225" s="94"/>
      <c r="E225" s="324">
        <f>SUM(E226:E231)</f>
        <v>14000</v>
      </c>
      <c r="F225" s="95">
        <f>SUM(F226:F231)</f>
        <v>13100</v>
      </c>
      <c r="G225" s="95">
        <f>SUM(G226:G231)</f>
        <v>6428.179999999999</v>
      </c>
      <c r="H225" s="68">
        <f t="shared" si="5"/>
        <v>0.4907007633587786</v>
      </c>
      <c r="I225" s="68">
        <f t="shared" si="6"/>
        <v>0.00032988843552235643</v>
      </c>
      <c r="J225" s="96"/>
      <c r="L225" s="74"/>
    </row>
    <row r="226" spans="1:12" ht="12.75">
      <c r="A226" s="29" t="s">
        <v>205</v>
      </c>
      <c r="B226" s="94"/>
      <c r="C226" s="94"/>
      <c r="D226" s="28" t="s">
        <v>83</v>
      </c>
      <c r="E226" s="329">
        <v>800</v>
      </c>
      <c r="F226" s="34">
        <v>800</v>
      </c>
      <c r="G226" s="34">
        <v>35.01</v>
      </c>
      <c r="H226" s="92">
        <f t="shared" si="5"/>
        <v>0.043762499999999996</v>
      </c>
      <c r="I226" s="92">
        <f t="shared" si="6"/>
        <v>1.7966818178143268E-06</v>
      </c>
      <c r="J226" s="96"/>
      <c r="L226" s="74"/>
    </row>
    <row r="227" spans="1:12" ht="12.75">
      <c r="A227" s="27" t="s">
        <v>11</v>
      </c>
      <c r="B227" s="18"/>
      <c r="C227" s="18"/>
      <c r="D227" s="28" t="s">
        <v>136</v>
      </c>
      <c r="E227" s="325">
        <v>2000</v>
      </c>
      <c r="F227" s="220">
        <v>1970</v>
      </c>
      <c r="G227" s="34">
        <v>307.5</v>
      </c>
      <c r="H227" s="92">
        <f t="shared" si="5"/>
        <v>0.15609137055837563</v>
      </c>
      <c r="I227" s="92">
        <f t="shared" si="6"/>
        <v>1.5780624363836204E-05</v>
      </c>
      <c r="J227" s="35"/>
      <c r="L227" s="74"/>
    </row>
    <row r="228" spans="1:12" ht="12.75">
      <c r="A228" s="27" t="s">
        <v>564</v>
      </c>
      <c r="B228" s="18"/>
      <c r="C228" s="18"/>
      <c r="D228" s="28" t="s">
        <v>167</v>
      </c>
      <c r="E228" s="325">
        <v>1200</v>
      </c>
      <c r="F228" s="220">
        <v>0</v>
      </c>
      <c r="G228" s="34">
        <v>0</v>
      </c>
      <c r="H228" s="92"/>
      <c r="I228" s="92">
        <f t="shared" si="6"/>
        <v>0</v>
      </c>
      <c r="J228" s="35"/>
      <c r="L228" s="74"/>
    </row>
    <row r="229" spans="1:12" ht="12.75">
      <c r="A229" s="27" t="s">
        <v>565</v>
      </c>
      <c r="B229" s="18"/>
      <c r="C229" s="18"/>
      <c r="D229" s="28" t="s">
        <v>201</v>
      </c>
      <c r="E229" s="325">
        <v>0</v>
      </c>
      <c r="F229" s="220">
        <v>300</v>
      </c>
      <c r="G229" s="34">
        <v>300</v>
      </c>
      <c r="H229" s="92">
        <f t="shared" si="5"/>
        <v>1</v>
      </c>
      <c r="I229" s="92">
        <f t="shared" si="6"/>
        <v>1.5395731086669465E-05</v>
      </c>
      <c r="J229" s="35"/>
      <c r="L229" s="74"/>
    </row>
    <row r="230" spans="1:12" ht="12.75">
      <c r="A230" s="19" t="s">
        <v>26</v>
      </c>
      <c r="B230" s="18"/>
      <c r="C230" s="18"/>
      <c r="D230" s="28" t="s">
        <v>92</v>
      </c>
      <c r="E230" s="325">
        <v>0</v>
      </c>
      <c r="F230" s="220">
        <v>30</v>
      </c>
      <c r="G230" s="34">
        <v>29.27</v>
      </c>
      <c r="H230" s="92">
        <f t="shared" si="5"/>
        <v>0.9756666666666667</v>
      </c>
      <c r="I230" s="92">
        <f t="shared" si="6"/>
        <v>1.5021101630227175E-06</v>
      </c>
      <c r="J230" s="35"/>
      <c r="L230" s="74"/>
    </row>
    <row r="231" spans="1:12" ht="12.75">
      <c r="A231" s="27" t="s">
        <v>90</v>
      </c>
      <c r="B231" s="18"/>
      <c r="C231" s="18"/>
      <c r="D231" s="28" t="s">
        <v>89</v>
      </c>
      <c r="E231" s="325">
        <v>10000</v>
      </c>
      <c r="F231" s="220">
        <v>10000</v>
      </c>
      <c r="G231" s="34">
        <v>5756.4</v>
      </c>
      <c r="H231" s="92">
        <f t="shared" si="5"/>
        <v>0.5756399999999999</v>
      </c>
      <c r="I231" s="92">
        <f t="shared" si="6"/>
        <v>0.00029541328809101373</v>
      </c>
      <c r="J231" s="35"/>
      <c r="L231" s="74"/>
    </row>
    <row r="232" spans="1:12" ht="18" customHeight="1">
      <c r="A232" s="20" t="s">
        <v>41</v>
      </c>
      <c r="B232" s="16">
        <v>757</v>
      </c>
      <c r="C232" s="16"/>
      <c r="D232" s="16"/>
      <c r="E232" s="323">
        <f>SUM(E233,E235)</f>
        <v>212115</v>
      </c>
      <c r="F232" s="188">
        <f>SUM(F233,F235)</f>
        <v>82108</v>
      </c>
      <c r="G232" s="188">
        <f>SUM(G233,G235)</f>
        <v>79690.63</v>
      </c>
      <c r="H232" s="30">
        <f t="shared" si="5"/>
        <v>0.9705586544551079</v>
      </c>
      <c r="I232" s="30">
        <f t="shared" si="6"/>
        <v>0.004089651698690915</v>
      </c>
      <c r="J232" s="62">
        <v>0</v>
      </c>
      <c r="L232" s="74"/>
    </row>
    <row r="233" spans="1:12" s="67" customFormat="1" ht="25.5">
      <c r="A233" s="65" t="s">
        <v>341</v>
      </c>
      <c r="B233" s="94"/>
      <c r="C233" s="94">
        <v>75702</v>
      </c>
      <c r="D233" s="94"/>
      <c r="E233" s="324">
        <f>SUM(E234:E234)</f>
        <v>114557</v>
      </c>
      <c r="F233" s="95">
        <f>SUM(F234:F234)</f>
        <v>82108</v>
      </c>
      <c r="G233" s="95">
        <f>SUM(G234:G234)</f>
        <v>79690.63</v>
      </c>
      <c r="H233" s="68">
        <f t="shared" si="5"/>
        <v>0.9705586544551079</v>
      </c>
      <c r="I233" s="68">
        <f t="shared" si="6"/>
        <v>0.004089651698690915</v>
      </c>
      <c r="J233" s="96"/>
      <c r="L233" s="100"/>
    </row>
    <row r="234" spans="1:12" ht="38.25">
      <c r="A234" s="29" t="s">
        <v>388</v>
      </c>
      <c r="B234" s="18"/>
      <c r="C234" s="18"/>
      <c r="D234" s="28" t="s">
        <v>389</v>
      </c>
      <c r="E234" s="325">
        <v>114557</v>
      </c>
      <c r="F234" s="220">
        <v>82108</v>
      </c>
      <c r="G234" s="34">
        <v>79690.63</v>
      </c>
      <c r="H234" s="92">
        <f t="shared" si="5"/>
        <v>0.9705586544551079</v>
      </c>
      <c r="I234" s="92">
        <f t="shared" si="6"/>
        <v>0.004089651698690915</v>
      </c>
      <c r="J234" s="35"/>
      <c r="L234" s="74"/>
    </row>
    <row r="235" spans="1:12" s="67" customFormat="1" ht="38.25">
      <c r="A235" s="65" t="s">
        <v>342</v>
      </c>
      <c r="B235" s="94"/>
      <c r="C235" s="94">
        <v>75704</v>
      </c>
      <c r="D235" s="94"/>
      <c r="E235" s="324">
        <f>SUM(E236)</f>
        <v>97558</v>
      </c>
      <c r="F235" s="95">
        <v>0</v>
      </c>
      <c r="G235" s="95">
        <f>SUM(G236)</f>
        <v>0</v>
      </c>
      <c r="H235" s="68"/>
      <c r="I235" s="68">
        <f t="shared" si="6"/>
        <v>0</v>
      </c>
      <c r="J235" s="96"/>
      <c r="L235" s="100"/>
    </row>
    <row r="236" spans="1:12" ht="12.75">
      <c r="A236" s="29" t="s">
        <v>185</v>
      </c>
      <c r="B236" s="18"/>
      <c r="C236" s="18"/>
      <c r="D236" s="18">
        <v>8020</v>
      </c>
      <c r="E236" s="325">
        <v>97558</v>
      </c>
      <c r="F236" s="220">
        <v>0</v>
      </c>
      <c r="G236" s="34">
        <v>0</v>
      </c>
      <c r="H236" s="92"/>
      <c r="I236" s="92">
        <f t="shared" si="6"/>
        <v>0</v>
      </c>
      <c r="J236" s="35"/>
      <c r="L236" s="74"/>
    </row>
    <row r="237" spans="1:12" ht="18" customHeight="1">
      <c r="A237" s="20" t="s">
        <v>42</v>
      </c>
      <c r="B237" s="16">
        <v>758</v>
      </c>
      <c r="C237" s="16"/>
      <c r="D237" s="16"/>
      <c r="E237" s="323">
        <f>SUM(E239)</f>
        <v>110000</v>
      </c>
      <c r="F237" s="228">
        <f>SUM(F239)</f>
        <v>59650</v>
      </c>
      <c r="G237" s="228">
        <f>SUM(G239)</f>
        <v>0</v>
      </c>
      <c r="H237" s="30">
        <f t="shared" si="5"/>
        <v>0</v>
      </c>
      <c r="I237" s="30">
        <f t="shared" si="6"/>
        <v>0</v>
      </c>
      <c r="J237" s="35"/>
      <c r="L237" s="74"/>
    </row>
    <row r="238" spans="1:12" s="67" customFormat="1" ht="15" customHeight="1">
      <c r="A238" s="65" t="s">
        <v>44</v>
      </c>
      <c r="B238" s="94"/>
      <c r="C238" s="94" t="s">
        <v>85</v>
      </c>
      <c r="D238" s="94"/>
      <c r="E238" s="324">
        <f>E239</f>
        <v>110000</v>
      </c>
      <c r="F238" s="95">
        <f>SUM(F239)</f>
        <v>59650</v>
      </c>
      <c r="G238" s="95">
        <f>SUM(G239)</f>
        <v>0</v>
      </c>
      <c r="H238" s="68">
        <f t="shared" si="5"/>
        <v>0</v>
      </c>
      <c r="I238" s="68">
        <f t="shared" si="6"/>
        <v>0</v>
      </c>
      <c r="J238" s="96"/>
      <c r="L238" s="100"/>
    </row>
    <row r="239" spans="1:12" ht="12.75">
      <c r="A239" s="19" t="s">
        <v>45</v>
      </c>
      <c r="B239" s="18"/>
      <c r="C239" s="18"/>
      <c r="D239" s="18" t="s">
        <v>86</v>
      </c>
      <c r="E239" s="325">
        <v>110000</v>
      </c>
      <c r="F239" s="220">
        <v>59650</v>
      </c>
      <c r="G239" s="34">
        <v>0</v>
      </c>
      <c r="H239" s="92">
        <f t="shared" si="5"/>
        <v>0</v>
      </c>
      <c r="I239" s="92">
        <f t="shared" si="6"/>
        <v>0</v>
      </c>
      <c r="J239" s="35"/>
      <c r="L239" s="75"/>
    </row>
    <row r="240" spans="1:12" ht="15" customHeight="1">
      <c r="A240" s="20" t="s">
        <v>46</v>
      </c>
      <c r="B240" s="16">
        <v>801</v>
      </c>
      <c r="C240" s="16"/>
      <c r="D240" s="16"/>
      <c r="E240" s="323">
        <f>SUM(E241,E272,E287,E311,E340,E342,E388,E354)</f>
        <v>5944725</v>
      </c>
      <c r="F240" s="188">
        <f>SUM(F241,F272,F287,F311,F340,F342,F388,F354,F376,F369)</f>
        <v>6454662.59</v>
      </c>
      <c r="G240" s="188">
        <f>SUM(G241,G272,G287,G311,G340,G342,G388,G354,G369,G376)</f>
        <v>6282301.85</v>
      </c>
      <c r="H240" s="30">
        <f aca="true" t="shared" si="7" ref="H240:H307">G240/F240</f>
        <v>0.9732967079848553</v>
      </c>
      <c r="I240" s="30">
        <f t="shared" si="6"/>
        <v>0.32240209962628696</v>
      </c>
      <c r="J240" s="62">
        <v>0</v>
      </c>
      <c r="L240" s="75"/>
    </row>
    <row r="241" spans="1:12" s="67" customFormat="1" ht="15" customHeight="1">
      <c r="A241" s="65" t="s">
        <v>47</v>
      </c>
      <c r="B241" s="94"/>
      <c r="C241" s="94">
        <v>80101</v>
      </c>
      <c r="D241" s="94"/>
      <c r="E241" s="324">
        <f>SUM(E242:E271)</f>
        <v>2774238</v>
      </c>
      <c r="F241" s="224">
        <f>SUM(F242:F271)</f>
        <v>2789931.41</v>
      </c>
      <c r="G241" s="224">
        <f>SUM(G242:G271)</f>
        <v>2728830.99</v>
      </c>
      <c r="H241" s="68">
        <f t="shared" si="7"/>
        <v>0.9780996694825556</v>
      </c>
      <c r="I241" s="68">
        <f t="shared" si="6"/>
        <v>0.14004116034336672</v>
      </c>
      <c r="J241" s="96"/>
      <c r="L241" s="102"/>
    </row>
    <row r="242" spans="1:12" ht="12.75">
      <c r="A242" s="29" t="s">
        <v>336</v>
      </c>
      <c r="B242" s="18"/>
      <c r="C242" s="18"/>
      <c r="D242" s="18">
        <v>3020</v>
      </c>
      <c r="E242" s="325">
        <v>5707</v>
      </c>
      <c r="F242" s="220">
        <v>6407</v>
      </c>
      <c r="G242" s="34">
        <v>5448.88</v>
      </c>
      <c r="H242" s="92">
        <f t="shared" si="7"/>
        <v>0.8504573123146558</v>
      </c>
      <c r="I242" s="92">
        <f t="shared" si="6"/>
        <v>0.0002796316373451051</v>
      </c>
      <c r="J242" s="35"/>
      <c r="L242" s="75"/>
    </row>
    <row r="243" spans="1:12" ht="12.75">
      <c r="A243" s="19" t="s">
        <v>19</v>
      </c>
      <c r="B243" s="18"/>
      <c r="C243" s="18"/>
      <c r="D243" s="18">
        <v>4010</v>
      </c>
      <c r="E243" s="325">
        <v>1868442</v>
      </c>
      <c r="F243" s="220">
        <v>1698532</v>
      </c>
      <c r="G243" s="34">
        <v>1684339.49</v>
      </c>
      <c r="H243" s="92">
        <f t="shared" si="7"/>
        <v>0.9916442492693691</v>
      </c>
      <c r="I243" s="92">
        <f t="shared" si="6"/>
        <v>0.08643879282232665</v>
      </c>
      <c r="J243" s="35"/>
      <c r="K243" s="229"/>
      <c r="L243" s="75"/>
    </row>
    <row r="244" spans="1:12" ht="12.75">
      <c r="A244" s="19" t="s">
        <v>19</v>
      </c>
      <c r="B244" s="18"/>
      <c r="C244" s="18"/>
      <c r="D244" s="18" t="s">
        <v>405</v>
      </c>
      <c r="E244" s="325">
        <v>0</v>
      </c>
      <c r="F244" s="220">
        <v>785</v>
      </c>
      <c r="G244" s="34">
        <v>785</v>
      </c>
      <c r="H244" s="92">
        <f t="shared" si="7"/>
        <v>1</v>
      </c>
      <c r="I244" s="92">
        <f t="shared" si="6"/>
        <v>4.028549634345177E-05</v>
      </c>
      <c r="J244" s="35"/>
      <c r="K244" s="229"/>
      <c r="L244" s="75"/>
    </row>
    <row r="245" spans="1:12" s="67" customFormat="1" ht="12.75">
      <c r="A245" s="19" t="s">
        <v>20</v>
      </c>
      <c r="B245" s="18"/>
      <c r="C245" s="18"/>
      <c r="D245" s="18">
        <v>4040</v>
      </c>
      <c r="E245" s="325">
        <v>144970</v>
      </c>
      <c r="F245" s="220">
        <v>141653</v>
      </c>
      <c r="G245" s="34">
        <v>141652.75</v>
      </c>
      <c r="H245" s="92">
        <f t="shared" si="7"/>
        <v>0.999998235123859</v>
      </c>
      <c r="I245" s="92">
        <f t="shared" si="6"/>
        <v>0.007269492155624061</v>
      </c>
      <c r="J245" s="35"/>
      <c r="L245" s="102"/>
    </row>
    <row r="246" spans="1:12" ht="12.75">
      <c r="A246" s="19" t="s">
        <v>21</v>
      </c>
      <c r="B246" s="18"/>
      <c r="C246" s="18"/>
      <c r="D246" s="18">
        <v>4110</v>
      </c>
      <c r="E246" s="325">
        <v>342617</v>
      </c>
      <c r="F246" s="220">
        <v>310538.49</v>
      </c>
      <c r="G246" s="34">
        <v>308461.03</v>
      </c>
      <c r="H246" s="92">
        <f t="shared" si="7"/>
        <v>0.9933101368529229</v>
      </c>
      <c r="I246" s="92">
        <f t="shared" si="6"/>
        <v>0.01582994356199028</v>
      </c>
      <c r="J246" s="35"/>
      <c r="L246" s="75"/>
    </row>
    <row r="247" spans="1:12" ht="12.75">
      <c r="A247" s="19" t="s">
        <v>27</v>
      </c>
      <c r="B247" s="18"/>
      <c r="C247" s="18"/>
      <c r="D247" s="18" t="s">
        <v>349</v>
      </c>
      <c r="E247" s="325">
        <v>0</v>
      </c>
      <c r="F247" s="220">
        <v>135</v>
      </c>
      <c r="G247" s="34">
        <v>134.95</v>
      </c>
      <c r="H247" s="92">
        <f t="shared" si="7"/>
        <v>0.9996296296296295</v>
      </c>
      <c r="I247" s="92">
        <f t="shared" si="6"/>
        <v>6.925513033820148E-06</v>
      </c>
      <c r="J247" s="35"/>
      <c r="L247" s="75"/>
    </row>
    <row r="248" spans="1:12" ht="12.75">
      <c r="A248" s="19" t="s">
        <v>22</v>
      </c>
      <c r="B248" s="18"/>
      <c r="C248" s="18"/>
      <c r="D248" s="18">
        <v>4120</v>
      </c>
      <c r="E248" s="325">
        <v>37602</v>
      </c>
      <c r="F248" s="220">
        <v>35905</v>
      </c>
      <c r="G248" s="34">
        <v>31834.7</v>
      </c>
      <c r="H248" s="92">
        <f t="shared" si="7"/>
        <v>0.8866369586408578</v>
      </c>
      <c r="I248" s="92">
        <f t="shared" si="6"/>
        <v>0.001633728268082655</v>
      </c>
      <c r="J248" s="35"/>
      <c r="L248" s="75"/>
    </row>
    <row r="249" spans="1:12" ht="12.75">
      <c r="A249" s="19" t="s">
        <v>22</v>
      </c>
      <c r="B249" s="18"/>
      <c r="C249" s="18"/>
      <c r="D249" s="18" t="s">
        <v>345</v>
      </c>
      <c r="E249" s="325">
        <v>0</v>
      </c>
      <c r="F249" s="220">
        <v>20</v>
      </c>
      <c r="G249" s="34">
        <v>19.24</v>
      </c>
      <c r="H249" s="92">
        <f t="shared" si="7"/>
        <v>0.962</v>
      </c>
      <c r="I249" s="92">
        <f t="shared" si="6"/>
        <v>9.87379553691735E-07</v>
      </c>
      <c r="J249" s="35"/>
      <c r="L249" s="75"/>
    </row>
    <row r="250" spans="1:12" ht="12.75">
      <c r="A250" s="29" t="s">
        <v>165</v>
      </c>
      <c r="B250" s="18"/>
      <c r="C250" s="18"/>
      <c r="D250" s="28" t="s">
        <v>166</v>
      </c>
      <c r="E250" s="325">
        <v>500</v>
      </c>
      <c r="F250" s="220">
        <v>2500</v>
      </c>
      <c r="G250" s="34">
        <v>2500</v>
      </c>
      <c r="H250" s="92">
        <f t="shared" si="7"/>
        <v>1</v>
      </c>
      <c r="I250" s="92">
        <f t="shared" si="6"/>
        <v>0.0001282977590555789</v>
      </c>
      <c r="J250" s="35"/>
      <c r="L250" s="75"/>
    </row>
    <row r="251" spans="1:12" ht="12.75">
      <c r="A251" s="29" t="s">
        <v>546</v>
      </c>
      <c r="B251" s="18"/>
      <c r="C251" s="18"/>
      <c r="D251" s="28" t="s">
        <v>555</v>
      </c>
      <c r="E251" s="325">
        <v>0</v>
      </c>
      <c r="F251" s="220">
        <v>1000</v>
      </c>
      <c r="G251" s="34">
        <v>500</v>
      </c>
      <c r="H251" s="92">
        <f t="shared" si="7"/>
        <v>0.5</v>
      </c>
      <c r="I251" s="92">
        <f t="shared" si="6"/>
        <v>2.565955181111578E-05</v>
      </c>
      <c r="J251" s="35"/>
      <c r="L251" s="75"/>
    </row>
    <row r="252" spans="1:12" ht="12.75">
      <c r="A252" s="19" t="s">
        <v>9</v>
      </c>
      <c r="B252" s="18"/>
      <c r="C252" s="18"/>
      <c r="D252" s="18">
        <v>4210</v>
      </c>
      <c r="E252" s="325">
        <v>99191</v>
      </c>
      <c r="F252" s="220">
        <v>120703</v>
      </c>
      <c r="G252" s="34">
        <v>101125</v>
      </c>
      <c r="H252" s="92">
        <f t="shared" si="7"/>
        <v>0.8378002203756327</v>
      </c>
      <c r="I252" s="92">
        <f t="shared" si="6"/>
        <v>0.005189644353798166</v>
      </c>
      <c r="J252" s="35"/>
      <c r="L252" s="75"/>
    </row>
    <row r="253" spans="1:12" ht="12.75">
      <c r="A253" s="19" t="s">
        <v>9</v>
      </c>
      <c r="B253" s="18"/>
      <c r="C253" s="18"/>
      <c r="D253" s="18" t="s">
        <v>370</v>
      </c>
      <c r="E253" s="325">
        <v>300</v>
      </c>
      <c r="F253" s="220">
        <v>0</v>
      </c>
      <c r="G253" s="34">
        <v>0</v>
      </c>
      <c r="H253" s="92"/>
      <c r="I253" s="92">
        <f t="shared" si="6"/>
        <v>0</v>
      </c>
      <c r="J253" s="35"/>
      <c r="L253" s="75"/>
    </row>
    <row r="254" spans="1:12" ht="12.75">
      <c r="A254" s="29" t="s">
        <v>618</v>
      </c>
      <c r="B254" s="18"/>
      <c r="C254" s="18"/>
      <c r="D254" s="18">
        <v>4240</v>
      </c>
      <c r="E254" s="325">
        <v>5200</v>
      </c>
      <c r="F254" s="220">
        <v>74198.92</v>
      </c>
      <c r="G254" s="34">
        <v>71408.72</v>
      </c>
      <c r="H254" s="92">
        <f t="shared" si="7"/>
        <v>0.9623956790745741</v>
      </c>
      <c r="I254" s="92">
        <f t="shared" si="6"/>
        <v>0.003664631501210919</v>
      </c>
      <c r="J254" s="35"/>
      <c r="L254" s="75"/>
    </row>
    <row r="255" spans="1:12" ht="12.75">
      <c r="A255" s="19" t="s">
        <v>10</v>
      </c>
      <c r="B255" s="18"/>
      <c r="C255" s="18"/>
      <c r="D255" s="18">
        <v>4260</v>
      </c>
      <c r="E255" s="325">
        <v>28800</v>
      </c>
      <c r="F255" s="220">
        <v>27700</v>
      </c>
      <c r="G255" s="34">
        <v>18739.48</v>
      </c>
      <c r="H255" s="92">
        <f t="shared" si="7"/>
        <v>0.676515523465704</v>
      </c>
      <c r="I255" s="92">
        <f t="shared" si="6"/>
        <v>0.0009616933159467358</v>
      </c>
      <c r="J255" s="35"/>
      <c r="L255" s="75"/>
    </row>
    <row r="256" spans="1:12" ht="12.75">
      <c r="A256" s="19" t="s">
        <v>11</v>
      </c>
      <c r="B256" s="18"/>
      <c r="C256" s="18"/>
      <c r="D256" s="18">
        <v>4270</v>
      </c>
      <c r="E256" s="325">
        <v>9100</v>
      </c>
      <c r="F256" s="220">
        <v>51019</v>
      </c>
      <c r="G256" s="34">
        <v>49082.87</v>
      </c>
      <c r="H256" s="92">
        <f t="shared" si="7"/>
        <v>0.962050804602207</v>
      </c>
      <c r="I256" s="92">
        <f t="shared" si="6"/>
        <v>0.0025188888916065208</v>
      </c>
      <c r="J256" s="35"/>
      <c r="L256" s="75"/>
    </row>
    <row r="257" spans="1:12" ht="12.75">
      <c r="A257" s="19" t="s">
        <v>48</v>
      </c>
      <c r="B257" s="18"/>
      <c r="C257" s="18"/>
      <c r="D257" s="18">
        <v>4280</v>
      </c>
      <c r="E257" s="325">
        <v>960</v>
      </c>
      <c r="F257" s="220">
        <v>960</v>
      </c>
      <c r="G257" s="34">
        <v>710</v>
      </c>
      <c r="H257" s="92">
        <f t="shared" si="7"/>
        <v>0.7395833333333334</v>
      </c>
      <c r="I257" s="92">
        <f t="shared" si="6"/>
        <v>3.64365635717844E-05</v>
      </c>
      <c r="J257" s="35"/>
      <c r="L257" s="75"/>
    </row>
    <row r="258" spans="1:12" ht="12.75">
      <c r="A258" s="19" t="s">
        <v>12</v>
      </c>
      <c r="B258" s="18"/>
      <c r="C258" s="18"/>
      <c r="D258" s="18">
        <v>4300</v>
      </c>
      <c r="E258" s="325">
        <v>18500</v>
      </c>
      <c r="F258" s="220">
        <v>19630</v>
      </c>
      <c r="G258" s="34">
        <v>18532.94</v>
      </c>
      <c r="H258" s="92">
        <f t="shared" si="7"/>
        <v>0.9441130922058074</v>
      </c>
      <c r="I258" s="92">
        <f t="shared" si="6"/>
        <v>0.0009510938682846</v>
      </c>
      <c r="J258" s="35"/>
      <c r="L258" s="75"/>
    </row>
    <row r="259" spans="1:12" ht="12.75">
      <c r="A259" s="19" t="s">
        <v>12</v>
      </c>
      <c r="B259" s="18"/>
      <c r="C259" s="18"/>
      <c r="D259" s="18" t="s">
        <v>347</v>
      </c>
      <c r="E259" s="325">
        <v>10300</v>
      </c>
      <c r="F259" s="220">
        <v>8434</v>
      </c>
      <c r="G259" s="34">
        <v>8433.82</v>
      </c>
      <c r="H259" s="92">
        <f t="shared" si="7"/>
        <v>0.9999786578136115</v>
      </c>
      <c r="I259" s="92">
        <f t="shared" si="6"/>
        <v>0.0004328160825112489</v>
      </c>
      <c r="J259" s="35"/>
      <c r="L259" s="75"/>
    </row>
    <row r="260" spans="1:12" ht="25.5">
      <c r="A260" s="19" t="s">
        <v>352</v>
      </c>
      <c r="B260" s="18"/>
      <c r="C260" s="18"/>
      <c r="D260" s="18" t="s">
        <v>179</v>
      </c>
      <c r="E260" s="325">
        <v>24800</v>
      </c>
      <c r="F260" s="220">
        <v>24800</v>
      </c>
      <c r="G260" s="34">
        <v>24535.92</v>
      </c>
      <c r="H260" s="92">
        <f t="shared" si="7"/>
        <v>0.9893516129032257</v>
      </c>
      <c r="I260" s="92">
        <f aca="true" t="shared" si="8" ref="I260:I323">G260/19485921.02</f>
        <v>0.0012591614209467837</v>
      </c>
      <c r="J260" s="35"/>
      <c r="L260" s="75"/>
    </row>
    <row r="261" spans="1:12" ht="12.75">
      <c r="A261" s="19" t="s">
        <v>566</v>
      </c>
      <c r="B261" s="18"/>
      <c r="C261" s="18"/>
      <c r="D261" s="18" t="s">
        <v>167</v>
      </c>
      <c r="E261" s="325">
        <v>590</v>
      </c>
      <c r="F261" s="220">
        <v>0</v>
      </c>
      <c r="G261" s="34">
        <v>0</v>
      </c>
      <c r="H261" s="92"/>
      <c r="I261" s="92">
        <f t="shared" si="8"/>
        <v>0</v>
      </c>
      <c r="J261" s="35"/>
      <c r="L261" s="75"/>
    </row>
    <row r="262" spans="1:12" ht="12.75">
      <c r="A262" s="29" t="s">
        <v>550</v>
      </c>
      <c r="B262" s="18"/>
      <c r="C262" s="18"/>
      <c r="D262" s="28" t="s">
        <v>201</v>
      </c>
      <c r="E262" s="325">
        <v>1500</v>
      </c>
      <c r="F262" s="220">
        <v>4890</v>
      </c>
      <c r="G262" s="34">
        <v>3884.75</v>
      </c>
      <c r="H262" s="92">
        <f t="shared" si="7"/>
        <v>0.7944274028629856</v>
      </c>
      <c r="I262" s="92">
        <f t="shared" si="8"/>
        <v>0.00019936188779646403</v>
      </c>
      <c r="J262" s="35"/>
      <c r="L262" s="75"/>
    </row>
    <row r="263" spans="1:12" ht="25.5">
      <c r="A263" s="29" t="s">
        <v>567</v>
      </c>
      <c r="B263" s="18"/>
      <c r="C263" s="18"/>
      <c r="D263" s="28" t="s">
        <v>202</v>
      </c>
      <c r="E263" s="325">
        <v>2800</v>
      </c>
      <c r="F263" s="220">
        <v>0</v>
      </c>
      <c r="G263" s="34">
        <v>0</v>
      </c>
      <c r="H263" s="92"/>
      <c r="I263" s="92">
        <f t="shared" si="8"/>
        <v>0</v>
      </c>
      <c r="J263" s="35"/>
      <c r="L263" s="75"/>
    </row>
    <row r="264" spans="1:12" ht="12.75">
      <c r="A264" s="19" t="s">
        <v>25</v>
      </c>
      <c r="B264" s="18"/>
      <c r="C264" s="18"/>
      <c r="D264" s="18">
        <v>4410</v>
      </c>
      <c r="E264" s="325">
        <v>5000</v>
      </c>
      <c r="F264" s="220">
        <v>5500</v>
      </c>
      <c r="G264" s="34">
        <v>4931.37</v>
      </c>
      <c r="H264" s="92">
        <f t="shared" si="7"/>
        <v>0.8966127272727272</v>
      </c>
      <c r="I264" s="92">
        <f t="shared" si="8"/>
        <v>0.000253073488029564</v>
      </c>
      <c r="J264" s="35"/>
      <c r="L264" s="75"/>
    </row>
    <row r="265" spans="1:12" ht="12.75">
      <c r="A265" s="19" t="s">
        <v>25</v>
      </c>
      <c r="B265" s="18"/>
      <c r="C265" s="18"/>
      <c r="D265" s="18" t="s">
        <v>404</v>
      </c>
      <c r="E265" s="325">
        <v>1000</v>
      </c>
      <c r="F265" s="220">
        <v>0</v>
      </c>
      <c r="G265" s="34">
        <v>0</v>
      </c>
      <c r="H265" s="92"/>
      <c r="I265" s="92">
        <f t="shared" si="8"/>
        <v>0</v>
      </c>
      <c r="J265" s="35"/>
      <c r="L265" s="75"/>
    </row>
    <row r="266" spans="1:12" ht="12.75">
      <c r="A266" s="19" t="s">
        <v>273</v>
      </c>
      <c r="B266" s="18"/>
      <c r="C266" s="18"/>
      <c r="D266" s="18" t="s">
        <v>348</v>
      </c>
      <c r="E266" s="325">
        <v>12964</v>
      </c>
      <c r="F266" s="220">
        <v>22899</v>
      </c>
      <c r="G266" s="34">
        <v>22895.61</v>
      </c>
      <c r="H266" s="92">
        <f t="shared" si="7"/>
        <v>0.9998519586008123</v>
      </c>
      <c r="I266" s="92">
        <f t="shared" si="8"/>
        <v>0.001174982182084201</v>
      </c>
      <c r="J266" s="35"/>
      <c r="L266" s="75"/>
    </row>
    <row r="267" spans="1:12" ht="12.75">
      <c r="A267" s="19" t="s">
        <v>26</v>
      </c>
      <c r="B267" s="18"/>
      <c r="C267" s="18"/>
      <c r="D267" s="18">
        <v>4430</v>
      </c>
      <c r="E267" s="325">
        <v>7300</v>
      </c>
      <c r="F267" s="220">
        <v>6426</v>
      </c>
      <c r="G267" s="34">
        <v>6425.69</v>
      </c>
      <c r="H267" s="92">
        <f t="shared" si="7"/>
        <v>0.9999517584811702</v>
      </c>
      <c r="I267" s="92">
        <f t="shared" si="8"/>
        <v>0.00032976065095433705</v>
      </c>
      <c r="J267" s="35"/>
      <c r="L267" s="75"/>
    </row>
    <row r="268" spans="1:12" ht="12.75">
      <c r="A268" s="19" t="s">
        <v>338</v>
      </c>
      <c r="B268" s="18"/>
      <c r="C268" s="18"/>
      <c r="D268" s="18">
        <v>4440</v>
      </c>
      <c r="E268" s="325">
        <v>142745</v>
      </c>
      <c r="F268" s="220">
        <v>136629</v>
      </c>
      <c r="G268" s="34">
        <v>136628.03</v>
      </c>
      <c r="H268" s="92">
        <f t="shared" si="7"/>
        <v>0.999992900482328</v>
      </c>
      <c r="I268" s="92">
        <f t="shared" si="8"/>
        <v>0.007011628029271362</v>
      </c>
      <c r="J268" s="35"/>
      <c r="L268" s="75"/>
    </row>
    <row r="269" spans="1:12" ht="25.5">
      <c r="A269" s="29" t="s">
        <v>215</v>
      </c>
      <c r="B269" s="18"/>
      <c r="C269" s="18"/>
      <c r="D269" s="28" t="s">
        <v>200</v>
      </c>
      <c r="E269" s="325">
        <v>3350</v>
      </c>
      <c r="F269" s="220">
        <v>3950</v>
      </c>
      <c r="G269" s="34">
        <v>3305</v>
      </c>
      <c r="H269" s="92">
        <f t="shared" si="7"/>
        <v>0.8367088607594937</v>
      </c>
      <c r="I269" s="92">
        <f t="shared" si="8"/>
        <v>0.0001696096374714753</v>
      </c>
      <c r="J269" s="35"/>
      <c r="L269" s="75"/>
    </row>
    <row r="270" spans="1:12" ht="12.75">
      <c r="A270" s="29" t="s">
        <v>90</v>
      </c>
      <c r="B270" s="18"/>
      <c r="C270" s="18"/>
      <c r="D270" s="28" t="s">
        <v>89</v>
      </c>
      <c r="E270" s="325">
        <v>0</v>
      </c>
      <c r="F270" s="220">
        <v>60476</v>
      </c>
      <c r="G270" s="34">
        <v>58275</v>
      </c>
      <c r="H270" s="92">
        <f>G270/F270</f>
        <v>0.9636053971823534</v>
      </c>
      <c r="I270" s="92">
        <f t="shared" si="8"/>
        <v>0.002990620763585544</v>
      </c>
      <c r="J270" s="35"/>
      <c r="L270" s="75"/>
    </row>
    <row r="271" spans="1:12" ht="12.75">
      <c r="A271" s="29" t="s">
        <v>396</v>
      </c>
      <c r="B271" s="18"/>
      <c r="C271" s="18"/>
      <c r="D271" s="28" t="s">
        <v>149</v>
      </c>
      <c r="E271" s="325">
        <v>0</v>
      </c>
      <c r="F271" s="220">
        <v>24241</v>
      </c>
      <c r="G271" s="34">
        <v>24240.75</v>
      </c>
      <c r="H271" s="92">
        <f>G271/F271</f>
        <v>0.9999896868941051</v>
      </c>
      <c r="I271" s="92">
        <f t="shared" si="8"/>
        <v>0.0012440135611306096</v>
      </c>
      <c r="J271" s="35"/>
      <c r="L271" s="75"/>
    </row>
    <row r="272" spans="1:12" ht="15" customHeight="1">
      <c r="A272" s="65" t="s">
        <v>344</v>
      </c>
      <c r="B272" s="94"/>
      <c r="C272" s="94" t="s">
        <v>186</v>
      </c>
      <c r="D272" s="94"/>
      <c r="E272" s="324">
        <f>SUM(E273:E286)</f>
        <v>480705</v>
      </c>
      <c r="F272" s="224">
        <f>SUM(F273:F286)</f>
        <v>485647</v>
      </c>
      <c r="G272" s="224">
        <f>SUM(G273:G286)</f>
        <v>474326.39999999997</v>
      </c>
      <c r="H272" s="68">
        <f t="shared" si="7"/>
        <v>0.9766896531843087</v>
      </c>
      <c r="I272" s="68">
        <f t="shared" si="8"/>
        <v>0.024342005672360053</v>
      </c>
      <c r="J272" s="96"/>
      <c r="L272" s="75"/>
    </row>
    <row r="273" spans="1:12" ht="12.75">
      <c r="A273" s="19" t="s">
        <v>336</v>
      </c>
      <c r="B273" s="18"/>
      <c r="C273" s="18"/>
      <c r="D273" s="18">
        <v>3020</v>
      </c>
      <c r="E273" s="325">
        <v>1438</v>
      </c>
      <c r="F273" s="220">
        <v>1438</v>
      </c>
      <c r="G273" s="34">
        <v>1213.81</v>
      </c>
      <c r="H273" s="92">
        <f t="shared" si="7"/>
        <v>0.844095966620306</v>
      </c>
      <c r="I273" s="92">
        <f t="shared" si="8"/>
        <v>6.229164116770089E-05</v>
      </c>
      <c r="J273" s="35"/>
      <c r="L273" s="75"/>
    </row>
    <row r="274" spans="1:12" ht="12.75">
      <c r="A274" s="19" t="s">
        <v>19</v>
      </c>
      <c r="B274" s="18"/>
      <c r="C274" s="18"/>
      <c r="D274" s="18">
        <v>4010</v>
      </c>
      <c r="E274" s="325">
        <v>305091</v>
      </c>
      <c r="F274" s="220">
        <v>291506</v>
      </c>
      <c r="G274" s="34">
        <v>289835.14</v>
      </c>
      <c r="H274" s="92">
        <f t="shared" si="7"/>
        <v>0.9942681797287192</v>
      </c>
      <c r="I274" s="92">
        <f t="shared" si="8"/>
        <v>0.01487407958302399</v>
      </c>
      <c r="J274" s="35"/>
      <c r="L274" s="75"/>
    </row>
    <row r="275" spans="1:12" ht="12.75">
      <c r="A275" s="19" t="s">
        <v>20</v>
      </c>
      <c r="B275" s="18"/>
      <c r="C275" s="18"/>
      <c r="D275" s="18">
        <v>4040</v>
      </c>
      <c r="E275" s="325">
        <v>23845</v>
      </c>
      <c r="F275" s="220">
        <v>23030</v>
      </c>
      <c r="G275" s="34">
        <v>23029.77</v>
      </c>
      <c r="H275" s="92">
        <f t="shared" si="7"/>
        <v>0.9999900130264872</v>
      </c>
      <c r="I275" s="92">
        <f t="shared" si="8"/>
        <v>0.0011818671530261597</v>
      </c>
      <c r="J275" s="35"/>
      <c r="L275" s="75"/>
    </row>
    <row r="276" spans="1:12" s="67" customFormat="1" ht="12.75">
      <c r="A276" s="19" t="s">
        <v>21</v>
      </c>
      <c r="B276" s="18"/>
      <c r="C276" s="18"/>
      <c r="D276" s="18">
        <v>4110</v>
      </c>
      <c r="E276" s="325">
        <v>55302</v>
      </c>
      <c r="F276" s="220">
        <v>52721</v>
      </c>
      <c r="G276" s="34">
        <v>50753.49</v>
      </c>
      <c r="H276" s="92">
        <f t="shared" si="7"/>
        <v>0.9626807154644259</v>
      </c>
      <c r="I276" s="92">
        <f t="shared" si="8"/>
        <v>0.002604623612499893</v>
      </c>
      <c r="J276" s="35"/>
      <c r="L276" s="102"/>
    </row>
    <row r="277" spans="1:12" ht="12.75">
      <c r="A277" s="19" t="s">
        <v>22</v>
      </c>
      <c r="B277" s="18"/>
      <c r="C277" s="18"/>
      <c r="D277" s="18">
        <v>4120</v>
      </c>
      <c r="E277" s="325">
        <v>6827</v>
      </c>
      <c r="F277" s="220">
        <v>5911</v>
      </c>
      <c r="G277" s="34">
        <v>5779.38</v>
      </c>
      <c r="H277" s="92">
        <f t="shared" si="7"/>
        <v>0.9777330400947386</v>
      </c>
      <c r="I277" s="92">
        <f t="shared" si="8"/>
        <v>0.0002965926010922526</v>
      </c>
      <c r="J277" s="35"/>
      <c r="L277" s="75"/>
    </row>
    <row r="278" spans="1:12" ht="12.75">
      <c r="A278" s="19" t="s">
        <v>9</v>
      </c>
      <c r="B278" s="18"/>
      <c r="C278" s="18"/>
      <c r="D278" s="18">
        <v>4210</v>
      </c>
      <c r="E278" s="325">
        <v>35226</v>
      </c>
      <c r="F278" s="220">
        <v>63353</v>
      </c>
      <c r="G278" s="34">
        <v>60976.41</v>
      </c>
      <c r="H278" s="92">
        <f t="shared" si="7"/>
        <v>0.9624865436522344</v>
      </c>
      <c r="I278" s="92">
        <f t="shared" si="8"/>
        <v>0.0031292547033016766</v>
      </c>
      <c r="J278" s="35"/>
      <c r="L278" s="75"/>
    </row>
    <row r="279" spans="1:12" ht="12.75">
      <c r="A279" s="29" t="s">
        <v>618</v>
      </c>
      <c r="B279" s="18"/>
      <c r="C279" s="18"/>
      <c r="D279" s="18">
        <v>4240</v>
      </c>
      <c r="E279" s="325">
        <v>2000</v>
      </c>
      <c r="F279" s="220">
        <v>1500</v>
      </c>
      <c r="G279" s="34">
        <v>1234.63</v>
      </c>
      <c r="H279" s="92">
        <f t="shared" si="7"/>
        <v>0.8230866666666667</v>
      </c>
      <c r="I279" s="92">
        <f t="shared" si="8"/>
        <v>6.336010490511575E-05</v>
      </c>
      <c r="J279" s="35"/>
      <c r="L279" s="75"/>
    </row>
    <row r="280" spans="1:12" ht="12.75">
      <c r="A280" s="19" t="s">
        <v>10</v>
      </c>
      <c r="B280" s="18"/>
      <c r="C280" s="18"/>
      <c r="D280" s="18">
        <v>4260</v>
      </c>
      <c r="E280" s="325">
        <v>16700</v>
      </c>
      <c r="F280" s="220">
        <v>15000</v>
      </c>
      <c r="G280" s="34">
        <v>10943.41</v>
      </c>
      <c r="H280" s="92">
        <f t="shared" si="7"/>
        <v>0.7295606666666666</v>
      </c>
      <c r="I280" s="92">
        <f t="shared" si="8"/>
        <v>0.000561605991770565</v>
      </c>
      <c r="J280" s="35"/>
      <c r="L280" s="75"/>
    </row>
    <row r="281" spans="1:12" ht="12.75">
      <c r="A281" s="29" t="s">
        <v>11</v>
      </c>
      <c r="B281" s="18"/>
      <c r="C281" s="18"/>
      <c r="D281" s="28" t="s">
        <v>136</v>
      </c>
      <c r="E281" s="325">
        <v>2000</v>
      </c>
      <c r="F281" s="220">
        <v>706</v>
      </c>
      <c r="G281" s="34">
        <v>430.5</v>
      </c>
      <c r="H281" s="92">
        <f t="shared" si="7"/>
        <v>0.6097733711048159</v>
      </c>
      <c r="I281" s="92">
        <f t="shared" si="8"/>
        <v>2.2092874109370685E-05</v>
      </c>
      <c r="J281" s="35"/>
      <c r="L281" s="75"/>
    </row>
    <row r="282" spans="1:12" ht="12.75">
      <c r="A282" s="19" t="s">
        <v>48</v>
      </c>
      <c r="B282" s="18"/>
      <c r="C282" s="18"/>
      <c r="D282" s="18">
        <v>4280</v>
      </c>
      <c r="E282" s="325">
        <v>210</v>
      </c>
      <c r="F282" s="220">
        <v>210</v>
      </c>
      <c r="G282" s="34">
        <v>180</v>
      </c>
      <c r="H282" s="92">
        <f t="shared" si="7"/>
        <v>0.8571428571428571</v>
      </c>
      <c r="I282" s="92">
        <f t="shared" si="8"/>
        <v>9.23743865200168E-06</v>
      </c>
      <c r="J282" s="35"/>
      <c r="L282" s="75"/>
    </row>
    <row r="283" spans="1:12" ht="12.75">
      <c r="A283" s="19" t="s">
        <v>12</v>
      </c>
      <c r="B283" s="18"/>
      <c r="C283" s="18"/>
      <c r="D283" s="18">
        <v>4300</v>
      </c>
      <c r="E283" s="325">
        <v>5850</v>
      </c>
      <c r="F283" s="220">
        <v>5590</v>
      </c>
      <c r="G283" s="34">
        <v>5348.88</v>
      </c>
      <c r="H283" s="92">
        <f t="shared" si="7"/>
        <v>0.956865831842576</v>
      </c>
      <c r="I283" s="92">
        <f t="shared" si="8"/>
        <v>0.0002744997269828819</v>
      </c>
      <c r="J283" s="35"/>
      <c r="L283" s="75"/>
    </row>
    <row r="284" spans="1:12" ht="12.75">
      <c r="A284" s="19" t="s">
        <v>26</v>
      </c>
      <c r="B284" s="18"/>
      <c r="C284" s="18"/>
      <c r="D284" s="18" t="s">
        <v>92</v>
      </c>
      <c r="E284" s="325">
        <v>3800</v>
      </c>
      <c r="F284" s="220">
        <v>3541</v>
      </c>
      <c r="G284" s="34">
        <v>3540.68</v>
      </c>
      <c r="H284" s="92">
        <f t="shared" si="7"/>
        <v>0.999909630048009</v>
      </c>
      <c r="I284" s="92">
        <f t="shared" si="8"/>
        <v>0.00018170452381316283</v>
      </c>
      <c r="J284" s="35"/>
      <c r="L284" s="75"/>
    </row>
    <row r="285" spans="1:12" ht="12.75">
      <c r="A285" s="19" t="s">
        <v>338</v>
      </c>
      <c r="B285" s="18"/>
      <c r="C285" s="18"/>
      <c r="D285" s="18">
        <v>4440</v>
      </c>
      <c r="E285" s="325">
        <v>22216</v>
      </c>
      <c r="F285" s="220">
        <v>20941</v>
      </c>
      <c r="G285" s="34">
        <v>20940.3</v>
      </c>
      <c r="H285" s="92">
        <f t="shared" si="7"/>
        <v>0.9999665727520175</v>
      </c>
      <c r="I285" s="92">
        <f t="shared" si="8"/>
        <v>0.0010746374255806155</v>
      </c>
      <c r="J285" s="35"/>
      <c r="L285" s="75"/>
    </row>
    <row r="286" spans="1:12" ht="25.5">
      <c r="A286" s="29" t="s">
        <v>215</v>
      </c>
      <c r="B286" s="18"/>
      <c r="C286" s="18"/>
      <c r="D286" s="18" t="s">
        <v>200</v>
      </c>
      <c r="E286" s="325">
        <v>200</v>
      </c>
      <c r="F286" s="220">
        <v>200</v>
      </c>
      <c r="G286" s="34">
        <v>120</v>
      </c>
      <c r="H286" s="92">
        <f t="shared" si="7"/>
        <v>0.6</v>
      </c>
      <c r="I286" s="92">
        <f t="shared" si="8"/>
        <v>6.158292434667787E-06</v>
      </c>
      <c r="J286" s="35"/>
      <c r="L286" s="75"/>
    </row>
    <row r="287" spans="1:12" ht="15" customHeight="1">
      <c r="A287" s="65" t="s">
        <v>187</v>
      </c>
      <c r="B287" s="94"/>
      <c r="C287" s="94" t="s">
        <v>124</v>
      </c>
      <c r="D287" s="94"/>
      <c r="E287" s="324">
        <f>SUM(E288:E310)</f>
        <v>1064342</v>
      </c>
      <c r="F287" s="224">
        <f>SUM(F288:F310)</f>
        <v>1032693</v>
      </c>
      <c r="G287" s="224">
        <f>SUM(G288:G310)</f>
        <v>997568.99</v>
      </c>
      <c r="H287" s="68">
        <f t="shared" si="7"/>
        <v>0.9659879460788443</v>
      </c>
      <c r="I287" s="68">
        <f t="shared" si="8"/>
        <v>0.05119434636813487</v>
      </c>
      <c r="J287" s="96"/>
      <c r="L287" s="75"/>
    </row>
    <row r="288" spans="1:12" ht="25.5">
      <c r="A288" s="29" t="s">
        <v>568</v>
      </c>
      <c r="B288" s="28"/>
      <c r="C288" s="28"/>
      <c r="D288" s="28" t="s">
        <v>569</v>
      </c>
      <c r="E288" s="329">
        <v>33842</v>
      </c>
      <c r="F288" s="34">
        <v>0</v>
      </c>
      <c r="G288" s="34">
        <v>0</v>
      </c>
      <c r="H288" s="92"/>
      <c r="I288" s="92">
        <f t="shared" si="8"/>
        <v>0</v>
      </c>
      <c r="J288" s="35"/>
      <c r="L288" s="75"/>
    </row>
    <row r="289" spans="1:12" ht="12.75">
      <c r="A289" s="29" t="s">
        <v>336</v>
      </c>
      <c r="B289" s="18"/>
      <c r="C289" s="18"/>
      <c r="D289" s="28" t="s">
        <v>98</v>
      </c>
      <c r="E289" s="325">
        <v>2100</v>
      </c>
      <c r="F289" s="220">
        <v>2200</v>
      </c>
      <c r="G289" s="34">
        <v>2107.13</v>
      </c>
      <c r="H289" s="92">
        <f t="shared" si="7"/>
        <v>0.9577863636363637</v>
      </c>
      <c r="I289" s="92">
        <f t="shared" si="8"/>
        <v>0.00010813602281551278</v>
      </c>
      <c r="J289" s="35"/>
      <c r="L289" s="75"/>
    </row>
    <row r="290" spans="1:12" ht="12.75">
      <c r="A290" s="19" t="s">
        <v>19</v>
      </c>
      <c r="B290" s="18"/>
      <c r="C290" s="18"/>
      <c r="D290" s="18">
        <v>4010</v>
      </c>
      <c r="E290" s="325">
        <v>626858</v>
      </c>
      <c r="F290" s="220">
        <v>620958</v>
      </c>
      <c r="G290" s="34">
        <v>617538.4</v>
      </c>
      <c r="H290" s="92">
        <f t="shared" si="7"/>
        <v>0.9944930252931761</v>
      </c>
      <c r="I290" s="92">
        <f t="shared" si="8"/>
        <v>0.03169151714030708</v>
      </c>
      <c r="J290" s="35"/>
      <c r="L290" s="75"/>
    </row>
    <row r="291" spans="1:12" s="67" customFormat="1" ht="12.75">
      <c r="A291" s="19" t="s">
        <v>20</v>
      </c>
      <c r="B291" s="18"/>
      <c r="C291" s="18"/>
      <c r="D291" s="18">
        <v>4040</v>
      </c>
      <c r="E291" s="325">
        <v>43900</v>
      </c>
      <c r="F291" s="220">
        <v>42567</v>
      </c>
      <c r="G291" s="34">
        <v>42566.19</v>
      </c>
      <c r="H291" s="92">
        <f t="shared" si="7"/>
        <v>0.9999809711748538</v>
      </c>
      <c r="I291" s="92">
        <f t="shared" si="8"/>
        <v>0.0021844587154135967</v>
      </c>
      <c r="J291" s="35"/>
      <c r="L291" s="102"/>
    </row>
    <row r="292" spans="1:12" s="71" customFormat="1" ht="12.75">
      <c r="A292" s="19" t="s">
        <v>21</v>
      </c>
      <c r="B292" s="18"/>
      <c r="C292" s="18"/>
      <c r="D292" s="18">
        <v>4110</v>
      </c>
      <c r="E292" s="325">
        <v>112585</v>
      </c>
      <c r="F292" s="220">
        <v>114265</v>
      </c>
      <c r="G292" s="34">
        <v>111415.24</v>
      </c>
      <c r="H292" s="92">
        <f t="shared" si="7"/>
        <v>0.9750600796394346</v>
      </c>
      <c r="I292" s="92">
        <f t="shared" si="8"/>
        <v>0.005717730246655798</v>
      </c>
      <c r="J292" s="35"/>
      <c r="L292" s="75"/>
    </row>
    <row r="293" spans="1:12" ht="12.75">
      <c r="A293" s="19" t="s">
        <v>22</v>
      </c>
      <c r="B293" s="18"/>
      <c r="C293" s="18"/>
      <c r="D293" s="18">
        <v>4120</v>
      </c>
      <c r="E293" s="325">
        <v>13891</v>
      </c>
      <c r="F293" s="220">
        <v>12841</v>
      </c>
      <c r="G293" s="34">
        <v>12167.1</v>
      </c>
      <c r="H293" s="92">
        <f t="shared" si="7"/>
        <v>0.947519663577603</v>
      </c>
      <c r="I293" s="92">
        <f t="shared" si="8"/>
        <v>0.0006244046656820536</v>
      </c>
      <c r="J293" s="35"/>
      <c r="L293" s="75"/>
    </row>
    <row r="294" spans="1:12" ht="12.75">
      <c r="A294" s="29" t="s">
        <v>165</v>
      </c>
      <c r="B294" s="18"/>
      <c r="C294" s="18"/>
      <c r="D294" s="18" t="s">
        <v>166</v>
      </c>
      <c r="E294" s="325">
        <v>0</v>
      </c>
      <c r="F294" s="220">
        <v>1000</v>
      </c>
      <c r="G294" s="34">
        <v>1000</v>
      </c>
      <c r="H294" s="92">
        <f t="shared" si="7"/>
        <v>1</v>
      </c>
      <c r="I294" s="92">
        <f t="shared" si="8"/>
        <v>5.131910362223156E-05</v>
      </c>
      <c r="J294" s="35"/>
      <c r="L294" s="75"/>
    </row>
    <row r="295" spans="1:12" ht="12.75">
      <c r="A295" s="29" t="s">
        <v>546</v>
      </c>
      <c r="B295" s="18"/>
      <c r="C295" s="18"/>
      <c r="D295" s="28" t="s">
        <v>555</v>
      </c>
      <c r="E295" s="325">
        <v>0</v>
      </c>
      <c r="F295" s="220">
        <v>300</v>
      </c>
      <c r="G295" s="34">
        <v>277.41</v>
      </c>
      <c r="H295" s="92">
        <f t="shared" si="7"/>
        <v>0.9247000000000001</v>
      </c>
      <c r="I295" s="92">
        <f t="shared" si="8"/>
        <v>1.4236432535843257E-05</v>
      </c>
      <c r="J295" s="35"/>
      <c r="L295" s="75"/>
    </row>
    <row r="296" spans="1:12" ht="12.75">
      <c r="A296" s="19" t="s">
        <v>9</v>
      </c>
      <c r="B296" s="18"/>
      <c r="C296" s="18"/>
      <c r="D296" s="18">
        <v>4210</v>
      </c>
      <c r="E296" s="325">
        <v>67301</v>
      </c>
      <c r="F296" s="220">
        <v>59447</v>
      </c>
      <c r="G296" s="34">
        <v>43491.15</v>
      </c>
      <c r="H296" s="92">
        <f t="shared" si="7"/>
        <v>0.7315953706663079</v>
      </c>
      <c r="I296" s="92">
        <f t="shared" si="8"/>
        <v>0.002231926833500016</v>
      </c>
      <c r="J296" s="35"/>
      <c r="L296" s="75"/>
    </row>
    <row r="297" spans="1:12" ht="12.75">
      <c r="A297" s="29" t="s">
        <v>60</v>
      </c>
      <c r="B297" s="18"/>
      <c r="C297" s="18"/>
      <c r="D297" s="28" t="s">
        <v>139</v>
      </c>
      <c r="E297" s="325">
        <v>76000</v>
      </c>
      <c r="F297" s="220">
        <v>76000</v>
      </c>
      <c r="G297" s="34">
        <v>72091.89</v>
      </c>
      <c r="H297" s="92">
        <f t="shared" si="7"/>
        <v>0.9485775</v>
      </c>
      <c r="I297" s="92">
        <f t="shared" si="8"/>
        <v>0.003699691173232519</v>
      </c>
      <c r="J297" s="35"/>
      <c r="L297" s="75"/>
    </row>
    <row r="298" spans="1:12" ht="12.75">
      <c r="A298" s="29" t="s">
        <v>618</v>
      </c>
      <c r="B298" s="18"/>
      <c r="C298" s="18"/>
      <c r="D298" s="18">
        <v>4240</v>
      </c>
      <c r="E298" s="325">
        <v>5000</v>
      </c>
      <c r="F298" s="220">
        <v>4500</v>
      </c>
      <c r="G298" s="34">
        <v>4457.8</v>
      </c>
      <c r="H298" s="92">
        <f t="shared" si="7"/>
        <v>0.9906222222222223</v>
      </c>
      <c r="I298" s="92">
        <f t="shared" si="8"/>
        <v>0.00022877030012718384</v>
      </c>
      <c r="J298" s="35"/>
      <c r="L298" s="75"/>
    </row>
    <row r="299" spans="1:12" ht="12.75">
      <c r="A299" s="29" t="s">
        <v>10</v>
      </c>
      <c r="B299" s="18"/>
      <c r="C299" s="18"/>
      <c r="D299" s="28" t="s">
        <v>154</v>
      </c>
      <c r="E299" s="325">
        <v>19800</v>
      </c>
      <c r="F299" s="220">
        <v>18500</v>
      </c>
      <c r="G299" s="34">
        <v>15971.34</v>
      </c>
      <c r="H299" s="92">
        <f t="shared" si="7"/>
        <v>0.8633156756756757</v>
      </c>
      <c r="I299" s="92">
        <f t="shared" si="8"/>
        <v>0.0008196348524458917</v>
      </c>
      <c r="J299" s="35"/>
      <c r="L299" s="75"/>
    </row>
    <row r="300" spans="1:12" ht="12.75">
      <c r="A300" s="19" t="s">
        <v>11</v>
      </c>
      <c r="B300" s="18"/>
      <c r="C300" s="18"/>
      <c r="D300" s="18">
        <v>4270</v>
      </c>
      <c r="E300" s="325">
        <v>2700</v>
      </c>
      <c r="F300" s="220">
        <v>18100</v>
      </c>
      <c r="G300" s="34">
        <v>14866.4</v>
      </c>
      <c r="H300" s="92">
        <f t="shared" si="7"/>
        <v>0.8213480662983426</v>
      </c>
      <c r="I300" s="92">
        <f t="shared" si="8"/>
        <v>0.0007629303220895432</v>
      </c>
      <c r="J300" s="35"/>
      <c r="L300" s="75"/>
    </row>
    <row r="301" spans="1:12" ht="12.75">
      <c r="A301" s="19" t="s">
        <v>48</v>
      </c>
      <c r="B301" s="18"/>
      <c r="C301" s="18"/>
      <c r="D301" s="18">
        <v>4280</v>
      </c>
      <c r="E301" s="325">
        <v>360</v>
      </c>
      <c r="F301" s="220">
        <v>517</v>
      </c>
      <c r="G301" s="34">
        <v>517</v>
      </c>
      <c r="H301" s="92">
        <f t="shared" si="7"/>
        <v>1</v>
      </c>
      <c r="I301" s="92">
        <f t="shared" si="8"/>
        <v>2.6531976572693714E-05</v>
      </c>
      <c r="J301" s="35"/>
      <c r="L301" s="75"/>
    </row>
    <row r="302" spans="1:12" ht="12.75">
      <c r="A302" s="19" t="s">
        <v>12</v>
      </c>
      <c r="B302" s="18"/>
      <c r="C302" s="18"/>
      <c r="D302" s="18">
        <v>4300</v>
      </c>
      <c r="E302" s="325">
        <v>8250</v>
      </c>
      <c r="F302" s="220">
        <v>7980</v>
      </c>
      <c r="G302" s="34">
        <v>6580.87</v>
      </c>
      <c r="H302" s="92">
        <f t="shared" si="7"/>
        <v>0.8246704260651629</v>
      </c>
      <c r="I302" s="92">
        <f t="shared" si="8"/>
        <v>0.000337724349454435</v>
      </c>
      <c r="J302" s="35"/>
      <c r="L302" s="75"/>
    </row>
    <row r="303" spans="1:12" ht="12.75">
      <c r="A303" s="19" t="s">
        <v>570</v>
      </c>
      <c r="B303" s="18"/>
      <c r="C303" s="18"/>
      <c r="D303" s="18" t="s">
        <v>167</v>
      </c>
      <c r="E303" s="325">
        <v>1240</v>
      </c>
      <c r="F303" s="220">
        <v>0</v>
      </c>
      <c r="G303" s="34">
        <v>0</v>
      </c>
      <c r="H303" s="92"/>
      <c r="I303" s="92">
        <f t="shared" si="8"/>
        <v>0</v>
      </c>
      <c r="J303" s="35"/>
      <c r="L303" s="75"/>
    </row>
    <row r="304" spans="1:12" ht="12.75">
      <c r="A304" s="29" t="s">
        <v>571</v>
      </c>
      <c r="B304" s="18"/>
      <c r="C304" s="18"/>
      <c r="D304" s="28" t="s">
        <v>201</v>
      </c>
      <c r="E304" s="325">
        <v>300</v>
      </c>
      <c r="F304" s="220">
        <v>2540</v>
      </c>
      <c r="G304" s="34">
        <v>1785.22</v>
      </c>
      <c r="H304" s="92">
        <f t="shared" si="7"/>
        <v>0.7028425196850394</v>
      </c>
      <c r="I304" s="92">
        <f t="shared" si="8"/>
        <v>9.161589016848022E-05</v>
      </c>
      <c r="J304" s="35"/>
      <c r="L304" s="75"/>
    </row>
    <row r="305" spans="1:12" ht="25.5">
      <c r="A305" s="29" t="s">
        <v>519</v>
      </c>
      <c r="B305" s="18"/>
      <c r="C305" s="18"/>
      <c r="D305" s="28" t="s">
        <v>202</v>
      </c>
      <c r="E305" s="325">
        <v>1000</v>
      </c>
      <c r="F305" s="220">
        <v>0</v>
      </c>
      <c r="G305" s="34">
        <v>0</v>
      </c>
      <c r="H305" s="92"/>
      <c r="I305" s="92">
        <f t="shared" si="8"/>
        <v>0</v>
      </c>
      <c r="J305" s="35"/>
      <c r="L305" s="75"/>
    </row>
    <row r="306" spans="1:12" ht="12.75">
      <c r="A306" s="19" t="s">
        <v>25</v>
      </c>
      <c r="B306" s="18"/>
      <c r="C306" s="18"/>
      <c r="D306" s="18">
        <v>4410</v>
      </c>
      <c r="E306" s="325">
        <v>400</v>
      </c>
      <c r="F306" s="220">
        <v>200</v>
      </c>
      <c r="G306" s="34">
        <v>168.84</v>
      </c>
      <c r="H306" s="92">
        <f t="shared" si="7"/>
        <v>0.8442000000000001</v>
      </c>
      <c r="I306" s="92">
        <f t="shared" si="8"/>
        <v>8.664717455577575E-06</v>
      </c>
      <c r="J306" s="35"/>
      <c r="L306" s="75"/>
    </row>
    <row r="307" spans="1:12" ht="12.75">
      <c r="A307" s="19" t="s">
        <v>26</v>
      </c>
      <c r="B307" s="18"/>
      <c r="C307" s="18"/>
      <c r="D307" s="18">
        <v>4430</v>
      </c>
      <c r="E307" s="325">
        <v>3500</v>
      </c>
      <c r="F307" s="220">
        <v>2639</v>
      </c>
      <c r="G307" s="34">
        <v>2638.65</v>
      </c>
      <c r="H307" s="92">
        <f t="shared" si="7"/>
        <v>0.9998673740053051</v>
      </c>
      <c r="I307" s="92">
        <f t="shared" si="8"/>
        <v>0.0001354131527728013</v>
      </c>
      <c r="J307" s="35"/>
      <c r="L307" s="75"/>
    </row>
    <row r="308" spans="1:12" ht="12.75">
      <c r="A308" s="19" t="s">
        <v>338</v>
      </c>
      <c r="B308" s="18"/>
      <c r="C308" s="18"/>
      <c r="D308" s="18">
        <v>4440</v>
      </c>
      <c r="E308" s="325">
        <v>44565</v>
      </c>
      <c r="F308" s="220">
        <v>46739</v>
      </c>
      <c r="G308" s="34">
        <v>46738.36</v>
      </c>
      <c r="H308" s="92">
        <f aca="true" t="shared" si="9" ref="H308:H371">G308/F308</f>
        <v>0.999986306938531</v>
      </c>
      <c r="I308" s="92">
        <f t="shared" si="8"/>
        <v>0.0023985707399731626</v>
      </c>
      <c r="J308" s="35"/>
      <c r="L308" s="75"/>
    </row>
    <row r="309" spans="1:12" ht="25.5">
      <c r="A309" s="29" t="s">
        <v>220</v>
      </c>
      <c r="B309" s="18"/>
      <c r="C309" s="18"/>
      <c r="D309" s="28" t="s">
        <v>200</v>
      </c>
      <c r="E309" s="325">
        <v>750</v>
      </c>
      <c r="F309" s="220">
        <v>1400</v>
      </c>
      <c r="G309" s="34">
        <v>1190</v>
      </c>
      <c r="H309" s="92">
        <f t="shared" si="9"/>
        <v>0.85</v>
      </c>
      <c r="I309" s="92">
        <f t="shared" si="8"/>
        <v>6.106973331045555E-05</v>
      </c>
      <c r="J309" s="35"/>
      <c r="L309" s="75"/>
    </row>
    <row r="310" spans="1:12" ht="12.75" hidden="1">
      <c r="A310" s="29" t="s">
        <v>90</v>
      </c>
      <c r="B310" s="18"/>
      <c r="C310" s="18"/>
      <c r="D310" s="28" t="s">
        <v>89</v>
      </c>
      <c r="E310" s="325">
        <v>0</v>
      </c>
      <c r="F310" s="220">
        <v>0</v>
      </c>
      <c r="G310" s="34">
        <v>0</v>
      </c>
      <c r="H310" s="92" t="e">
        <f t="shared" si="9"/>
        <v>#DIV/0!</v>
      </c>
      <c r="I310" s="92">
        <f t="shared" si="8"/>
        <v>0</v>
      </c>
      <c r="J310" s="35"/>
      <c r="L310" s="75"/>
    </row>
    <row r="311" spans="1:12" ht="15" customHeight="1">
      <c r="A311" s="65" t="s">
        <v>49</v>
      </c>
      <c r="B311" s="94"/>
      <c r="C311" s="94" t="s">
        <v>188</v>
      </c>
      <c r="D311" s="94"/>
      <c r="E311" s="324">
        <f>SUM(E312:E339)</f>
        <v>1260326</v>
      </c>
      <c r="F311" s="95">
        <f>SUM(F312:F339)</f>
        <v>1080652.63</v>
      </c>
      <c r="G311" s="95">
        <f>SUM(G312:G339)</f>
        <v>1039131.04</v>
      </c>
      <c r="H311" s="68">
        <f t="shared" si="9"/>
        <v>0.9615773016718612</v>
      </c>
      <c r="I311" s="68">
        <f t="shared" si="8"/>
        <v>0.053327273518837245</v>
      </c>
      <c r="J311" s="96"/>
      <c r="L311" s="75"/>
    </row>
    <row r="312" spans="1:12" ht="12.75">
      <c r="A312" s="29" t="s">
        <v>336</v>
      </c>
      <c r="B312" s="18"/>
      <c r="C312" s="28"/>
      <c r="D312" s="28" t="s">
        <v>98</v>
      </c>
      <c r="E312" s="325">
        <v>2450</v>
      </c>
      <c r="F312" s="220">
        <v>2900</v>
      </c>
      <c r="G312" s="34">
        <v>2509.3</v>
      </c>
      <c r="H312" s="92">
        <f t="shared" si="9"/>
        <v>0.8652758620689656</v>
      </c>
      <c r="I312" s="92">
        <f t="shared" si="8"/>
        <v>0.00012877502671926566</v>
      </c>
      <c r="J312" s="35"/>
      <c r="L312" s="75"/>
    </row>
    <row r="313" spans="1:12" ht="12.75">
      <c r="A313" s="19" t="s">
        <v>19</v>
      </c>
      <c r="B313" s="18"/>
      <c r="C313" s="18"/>
      <c r="D313" s="18">
        <v>4010</v>
      </c>
      <c r="E313" s="325">
        <v>815348</v>
      </c>
      <c r="F313" s="220">
        <v>682979</v>
      </c>
      <c r="G313" s="34">
        <v>680322.91</v>
      </c>
      <c r="H313" s="92">
        <f t="shared" si="9"/>
        <v>0.9961110224472495</v>
      </c>
      <c r="I313" s="92">
        <f t="shared" si="8"/>
        <v>0.034913561914868114</v>
      </c>
      <c r="J313" s="35"/>
      <c r="L313" s="75"/>
    </row>
    <row r="314" spans="1:12" ht="12.75">
      <c r="A314" s="19" t="s">
        <v>19</v>
      </c>
      <c r="B314" s="18"/>
      <c r="C314" s="18"/>
      <c r="D314" s="18" t="s">
        <v>405</v>
      </c>
      <c r="E314" s="325">
        <v>2000</v>
      </c>
      <c r="F314" s="220">
        <v>2000</v>
      </c>
      <c r="G314" s="34">
        <v>2000</v>
      </c>
      <c r="H314" s="92">
        <f t="shared" si="9"/>
        <v>1</v>
      </c>
      <c r="I314" s="92">
        <f t="shared" si="8"/>
        <v>0.00010263820724446312</v>
      </c>
      <c r="J314" s="35"/>
      <c r="L314" s="75"/>
    </row>
    <row r="315" spans="1:12" s="67" customFormat="1" ht="12.75">
      <c r="A315" s="29" t="s">
        <v>20</v>
      </c>
      <c r="B315" s="18"/>
      <c r="C315" s="18"/>
      <c r="D315" s="28" t="s">
        <v>171</v>
      </c>
      <c r="E315" s="325">
        <v>79685</v>
      </c>
      <c r="F315" s="220">
        <v>72938</v>
      </c>
      <c r="G315" s="34">
        <v>72937.26</v>
      </c>
      <c r="H315" s="92">
        <f t="shared" si="9"/>
        <v>0.9999898543968849</v>
      </c>
      <c r="I315" s="92">
        <f t="shared" si="8"/>
        <v>0.0037430748038616447</v>
      </c>
      <c r="J315" s="35"/>
      <c r="L315" s="102"/>
    </row>
    <row r="316" spans="1:12" ht="12.75">
      <c r="A316" s="19" t="s">
        <v>21</v>
      </c>
      <c r="B316" s="18"/>
      <c r="C316" s="18"/>
      <c r="D316" s="18">
        <v>4110</v>
      </c>
      <c r="E316" s="325">
        <v>152481</v>
      </c>
      <c r="F316" s="220">
        <v>128073</v>
      </c>
      <c r="G316" s="34">
        <v>128025.69</v>
      </c>
      <c r="H316" s="92">
        <f t="shared" si="9"/>
        <v>0.9996306012976974</v>
      </c>
      <c r="I316" s="92">
        <f t="shared" si="8"/>
        <v>0.0065701636514176945</v>
      </c>
      <c r="J316" s="35"/>
      <c r="L316" s="75"/>
    </row>
    <row r="317" spans="1:12" ht="12.75">
      <c r="A317" s="19" t="s">
        <v>21</v>
      </c>
      <c r="B317" s="18"/>
      <c r="C317" s="18"/>
      <c r="D317" s="18" t="s">
        <v>349</v>
      </c>
      <c r="E317" s="325">
        <v>1049</v>
      </c>
      <c r="F317" s="220">
        <v>1049</v>
      </c>
      <c r="G317" s="34">
        <v>575.87</v>
      </c>
      <c r="H317" s="92">
        <f t="shared" si="9"/>
        <v>0.5489704480457579</v>
      </c>
      <c r="I317" s="92">
        <f t="shared" si="8"/>
        <v>2.9553132202934485E-05</v>
      </c>
      <c r="J317" s="35"/>
      <c r="L317" s="75"/>
    </row>
    <row r="318" spans="1:12" ht="12.75">
      <c r="A318" s="19" t="s">
        <v>22</v>
      </c>
      <c r="B318" s="18"/>
      <c r="C318" s="18"/>
      <c r="D318" s="18">
        <v>4120</v>
      </c>
      <c r="E318" s="325">
        <v>20136</v>
      </c>
      <c r="F318" s="220">
        <v>17540</v>
      </c>
      <c r="G318" s="34">
        <v>17051.21</v>
      </c>
      <c r="H318" s="92">
        <f t="shared" si="9"/>
        <v>0.9721328392246293</v>
      </c>
      <c r="I318" s="92">
        <f t="shared" si="8"/>
        <v>0.0008750528128744309</v>
      </c>
      <c r="J318" s="35"/>
      <c r="L318" s="75"/>
    </row>
    <row r="319" spans="1:12" ht="12.75">
      <c r="A319" s="19" t="s">
        <v>22</v>
      </c>
      <c r="B319" s="18"/>
      <c r="C319" s="18"/>
      <c r="D319" s="18" t="s">
        <v>345</v>
      </c>
      <c r="E319" s="325">
        <v>151</v>
      </c>
      <c r="F319" s="220">
        <v>151</v>
      </c>
      <c r="G319" s="34">
        <v>82.08</v>
      </c>
      <c r="H319" s="92">
        <f t="shared" si="9"/>
        <v>0.5435761589403973</v>
      </c>
      <c r="I319" s="92">
        <f t="shared" si="8"/>
        <v>4.212272025312766E-06</v>
      </c>
      <c r="J319" s="35"/>
      <c r="L319" s="75"/>
    </row>
    <row r="320" spans="1:12" ht="12.75" hidden="1">
      <c r="A320" s="29" t="s">
        <v>165</v>
      </c>
      <c r="B320" s="18"/>
      <c r="C320" s="18"/>
      <c r="D320" s="28" t="s">
        <v>166</v>
      </c>
      <c r="E320" s="325">
        <v>0</v>
      </c>
      <c r="F320" s="220">
        <v>0</v>
      </c>
      <c r="G320" s="34">
        <v>0</v>
      </c>
      <c r="H320" s="92" t="e">
        <f t="shared" si="9"/>
        <v>#DIV/0!</v>
      </c>
      <c r="I320" s="92">
        <f t="shared" si="8"/>
        <v>0</v>
      </c>
      <c r="J320" s="35"/>
      <c r="L320" s="75"/>
    </row>
    <row r="321" spans="1:12" ht="12.75">
      <c r="A321" s="29" t="s">
        <v>165</v>
      </c>
      <c r="B321" s="18"/>
      <c r="C321" s="18"/>
      <c r="D321" s="28" t="s">
        <v>358</v>
      </c>
      <c r="E321" s="325">
        <v>4100</v>
      </c>
      <c r="F321" s="220">
        <v>4100</v>
      </c>
      <c r="G321" s="34">
        <v>1350</v>
      </c>
      <c r="H321" s="92">
        <f t="shared" si="9"/>
        <v>0.32926829268292684</v>
      </c>
      <c r="I321" s="92">
        <f t="shared" si="8"/>
        <v>6.92807898900126E-05</v>
      </c>
      <c r="J321" s="35"/>
      <c r="L321" s="75"/>
    </row>
    <row r="322" spans="1:12" ht="12.75">
      <c r="A322" s="29" t="s">
        <v>546</v>
      </c>
      <c r="B322" s="18"/>
      <c r="C322" s="18"/>
      <c r="D322" s="28" t="s">
        <v>555</v>
      </c>
      <c r="E322" s="325">
        <v>0</v>
      </c>
      <c r="F322" s="220">
        <v>1000</v>
      </c>
      <c r="G322" s="34">
        <v>650</v>
      </c>
      <c r="H322" s="92">
        <f t="shared" si="9"/>
        <v>0.65</v>
      </c>
      <c r="I322" s="92">
        <f t="shared" si="8"/>
        <v>3.335741735445051E-05</v>
      </c>
      <c r="J322" s="35"/>
      <c r="L322" s="75"/>
    </row>
    <row r="323" spans="1:12" ht="12.75">
      <c r="A323" s="19" t="s">
        <v>9</v>
      </c>
      <c r="B323" s="18"/>
      <c r="C323" s="18"/>
      <c r="D323" s="18">
        <v>4210</v>
      </c>
      <c r="E323" s="325">
        <v>43287</v>
      </c>
      <c r="F323" s="220">
        <v>32219.35</v>
      </c>
      <c r="G323" s="34">
        <v>28821.14</v>
      </c>
      <c r="H323" s="92">
        <f t="shared" si="9"/>
        <v>0.8945289088699804</v>
      </c>
      <c r="I323" s="92">
        <f t="shared" si="8"/>
        <v>0.0014790750701708427</v>
      </c>
      <c r="J323" s="35"/>
      <c r="L323" s="75"/>
    </row>
    <row r="324" spans="1:12" ht="12.75">
      <c r="A324" s="19" t="s">
        <v>9</v>
      </c>
      <c r="B324" s="18"/>
      <c r="C324" s="18"/>
      <c r="D324" s="28" t="s">
        <v>370</v>
      </c>
      <c r="E324" s="325">
        <v>2000</v>
      </c>
      <c r="F324" s="220">
        <v>2000</v>
      </c>
      <c r="G324" s="34">
        <v>1915.03</v>
      </c>
      <c r="H324" s="92">
        <f t="shared" si="9"/>
        <v>0.957515</v>
      </c>
      <c r="I324" s="92">
        <f aca="true" t="shared" si="10" ref="I324:I387">G324/19485921.02</f>
        <v>9.82776230096821E-05</v>
      </c>
      <c r="J324" s="35"/>
      <c r="L324" s="75"/>
    </row>
    <row r="325" spans="1:12" ht="12.75">
      <c r="A325" s="19" t="s">
        <v>60</v>
      </c>
      <c r="B325" s="18"/>
      <c r="C325" s="18"/>
      <c r="D325" s="28" t="s">
        <v>402</v>
      </c>
      <c r="E325" s="325">
        <v>400</v>
      </c>
      <c r="F325" s="220">
        <v>400</v>
      </c>
      <c r="G325" s="34">
        <v>0</v>
      </c>
      <c r="H325" s="92">
        <f t="shared" si="9"/>
        <v>0</v>
      </c>
      <c r="I325" s="92">
        <f t="shared" si="10"/>
        <v>0</v>
      </c>
      <c r="J325" s="35"/>
      <c r="L325" s="75"/>
    </row>
    <row r="326" spans="1:12" ht="12.75">
      <c r="A326" s="29" t="s">
        <v>618</v>
      </c>
      <c r="B326" s="18"/>
      <c r="C326" s="18"/>
      <c r="D326" s="18">
        <v>4240</v>
      </c>
      <c r="E326" s="325">
        <v>3000</v>
      </c>
      <c r="F326" s="220">
        <v>15836.28</v>
      </c>
      <c r="G326" s="34">
        <v>13254.96</v>
      </c>
      <c r="H326" s="92">
        <f t="shared" si="9"/>
        <v>0.8369995983905311</v>
      </c>
      <c r="I326" s="92">
        <f t="shared" si="10"/>
        <v>0.0006802326657485343</v>
      </c>
      <c r="J326" s="35"/>
      <c r="L326" s="75"/>
    </row>
    <row r="327" spans="1:12" ht="12.75">
      <c r="A327" s="29" t="s">
        <v>618</v>
      </c>
      <c r="B327" s="18"/>
      <c r="C327" s="18"/>
      <c r="D327" s="18" t="s">
        <v>403</v>
      </c>
      <c r="E327" s="325">
        <v>2500</v>
      </c>
      <c r="F327" s="220">
        <v>2500</v>
      </c>
      <c r="G327" s="34">
        <v>0</v>
      </c>
      <c r="H327" s="92">
        <f t="shared" si="9"/>
        <v>0</v>
      </c>
      <c r="I327" s="92">
        <f t="shared" si="10"/>
        <v>0</v>
      </c>
      <c r="J327" s="35"/>
      <c r="L327" s="75"/>
    </row>
    <row r="328" spans="1:12" ht="12.75">
      <c r="A328" s="29" t="s">
        <v>10</v>
      </c>
      <c r="B328" s="18"/>
      <c r="C328" s="18"/>
      <c r="D328" s="28" t="s">
        <v>154</v>
      </c>
      <c r="E328" s="325">
        <v>16650</v>
      </c>
      <c r="F328" s="220">
        <v>15650</v>
      </c>
      <c r="G328" s="34">
        <v>9078.32</v>
      </c>
      <c r="H328" s="92">
        <f t="shared" si="9"/>
        <v>0.5800843450479233</v>
      </c>
      <c r="I328" s="92">
        <f t="shared" si="10"/>
        <v>0.00046589124479577714</v>
      </c>
      <c r="J328" s="35"/>
      <c r="L328" s="75"/>
    </row>
    <row r="329" spans="1:12" ht="12.75">
      <c r="A329" s="19" t="s">
        <v>11</v>
      </c>
      <c r="B329" s="18"/>
      <c r="C329" s="18"/>
      <c r="D329" s="18">
        <v>4270</v>
      </c>
      <c r="E329" s="325">
        <v>1000</v>
      </c>
      <c r="F329" s="220">
        <v>2000</v>
      </c>
      <c r="G329" s="34">
        <v>1110.82</v>
      </c>
      <c r="H329" s="92">
        <f t="shared" si="9"/>
        <v>0.55541</v>
      </c>
      <c r="I329" s="92">
        <f t="shared" si="10"/>
        <v>5.700628668564726E-05</v>
      </c>
      <c r="J329" s="35"/>
      <c r="L329" s="75"/>
    </row>
    <row r="330" spans="1:12" ht="12.75">
      <c r="A330" s="19" t="s">
        <v>48</v>
      </c>
      <c r="B330" s="18"/>
      <c r="C330" s="18"/>
      <c r="D330" s="18">
        <v>4280</v>
      </c>
      <c r="E330" s="325">
        <v>490</v>
      </c>
      <c r="F330" s="220">
        <v>490</v>
      </c>
      <c r="G330" s="34">
        <v>460</v>
      </c>
      <c r="H330" s="92">
        <f t="shared" si="9"/>
        <v>0.9387755102040817</v>
      </c>
      <c r="I330" s="92">
        <f t="shared" si="10"/>
        <v>2.3606787666226518E-05</v>
      </c>
      <c r="J330" s="35"/>
      <c r="L330" s="75"/>
    </row>
    <row r="331" spans="1:12" ht="12.75">
      <c r="A331" s="19" t="s">
        <v>12</v>
      </c>
      <c r="B331" s="18"/>
      <c r="C331" s="18"/>
      <c r="D331" s="18">
        <v>4300</v>
      </c>
      <c r="E331" s="325">
        <v>6350</v>
      </c>
      <c r="F331" s="220">
        <v>7150</v>
      </c>
      <c r="G331" s="34">
        <v>6324.79</v>
      </c>
      <c r="H331" s="92">
        <f t="shared" si="9"/>
        <v>0.884586013986014</v>
      </c>
      <c r="I331" s="92">
        <f t="shared" si="10"/>
        <v>0.00032458255339885394</v>
      </c>
      <c r="J331" s="35"/>
      <c r="L331" s="75"/>
    </row>
    <row r="332" spans="1:12" ht="12.75">
      <c r="A332" s="19" t="s">
        <v>12</v>
      </c>
      <c r="B332" s="18"/>
      <c r="C332" s="18"/>
      <c r="D332" s="18" t="s">
        <v>347</v>
      </c>
      <c r="E332" s="325">
        <v>19800</v>
      </c>
      <c r="F332" s="220">
        <v>19800</v>
      </c>
      <c r="G332" s="34">
        <v>9234.42</v>
      </c>
      <c r="H332" s="92">
        <f t="shared" si="9"/>
        <v>0.4663848484848485</v>
      </c>
      <c r="I332" s="92">
        <f t="shared" si="10"/>
        <v>0.00047390215687120754</v>
      </c>
      <c r="J332" s="35"/>
      <c r="L332" s="75"/>
    </row>
    <row r="333" spans="1:12" ht="25.5">
      <c r="A333" s="19" t="s">
        <v>352</v>
      </c>
      <c r="B333" s="18"/>
      <c r="C333" s="18"/>
      <c r="D333" s="18" t="s">
        <v>179</v>
      </c>
      <c r="E333" s="325">
        <v>14000</v>
      </c>
      <c r="F333" s="220">
        <v>14000</v>
      </c>
      <c r="G333" s="34">
        <v>12267.95</v>
      </c>
      <c r="H333" s="92">
        <f t="shared" si="9"/>
        <v>0.8762821428571429</v>
      </c>
      <c r="I333" s="92">
        <f t="shared" si="10"/>
        <v>0.0006295801972823556</v>
      </c>
      <c r="J333" s="35"/>
      <c r="L333" s="75"/>
    </row>
    <row r="334" spans="1:12" ht="12.75">
      <c r="A334" s="19" t="s">
        <v>25</v>
      </c>
      <c r="B334" s="18"/>
      <c r="C334" s="18"/>
      <c r="D334" s="18">
        <v>4410</v>
      </c>
      <c r="E334" s="325">
        <v>1300</v>
      </c>
      <c r="F334" s="220">
        <v>1000</v>
      </c>
      <c r="G334" s="34">
        <v>906.86</v>
      </c>
      <c r="H334" s="92">
        <f t="shared" si="9"/>
        <v>0.90686</v>
      </c>
      <c r="I334" s="92">
        <f t="shared" si="10"/>
        <v>4.653924231085691E-05</v>
      </c>
      <c r="J334" s="35"/>
      <c r="L334" s="75"/>
    </row>
    <row r="335" spans="1:12" ht="12.75">
      <c r="A335" s="19" t="s">
        <v>25</v>
      </c>
      <c r="B335" s="18"/>
      <c r="C335" s="18"/>
      <c r="D335" s="18" t="s">
        <v>404</v>
      </c>
      <c r="E335" s="325">
        <v>1000</v>
      </c>
      <c r="F335" s="220">
        <v>1000</v>
      </c>
      <c r="G335" s="34">
        <v>0</v>
      </c>
      <c r="H335" s="92">
        <f t="shared" si="9"/>
        <v>0</v>
      </c>
      <c r="I335" s="92">
        <f t="shared" si="10"/>
        <v>0</v>
      </c>
      <c r="J335" s="35"/>
      <c r="L335" s="75"/>
    </row>
    <row r="336" spans="1:12" ht="12.75">
      <c r="A336" s="19" t="s">
        <v>273</v>
      </c>
      <c r="B336" s="18"/>
      <c r="C336" s="18"/>
      <c r="D336" s="18" t="s">
        <v>348</v>
      </c>
      <c r="E336" s="325">
        <v>13552</v>
      </c>
      <c r="F336" s="220">
        <v>13552</v>
      </c>
      <c r="G336" s="34">
        <v>10238.23</v>
      </c>
      <c r="H336" s="92">
        <f t="shared" si="9"/>
        <v>0.7554774203069657</v>
      </c>
      <c r="I336" s="92">
        <f t="shared" si="10"/>
        <v>0.0005254167862782398</v>
      </c>
      <c r="J336" s="35"/>
      <c r="L336" s="75"/>
    </row>
    <row r="337" spans="1:12" ht="12.75">
      <c r="A337" s="19" t="s">
        <v>26</v>
      </c>
      <c r="B337" s="18"/>
      <c r="C337" s="18"/>
      <c r="D337" s="18">
        <v>4430</v>
      </c>
      <c r="E337" s="325">
        <v>3500</v>
      </c>
      <c r="F337" s="220">
        <v>3148</v>
      </c>
      <c r="G337" s="34">
        <v>3147.27</v>
      </c>
      <c r="H337" s="92">
        <f t="shared" si="9"/>
        <v>0.9997681067344345</v>
      </c>
      <c r="I337" s="92">
        <f t="shared" si="10"/>
        <v>0.0001615150752571407</v>
      </c>
      <c r="J337" s="35"/>
      <c r="L337" s="75"/>
    </row>
    <row r="338" spans="1:12" ht="12.75">
      <c r="A338" s="19" t="s">
        <v>338</v>
      </c>
      <c r="B338" s="18"/>
      <c r="C338" s="18"/>
      <c r="D338" s="18">
        <v>4440</v>
      </c>
      <c r="E338" s="325">
        <v>53747</v>
      </c>
      <c r="F338" s="220">
        <v>36827</v>
      </c>
      <c r="G338" s="34">
        <v>36826.93</v>
      </c>
      <c r="H338" s="92">
        <f t="shared" si="9"/>
        <v>0.9999980992206805</v>
      </c>
      <c r="I338" s="92">
        <f t="shared" si="10"/>
        <v>0.001889925036758668</v>
      </c>
      <c r="J338" s="35"/>
      <c r="L338" s="75"/>
    </row>
    <row r="339" spans="1:12" ht="25.5">
      <c r="A339" s="29" t="s">
        <v>215</v>
      </c>
      <c r="B339" s="18"/>
      <c r="C339" s="18"/>
      <c r="D339" s="28" t="s">
        <v>200</v>
      </c>
      <c r="E339" s="325">
        <v>350</v>
      </c>
      <c r="F339" s="220">
        <v>350</v>
      </c>
      <c r="G339" s="34">
        <v>40</v>
      </c>
      <c r="H339" s="92">
        <f t="shared" si="9"/>
        <v>0.11428571428571428</v>
      </c>
      <c r="I339" s="92">
        <f t="shared" si="10"/>
        <v>2.0527641448892622E-06</v>
      </c>
      <c r="J339" s="35"/>
      <c r="L339" s="75"/>
    </row>
    <row r="340" spans="1:12" ht="15" customHeight="1">
      <c r="A340" s="65" t="s">
        <v>50</v>
      </c>
      <c r="B340" s="94"/>
      <c r="C340" s="94" t="s">
        <v>189</v>
      </c>
      <c r="D340" s="94"/>
      <c r="E340" s="324">
        <f>(E341)</f>
        <v>88900</v>
      </c>
      <c r="F340" s="95">
        <f>SUM(F341)</f>
        <v>87700</v>
      </c>
      <c r="G340" s="95">
        <f>SUM(G341)</f>
        <v>86099.85</v>
      </c>
      <c r="H340" s="68">
        <f t="shared" si="9"/>
        <v>0.9817542759407071</v>
      </c>
      <c r="I340" s="68">
        <f t="shared" si="10"/>
        <v>0.004418567124008594</v>
      </c>
      <c r="J340" s="96"/>
      <c r="L340" s="75"/>
    </row>
    <row r="341" spans="1:12" ht="12.75">
      <c r="A341" s="29" t="s">
        <v>12</v>
      </c>
      <c r="B341" s="18"/>
      <c r="C341" s="18"/>
      <c r="D341" s="28" t="s">
        <v>79</v>
      </c>
      <c r="E341" s="325">
        <v>88900</v>
      </c>
      <c r="F341" s="220">
        <v>87700</v>
      </c>
      <c r="G341" s="34">
        <v>86099.85</v>
      </c>
      <c r="H341" s="92">
        <f t="shared" si="9"/>
        <v>0.9817542759407071</v>
      </c>
      <c r="I341" s="92">
        <f t="shared" si="10"/>
        <v>0.004418567124008594</v>
      </c>
      <c r="J341" s="35"/>
      <c r="L341" s="75"/>
    </row>
    <row r="342" spans="1:12" ht="15" customHeight="1">
      <c r="A342" s="65" t="s">
        <v>140</v>
      </c>
      <c r="B342" s="94"/>
      <c r="C342" s="94" t="s">
        <v>141</v>
      </c>
      <c r="D342" s="94"/>
      <c r="E342" s="324">
        <f>SUM(E343:E353)</f>
        <v>29866</v>
      </c>
      <c r="F342" s="95">
        <f>SUM(F343:F353)</f>
        <v>68622.08</v>
      </c>
      <c r="G342" s="95">
        <f>SUM(G343:G353)</f>
        <v>65874.66</v>
      </c>
      <c r="H342" s="68">
        <f t="shared" si="9"/>
        <v>0.9599630323068027</v>
      </c>
      <c r="I342" s="68">
        <f t="shared" si="10"/>
        <v>0.0033806285026192723</v>
      </c>
      <c r="J342" s="96"/>
      <c r="L342" s="75"/>
    </row>
    <row r="343" spans="1:12" ht="12.75">
      <c r="A343" s="19" t="s">
        <v>19</v>
      </c>
      <c r="B343" s="28"/>
      <c r="C343" s="28"/>
      <c r="D343" s="28" t="s">
        <v>405</v>
      </c>
      <c r="E343" s="329">
        <v>0</v>
      </c>
      <c r="F343" s="34">
        <v>5000</v>
      </c>
      <c r="G343" s="34">
        <v>5000</v>
      </c>
      <c r="H343" s="92">
        <f>G343/F343</f>
        <v>1</v>
      </c>
      <c r="I343" s="92">
        <f t="shared" si="10"/>
        <v>0.0002565955181111578</v>
      </c>
      <c r="J343" s="35"/>
      <c r="L343" s="75"/>
    </row>
    <row r="344" spans="1:12" ht="12.75">
      <c r="A344" s="19" t="s">
        <v>21</v>
      </c>
      <c r="B344" s="28"/>
      <c r="C344" s="28"/>
      <c r="D344" s="28" t="s">
        <v>349</v>
      </c>
      <c r="E344" s="329">
        <v>0</v>
      </c>
      <c r="F344" s="34">
        <v>859.5</v>
      </c>
      <c r="G344" s="34">
        <v>859.5</v>
      </c>
      <c r="H344" s="92">
        <f aca="true" t="shared" si="11" ref="H344:H353">G344/F344</f>
        <v>1</v>
      </c>
      <c r="I344" s="92">
        <f t="shared" si="10"/>
        <v>4.410876956330802E-05</v>
      </c>
      <c r="J344" s="35"/>
      <c r="L344" s="75"/>
    </row>
    <row r="345" spans="1:12" ht="12.75">
      <c r="A345" s="19" t="s">
        <v>22</v>
      </c>
      <c r="B345" s="28"/>
      <c r="C345" s="28"/>
      <c r="D345" s="28" t="s">
        <v>345</v>
      </c>
      <c r="E345" s="329">
        <v>0</v>
      </c>
      <c r="F345" s="34">
        <v>73.5</v>
      </c>
      <c r="G345" s="34">
        <v>73.5</v>
      </c>
      <c r="H345" s="92">
        <f t="shared" si="11"/>
        <v>1</v>
      </c>
      <c r="I345" s="92">
        <f t="shared" si="10"/>
        <v>3.7719541162340196E-06</v>
      </c>
      <c r="J345" s="35"/>
      <c r="L345" s="75"/>
    </row>
    <row r="346" spans="1:12" ht="12.75">
      <c r="A346" s="29" t="s">
        <v>165</v>
      </c>
      <c r="B346" s="28"/>
      <c r="C346" s="28"/>
      <c r="D346" s="28" t="s">
        <v>166</v>
      </c>
      <c r="E346" s="329">
        <v>0</v>
      </c>
      <c r="F346" s="34">
        <v>1400</v>
      </c>
      <c r="G346" s="34">
        <v>1400</v>
      </c>
      <c r="H346" s="92">
        <f t="shared" si="11"/>
        <v>1</v>
      </c>
      <c r="I346" s="92">
        <f t="shared" si="10"/>
        <v>7.184674507112419E-05</v>
      </c>
      <c r="J346" s="35"/>
      <c r="L346" s="75"/>
    </row>
    <row r="347" spans="1:12" ht="12.75" hidden="1">
      <c r="A347" s="19" t="s">
        <v>9</v>
      </c>
      <c r="B347" s="28"/>
      <c r="C347" s="28"/>
      <c r="D347" s="28" t="s">
        <v>370</v>
      </c>
      <c r="E347" s="329">
        <v>0</v>
      </c>
      <c r="F347" s="34">
        <v>0</v>
      </c>
      <c r="G347" s="34">
        <v>0</v>
      </c>
      <c r="H347" s="92" t="e">
        <f t="shared" si="11"/>
        <v>#DIV/0!</v>
      </c>
      <c r="I347" s="92">
        <f t="shared" si="10"/>
        <v>0</v>
      </c>
      <c r="J347" s="35"/>
      <c r="L347" s="75"/>
    </row>
    <row r="348" spans="1:12" ht="12.75">
      <c r="A348" s="29" t="s">
        <v>618</v>
      </c>
      <c r="B348" s="28"/>
      <c r="C348" s="28"/>
      <c r="D348" s="28" t="s">
        <v>403</v>
      </c>
      <c r="E348" s="329">
        <v>0</v>
      </c>
      <c r="F348" s="34">
        <v>4445.69</v>
      </c>
      <c r="G348" s="34">
        <v>1818</v>
      </c>
      <c r="H348" s="92">
        <f t="shared" si="11"/>
        <v>0.4089353958553116</v>
      </c>
      <c r="I348" s="92">
        <f t="shared" si="10"/>
        <v>9.329813038521697E-05</v>
      </c>
      <c r="J348" s="35"/>
      <c r="L348" s="75"/>
    </row>
    <row r="349" spans="1:12" ht="12.75">
      <c r="A349" s="19" t="s">
        <v>12</v>
      </c>
      <c r="B349" s="28"/>
      <c r="C349" s="28"/>
      <c r="D349" s="28" t="s">
        <v>79</v>
      </c>
      <c r="E349" s="329">
        <v>29866</v>
      </c>
      <c r="F349" s="34">
        <v>5766</v>
      </c>
      <c r="G349" s="34">
        <v>5646.27</v>
      </c>
      <c r="H349" s="92">
        <f t="shared" si="11"/>
        <v>0.9792351716961499</v>
      </c>
      <c r="I349" s="92">
        <f t="shared" si="10"/>
        <v>0.00028976151520909737</v>
      </c>
      <c r="J349" s="35"/>
      <c r="L349" s="75"/>
    </row>
    <row r="350" spans="1:12" ht="12.75" hidden="1">
      <c r="A350" s="19" t="s">
        <v>12</v>
      </c>
      <c r="B350" s="28"/>
      <c r="C350" s="28"/>
      <c r="D350" s="28" t="s">
        <v>347</v>
      </c>
      <c r="E350" s="329">
        <v>0</v>
      </c>
      <c r="F350" s="34">
        <v>0</v>
      </c>
      <c r="G350" s="34">
        <v>0</v>
      </c>
      <c r="H350" s="92" t="e">
        <f t="shared" si="11"/>
        <v>#DIV/0!</v>
      </c>
      <c r="I350" s="92">
        <f t="shared" si="10"/>
        <v>0</v>
      </c>
      <c r="J350" s="35"/>
      <c r="L350" s="75"/>
    </row>
    <row r="351" spans="1:12" ht="12.75">
      <c r="A351" s="19" t="s">
        <v>25</v>
      </c>
      <c r="B351" s="28"/>
      <c r="C351" s="28"/>
      <c r="D351" s="28" t="s">
        <v>404</v>
      </c>
      <c r="E351" s="329">
        <v>0</v>
      </c>
      <c r="F351" s="34">
        <v>1135.28</v>
      </c>
      <c r="G351" s="34">
        <v>1135.28</v>
      </c>
      <c r="H351" s="92">
        <f t="shared" si="11"/>
        <v>1</v>
      </c>
      <c r="I351" s="92">
        <f t="shared" si="10"/>
        <v>5.826155196024704E-05</v>
      </c>
      <c r="J351" s="35"/>
      <c r="L351" s="75"/>
    </row>
    <row r="352" spans="1:12" ht="12.75">
      <c r="A352" s="19" t="s">
        <v>273</v>
      </c>
      <c r="B352" s="28"/>
      <c r="C352" s="28"/>
      <c r="D352" s="28" t="s">
        <v>348</v>
      </c>
      <c r="E352" s="329">
        <v>0</v>
      </c>
      <c r="F352" s="34">
        <v>38088.34</v>
      </c>
      <c r="G352" s="34">
        <v>38088.34</v>
      </c>
      <c r="H352" s="92">
        <f t="shared" si="11"/>
        <v>1</v>
      </c>
      <c r="I352" s="92">
        <f t="shared" si="10"/>
        <v>0.001954659467258787</v>
      </c>
      <c r="J352" s="35"/>
      <c r="L352" s="75"/>
    </row>
    <row r="353" spans="1:12" ht="25.5">
      <c r="A353" s="29" t="s">
        <v>215</v>
      </c>
      <c r="B353" s="28"/>
      <c r="C353" s="28"/>
      <c r="D353" s="28" t="s">
        <v>572</v>
      </c>
      <c r="E353" s="329">
        <v>0</v>
      </c>
      <c r="F353" s="34">
        <v>11853.77</v>
      </c>
      <c r="G353" s="34">
        <v>11853.77</v>
      </c>
      <c r="H353" s="92">
        <f t="shared" si="11"/>
        <v>1</v>
      </c>
      <c r="I353" s="92">
        <f t="shared" si="10"/>
        <v>0.0006083248509440997</v>
      </c>
      <c r="J353" s="35"/>
      <c r="L353" s="75"/>
    </row>
    <row r="354" spans="1:12" s="67" customFormat="1" ht="15" customHeight="1">
      <c r="A354" s="65" t="s">
        <v>351</v>
      </c>
      <c r="B354" s="94"/>
      <c r="C354" s="94" t="s">
        <v>232</v>
      </c>
      <c r="D354" s="94"/>
      <c r="E354" s="324">
        <f>SUM(E355:E367)</f>
        <v>234888</v>
      </c>
      <c r="F354" s="224">
        <f>SUM(F355:F368)</f>
        <v>233353</v>
      </c>
      <c r="G354" s="224">
        <f>SUM(G355:G368)</f>
        <v>227012.48</v>
      </c>
      <c r="H354" s="68">
        <f t="shared" si="9"/>
        <v>0.9728286330152174</v>
      </c>
      <c r="I354" s="68">
        <f t="shared" si="10"/>
        <v>0.01165007698465977</v>
      </c>
      <c r="J354" s="96"/>
      <c r="L354" s="102"/>
    </row>
    <row r="355" spans="1:12" ht="12.75">
      <c r="A355" s="29" t="s">
        <v>336</v>
      </c>
      <c r="B355" s="28"/>
      <c r="C355" s="28"/>
      <c r="D355" s="28" t="s">
        <v>98</v>
      </c>
      <c r="E355" s="329">
        <v>1776</v>
      </c>
      <c r="F355" s="34">
        <v>1776</v>
      </c>
      <c r="G355" s="34">
        <v>1398.53</v>
      </c>
      <c r="H355" s="92">
        <f t="shared" si="9"/>
        <v>0.7874605855855855</v>
      </c>
      <c r="I355" s="92">
        <f t="shared" si="10"/>
        <v>7.17713059887995E-05</v>
      </c>
      <c r="J355" s="35"/>
      <c r="L355" s="75"/>
    </row>
    <row r="356" spans="1:12" s="67" customFormat="1" ht="12.75">
      <c r="A356" s="29" t="s">
        <v>19</v>
      </c>
      <c r="B356" s="28"/>
      <c r="C356" s="28"/>
      <c r="D356" s="28" t="s">
        <v>151</v>
      </c>
      <c r="E356" s="329">
        <v>86787</v>
      </c>
      <c r="F356" s="34">
        <v>82987</v>
      </c>
      <c r="G356" s="34">
        <v>82573.47</v>
      </c>
      <c r="H356" s="92">
        <f t="shared" si="9"/>
        <v>0.9950169303625869</v>
      </c>
      <c r="I356" s="92">
        <f t="shared" si="10"/>
        <v>0.004237596463377229</v>
      </c>
      <c r="J356" s="35"/>
      <c r="L356" s="102"/>
    </row>
    <row r="357" spans="1:12" s="26" customFormat="1" ht="12.75">
      <c r="A357" s="29" t="s">
        <v>20</v>
      </c>
      <c r="B357" s="28"/>
      <c r="C357" s="28"/>
      <c r="D357" s="28" t="s">
        <v>171</v>
      </c>
      <c r="E357" s="329">
        <v>5800</v>
      </c>
      <c r="F357" s="34">
        <v>5792</v>
      </c>
      <c r="G357" s="34">
        <v>5791.05</v>
      </c>
      <c r="H357" s="92">
        <f t="shared" si="9"/>
        <v>0.9998359806629834</v>
      </c>
      <c r="I357" s="92">
        <f t="shared" si="10"/>
        <v>0.00029719149503152405</v>
      </c>
      <c r="J357" s="35"/>
      <c r="L357" s="75"/>
    </row>
    <row r="358" spans="1:12" s="67" customFormat="1" ht="12.75">
      <c r="A358" s="29" t="s">
        <v>27</v>
      </c>
      <c r="B358" s="28"/>
      <c r="C358" s="28"/>
      <c r="D358" s="28" t="s">
        <v>81</v>
      </c>
      <c r="E358" s="329">
        <v>15675</v>
      </c>
      <c r="F358" s="34">
        <v>15175</v>
      </c>
      <c r="G358" s="34">
        <v>14756.12</v>
      </c>
      <c r="H358" s="92">
        <f t="shared" si="9"/>
        <v>0.9723967051070841</v>
      </c>
      <c r="I358" s="92">
        <f t="shared" si="10"/>
        <v>0.0007572708513420835</v>
      </c>
      <c r="J358" s="35"/>
      <c r="L358" s="102"/>
    </row>
    <row r="359" spans="1:12" s="26" customFormat="1" ht="12.75">
      <c r="A359" s="29" t="s">
        <v>22</v>
      </c>
      <c r="B359" s="28"/>
      <c r="C359" s="28"/>
      <c r="D359" s="28" t="s">
        <v>82</v>
      </c>
      <c r="E359" s="329">
        <v>2237</v>
      </c>
      <c r="F359" s="34">
        <v>2237</v>
      </c>
      <c r="G359" s="34">
        <v>2103.21</v>
      </c>
      <c r="H359" s="92">
        <f t="shared" si="9"/>
        <v>0.9401922217255253</v>
      </c>
      <c r="I359" s="92">
        <f t="shared" si="10"/>
        <v>0.00010793485192931363</v>
      </c>
      <c r="J359" s="35"/>
      <c r="L359" s="75"/>
    </row>
    <row r="360" spans="1:12" s="26" customFormat="1" ht="12.75">
      <c r="A360" s="29" t="s">
        <v>9</v>
      </c>
      <c r="B360" s="28"/>
      <c r="C360" s="28"/>
      <c r="D360" s="28" t="s">
        <v>83</v>
      </c>
      <c r="E360" s="329">
        <v>15130</v>
      </c>
      <c r="F360" s="34">
        <v>13128</v>
      </c>
      <c r="G360" s="34">
        <v>12796.3</v>
      </c>
      <c r="H360" s="92">
        <f t="shared" si="9"/>
        <v>0.9747333942717854</v>
      </c>
      <c r="I360" s="92">
        <f t="shared" si="10"/>
        <v>0.0006566946456811616</v>
      </c>
      <c r="J360" s="35"/>
      <c r="L360" s="75"/>
    </row>
    <row r="361" spans="1:12" s="26" customFormat="1" ht="12.75">
      <c r="A361" s="29" t="s">
        <v>60</v>
      </c>
      <c r="B361" s="28"/>
      <c r="C361" s="28"/>
      <c r="D361" s="28" t="s">
        <v>139</v>
      </c>
      <c r="E361" s="329">
        <v>95000</v>
      </c>
      <c r="F361" s="34">
        <v>91186</v>
      </c>
      <c r="G361" s="34">
        <v>87433.24</v>
      </c>
      <c r="H361" s="92">
        <f t="shared" si="9"/>
        <v>0.9588449981356788</v>
      </c>
      <c r="I361" s="92">
        <f t="shared" si="10"/>
        <v>0.004486995503587441</v>
      </c>
      <c r="J361" s="35"/>
      <c r="L361" s="75"/>
    </row>
    <row r="362" spans="1:12" s="26" customFormat="1" ht="12.75">
      <c r="A362" s="29" t="s">
        <v>10</v>
      </c>
      <c r="B362" s="28"/>
      <c r="C362" s="28"/>
      <c r="D362" s="28" t="s">
        <v>154</v>
      </c>
      <c r="E362" s="329">
        <v>6800</v>
      </c>
      <c r="F362" s="34">
        <v>7300</v>
      </c>
      <c r="G362" s="34">
        <v>6763.11</v>
      </c>
      <c r="H362" s="92">
        <f t="shared" si="9"/>
        <v>0.9264534246575342</v>
      </c>
      <c r="I362" s="92">
        <f t="shared" si="10"/>
        <v>0.00034707674289855044</v>
      </c>
      <c r="J362" s="35"/>
      <c r="L362" s="75"/>
    </row>
    <row r="363" spans="1:12" s="26" customFormat="1" ht="12.75">
      <c r="A363" s="29" t="s">
        <v>11</v>
      </c>
      <c r="B363" s="28"/>
      <c r="C363" s="28"/>
      <c r="D363" s="28" t="s">
        <v>136</v>
      </c>
      <c r="E363" s="329">
        <v>200</v>
      </c>
      <c r="F363" s="34">
        <v>0</v>
      </c>
      <c r="G363" s="34">
        <v>0</v>
      </c>
      <c r="H363" s="92"/>
      <c r="I363" s="92">
        <f t="shared" si="10"/>
        <v>0</v>
      </c>
      <c r="J363" s="35"/>
      <c r="L363" s="75"/>
    </row>
    <row r="364" spans="1:12" s="26" customFormat="1" ht="12.75">
      <c r="A364" s="29" t="s">
        <v>48</v>
      </c>
      <c r="B364" s="28"/>
      <c r="C364" s="28"/>
      <c r="D364" s="28" t="s">
        <v>138</v>
      </c>
      <c r="E364" s="329">
        <v>60</v>
      </c>
      <c r="F364" s="34">
        <v>60</v>
      </c>
      <c r="G364" s="34">
        <v>0</v>
      </c>
      <c r="H364" s="92">
        <f t="shared" si="9"/>
        <v>0</v>
      </c>
      <c r="I364" s="92">
        <f t="shared" si="10"/>
        <v>0</v>
      </c>
      <c r="J364" s="35"/>
      <c r="L364" s="75"/>
    </row>
    <row r="365" spans="1:12" s="26" customFormat="1" ht="12.75">
      <c r="A365" s="29" t="s">
        <v>12</v>
      </c>
      <c r="B365" s="28"/>
      <c r="C365" s="28"/>
      <c r="D365" s="28" t="s">
        <v>79</v>
      </c>
      <c r="E365" s="329">
        <v>150</v>
      </c>
      <c r="F365" s="34">
        <v>150</v>
      </c>
      <c r="G365" s="34">
        <v>46.25</v>
      </c>
      <c r="H365" s="92">
        <f t="shared" si="9"/>
        <v>0.30833333333333335</v>
      </c>
      <c r="I365" s="92">
        <f t="shared" si="10"/>
        <v>2.3735085425282094E-06</v>
      </c>
      <c r="J365" s="35"/>
      <c r="L365" s="75"/>
    </row>
    <row r="366" spans="1:12" s="26" customFormat="1" ht="12.75">
      <c r="A366" s="29" t="s">
        <v>338</v>
      </c>
      <c r="B366" s="28"/>
      <c r="C366" s="28"/>
      <c r="D366" s="28" t="s">
        <v>143</v>
      </c>
      <c r="E366" s="329">
        <v>4923</v>
      </c>
      <c r="F366" s="34">
        <v>4376</v>
      </c>
      <c r="G366" s="34">
        <v>4375.72</v>
      </c>
      <c r="H366" s="92">
        <f t="shared" si="9"/>
        <v>0.9999360146252286</v>
      </c>
      <c r="I366" s="92">
        <f t="shared" si="10"/>
        <v>0.0002245580281018711</v>
      </c>
      <c r="J366" s="35"/>
      <c r="L366" s="75"/>
    </row>
    <row r="367" spans="1:12" s="26" customFormat="1" ht="25.5">
      <c r="A367" s="29" t="s">
        <v>215</v>
      </c>
      <c r="B367" s="28"/>
      <c r="C367" s="28"/>
      <c r="D367" s="28" t="s">
        <v>200</v>
      </c>
      <c r="E367" s="329">
        <v>350</v>
      </c>
      <c r="F367" s="34">
        <v>460</v>
      </c>
      <c r="G367" s="34">
        <v>250</v>
      </c>
      <c r="H367" s="92">
        <f t="shared" si="9"/>
        <v>0.5434782608695652</v>
      </c>
      <c r="I367" s="92">
        <f t="shared" si="10"/>
        <v>1.282977590555789E-05</v>
      </c>
      <c r="J367" s="35"/>
      <c r="L367" s="75"/>
    </row>
    <row r="368" spans="1:12" s="26" customFormat="1" ht="12.75">
      <c r="A368" s="29" t="s">
        <v>396</v>
      </c>
      <c r="B368" s="28"/>
      <c r="C368" s="28"/>
      <c r="D368" s="28" t="s">
        <v>149</v>
      </c>
      <c r="E368" s="329">
        <v>0</v>
      </c>
      <c r="F368" s="34">
        <v>8726</v>
      </c>
      <c r="G368" s="34">
        <v>8725.48</v>
      </c>
      <c r="H368" s="92">
        <f t="shared" si="9"/>
        <v>0.9999404079761631</v>
      </c>
      <c r="I368" s="92">
        <f t="shared" si="10"/>
        <v>0.00044778381227370895</v>
      </c>
      <c r="J368" s="35"/>
      <c r="L368" s="75"/>
    </row>
    <row r="369" spans="1:12" s="78" customFormat="1" ht="51.75" customHeight="1">
      <c r="A369" s="340" t="s">
        <v>573</v>
      </c>
      <c r="B369" s="94"/>
      <c r="C369" s="94" t="s">
        <v>574</v>
      </c>
      <c r="D369" s="94"/>
      <c r="E369" s="324">
        <v>0</v>
      </c>
      <c r="F369" s="95">
        <f>SUM(F370:F375)</f>
        <v>13042</v>
      </c>
      <c r="G369" s="95">
        <f>SUM(G370:G375)</f>
        <v>10651.59</v>
      </c>
      <c r="H369" s="68">
        <f t="shared" si="9"/>
        <v>0.8167144609722435</v>
      </c>
      <c r="I369" s="68">
        <f t="shared" si="10"/>
        <v>0.0005466300509515254</v>
      </c>
      <c r="J369" s="95"/>
      <c r="L369" s="230"/>
    </row>
    <row r="370" spans="1:12" s="26" customFormat="1" ht="12.75">
      <c r="A370" s="29" t="s">
        <v>19</v>
      </c>
      <c r="B370" s="28"/>
      <c r="C370" s="28"/>
      <c r="D370" s="28" t="s">
        <v>151</v>
      </c>
      <c r="E370" s="329">
        <v>0</v>
      </c>
      <c r="F370" s="34">
        <v>8715</v>
      </c>
      <c r="G370" s="34">
        <v>7592</v>
      </c>
      <c r="H370" s="92">
        <f t="shared" si="9"/>
        <v>0.8711417096959265</v>
      </c>
      <c r="I370" s="92">
        <f t="shared" si="10"/>
        <v>0.00038961463469998196</v>
      </c>
      <c r="J370" s="35"/>
      <c r="L370" s="75"/>
    </row>
    <row r="371" spans="1:12" s="26" customFormat="1" ht="12.75">
      <c r="A371" s="29" t="s">
        <v>20</v>
      </c>
      <c r="B371" s="28"/>
      <c r="C371" s="28"/>
      <c r="D371" s="28" t="s">
        <v>171</v>
      </c>
      <c r="E371" s="329">
        <v>0</v>
      </c>
      <c r="F371" s="34">
        <v>1199</v>
      </c>
      <c r="G371" s="34">
        <v>1198.12</v>
      </c>
      <c r="H371" s="92">
        <f t="shared" si="9"/>
        <v>0.9992660550458715</v>
      </c>
      <c r="I371" s="92">
        <f t="shared" si="10"/>
        <v>6.148644443186807E-05</v>
      </c>
      <c r="J371" s="35"/>
      <c r="L371" s="75"/>
    </row>
    <row r="372" spans="1:12" s="26" customFormat="1" ht="12.75">
      <c r="A372" s="29" t="s">
        <v>27</v>
      </c>
      <c r="B372" s="28"/>
      <c r="C372" s="28"/>
      <c r="D372" s="28" t="s">
        <v>81</v>
      </c>
      <c r="E372" s="329">
        <v>0</v>
      </c>
      <c r="F372" s="34">
        <v>1437</v>
      </c>
      <c r="G372" s="34">
        <v>1051.11</v>
      </c>
      <c r="H372" s="92">
        <f aca="true" t="shared" si="12" ref="H372:H435">G372/F372</f>
        <v>0.7314613778705636</v>
      </c>
      <c r="I372" s="92">
        <f t="shared" si="10"/>
        <v>5.394202300836381E-05</v>
      </c>
      <c r="J372" s="35"/>
      <c r="L372" s="75"/>
    </row>
    <row r="373" spans="1:12" s="26" customFormat="1" ht="12.75">
      <c r="A373" s="29" t="s">
        <v>22</v>
      </c>
      <c r="B373" s="28"/>
      <c r="C373" s="28"/>
      <c r="D373" s="28" t="s">
        <v>82</v>
      </c>
      <c r="E373" s="329">
        <v>0</v>
      </c>
      <c r="F373" s="34">
        <v>230</v>
      </c>
      <c r="G373" s="34">
        <v>149.57</v>
      </c>
      <c r="H373" s="92">
        <f t="shared" si="12"/>
        <v>0.6503043478260869</v>
      </c>
      <c r="I373" s="92">
        <f t="shared" si="10"/>
        <v>7.675798328777173E-06</v>
      </c>
      <c r="J373" s="35"/>
      <c r="L373" s="75"/>
    </row>
    <row r="374" spans="1:12" s="26" customFormat="1" ht="12.75">
      <c r="A374" s="29" t="s">
        <v>618</v>
      </c>
      <c r="B374" s="28"/>
      <c r="C374" s="28"/>
      <c r="D374" s="28" t="s">
        <v>147</v>
      </c>
      <c r="E374" s="329">
        <v>0</v>
      </c>
      <c r="F374" s="34">
        <v>1000</v>
      </c>
      <c r="G374" s="34">
        <v>200</v>
      </c>
      <c r="H374" s="92">
        <f t="shared" si="12"/>
        <v>0.2</v>
      </c>
      <c r="I374" s="92">
        <f t="shared" si="10"/>
        <v>1.0263820724446312E-05</v>
      </c>
      <c r="J374" s="35"/>
      <c r="L374" s="75"/>
    </row>
    <row r="375" spans="1:12" s="26" customFormat="1" ht="12.75">
      <c r="A375" s="29" t="s">
        <v>338</v>
      </c>
      <c r="B375" s="28"/>
      <c r="C375" s="28"/>
      <c r="D375" s="28" t="s">
        <v>143</v>
      </c>
      <c r="E375" s="329">
        <v>0</v>
      </c>
      <c r="F375" s="34">
        <v>461</v>
      </c>
      <c r="G375" s="34">
        <v>460.79</v>
      </c>
      <c r="H375" s="92">
        <f t="shared" si="12"/>
        <v>0.9995444685466378</v>
      </c>
      <c r="I375" s="92">
        <f t="shared" si="10"/>
        <v>2.364732975808808E-05</v>
      </c>
      <c r="J375" s="35"/>
      <c r="L375" s="75"/>
    </row>
    <row r="376" spans="1:12" s="78" customFormat="1" ht="60">
      <c r="A376" s="340" t="s">
        <v>575</v>
      </c>
      <c r="B376" s="94"/>
      <c r="C376" s="94" t="s">
        <v>576</v>
      </c>
      <c r="D376" s="94"/>
      <c r="E376" s="324">
        <v>0</v>
      </c>
      <c r="F376" s="95">
        <f>SUM(F377:F387)</f>
        <v>652561.47</v>
      </c>
      <c r="G376" s="95">
        <f>SUM(G377:G387)</f>
        <v>642832.83</v>
      </c>
      <c r="H376" s="68">
        <f t="shared" si="12"/>
        <v>0.9850916113695771</v>
      </c>
      <c r="I376" s="68">
        <f t="shared" si="10"/>
        <v>0.03298960461454236</v>
      </c>
      <c r="J376" s="95"/>
      <c r="L376" s="230"/>
    </row>
    <row r="377" spans="1:12" s="26" customFormat="1" ht="12.75">
      <c r="A377" s="29" t="s">
        <v>19</v>
      </c>
      <c r="B377" s="28"/>
      <c r="C377" s="28"/>
      <c r="D377" s="28" t="s">
        <v>151</v>
      </c>
      <c r="E377" s="329">
        <v>0</v>
      </c>
      <c r="F377" s="34">
        <v>504661</v>
      </c>
      <c r="G377" s="34">
        <v>499530.94</v>
      </c>
      <c r="H377" s="92">
        <f t="shared" si="12"/>
        <v>0.9898346414721962</v>
      </c>
      <c r="I377" s="92">
        <f t="shared" si="10"/>
        <v>0.025635480072370733</v>
      </c>
      <c r="J377" s="35"/>
      <c r="L377" s="75"/>
    </row>
    <row r="378" spans="1:12" s="26" customFormat="1" ht="12.75">
      <c r="A378" s="29" t="s">
        <v>20</v>
      </c>
      <c r="B378" s="28"/>
      <c r="C378" s="28"/>
      <c r="D378" s="28" t="s">
        <v>171</v>
      </c>
      <c r="E378" s="329">
        <v>0</v>
      </c>
      <c r="F378" s="34">
        <v>7795</v>
      </c>
      <c r="G378" s="34">
        <v>7794.96</v>
      </c>
      <c r="H378" s="92">
        <f t="shared" si="12"/>
        <v>0.9999948685054523</v>
      </c>
      <c r="I378" s="92">
        <f t="shared" si="10"/>
        <v>0.0004000303599711501</v>
      </c>
      <c r="J378" s="35"/>
      <c r="L378" s="75"/>
    </row>
    <row r="379" spans="1:12" s="26" customFormat="1" ht="12.75">
      <c r="A379" s="29" t="s">
        <v>27</v>
      </c>
      <c r="B379" s="28"/>
      <c r="C379" s="28"/>
      <c r="D379" s="28" t="s">
        <v>81</v>
      </c>
      <c r="E379" s="329">
        <v>0</v>
      </c>
      <c r="F379" s="34">
        <v>84307</v>
      </c>
      <c r="G379" s="34">
        <v>83609.15</v>
      </c>
      <c r="H379" s="92">
        <f t="shared" si="12"/>
        <v>0.9917225141447329</v>
      </c>
      <c r="I379" s="92">
        <f t="shared" si="10"/>
        <v>0.004290746632616701</v>
      </c>
      <c r="J379" s="35"/>
      <c r="L379" s="75"/>
    </row>
    <row r="380" spans="1:12" s="26" customFormat="1" ht="12.75">
      <c r="A380" s="29" t="s">
        <v>22</v>
      </c>
      <c r="B380" s="28"/>
      <c r="C380" s="28"/>
      <c r="D380" s="28" t="s">
        <v>82</v>
      </c>
      <c r="E380" s="329">
        <v>0</v>
      </c>
      <c r="F380" s="34">
        <v>10729</v>
      </c>
      <c r="G380" s="34">
        <v>10109.41</v>
      </c>
      <c r="H380" s="92">
        <f t="shared" si="12"/>
        <v>0.9422509087519806</v>
      </c>
      <c r="I380" s="92">
        <f t="shared" si="10"/>
        <v>0.0005188058593496239</v>
      </c>
      <c r="J380" s="35"/>
      <c r="L380" s="75"/>
    </row>
    <row r="381" spans="1:12" s="26" customFormat="1" ht="12.75">
      <c r="A381" s="29" t="s">
        <v>9</v>
      </c>
      <c r="B381" s="28"/>
      <c r="C381" s="28"/>
      <c r="D381" s="28" t="s">
        <v>83</v>
      </c>
      <c r="E381" s="329">
        <v>0</v>
      </c>
      <c r="F381" s="34">
        <v>5020.57</v>
      </c>
      <c r="G381" s="34">
        <v>4914.36</v>
      </c>
      <c r="H381" s="92">
        <f t="shared" si="12"/>
        <v>0.9788450315402434</v>
      </c>
      <c r="I381" s="92">
        <f t="shared" si="10"/>
        <v>0.00025220055007694987</v>
      </c>
      <c r="J381" s="35"/>
      <c r="L381" s="75"/>
    </row>
    <row r="382" spans="1:12" s="26" customFormat="1" ht="12.75">
      <c r="A382" s="29" t="s">
        <v>618</v>
      </c>
      <c r="B382" s="28"/>
      <c r="C382" s="28"/>
      <c r="D382" s="28" t="s">
        <v>147</v>
      </c>
      <c r="E382" s="329">
        <v>0</v>
      </c>
      <c r="F382" s="34">
        <v>5056.9</v>
      </c>
      <c r="G382" s="34">
        <v>2496.28</v>
      </c>
      <c r="H382" s="92">
        <f t="shared" si="12"/>
        <v>0.49363839506416984</v>
      </c>
      <c r="I382" s="92">
        <f t="shared" si="10"/>
        <v>0.0001281068519901042</v>
      </c>
      <c r="J382" s="35"/>
      <c r="L382" s="75"/>
    </row>
    <row r="383" spans="1:12" s="26" customFormat="1" ht="12.75">
      <c r="A383" s="29" t="s">
        <v>10</v>
      </c>
      <c r="B383" s="28"/>
      <c r="C383" s="28"/>
      <c r="D383" s="28" t="s">
        <v>154</v>
      </c>
      <c r="E383" s="329">
        <v>0</v>
      </c>
      <c r="F383" s="34">
        <v>1400</v>
      </c>
      <c r="G383" s="34">
        <v>1162.32</v>
      </c>
      <c r="H383" s="92">
        <f t="shared" si="12"/>
        <v>0.8302285714285714</v>
      </c>
      <c r="I383" s="92">
        <f t="shared" si="10"/>
        <v>5.964922052219218E-05</v>
      </c>
      <c r="J383" s="35"/>
      <c r="L383" s="75"/>
    </row>
    <row r="384" spans="1:12" s="26" customFormat="1" ht="12.75">
      <c r="A384" s="29" t="s">
        <v>11</v>
      </c>
      <c r="B384" s="28"/>
      <c r="C384" s="28"/>
      <c r="D384" s="28" t="s">
        <v>136</v>
      </c>
      <c r="E384" s="329">
        <v>0</v>
      </c>
      <c r="F384" s="34">
        <v>1800</v>
      </c>
      <c r="G384" s="34">
        <v>1571.61</v>
      </c>
      <c r="H384" s="92">
        <f t="shared" si="12"/>
        <v>0.8731166666666667</v>
      </c>
      <c r="I384" s="92">
        <f t="shared" si="10"/>
        <v>8.065361644373533E-05</v>
      </c>
      <c r="J384" s="35"/>
      <c r="L384" s="75"/>
    </row>
    <row r="385" spans="1:12" s="26" customFormat="1" ht="12.75">
      <c r="A385" s="19" t="s">
        <v>12</v>
      </c>
      <c r="B385" s="28"/>
      <c r="C385" s="28"/>
      <c r="D385" s="28" t="s">
        <v>79</v>
      </c>
      <c r="E385" s="329">
        <v>0</v>
      </c>
      <c r="F385" s="34">
        <v>1100</v>
      </c>
      <c r="G385" s="34">
        <v>1046.82</v>
      </c>
      <c r="H385" s="92">
        <f t="shared" si="12"/>
        <v>0.9516545454545454</v>
      </c>
      <c r="I385" s="92">
        <f t="shared" si="10"/>
        <v>5.372186405382444E-05</v>
      </c>
      <c r="J385" s="35"/>
      <c r="L385" s="75"/>
    </row>
    <row r="386" spans="1:12" s="26" customFormat="1" ht="12.75">
      <c r="A386" s="106" t="s">
        <v>25</v>
      </c>
      <c r="B386" s="28"/>
      <c r="C386" s="28"/>
      <c r="D386" s="28" t="s">
        <v>84</v>
      </c>
      <c r="E386" s="329">
        <v>0</v>
      </c>
      <c r="F386" s="34">
        <v>1700</v>
      </c>
      <c r="G386" s="34">
        <v>1605.54</v>
      </c>
      <c r="H386" s="92">
        <f t="shared" si="12"/>
        <v>0.944435294117647</v>
      </c>
      <c r="I386" s="92">
        <f t="shared" si="10"/>
        <v>8.239487362963765E-05</v>
      </c>
      <c r="J386" s="35"/>
      <c r="L386" s="75"/>
    </row>
    <row r="387" spans="1:12" s="26" customFormat="1" ht="12.75">
      <c r="A387" s="29" t="s">
        <v>338</v>
      </c>
      <c r="B387" s="28"/>
      <c r="C387" s="28"/>
      <c r="D387" s="28" t="s">
        <v>143</v>
      </c>
      <c r="E387" s="329">
        <v>0</v>
      </c>
      <c r="F387" s="34">
        <v>28992</v>
      </c>
      <c r="G387" s="34">
        <v>28991.44</v>
      </c>
      <c r="H387" s="92">
        <f t="shared" si="12"/>
        <v>0.9999806843267107</v>
      </c>
      <c r="I387" s="92">
        <f t="shared" si="10"/>
        <v>0.0014878147135177087</v>
      </c>
      <c r="J387" s="35"/>
      <c r="L387" s="75"/>
    </row>
    <row r="388" spans="1:12" s="26" customFormat="1" ht="15" customHeight="1">
      <c r="A388" s="65" t="s">
        <v>15</v>
      </c>
      <c r="B388" s="94"/>
      <c r="C388" s="94" t="s">
        <v>142</v>
      </c>
      <c r="D388" s="94"/>
      <c r="E388" s="324">
        <f>SUM(E389:E392)</f>
        <v>11460</v>
      </c>
      <c r="F388" s="95">
        <f>SUM(F389:F392)</f>
        <v>10460</v>
      </c>
      <c r="G388" s="95">
        <f>SUM(G389:G392)</f>
        <v>9973.02</v>
      </c>
      <c r="H388" s="68">
        <f t="shared" si="12"/>
        <v>0.9534435946462716</v>
      </c>
      <c r="I388" s="68">
        <f aca="true" t="shared" si="13" ref="I388:I451">G388/19485921.02</f>
        <v>0.0005118064468065878</v>
      </c>
      <c r="J388" s="96"/>
      <c r="L388" s="75"/>
    </row>
    <row r="389" spans="1:12" s="26" customFormat="1" ht="12.75">
      <c r="A389" s="29" t="s">
        <v>336</v>
      </c>
      <c r="B389" s="28"/>
      <c r="C389" s="28"/>
      <c r="D389" s="28" t="s">
        <v>98</v>
      </c>
      <c r="E389" s="329">
        <v>8960</v>
      </c>
      <c r="F389" s="34">
        <v>8960</v>
      </c>
      <c r="G389" s="34">
        <v>8960</v>
      </c>
      <c r="H389" s="92">
        <f t="shared" si="12"/>
        <v>1</v>
      </c>
      <c r="I389" s="92">
        <f t="shared" si="13"/>
        <v>0.00045981916845519476</v>
      </c>
      <c r="J389" s="35"/>
      <c r="L389" s="75"/>
    </row>
    <row r="390" spans="1:12" s="26" customFormat="1" ht="12.75">
      <c r="A390" s="29" t="s">
        <v>203</v>
      </c>
      <c r="B390" s="28"/>
      <c r="C390" s="28"/>
      <c r="D390" s="28" t="s">
        <v>166</v>
      </c>
      <c r="E390" s="329">
        <v>1500</v>
      </c>
      <c r="F390" s="34">
        <v>500</v>
      </c>
      <c r="G390" s="34">
        <v>500</v>
      </c>
      <c r="H390" s="92">
        <f t="shared" si="12"/>
        <v>1</v>
      </c>
      <c r="I390" s="92">
        <f t="shared" si="13"/>
        <v>2.565955181111578E-05</v>
      </c>
      <c r="J390" s="35"/>
      <c r="L390" s="75"/>
    </row>
    <row r="391" spans="1:12" s="67" customFormat="1" ht="12.75">
      <c r="A391" s="29" t="s">
        <v>9</v>
      </c>
      <c r="B391" s="28"/>
      <c r="C391" s="28"/>
      <c r="D391" s="28" t="s">
        <v>83</v>
      </c>
      <c r="E391" s="329">
        <v>676</v>
      </c>
      <c r="F391" s="34">
        <v>676</v>
      </c>
      <c r="G391" s="34">
        <v>189.02</v>
      </c>
      <c r="H391" s="92">
        <f t="shared" si="12"/>
        <v>0.27961538461538465</v>
      </c>
      <c r="I391" s="92">
        <f t="shared" si="13"/>
        <v>9.70033696667421E-06</v>
      </c>
      <c r="J391" s="35"/>
      <c r="L391" s="102"/>
    </row>
    <row r="392" spans="1:12" s="26" customFormat="1" ht="12.75">
      <c r="A392" s="29" t="s">
        <v>12</v>
      </c>
      <c r="B392" s="28"/>
      <c r="C392" s="28"/>
      <c r="D392" s="28" t="s">
        <v>79</v>
      </c>
      <c r="E392" s="329">
        <v>324</v>
      </c>
      <c r="F392" s="223">
        <v>324</v>
      </c>
      <c r="G392" s="223">
        <v>324</v>
      </c>
      <c r="H392" s="92">
        <f t="shared" si="12"/>
        <v>1</v>
      </c>
      <c r="I392" s="92">
        <f t="shared" si="13"/>
        <v>1.6627389573603024E-05</v>
      </c>
      <c r="J392" s="35"/>
      <c r="L392" s="75"/>
    </row>
    <row r="393" spans="1:12" s="26" customFormat="1" ht="15" customHeight="1">
      <c r="A393" s="20" t="s">
        <v>51</v>
      </c>
      <c r="B393" s="16">
        <v>851</v>
      </c>
      <c r="C393" s="16"/>
      <c r="D393" s="16"/>
      <c r="E393" s="323">
        <f>SUM(E397,E400,E425)</f>
        <v>140000</v>
      </c>
      <c r="F393" s="62">
        <f>SUM(F397,F400,)</f>
        <v>206208</v>
      </c>
      <c r="G393" s="62">
        <f>SUM(G400,G397,G425)</f>
        <v>169736.08999999997</v>
      </c>
      <c r="H393" s="30">
        <f t="shared" si="12"/>
        <v>0.8231304799037863</v>
      </c>
      <c r="I393" s="30">
        <f t="shared" si="13"/>
        <v>0.00871070399114242</v>
      </c>
      <c r="J393" s="62">
        <v>0</v>
      </c>
      <c r="L393" s="75"/>
    </row>
    <row r="394" spans="1:12" s="26" customFormat="1" ht="15" customHeight="1" hidden="1">
      <c r="A394" s="341" t="s">
        <v>520</v>
      </c>
      <c r="B394" s="335"/>
      <c r="C394" s="335" t="s">
        <v>521</v>
      </c>
      <c r="D394" s="335"/>
      <c r="E394" s="327">
        <v>0</v>
      </c>
      <c r="F394" s="337">
        <f>SUM(F395,F396)</f>
        <v>0</v>
      </c>
      <c r="G394" s="337">
        <f>SUM(G395:G396)</f>
        <v>0</v>
      </c>
      <c r="H394" s="338" t="e">
        <f t="shared" si="12"/>
        <v>#DIV/0!</v>
      </c>
      <c r="I394" s="30">
        <f t="shared" si="13"/>
        <v>0</v>
      </c>
      <c r="J394" s="337"/>
      <c r="L394" s="75"/>
    </row>
    <row r="395" spans="1:12" s="78" customFormat="1" ht="38.25" hidden="1">
      <c r="A395" s="29" t="s">
        <v>522</v>
      </c>
      <c r="B395" s="16"/>
      <c r="C395" s="16"/>
      <c r="D395" s="28" t="s">
        <v>295</v>
      </c>
      <c r="E395" s="342">
        <v>0</v>
      </c>
      <c r="F395" s="34">
        <v>0</v>
      </c>
      <c r="G395" s="34">
        <v>0</v>
      </c>
      <c r="H395" s="92" t="e">
        <f t="shared" si="12"/>
        <v>#DIV/0!</v>
      </c>
      <c r="I395" s="30">
        <f t="shared" si="13"/>
        <v>0</v>
      </c>
      <c r="J395" s="62"/>
      <c r="L395" s="230"/>
    </row>
    <row r="396" spans="1:12" s="26" customFormat="1" ht="51" hidden="1">
      <c r="A396" s="29" t="s">
        <v>523</v>
      </c>
      <c r="B396" s="16"/>
      <c r="C396" s="16"/>
      <c r="D396" s="28" t="s">
        <v>390</v>
      </c>
      <c r="E396" s="342">
        <v>0</v>
      </c>
      <c r="F396" s="34">
        <v>0</v>
      </c>
      <c r="G396" s="34">
        <v>0</v>
      </c>
      <c r="H396" s="92" t="e">
        <f t="shared" si="12"/>
        <v>#DIV/0!</v>
      </c>
      <c r="I396" s="30">
        <f t="shared" si="13"/>
        <v>0</v>
      </c>
      <c r="J396" s="62"/>
      <c r="L396" s="75"/>
    </row>
    <row r="397" spans="1:12" s="26" customFormat="1" ht="15" customHeight="1">
      <c r="A397" s="103" t="s">
        <v>144</v>
      </c>
      <c r="B397" s="98"/>
      <c r="C397" s="98" t="s">
        <v>145</v>
      </c>
      <c r="D397" s="98"/>
      <c r="E397" s="327">
        <f>SUM(E399:E399)</f>
        <v>4000</v>
      </c>
      <c r="F397" s="95">
        <f>SUM(F398:F399)</f>
        <v>12000</v>
      </c>
      <c r="G397" s="95">
        <f>SUM(G398:G399)</f>
        <v>12000</v>
      </c>
      <c r="H397" s="68">
        <f t="shared" si="12"/>
        <v>1</v>
      </c>
      <c r="I397" s="68">
        <f t="shared" si="13"/>
        <v>0.0006158292434667787</v>
      </c>
      <c r="J397" s="96"/>
      <c r="L397" s="75"/>
    </row>
    <row r="398" spans="1:12" s="26" customFormat="1" ht="12.75" hidden="1">
      <c r="A398" s="23" t="s">
        <v>9</v>
      </c>
      <c r="B398" s="21"/>
      <c r="C398" s="21"/>
      <c r="D398" s="21" t="s">
        <v>83</v>
      </c>
      <c r="E398" s="328">
        <v>0</v>
      </c>
      <c r="F398" s="34">
        <v>0</v>
      </c>
      <c r="G398" s="34">
        <v>0</v>
      </c>
      <c r="H398" s="30"/>
      <c r="I398" s="92">
        <f t="shared" si="13"/>
        <v>0</v>
      </c>
      <c r="J398" s="35"/>
      <c r="L398" s="75"/>
    </row>
    <row r="399" spans="1:12" s="26" customFormat="1" ht="12.75">
      <c r="A399" s="29" t="s">
        <v>12</v>
      </c>
      <c r="B399" s="21"/>
      <c r="C399" s="21"/>
      <c r="D399" s="21" t="s">
        <v>79</v>
      </c>
      <c r="E399" s="328">
        <v>4000</v>
      </c>
      <c r="F399" s="34">
        <v>12000</v>
      </c>
      <c r="G399" s="34">
        <v>12000</v>
      </c>
      <c r="H399" s="92">
        <f t="shared" si="12"/>
        <v>1</v>
      </c>
      <c r="I399" s="92">
        <f t="shared" si="13"/>
        <v>0.0006158292434667787</v>
      </c>
      <c r="J399" s="35"/>
      <c r="K399"/>
      <c r="L399" s="75"/>
    </row>
    <row r="400" spans="1:12" s="67" customFormat="1" ht="15" customHeight="1">
      <c r="A400" s="65" t="s">
        <v>52</v>
      </c>
      <c r="B400" s="94"/>
      <c r="C400" s="94">
        <v>85154</v>
      </c>
      <c r="D400" s="94"/>
      <c r="E400" s="324">
        <f>SUM(E401:E423)</f>
        <v>136000</v>
      </c>
      <c r="F400" s="224">
        <f>SUM(F401:F424)</f>
        <v>194208</v>
      </c>
      <c r="G400" s="224">
        <f>SUM(G401:G424)</f>
        <v>157736.08999999997</v>
      </c>
      <c r="H400" s="68">
        <f t="shared" si="12"/>
        <v>0.812201814549349</v>
      </c>
      <c r="I400" s="68">
        <f t="shared" si="13"/>
        <v>0.00809487474767564</v>
      </c>
      <c r="J400" s="96"/>
      <c r="L400" s="102"/>
    </row>
    <row r="401" spans="1:12" s="26" customFormat="1" ht="12.75">
      <c r="A401" s="22" t="s">
        <v>336</v>
      </c>
      <c r="B401" s="94"/>
      <c r="C401" s="94"/>
      <c r="D401" s="28" t="s">
        <v>98</v>
      </c>
      <c r="E401" s="329">
        <v>200</v>
      </c>
      <c r="F401" s="223">
        <v>200</v>
      </c>
      <c r="G401" s="34">
        <v>0</v>
      </c>
      <c r="H401" s="92">
        <f t="shared" si="12"/>
        <v>0</v>
      </c>
      <c r="I401" s="92">
        <f t="shared" si="13"/>
        <v>0</v>
      </c>
      <c r="J401" s="34"/>
      <c r="L401" s="75"/>
    </row>
    <row r="402" spans="1:12" s="26" customFormat="1" ht="12.75">
      <c r="A402" s="19" t="s">
        <v>190</v>
      </c>
      <c r="B402" s="18"/>
      <c r="C402" s="18"/>
      <c r="D402" s="18" t="s">
        <v>151</v>
      </c>
      <c r="E402" s="325">
        <v>14000</v>
      </c>
      <c r="F402" s="35">
        <v>24900</v>
      </c>
      <c r="G402" s="35">
        <v>24131.36</v>
      </c>
      <c r="H402" s="92">
        <f t="shared" si="12"/>
        <v>0.9691309236947792</v>
      </c>
      <c r="I402" s="92">
        <f t="shared" si="13"/>
        <v>0.0012383997643853736</v>
      </c>
      <c r="J402" s="35"/>
      <c r="L402" s="75"/>
    </row>
    <row r="403" spans="1:12" s="67" customFormat="1" ht="12.75">
      <c r="A403" s="19" t="s">
        <v>20</v>
      </c>
      <c r="B403" s="18"/>
      <c r="C403" s="18"/>
      <c r="D403" s="18" t="s">
        <v>171</v>
      </c>
      <c r="E403" s="325">
        <v>642</v>
      </c>
      <c r="F403" s="35">
        <v>642</v>
      </c>
      <c r="G403" s="35">
        <v>641.36</v>
      </c>
      <c r="H403" s="92">
        <f t="shared" si="12"/>
        <v>0.9990031152647976</v>
      </c>
      <c r="I403" s="92">
        <f t="shared" si="13"/>
        <v>3.291402029915443E-05</v>
      </c>
      <c r="J403" s="35"/>
      <c r="L403" s="102"/>
    </row>
    <row r="404" spans="1:12" s="67" customFormat="1" ht="12.75">
      <c r="A404" s="29" t="s">
        <v>21</v>
      </c>
      <c r="B404" s="18"/>
      <c r="C404" s="18"/>
      <c r="D404" s="28" t="s">
        <v>81</v>
      </c>
      <c r="E404" s="325">
        <v>3000</v>
      </c>
      <c r="F404" s="35">
        <v>4930</v>
      </c>
      <c r="G404" s="35">
        <v>4753.34</v>
      </c>
      <c r="H404" s="92">
        <f t="shared" si="12"/>
        <v>0.9641663286004057</v>
      </c>
      <c r="I404" s="92">
        <f t="shared" si="13"/>
        <v>0.00024393714801169815</v>
      </c>
      <c r="J404" s="35"/>
      <c r="L404" s="102"/>
    </row>
    <row r="405" spans="1:12" s="26" customFormat="1" ht="12.75">
      <c r="A405" s="19" t="s">
        <v>233</v>
      </c>
      <c r="B405" s="18"/>
      <c r="C405" s="18"/>
      <c r="D405" s="28" t="s">
        <v>82</v>
      </c>
      <c r="E405" s="325">
        <v>360</v>
      </c>
      <c r="F405" s="35">
        <v>720</v>
      </c>
      <c r="G405" s="35">
        <v>680.19</v>
      </c>
      <c r="H405" s="92">
        <f t="shared" si="12"/>
        <v>0.9447083333333334</v>
      </c>
      <c r="I405" s="92">
        <f t="shared" si="13"/>
        <v>3.490674109280569E-05</v>
      </c>
      <c r="J405" s="35"/>
      <c r="L405" s="74"/>
    </row>
    <row r="406" spans="1:12" s="26" customFormat="1" ht="12.75">
      <c r="A406" s="29" t="s">
        <v>165</v>
      </c>
      <c r="B406" s="18"/>
      <c r="C406" s="18"/>
      <c r="D406" s="28" t="s">
        <v>166</v>
      </c>
      <c r="E406" s="325">
        <v>24000</v>
      </c>
      <c r="F406" s="225">
        <v>29850</v>
      </c>
      <c r="G406" s="225">
        <v>29575</v>
      </c>
      <c r="H406" s="92">
        <f t="shared" si="12"/>
        <v>0.990787269681742</v>
      </c>
      <c r="I406" s="92">
        <f t="shared" si="13"/>
        <v>0.0015177624896274982</v>
      </c>
      <c r="J406" s="35"/>
      <c r="L406" s="74"/>
    </row>
    <row r="407" spans="1:12" s="26" customFormat="1" ht="12.75">
      <c r="A407" s="29" t="s">
        <v>546</v>
      </c>
      <c r="B407" s="18"/>
      <c r="C407" s="18"/>
      <c r="D407" s="28" t="s">
        <v>555</v>
      </c>
      <c r="E407" s="325">
        <v>0</v>
      </c>
      <c r="F407" s="225">
        <v>16066</v>
      </c>
      <c r="G407" s="225">
        <v>10139.87</v>
      </c>
      <c r="H407" s="92">
        <f t="shared" si="12"/>
        <v>0.6311384289804557</v>
      </c>
      <c r="I407" s="92">
        <f t="shared" si="13"/>
        <v>0.0005203690392459571</v>
      </c>
      <c r="J407" s="35"/>
      <c r="L407" s="74"/>
    </row>
    <row r="408" spans="1:12" s="26" customFormat="1" ht="12.75">
      <c r="A408" s="29" t="s">
        <v>9</v>
      </c>
      <c r="B408" s="18"/>
      <c r="C408" s="18"/>
      <c r="D408" s="18">
        <v>4210</v>
      </c>
      <c r="E408" s="325">
        <v>43104</v>
      </c>
      <c r="F408" s="225">
        <v>53331</v>
      </c>
      <c r="G408" s="225">
        <v>46472.24</v>
      </c>
      <c r="H408" s="92">
        <f t="shared" si="12"/>
        <v>0.8713926234272749</v>
      </c>
      <c r="I408" s="92">
        <f t="shared" si="13"/>
        <v>0.002384913700117214</v>
      </c>
      <c r="J408" s="35"/>
      <c r="L408" s="74"/>
    </row>
    <row r="409" spans="1:12" s="26" customFormat="1" ht="12.75">
      <c r="A409" s="29" t="s">
        <v>60</v>
      </c>
      <c r="B409" s="18"/>
      <c r="C409" s="18"/>
      <c r="D409" s="28" t="s">
        <v>139</v>
      </c>
      <c r="E409" s="325">
        <v>5000</v>
      </c>
      <c r="F409" s="220">
        <v>5000</v>
      </c>
      <c r="G409" s="34">
        <v>3272.21</v>
      </c>
      <c r="H409" s="92">
        <f t="shared" si="12"/>
        <v>0.654442</v>
      </c>
      <c r="I409" s="92">
        <f t="shared" si="13"/>
        <v>0.00016792688406370234</v>
      </c>
      <c r="J409" s="35"/>
      <c r="L409" s="74"/>
    </row>
    <row r="410" spans="1:12" ht="12.75">
      <c r="A410" s="29" t="s">
        <v>618</v>
      </c>
      <c r="B410" s="18"/>
      <c r="C410" s="18"/>
      <c r="D410" s="28" t="s">
        <v>147</v>
      </c>
      <c r="E410" s="325">
        <v>1000</v>
      </c>
      <c r="F410" s="220">
        <v>1000</v>
      </c>
      <c r="G410" s="34">
        <v>0</v>
      </c>
      <c r="H410" s="92">
        <f t="shared" si="12"/>
        <v>0</v>
      </c>
      <c r="I410" s="92">
        <f t="shared" si="13"/>
        <v>0</v>
      </c>
      <c r="J410" s="35"/>
      <c r="L410" s="74"/>
    </row>
    <row r="411" spans="1:12" s="26" customFormat="1" ht="12.75">
      <c r="A411" s="29" t="s">
        <v>10</v>
      </c>
      <c r="B411" s="18"/>
      <c r="C411" s="18"/>
      <c r="D411" s="28" t="s">
        <v>154</v>
      </c>
      <c r="E411" s="325">
        <v>300</v>
      </c>
      <c r="F411" s="220">
        <v>300</v>
      </c>
      <c r="G411" s="34">
        <v>0</v>
      </c>
      <c r="H411" s="92">
        <f t="shared" si="12"/>
        <v>0</v>
      </c>
      <c r="I411" s="92">
        <f t="shared" si="13"/>
        <v>0</v>
      </c>
      <c r="J411" s="35"/>
      <c r="L411" s="74"/>
    </row>
    <row r="412" spans="1:12" s="26" customFormat="1" ht="12.75">
      <c r="A412" s="29" t="s">
        <v>11</v>
      </c>
      <c r="B412" s="18"/>
      <c r="C412" s="18"/>
      <c r="D412" s="28" t="s">
        <v>136</v>
      </c>
      <c r="E412" s="325">
        <v>2500</v>
      </c>
      <c r="F412" s="220">
        <v>2500</v>
      </c>
      <c r="G412" s="34">
        <v>0</v>
      </c>
      <c r="H412" s="92">
        <f t="shared" si="12"/>
        <v>0</v>
      </c>
      <c r="I412" s="92">
        <f t="shared" si="13"/>
        <v>0</v>
      </c>
      <c r="J412" s="35"/>
      <c r="L412" s="74"/>
    </row>
    <row r="413" spans="1:12" s="26" customFormat="1" ht="12.75">
      <c r="A413" s="29" t="s">
        <v>48</v>
      </c>
      <c r="B413" s="18"/>
      <c r="C413" s="18"/>
      <c r="D413" s="28" t="s">
        <v>138</v>
      </c>
      <c r="E413" s="325">
        <v>100</v>
      </c>
      <c r="F413" s="220">
        <v>100</v>
      </c>
      <c r="G413" s="34">
        <v>0</v>
      </c>
      <c r="H413" s="92">
        <f t="shared" si="12"/>
        <v>0</v>
      </c>
      <c r="I413" s="92">
        <f t="shared" si="13"/>
        <v>0</v>
      </c>
      <c r="J413" s="35"/>
      <c r="L413" s="74"/>
    </row>
    <row r="414" spans="1:12" s="26" customFormat="1" ht="12.75">
      <c r="A414" s="19" t="s">
        <v>12</v>
      </c>
      <c r="B414" s="18"/>
      <c r="C414" s="18"/>
      <c r="D414" s="18">
        <v>4300</v>
      </c>
      <c r="E414" s="325">
        <v>33500</v>
      </c>
      <c r="F414" s="220">
        <v>28389</v>
      </c>
      <c r="G414" s="34">
        <v>21762.21</v>
      </c>
      <c r="H414" s="92">
        <f t="shared" si="12"/>
        <v>0.7665719116559231</v>
      </c>
      <c r="I414" s="92">
        <f t="shared" si="13"/>
        <v>0.0011168171100387637</v>
      </c>
      <c r="J414" s="35"/>
      <c r="L414" s="74"/>
    </row>
    <row r="415" spans="1:12" s="26" customFormat="1" ht="24">
      <c r="A415" s="106" t="s">
        <v>352</v>
      </c>
      <c r="B415" s="18"/>
      <c r="C415" s="18"/>
      <c r="D415" s="18" t="s">
        <v>179</v>
      </c>
      <c r="E415" s="325">
        <v>0</v>
      </c>
      <c r="F415" s="220">
        <v>8000</v>
      </c>
      <c r="G415" s="34">
        <v>6016</v>
      </c>
      <c r="H415" s="92">
        <f t="shared" si="12"/>
        <v>0.752</v>
      </c>
      <c r="I415" s="92">
        <f t="shared" si="13"/>
        <v>0.00030873572739134505</v>
      </c>
      <c r="J415" s="35"/>
      <c r="L415" s="74"/>
    </row>
    <row r="416" spans="1:12" ht="12.75">
      <c r="A416" s="29" t="s">
        <v>550</v>
      </c>
      <c r="B416" s="18"/>
      <c r="C416" s="18"/>
      <c r="D416" s="18" t="s">
        <v>201</v>
      </c>
      <c r="E416" s="325">
        <v>400</v>
      </c>
      <c r="F416" s="220">
        <v>1676</v>
      </c>
      <c r="G416" s="34">
        <v>899.33</v>
      </c>
      <c r="H416" s="92">
        <f t="shared" si="12"/>
        <v>0.5365930787589499</v>
      </c>
      <c r="I416" s="92">
        <f t="shared" si="13"/>
        <v>4.6152809460581505E-05</v>
      </c>
      <c r="J416" s="35"/>
      <c r="L416" s="74"/>
    </row>
    <row r="417" spans="1:12" ht="25.5">
      <c r="A417" s="29" t="s">
        <v>567</v>
      </c>
      <c r="B417" s="18"/>
      <c r="C417" s="18"/>
      <c r="D417" s="18" t="s">
        <v>202</v>
      </c>
      <c r="E417" s="325">
        <v>1500</v>
      </c>
      <c r="F417" s="220">
        <v>0</v>
      </c>
      <c r="G417" s="34">
        <v>0</v>
      </c>
      <c r="H417" s="92">
        <v>0</v>
      </c>
      <c r="I417" s="92">
        <f t="shared" si="13"/>
        <v>0</v>
      </c>
      <c r="J417" s="35"/>
      <c r="L417" s="74"/>
    </row>
    <row r="418" spans="1:12" ht="25.5">
      <c r="A418" s="37" t="s">
        <v>213</v>
      </c>
      <c r="B418" s="18"/>
      <c r="C418" s="18"/>
      <c r="D418" s="28" t="s">
        <v>214</v>
      </c>
      <c r="E418" s="325">
        <v>1000</v>
      </c>
      <c r="F418" s="220">
        <v>6000</v>
      </c>
      <c r="G418" s="34">
        <v>2646</v>
      </c>
      <c r="H418" s="92">
        <f t="shared" si="12"/>
        <v>0.441</v>
      </c>
      <c r="I418" s="92">
        <f t="shared" si="13"/>
        <v>0.0001357903481844247</v>
      </c>
      <c r="J418" s="35"/>
      <c r="L418" s="74"/>
    </row>
    <row r="419" spans="1:12" ht="12.75">
      <c r="A419" s="19" t="s">
        <v>25</v>
      </c>
      <c r="B419" s="18"/>
      <c r="C419" s="18"/>
      <c r="D419" s="18">
        <v>4410</v>
      </c>
      <c r="E419" s="325">
        <v>800</v>
      </c>
      <c r="F419" s="220">
        <v>800</v>
      </c>
      <c r="G419" s="34">
        <v>0</v>
      </c>
      <c r="H419" s="92">
        <f t="shared" si="12"/>
        <v>0</v>
      </c>
      <c r="I419" s="92">
        <f t="shared" si="13"/>
        <v>0</v>
      </c>
      <c r="J419" s="35"/>
      <c r="L419" s="74"/>
    </row>
    <row r="420" spans="1:12" ht="12.75">
      <c r="A420" s="29" t="s">
        <v>26</v>
      </c>
      <c r="B420" s="18"/>
      <c r="C420" s="18"/>
      <c r="D420" s="28" t="s">
        <v>92</v>
      </c>
      <c r="E420" s="325">
        <v>500</v>
      </c>
      <c r="F420" s="220">
        <v>500</v>
      </c>
      <c r="G420" s="34">
        <v>174</v>
      </c>
      <c r="H420" s="92">
        <f t="shared" si="12"/>
        <v>0.348</v>
      </c>
      <c r="I420" s="92">
        <f t="shared" si="13"/>
        <v>8.929524030268291E-06</v>
      </c>
      <c r="J420" s="35"/>
      <c r="L420" s="74"/>
    </row>
    <row r="421" spans="1:12" ht="12.75">
      <c r="A421" s="29" t="s">
        <v>338</v>
      </c>
      <c r="B421" s="18"/>
      <c r="C421" s="18"/>
      <c r="D421" s="28" t="s">
        <v>143</v>
      </c>
      <c r="E421" s="325">
        <v>1094</v>
      </c>
      <c r="F421" s="220">
        <v>1094</v>
      </c>
      <c r="G421" s="34">
        <v>1082.99</v>
      </c>
      <c r="H421" s="92">
        <f t="shared" si="12"/>
        <v>0.9899360146252285</v>
      </c>
      <c r="I421" s="92">
        <f t="shared" si="13"/>
        <v>5.5578076031840555E-05</v>
      </c>
      <c r="J421" s="35"/>
      <c r="L421" s="74"/>
    </row>
    <row r="422" spans="1:12" ht="12.75">
      <c r="A422" s="29" t="s">
        <v>93</v>
      </c>
      <c r="B422" s="18"/>
      <c r="C422" s="18"/>
      <c r="D422" s="28" t="s">
        <v>94</v>
      </c>
      <c r="E422" s="325">
        <v>1000</v>
      </c>
      <c r="F422" s="220">
        <v>1000</v>
      </c>
      <c r="G422" s="34">
        <v>280</v>
      </c>
      <c r="H422" s="92">
        <f t="shared" si="12"/>
        <v>0.28</v>
      </c>
      <c r="I422" s="92">
        <f t="shared" si="13"/>
        <v>1.4369349014224836E-05</v>
      </c>
      <c r="J422" s="35"/>
      <c r="L422" s="74"/>
    </row>
    <row r="423" spans="1:12" ht="25.5">
      <c r="A423" s="29" t="s">
        <v>215</v>
      </c>
      <c r="B423" s="18"/>
      <c r="C423" s="18"/>
      <c r="D423" s="28" t="s">
        <v>200</v>
      </c>
      <c r="E423" s="325">
        <v>2000</v>
      </c>
      <c r="F423" s="220">
        <v>2000</v>
      </c>
      <c r="G423" s="34">
        <v>0</v>
      </c>
      <c r="H423" s="92">
        <f t="shared" si="12"/>
        <v>0</v>
      </c>
      <c r="I423" s="92">
        <f t="shared" si="13"/>
        <v>0</v>
      </c>
      <c r="J423" s="35"/>
      <c r="L423" s="74"/>
    </row>
    <row r="424" spans="1:12" ht="12.75" customHeight="1">
      <c r="A424" s="29" t="s">
        <v>396</v>
      </c>
      <c r="B424" s="18"/>
      <c r="C424" s="18"/>
      <c r="D424" s="28" t="s">
        <v>149</v>
      </c>
      <c r="E424" s="325">
        <v>0</v>
      </c>
      <c r="F424" s="220">
        <v>5210</v>
      </c>
      <c r="G424" s="34">
        <v>5209.99</v>
      </c>
      <c r="H424" s="92">
        <f t="shared" si="12"/>
        <v>0.9999980806142034</v>
      </c>
      <c r="I424" s="92">
        <f t="shared" si="13"/>
        <v>0.0002673720166807902</v>
      </c>
      <c r="J424" s="35"/>
      <c r="L424" s="74"/>
    </row>
    <row r="425" spans="1:12" ht="15" customHeight="1" hidden="1">
      <c r="A425" s="343" t="s">
        <v>15</v>
      </c>
      <c r="B425" s="336"/>
      <c r="C425" s="336" t="s">
        <v>409</v>
      </c>
      <c r="D425" s="336"/>
      <c r="E425" s="324">
        <f>SUM(E426)</f>
        <v>0</v>
      </c>
      <c r="F425" s="344">
        <f>SUM(F426)</f>
        <v>0</v>
      </c>
      <c r="G425" s="345">
        <f>SUM(G426)</f>
        <v>0</v>
      </c>
      <c r="H425" s="338" t="e">
        <f t="shared" si="12"/>
        <v>#DIV/0!</v>
      </c>
      <c r="I425" s="30">
        <f t="shared" si="13"/>
        <v>0</v>
      </c>
      <c r="J425" s="339">
        <v>0</v>
      </c>
      <c r="L425" s="74"/>
    </row>
    <row r="426" spans="1:12" ht="12.75" hidden="1">
      <c r="A426" s="22" t="s">
        <v>48</v>
      </c>
      <c r="B426" s="18"/>
      <c r="C426" s="18"/>
      <c r="D426" s="18" t="s">
        <v>138</v>
      </c>
      <c r="E426" s="325">
        <v>0</v>
      </c>
      <c r="F426" s="220">
        <v>0</v>
      </c>
      <c r="G426" s="34">
        <v>0</v>
      </c>
      <c r="H426" s="92" t="e">
        <f t="shared" si="12"/>
        <v>#DIV/0!</v>
      </c>
      <c r="I426" s="30">
        <f t="shared" si="13"/>
        <v>0</v>
      </c>
      <c r="J426" s="35"/>
      <c r="L426" s="74"/>
    </row>
    <row r="427" spans="1:12" ht="18" customHeight="1">
      <c r="A427" s="20" t="s">
        <v>148</v>
      </c>
      <c r="B427" s="16" t="s">
        <v>127</v>
      </c>
      <c r="C427" s="16"/>
      <c r="D427" s="16"/>
      <c r="E427" s="323">
        <f>SUM(E428,E430,E448,E466,E468,E471,E476,E496,E502,E514,E474,E432,E434,E438)</f>
        <v>4587800</v>
      </c>
      <c r="F427" s="188">
        <f>SUM(F428,F430,F448,F466,F468,F471,F476,F496,F502,F514,F474,F432,F434,F438)</f>
        <v>5052835.78</v>
      </c>
      <c r="G427" s="333">
        <f>SUM(G428,G430,G448,G466,G468,G471,G476,G496,G502,G514,G474,G432,G434,G438)</f>
        <v>4918673.289999998</v>
      </c>
      <c r="H427" s="30">
        <f t="shared" si="12"/>
        <v>0.9734480802778035</v>
      </c>
      <c r="I427" s="30">
        <f t="shared" si="13"/>
        <v>0.2524219042534125</v>
      </c>
      <c r="J427" s="62">
        <v>0</v>
      </c>
      <c r="L427" s="74"/>
    </row>
    <row r="428" spans="1:12" s="67" customFormat="1" ht="15" customHeight="1">
      <c r="A428" s="103" t="s">
        <v>371</v>
      </c>
      <c r="B428" s="98"/>
      <c r="C428" s="98" t="s">
        <v>372</v>
      </c>
      <c r="D428" s="98"/>
      <c r="E428" s="327">
        <f>E429</f>
        <v>1500</v>
      </c>
      <c r="F428" s="221">
        <f>F429</f>
        <v>1500</v>
      </c>
      <c r="G428" s="221">
        <f>G429</f>
        <v>0</v>
      </c>
      <c r="H428" s="68">
        <f t="shared" si="12"/>
        <v>0</v>
      </c>
      <c r="I428" s="68">
        <f t="shared" si="13"/>
        <v>0</v>
      </c>
      <c r="J428" s="95"/>
      <c r="L428" s="100"/>
    </row>
    <row r="429" spans="1:12" ht="12.75">
      <c r="A429" s="23" t="s">
        <v>12</v>
      </c>
      <c r="B429" s="21"/>
      <c r="C429" s="21"/>
      <c r="D429" s="21" t="s">
        <v>79</v>
      </c>
      <c r="E429" s="328">
        <v>1500</v>
      </c>
      <c r="F429" s="34">
        <v>1500</v>
      </c>
      <c r="G429" s="34">
        <v>0</v>
      </c>
      <c r="H429" s="92">
        <f t="shared" si="12"/>
        <v>0</v>
      </c>
      <c r="I429" s="92">
        <f t="shared" si="13"/>
        <v>0</v>
      </c>
      <c r="J429" s="34"/>
      <c r="L429" s="74"/>
    </row>
    <row r="430" spans="1:12" ht="15" customHeight="1">
      <c r="A430" s="65" t="s">
        <v>177</v>
      </c>
      <c r="B430" s="98"/>
      <c r="C430" s="94" t="s">
        <v>178</v>
      </c>
      <c r="D430" s="94"/>
      <c r="E430" s="346">
        <f>SUM(E431)</f>
        <v>229076</v>
      </c>
      <c r="F430" s="95">
        <f>F431</f>
        <v>219076</v>
      </c>
      <c r="G430" s="95">
        <f>G431</f>
        <v>215249.09</v>
      </c>
      <c r="H430" s="68">
        <f t="shared" si="12"/>
        <v>0.9825315872117438</v>
      </c>
      <c r="I430" s="68">
        <f t="shared" si="13"/>
        <v>0.011046390354301047</v>
      </c>
      <c r="J430" s="96"/>
      <c r="L430" s="74"/>
    </row>
    <row r="431" spans="1:12" s="78" customFormat="1" ht="24">
      <c r="A431" s="106" t="s">
        <v>352</v>
      </c>
      <c r="B431" s="16"/>
      <c r="C431" s="16"/>
      <c r="D431" s="28" t="s">
        <v>179</v>
      </c>
      <c r="E431" s="329">
        <v>229076</v>
      </c>
      <c r="F431" s="220">
        <v>219076</v>
      </c>
      <c r="G431" s="220">
        <v>215249.09</v>
      </c>
      <c r="H431" s="92">
        <f t="shared" si="12"/>
        <v>0.9825315872117438</v>
      </c>
      <c r="I431" s="92">
        <f>G431/19485921.02</f>
        <v>0.011046390354301047</v>
      </c>
      <c r="J431" s="35"/>
      <c r="L431" s="86"/>
    </row>
    <row r="432" spans="1:12" s="71" customFormat="1" ht="15" customHeight="1">
      <c r="A432" s="111" t="s">
        <v>373</v>
      </c>
      <c r="B432" s="98"/>
      <c r="C432" s="98" t="s">
        <v>374</v>
      </c>
      <c r="D432" s="94"/>
      <c r="E432" s="324">
        <f>E433</f>
        <v>1500</v>
      </c>
      <c r="F432" s="224">
        <f>F433</f>
        <v>1500</v>
      </c>
      <c r="G432" s="224">
        <f>G433</f>
        <v>0</v>
      </c>
      <c r="H432" s="68">
        <f t="shared" si="12"/>
        <v>0</v>
      </c>
      <c r="I432" s="68">
        <f t="shared" si="13"/>
        <v>0</v>
      </c>
      <c r="J432" s="96"/>
      <c r="L432" s="74"/>
    </row>
    <row r="433" spans="1:12" s="67" customFormat="1" ht="12.75">
      <c r="A433" s="106" t="s">
        <v>53</v>
      </c>
      <c r="B433" s="16"/>
      <c r="C433" s="16"/>
      <c r="D433" s="28" t="s">
        <v>150</v>
      </c>
      <c r="E433" s="329">
        <v>1500</v>
      </c>
      <c r="F433" s="220">
        <v>1500</v>
      </c>
      <c r="G433" s="220">
        <v>0</v>
      </c>
      <c r="H433" s="92">
        <f t="shared" si="12"/>
        <v>0</v>
      </c>
      <c r="I433" s="92">
        <f t="shared" si="13"/>
        <v>0</v>
      </c>
      <c r="J433" s="35"/>
      <c r="L433" s="100"/>
    </row>
    <row r="434" spans="1:12" ht="15" customHeight="1">
      <c r="A434" s="111" t="s">
        <v>375</v>
      </c>
      <c r="B434" s="98"/>
      <c r="C434" s="98" t="s">
        <v>376</v>
      </c>
      <c r="D434" s="94"/>
      <c r="E434" s="324">
        <f>E435+E436+E437</f>
        <v>2700</v>
      </c>
      <c r="F434" s="224">
        <f>F435+F436+F437</f>
        <v>2700</v>
      </c>
      <c r="G434" s="224">
        <f>G435+G436+G437</f>
        <v>471.83</v>
      </c>
      <c r="H434" s="68">
        <f t="shared" si="12"/>
        <v>0.17475185185185185</v>
      </c>
      <c r="I434" s="68">
        <f t="shared" si="13"/>
        <v>2.4213892662077513E-05</v>
      </c>
      <c r="J434" s="96"/>
      <c r="L434" s="74"/>
    </row>
    <row r="435" spans="1:12" s="67" customFormat="1" ht="12.75">
      <c r="A435" s="106" t="s">
        <v>9</v>
      </c>
      <c r="B435" s="16"/>
      <c r="C435" s="16"/>
      <c r="D435" s="28" t="s">
        <v>83</v>
      </c>
      <c r="E435" s="329">
        <v>1200</v>
      </c>
      <c r="F435" s="223">
        <v>1200</v>
      </c>
      <c r="G435" s="220">
        <v>471.83</v>
      </c>
      <c r="H435" s="92">
        <f t="shared" si="12"/>
        <v>0.39319166666666666</v>
      </c>
      <c r="I435" s="92">
        <f t="shared" si="13"/>
        <v>2.4213892662077513E-05</v>
      </c>
      <c r="J435" s="35"/>
      <c r="L435" s="100"/>
    </row>
    <row r="436" spans="1:12" ht="12.75">
      <c r="A436" s="106" t="s">
        <v>25</v>
      </c>
      <c r="B436" s="16"/>
      <c r="C436" s="16"/>
      <c r="D436" s="28" t="s">
        <v>84</v>
      </c>
      <c r="E436" s="329">
        <v>500</v>
      </c>
      <c r="F436" s="223">
        <v>500</v>
      </c>
      <c r="G436" s="220">
        <v>0</v>
      </c>
      <c r="H436" s="92">
        <f aca="true" t="shared" si="14" ref="H436:H510">G436/F436</f>
        <v>0</v>
      </c>
      <c r="I436" s="92">
        <f t="shared" si="13"/>
        <v>0</v>
      </c>
      <c r="J436" s="35"/>
      <c r="L436" s="74"/>
    </row>
    <row r="437" spans="1:12" s="67" customFormat="1" ht="25.5">
      <c r="A437" s="29" t="s">
        <v>215</v>
      </c>
      <c r="B437" s="16"/>
      <c r="C437" s="16"/>
      <c r="D437" s="28" t="s">
        <v>200</v>
      </c>
      <c r="E437" s="329">
        <v>1000</v>
      </c>
      <c r="F437" s="223">
        <v>1000</v>
      </c>
      <c r="G437" s="220">
        <v>0</v>
      </c>
      <c r="H437" s="92">
        <f t="shared" si="14"/>
        <v>0</v>
      </c>
      <c r="I437" s="92">
        <f t="shared" si="13"/>
        <v>0</v>
      </c>
      <c r="J437" s="35"/>
      <c r="L437" s="100"/>
    </row>
    <row r="438" spans="1:12" ht="15" customHeight="1">
      <c r="A438" s="65" t="s">
        <v>398</v>
      </c>
      <c r="B438" s="98"/>
      <c r="C438" s="98" t="s">
        <v>399</v>
      </c>
      <c r="D438" s="94"/>
      <c r="E438" s="324">
        <f>SUM(E439:E447)</f>
        <v>18863</v>
      </c>
      <c r="F438" s="224">
        <f>SUM(F439:F447)</f>
        <v>15380</v>
      </c>
      <c r="G438" s="224">
        <f>SUM(G439:G447)</f>
        <v>14215.51</v>
      </c>
      <c r="H438" s="68">
        <f t="shared" si="14"/>
        <v>0.9242854356306892</v>
      </c>
      <c r="I438" s="68">
        <f t="shared" si="13"/>
        <v>0.0007295272307328689</v>
      </c>
      <c r="J438" s="96"/>
      <c r="L438" s="74"/>
    </row>
    <row r="439" spans="1:12" ht="12.75">
      <c r="A439" s="19" t="s">
        <v>190</v>
      </c>
      <c r="B439" s="16"/>
      <c r="C439" s="16"/>
      <c r="D439" s="28" t="s">
        <v>151</v>
      </c>
      <c r="E439" s="329">
        <v>12537</v>
      </c>
      <c r="F439" s="223">
        <v>151</v>
      </c>
      <c r="G439" s="220">
        <v>150.36</v>
      </c>
      <c r="H439" s="92">
        <f t="shared" si="14"/>
        <v>0.9957615894039736</v>
      </c>
      <c r="I439" s="92">
        <f t="shared" si="13"/>
        <v>7.716340420638737E-06</v>
      </c>
      <c r="J439" s="35"/>
      <c r="L439" s="74"/>
    </row>
    <row r="440" spans="1:12" ht="12.75">
      <c r="A440" s="19" t="s">
        <v>20</v>
      </c>
      <c r="B440" s="16"/>
      <c r="C440" s="16"/>
      <c r="D440" s="28" t="s">
        <v>171</v>
      </c>
      <c r="E440" s="329">
        <v>1057</v>
      </c>
      <c r="F440" s="223">
        <v>743</v>
      </c>
      <c r="G440" s="220">
        <v>742.95</v>
      </c>
      <c r="H440" s="92">
        <f t="shared" si="14"/>
        <v>0.9999327052489907</v>
      </c>
      <c r="I440" s="92">
        <f t="shared" si="13"/>
        <v>3.812752803613694E-05</v>
      </c>
      <c r="J440" s="35"/>
      <c r="L440" s="74"/>
    </row>
    <row r="441" spans="1:12" ht="12.75">
      <c r="A441" s="29" t="s">
        <v>21</v>
      </c>
      <c r="B441" s="16"/>
      <c r="C441" s="16"/>
      <c r="D441" s="28" t="s">
        <v>81</v>
      </c>
      <c r="E441" s="329">
        <v>2341</v>
      </c>
      <c r="F441" s="223">
        <v>154</v>
      </c>
      <c r="G441" s="220">
        <v>153.83</v>
      </c>
      <c r="H441" s="92">
        <f t="shared" si="14"/>
        <v>0.998896103896104</v>
      </c>
      <c r="I441" s="92">
        <f t="shared" si="13"/>
        <v>7.894417710207882E-06</v>
      </c>
      <c r="J441" s="35"/>
      <c r="L441" s="74"/>
    </row>
    <row r="442" spans="1:12" s="67" customFormat="1" ht="12.75">
      <c r="A442" s="19" t="s">
        <v>233</v>
      </c>
      <c r="B442" s="16"/>
      <c r="C442" s="16"/>
      <c r="D442" s="28" t="s">
        <v>82</v>
      </c>
      <c r="E442" s="329">
        <v>334</v>
      </c>
      <c r="F442" s="223">
        <v>19</v>
      </c>
      <c r="G442" s="220">
        <v>18.21</v>
      </c>
      <c r="H442" s="92">
        <f t="shared" si="14"/>
        <v>0.958421052631579</v>
      </c>
      <c r="I442" s="92">
        <f t="shared" si="13"/>
        <v>9.345208769608367E-07</v>
      </c>
      <c r="J442" s="35"/>
      <c r="L442" s="100"/>
    </row>
    <row r="443" spans="1:12" s="67" customFormat="1" ht="12.75">
      <c r="A443" s="19" t="s">
        <v>165</v>
      </c>
      <c r="B443" s="16"/>
      <c r="C443" s="16"/>
      <c r="D443" s="28" t="s">
        <v>166</v>
      </c>
      <c r="E443" s="329">
        <v>0</v>
      </c>
      <c r="F443" s="223">
        <v>12778</v>
      </c>
      <c r="G443" s="220">
        <v>12528</v>
      </c>
      <c r="H443" s="92">
        <f t="shared" si="14"/>
        <v>0.9804351228674284</v>
      </c>
      <c r="I443" s="92">
        <f t="shared" si="13"/>
        <v>0.0006429257301793169</v>
      </c>
      <c r="J443" s="35"/>
      <c r="L443" s="100"/>
    </row>
    <row r="444" spans="1:12" ht="12.75">
      <c r="A444" s="19" t="s">
        <v>9</v>
      </c>
      <c r="B444" s="16"/>
      <c r="C444" s="16"/>
      <c r="D444" s="28" t="s">
        <v>83</v>
      </c>
      <c r="E444" s="329">
        <v>300</v>
      </c>
      <c r="F444" s="223">
        <v>300</v>
      </c>
      <c r="G444" s="220">
        <v>30</v>
      </c>
      <c r="H444" s="92">
        <f t="shared" si="14"/>
        <v>0.1</v>
      </c>
      <c r="I444" s="92">
        <f t="shared" si="13"/>
        <v>1.5395731086669467E-06</v>
      </c>
      <c r="J444" s="35"/>
      <c r="L444" s="74"/>
    </row>
    <row r="445" spans="1:12" ht="12.75">
      <c r="A445" s="19" t="s">
        <v>12</v>
      </c>
      <c r="B445" s="16"/>
      <c r="C445" s="16"/>
      <c r="D445" s="28" t="s">
        <v>79</v>
      </c>
      <c r="E445" s="329">
        <v>1000</v>
      </c>
      <c r="F445" s="223">
        <v>1000</v>
      </c>
      <c r="G445" s="220">
        <v>492</v>
      </c>
      <c r="H445" s="92">
        <f t="shared" si="14"/>
        <v>0.492</v>
      </c>
      <c r="I445" s="92">
        <f t="shared" si="13"/>
        <v>2.5248998982137927E-05</v>
      </c>
      <c r="J445" s="35"/>
      <c r="L445" s="74"/>
    </row>
    <row r="446" spans="1:12" ht="12.75">
      <c r="A446" s="19" t="s">
        <v>25</v>
      </c>
      <c r="B446" s="16"/>
      <c r="C446" s="16"/>
      <c r="D446" s="28" t="s">
        <v>84</v>
      </c>
      <c r="E446" s="329">
        <v>200</v>
      </c>
      <c r="F446" s="223">
        <v>200</v>
      </c>
      <c r="G446" s="220">
        <v>65.2</v>
      </c>
      <c r="H446" s="92">
        <f t="shared" si="14"/>
        <v>0.326</v>
      </c>
      <c r="I446" s="92">
        <f t="shared" si="13"/>
        <v>3.3460055561694977E-06</v>
      </c>
      <c r="J446" s="35"/>
      <c r="L446" s="74"/>
    </row>
    <row r="447" spans="1:12" ht="12.75">
      <c r="A447" s="29" t="s">
        <v>338</v>
      </c>
      <c r="B447" s="16"/>
      <c r="C447" s="16"/>
      <c r="D447" s="28" t="s">
        <v>143</v>
      </c>
      <c r="E447" s="329">
        <v>1094</v>
      </c>
      <c r="F447" s="223">
        <v>35</v>
      </c>
      <c r="G447" s="220">
        <v>34.96</v>
      </c>
      <c r="H447" s="92">
        <f t="shared" si="14"/>
        <v>0.9988571428571429</v>
      </c>
      <c r="I447" s="92">
        <f t="shared" si="13"/>
        <v>1.7941158626332152E-06</v>
      </c>
      <c r="J447" s="35"/>
      <c r="L447" s="74"/>
    </row>
    <row r="448" spans="1:12" ht="38.25">
      <c r="A448" s="231" t="s">
        <v>524</v>
      </c>
      <c r="B448" s="98"/>
      <c r="C448" s="94" t="s">
        <v>135</v>
      </c>
      <c r="D448" s="94"/>
      <c r="E448" s="324">
        <f>SUM(E449:E465)</f>
        <v>3046200</v>
      </c>
      <c r="F448" s="95">
        <f>SUM(F449:F465)</f>
        <v>3226091</v>
      </c>
      <c r="G448" s="95">
        <f>SUM(G449:G465)</f>
        <v>3199612.1899999995</v>
      </c>
      <c r="H448" s="68">
        <f t="shared" si="14"/>
        <v>0.991792292901843</v>
      </c>
      <c r="I448" s="68">
        <f t="shared" si="13"/>
        <v>0.16420122952956523</v>
      </c>
      <c r="J448" s="96"/>
      <c r="L448" s="74"/>
    </row>
    <row r="449" spans="1:12" ht="48">
      <c r="A449" s="232" t="s">
        <v>353</v>
      </c>
      <c r="B449" s="16"/>
      <c r="C449" s="28"/>
      <c r="D449" s="28" t="s">
        <v>259</v>
      </c>
      <c r="E449" s="329">
        <v>2500</v>
      </c>
      <c r="F449" s="223">
        <v>2000</v>
      </c>
      <c r="G449" s="223">
        <v>1826.4</v>
      </c>
      <c r="H449" s="92">
        <f t="shared" si="14"/>
        <v>0.9132</v>
      </c>
      <c r="I449" s="92">
        <f t="shared" si="13"/>
        <v>9.372921085564372E-05</v>
      </c>
      <c r="J449" s="62"/>
      <c r="L449" s="74"/>
    </row>
    <row r="450" spans="1:12" ht="12.75">
      <c r="A450" s="54" t="s">
        <v>336</v>
      </c>
      <c r="B450" s="16"/>
      <c r="C450" s="28"/>
      <c r="D450" s="28" t="s">
        <v>98</v>
      </c>
      <c r="E450" s="329">
        <v>150</v>
      </c>
      <c r="F450" s="34">
        <v>350</v>
      </c>
      <c r="G450" s="34">
        <v>252.58</v>
      </c>
      <c r="H450" s="92">
        <f t="shared" si="14"/>
        <v>0.7216571428571429</v>
      </c>
      <c r="I450" s="92">
        <f t="shared" si="13"/>
        <v>1.2962179192903246E-05</v>
      </c>
      <c r="J450" s="35"/>
      <c r="L450" s="74"/>
    </row>
    <row r="451" spans="1:12" s="67" customFormat="1" ht="12.75">
      <c r="A451" s="29" t="s">
        <v>53</v>
      </c>
      <c r="B451" s="16"/>
      <c r="C451" s="28"/>
      <c r="D451" s="28" t="s">
        <v>150</v>
      </c>
      <c r="E451" s="329">
        <v>2783301</v>
      </c>
      <c r="F451" s="34">
        <v>2904578</v>
      </c>
      <c r="G451" s="34">
        <v>2885891.09</v>
      </c>
      <c r="H451" s="92">
        <f t="shared" si="14"/>
        <v>0.9935663941543315</v>
      </c>
      <c r="I451" s="92">
        <f t="shared" si="13"/>
        <v>0.14810134389018476</v>
      </c>
      <c r="J451" s="35"/>
      <c r="L451" s="100"/>
    </row>
    <row r="452" spans="1:12" ht="12.75">
      <c r="A452" s="29" t="s">
        <v>19</v>
      </c>
      <c r="B452" s="16"/>
      <c r="C452" s="28"/>
      <c r="D452" s="28" t="s">
        <v>151</v>
      </c>
      <c r="E452" s="329">
        <v>72652</v>
      </c>
      <c r="F452" s="34">
        <v>78382</v>
      </c>
      <c r="G452" s="34">
        <v>74912.52</v>
      </c>
      <c r="H452" s="92">
        <f t="shared" si="14"/>
        <v>0.9557362659794341</v>
      </c>
      <c r="I452" s="92">
        <f aca="true" t="shared" si="15" ref="I452:I515">G452/19485921.02</f>
        <v>0.003844443376482494</v>
      </c>
      <c r="J452" s="35"/>
      <c r="L452" s="74"/>
    </row>
    <row r="453" spans="1:12" ht="12.75">
      <c r="A453" s="29" t="s">
        <v>20</v>
      </c>
      <c r="B453" s="16"/>
      <c r="C453" s="28"/>
      <c r="D453" s="28" t="s">
        <v>171</v>
      </c>
      <c r="E453" s="329">
        <v>5022</v>
      </c>
      <c r="F453" s="34">
        <v>4870</v>
      </c>
      <c r="G453" s="34">
        <v>4869.69</v>
      </c>
      <c r="H453" s="92">
        <f t="shared" si="14"/>
        <v>0.9999363449691991</v>
      </c>
      <c r="I453" s="92">
        <f t="shared" si="15"/>
        <v>0.0002499081257181448</v>
      </c>
      <c r="J453" s="35"/>
      <c r="L453" s="74"/>
    </row>
    <row r="454" spans="1:12" ht="12.75">
      <c r="A454" s="29" t="s">
        <v>21</v>
      </c>
      <c r="B454" s="16"/>
      <c r="C454" s="28"/>
      <c r="D454" s="28" t="s">
        <v>81</v>
      </c>
      <c r="E454" s="329">
        <v>173376</v>
      </c>
      <c r="F454" s="34">
        <v>225474</v>
      </c>
      <c r="G454" s="34">
        <v>223410.47</v>
      </c>
      <c r="H454" s="92">
        <f t="shared" si="14"/>
        <v>0.9908480356936942</v>
      </c>
      <c r="I454" s="92">
        <f t="shared" si="15"/>
        <v>0.011465225060221455</v>
      </c>
      <c r="J454" s="35"/>
      <c r="L454" s="74"/>
    </row>
    <row r="455" spans="1:12" ht="12.75">
      <c r="A455" s="29" t="s">
        <v>22</v>
      </c>
      <c r="B455" s="16"/>
      <c r="C455" s="28"/>
      <c r="D455" s="28" t="s">
        <v>82</v>
      </c>
      <c r="E455" s="329">
        <v>1019</v>
      </c>
      <c r="F455" s="34">
        <v>1018</v>
      </c>
      <c r="G455" s="34">
        <v>846.76</v>
      </c>
      <c r="H455" s="92">
        <f t="shared" si="14"/>
        <v>0.8317878192534381</v>
      </c>
      <c r="I455" s="92">
        <f t="shared" si="15"/>
        <v>4.345496418316079E-05</v>
      </c>
      <c r="J455" s="35"/>
      <c r="L455" s="74"/>
    </row>
    <row r="456" spans="1:12" ht="12.75">
      <c r="A456" s="29" t="s">
        <v>165</v>
      </c>
      <c r="B456" s="16"/>
      <c r="C456" s="28"/>
      <c r="D456" s="28" t="s">
        <v>166</v>
      </c>
      <c r="E456" s="329">
        <v>400</v>
      </c>
      <c r="F456" s="34">
        <v>400</v>
      </c>
      <c r="G456" s="34">
        <v>0</v>
      </c>
      <c r="H456" s="92">
        <f t="shared" si="14"/>
        <v>0</v>
      </c>
      <c r="I456" s="92">
        <f t="shared" si="15"/>
        <v>0</v>
      </c>
      <c r="J456" s="35"/>
      <c r="L456" s="74"/>
    </row>
    <row r="457" spans="1:12" ht="12.75">
      <c r="A457" s="29" t="s">
        <v>9</v>
      </c>
      <c r="B457" s="16"/>
      <c r="C457" s="28"/>
      <c r="D457" s="28" t="s">
        <v>83</v>
      </c>
      <c r="E457" s="329">
        <v>500</v>
      </c>
      <c r="F457" s="34">
        <v>500</v>
      </c>
      <c r="G457" s="34">
        <v>500</v>
      </c>
      <c r="H457" s="92">
        <f t="shared" si="14"/>
        <v>1</v>
      </c>
      <c r="I457" s="92">
        <f t="shared" si="15"/>
        <v>2.565955181111578E-05</v>
      </c>
      <c r="J457" s="35"/>
      <c r="L457" s="74"/>
    </row>
    <row r="458" spans="1:12" ht="12.75">
      <c r="A458" s="29" t="s">
        <v>48</v>
      </c>
      <c r="B458" s="16"/>
      <c r="C458" s="28"/>
      <c r="D458" s="28" t="s">
        <v>138</v>
      </c>
      <c r="E458" s="329">
        <v>200</v>
      </c>
      <c r="F458" s="34">
        <v>200</v>
      </c>
      <c r="G458" s="34">
        <v>100</v>
      </c>
      <c r="H458" s="92">
        <f t="shared" si="14"/>
        <v>0.5</v>
      </c>
      <c r="I458" s="92">
        <f t="shared" si="15"/>
        <v>5.131910362223156E-06</v>
      </c>
      <c r="J458" s="35"/>
      <c r="L458" s="74"/>
    </row>
    <row r="459" spans="1:12" ht="12.75">
      <c r="A459" s="29" t="s">
        <v>12</v>
      </c>
      <c r="B459" s="16"/>
      <c r="C459" s="28"/>
      <c r="D459" s="28" t="s">
        <v>79</v>
      </c>
      <c r="E459" s="329">
        <v>1907</v>
      </c>
      <c r="F459" s="34">
        <v>3105</v>
      </c>
      <c r="G459" s="34">
        <v>3105</v>
      </c>
      <c r="H459" s="92">
        <f t="shared" si="14"/>
        <v>1</v>
      </c>
      <c r="I459" s="92">
        <f t="shared" si="15"/>
        <v>0.00015934581674702898</v>
      </c>
      <c r="J459" s="35"/>
      <c r="L459" s="74"/>
    </row>
    <row r="460" spans="1:12" ht="12.75">
      <c r="A460" s="29" t="s">
        <v>577</v>
      </c>
      <c r="B460" s="16"/>
      <c r="C460" s="28"/>
      <c r="D460" s="28" t="s">
        <v>201</v>
      </c>
      <c r="E460" s="329">
        <v>900</v>
      </c>
      <c r="F460" s="34">
        <v>564</v>
      </c>
      <c r="G460" s="34">
        <v>564</v>
      </c>
      <c r="H460" s="92">
        <f t="shared" si="14"/>
        <v>1</v>
      </c>
      <c r="I460" s="92">
        <f t="shared" si="15"/>
        <v>2.89439744429386E-05</v>
      </c>
      <c r="J460" s="35"/>
      <c r="L460" s="74"/>
    </row>
    <row r="461" spans="1:12" ht="12.75">
      <c r="A461" s="29" t="s">
        <v>25</v>
      </c>
      <c r="B461" s="16"/>
      <c r="C461" s="28"/>
      <c r="D461" s="28" t="s">
        <v>84</v>
      </c>
      <c r="E461" s="329">
        <v>200</v>
      </c>
      <c r="F461" s="34">
        <v>200</v>
      </c>
      <c r="G461" s="34">
        <v>0</v>
      </c>
      <c r="H461" s="92">
        <f t="shared" si="14"/>
        <v>0</v>
      </c>
      <c r="I461" s="92">
        <f t="shared" si="15"/>
        <v>0</v>
      </c>
      <c r="J461" s="35"/>
      <c r="L461" s="74"/>
    </row>
    <row r="462" spans="1:12" ht="12.75">
      <c r="A462" s="29" t="s">
        <v>338</v>
      </c>
      <c r="B462" s="16"/>
      <c r="C462" s="28"/>
      <c r="D462" s="28" t="s">
        <v>143</v>
      </c>
      <c r="E462" s="329">
        <v>2573</v>
      </c>
      <c r="F462" s="34">
        <v>3050</v>
      </c>
      <c r="G462" s="34">
        <v>3049.32</v>
      </c>
      <c r="H462" s="92">
        <f t="shared" si="14"/>
        <v>0.999777049180328</v>
      </c>
      <c r="I462" s="92">
        <f t="shared" si="15"/>
        <v>0.00015648836905734313</v>
      </c>
      <c r="J462" s="35"/>
      <c r="L462" s="74"/>
    </row>
    <row r="463" spans="1:12" ht="12.75">
      <c r="A463" s="112" t="s">
        <v>16</v>
      </c>
      <c r="B463" s="16"/>
      <c r="C463" s="28"/>
      <c r="D463" s="28" t="s">
        <v>525</v>
      </c>
      <c r="E463" s="329">
        <v>100</v>
      </c>
      <c r="F463" s="34">
        <v>0</v>
      </c>
      <c r="G463" s="34">
        <v>0</v>
      </c>
      <c r="H463" s="92"/>
      <c r="I463" s="92">
        <f t="shared" si="15"/>
        <v>0</v>
      </c>
      <c r="J463" s="35"/>
      <c r="L463" s="74"/>
    </row>
    <row r="464" spans="1:12" ht="12.75">
      <c r="A464" s="54" t="s">
        <v>93</v>
      </c>
      <c r="B464" s="16"/>
      <c r="C464" s="28"/>
      <c r="D464" s="28" t="s">
        <v>94</v>
      </c>
      <c r="E464" s="329">
        <v>800</v>
      </c>
      <c r="F464" s="34">
        <v>800</v>
      </c>
      <c r="G464" s="34">
        <v>284.36</v>
      </c>
      <c r="H464" s="92">
        <f t="shared" si="14"/>
        <v>0.35545000000000004</v>
      </c>
      <c r="I464" s="92">
        <f t="shared" si="15"/>
        <v>1.4593100306017767E-05</v>
      </c>
      <c r="J464" s="35"/>
      <c r="L464" s="74"/>
    </row>
    <row r="465" spans="1:12" ht="25.5">
      <c r="A465" s="29" t="s">
        <v>204</v>
      </c>
      <c r="B465" s="16"/>
      <c r="C465" s="28"/>
      <c r="D465" s="28" t="s">
        <v>200</v>
      </c>
      <c r="E465" s="329">
        <v>600</v>
      </c>
      <c r="F465" s="34">
        <v>600</v>
      </c>
      <c r="G465" s="34">
        <v>0</v>
      </c>
      <c r="H465" s="92">
        <v>0</v>
      </c>
      <c r="I465" s="92">
        <f t="shared" si="15"/>
        <v>0</v>
      </c>
      <c r="J465" s="35"/>
      <c r="L465" s="74"/>
    </row>
    <row r="466" spans="1:12" ht="48">
      <c r="A466" s="111" t="s">
        <v>578</v>
      </c>
      <c r="B466" s="94"/>
      <c r="C466" s="94" t="s">
        <v>128</v>
      </c>
      <c r="D466" s="94"/>
      <c r="E466" s="324">
        <f>SUM(E467)</f>
        <v>36600</v>
      </c>
      <c r="F466" s="95">
        <f>F467</f>
        <v>49105</v>
      </c>
      <c r="G466" s="95">
        <f>G467</f>
        <v>49034.32</v>
      </c>
      <c r="H466" s="68">
        <f t="shared" si="14"/>
        <v>0.99856063537318</v>
      </c>
      <c r="I466" s="68">
        <f t="shared" si="15"/>
        <v>0.002516397349125661</v>
      </c>
      <c r="J466" s="96"/>
      <c r="L466" s="74"/>
    </row>
    <row r="467" spans="1:12" ht="12.75">
      <c r="A467" s="19" t="s">
        <v>54</v>
      </c>
      <c r="B467" s="18"/>
      <c r="C467" s="18"/>
      <c r="D467" s="18">
        <v>4130</v>
      </c>
      <c r="E467" s="325">
        <v>36600</v>
      </c>
      <c r="F467" s="34">
        <v>49105</v>
      </c>
      <c r="G467" s="34">
        <v>49034.32</v>
      </c>
      <c r="H467" s="92">
        <f t="shared" si="14"/>
        <v>0.99856063537318</v>
      </c>
      <c r="I467" s="92">
        <f t="shared" si="15"/>
        <v>0.002516397349125661</v>
      </c>
      <c r="J467" s="35"/>
      <c r="L467" s="74"/>
    </row>
    <row r="468" spans="1:12" ht="25.5" customHeight="1">
      <c r="A468" s="65" t="s">
        <v>240</v>
      </c>
      <c r="B468" s="94"/>
      <c r="C468" s="94" t="s">
        <v>129</v>
      </c>
      <c r="D468" s="94"/>
      <c r="E468" s="324">
        <f>SUM(E469,E470)</f>
        <v>164000</v>
      </c>
      <c r="F468" s="95">
        <f>F469+F470</f>
        <v>306200</v>
      </c>
      <c r="G468" s="95">
        <f>G469+G470</f>
        <v>272421.87</v>
      </c>
      <c r="H468" s="68">
        <f t="shared" si="14"/>
        <v>0.8896860548661005</v>
      </c>
      <c r="I468" s="68">
        <f t="shared" si="15"/>
        <v>0.013980446175492094</v>
      </c>
      <c r="J468" s="96"/>
      <c r="L468" s="74"/>
    </row>
    <row r="469" spans="1:12" s="67" customFormat="1" ht="12.75">
      <c r="A469" s="19" t="s">
        <v>53</v>
      </c>
      <c r="B469" s="18"/>
      <c r="C469" s="18"/>
      <c r="D469" s="18">
        <v>3110</v>
      </c>
      <c r="E469" s="325">
        <v>159000</v>
      </c>
      <c r="F469" s="34">
        <v>301200</v>
      </c>
      <c r="G469" s="34">
        <v>272421.87</v>
      </c>
      <c r="H469" s="92">
        <f t="shared" si="14"/>
        <v>0.9044550796812749</v>
      </c>
      <c r="I469" s="92">
        <f>G469/19485921.02</f>
        <v>0.013980446175492094</v>
      </c>
      <c r="J469" s="35"/>
      <c r="L469" s="100"/>
    </row>
    <row r="470" spans="1:12" ht="12.75">
      <c r="A470" s="29" t="s">
        <v>12</v>
      </c>
      <c r="B470" s="18"/>
      <c r="C470" s="18"/>
      <c r="D470" s="28" t="s">
        <v>79</v>
      </c>
      <c r="E470" s="325">
        <v>5000</v>
      </c>
      <c r="F470" s="220">
        <v>5000</v>
      </c>
      <c r="G470" s="220">
        <v>0</v>
      </c>
      <c r="H470" s="92">
        <f t="shared" si="14"/>
        <v>0</v>
      </c>
      <c r="I470" s="92">
        <f t="shared" si="15"/>
        <v>0</v>
      </c>
      <c r="J470" s="35"/>
      <c r="L470" s="74"/>
    </row>
    <row r="471" spans="1:12" s="67" customFormat="1" ht="15" customHeight="1">
      <c r="A471" s="65" t="s">
        <v>55</v>
      </c>
      <c r="B471" s="94"/>
      <c r="C471" s="94" t="s">
        <v>152</v>
      </c>
      <c r="D471" s="94"/>
      <c r="E471" s="324">
        <f>SUM(E472)</f>
        <v>330000</v>
      </c>
      <c r="F471" s="95">
        <f>SUM(F472,F473)</f>
        <v>311893</v>
      </c>
      <c r="G471" s="95">
        <f>SUM(G472:G473)</f>
        <v>306934.67</v>
      </c>
      <c r="H471" s="68">
        <f t="shared" si="14"/>
        <v>0.984102464627292</v>
      </c>
      <c r="I471" s="68">
        <f t="shared" si="15"/>
        <v>0.015751612134985448</v>
      </c>
      <c r="J471" s="96"/>
      <c r="L471" s="100"/>
    </row>
    <row r="472" spans="1:12" ht="12.75">
      <c r="A472" s="19" t="s">
        <v>53</v>
      </c>
      <c r="B472" s="18"/>
      <c r="C472" s="18"/>
      <c r="D472" s="18">
        <v>3110</v>
      </c>
      <c r="E472" s="325">
        <v>330000</v>
      </c>
      <c r="F472" s="225">
        <v>311855.88</v>
      </c>
      <c r="G472" s="225">
        <v>306903.38</v>
      </c>
      <c r="H472" s="92">
        <f t="shared" si="14"/>
        <v>0.9841192668869992</v>
      </c>
      <c r="I472" s="92">
        <f t="shared" si="15"/>
        <v>0.015750006360233108</v>
      </c>
      <c r="J472" s="35"/>
      <c r="L472" s="74"/>
    </row>
    <row r="473" spans="1:12" ht="12.75">
      <c r="A473" s="19" t="s">
        <v>9</v>
      </c>
      <c r="B473" s="18"/>
      <c r="C473" s="18"/>
      <c r="D473" s="18" t="s">
        <v>83</v>
      </c>
      <c r="E473" s="325">
        <v>0</v>
      </c>
      <c r="F473" s="225">
        <v>37.12</v>
      </c>
      <c r="G473" s="225">
        <v>31.29</v>
      </c>
      <c r="H473" s="92">
        <f t="shared" si="14"/>
        <v>0.8429418103448276</v>
      </c>
      <c r="I473" s="92">
        <f t="shared" si="15"/>
        <v>1.6057747523396253E-06</v>
      </c>
      <c r="J473" s="35"/>
      <c r="L473" s="74"/>
    </row>
    <row r="474" spans="1:12" ht="15" customHeight="1">
      <c r="A474" s="65" t="s">
        <v>265</v>
      </c>
      <c r="B474" s="94"/>
      <c r="C474" s="94" t="s">
        <v>266</v>
      </c>
      <c r="D474" s="94"/>
      <c r="E474" s="324">
        <f>SUM(E475)</f>
        <v>75100</v>
      </c>
      <c r="F474" s="224">
        <f>SUM(F475)</f>
        <v>204425</v>
      </c>
      <c r="G474" s="224">
        <f>SUM(G475)</f>
        <v>198722.58</v>
      </c>
      <c r="H474" s="30">
        <f t="shared" si="14"/>
        <v>0.9721050752109575</v>
      </c>
      <c r="I474" s="68">
        <f t="shared" si="15"/>
        <v>0.010198264675097199</v>
      </c>
      <c r="J474" s="96"/>
      <c r="L474" s="74"/>
    </row>
    <row r="475" spans="1:12" s="67" customFormat="1" ht="12.75">
      <c r="A475" s="19" t="s">
        <v>53</v>
      </c>
      <c r="B475" s="18"/>
      <c r="C475" s="18"/>
      <c r="D475" s="18" t="s">
        <v>150</v>
      </c>
      <c r="E475" s="325">
        <v>75100</v>
      </c>
      <c r="F475" s="220">
        <v>204425</v>
      </c>
      <c r="G475" s="220">
        <v>198722.58</v>
      </c>
      <c r="H475" s="92">
        <f t="shared" si="14"/>
        <v>0.9721050752109575</v>
      </c>
      <c r="I475" s="92">
        <f t="shared" si="15"/>
        <v>0.010198264675097199</v>
      </c>
      <c r="J475" s="35"/>
      <c r="L475" s="100"/>
    </row>
    <row r="476" spans="1:12" ht="15" customHeight="1">
      <c r="A476" s="65" t="s">
        <v>56</v>
      </c>
      <c r="B476" s="94"/>
      <c r="C476" s="94" t="s">
        <v>130</v>
      </c>
      <c r="D476" s="94"/>
      <c r="E476" s="324">
        <f>SUM(E477:E495)</f>
        <v>436327</v>
      </c>
      <c r="F476" s="95">
        <f>SUM(F477:F495)</f>
        <v>435280</v>
      </c>
      <c r="G476" s="95">
        <f>SUM(G477:G495)</f>
        <v>405777.91</v>
      </c>
      <c r="H476" s="68">
        <f t="shared" si="14"/>
        <v>0.9322227301966549</v>
      </c>
      <c r="I476" s="68">
        <f t="shared" si="15"/>
        <v>0.02082415861090255</v>
      </c>
      <c r="J476" s="96"/>
      <c r="L476" s="74"/>
    </row>
    <row r="477" spans="1:12" s="67" customFormat="1" ht="12.75">
      <c r="A477" s="29" t="s">
        <v>336</v>
      </c>
      <c r="B477" s="18"/>
      <c r="C477" s="18"/>
      <c r="D477" s="18" t="s">
        <v>98</v>
      </c>
      <c r="E477" s="325">
        <v>3780</v>
      </c>
      <c r="F477" s="220">
        <v>3780</v>
      </c>
      <c r="G477" s="220">
        <v>2184.6</v>
      </c>
      <c r="H477" s="92">
        <f t="shared" si="14"/>
        <v>0.5779365079365079</v>
      </c>
      <c r="I477" s="92">
        <f t="shared" si="15"/>
        <v>0.00011211171377312705</v>
      </c>
      <c r="J477" s="35"/>
      <c r="L477" s="100"/>
    </row>
    <row r="478" spans="1:12" ht="12.75">
      <c r="A478" s="19" t="s">
        <v>19</v>
      </c>
      <c r="B478" s="18"/>
      <c r="C478" s="18"/>
      <c r="D478" s="18">
        <v>4010</v>
      </c>
      <c r="E478" s="325">
        <v>268122</v>
      </c>
      <c r="F478" s="220">
        <v>267770</v>
      </c>
      <c r="G478" s="220">
        <v>255320.24</v>
      </c>
      <c r="H478" s="92">
        <f t="shared" si="14"/>
        <v>0.9535057698771333</v>
      </c>
      <c r="I478" s="92">
        <f t="shared" si="15"/>
        <v>0.01310280585341303</v>
      </c>
      <c r="J478" s="35"/>
      <c r="L478" s="74"/>
    </row>
    <row r="479" spans="1:13" s="67" customFormat="1" ht="12.75">
      <c r="A479" s="19" t="s">
        <v>20</v>
      </c>
      <c r="B479" s="18"/>
      <c r="C479" s="18"/>
      <c r="D479" s="18">
        <v>4040</v>
      </c>
      <c r="E479" s="325">
        <v>20121</v>
      </c>
      <c r="F479" s="220">
        <v>19609</v>
      </c>
      <c r="G479" s="220">
        <v>19608.32</v>
      </c>
      <c r="H479" s="92">
        <f t="shared" si="14"/>
        <v>0.9999653220459993</v>
      </c>
      <c r="I479" s="92">
        <f t="shared" si="15"/>
        <v>0.0010062814059378755</v>
      </c>
      <c r="J479" s="35"/>
      <c r="L479" s="100"/>
      <c r="M479" s="100"/>
    </row>
    <row r="480" spans="1:12" ht="12.75">
      <c r="A480" s="19" t="s">
        <v>21</v>
      </c>
      <c r="B480" s="18"/>
      <c r="C480" s="18"/>
      <c r="D480" s="18">
        <v>4110</v>
      </c>
      <c r="E480" s="325">
        <v>48701</v>
      </c>
      <c r="F480" s="225">
        <v>48540</v>
      </c>
      <c r="G480" s="225">
        <v>46569.97</v>
      </c>
      <c r="H480" s="92">
        <f t="shared" si="14"/>
        <v>0.959414297486609</v>
      </c>
      <c r="I480" s="92">
        <f t="shared" si="15"/>
        <v>0.002389929116114215</v>
      </c>
      <c r="J480" s="35"/>
      <c r="L480" s="74"/>
    </row>
    <row r="481" spans="1:12" ht="12.75">
      <c r="A481" s="19" t="s">
        <v>22</v>
      </c>
      <c r="B481" s="18"/>
      <c r="C481" s="18"/>
      <c r="D481" s="18">
        <v>4120</v>
      </c>
      <c r="E481" s="325">
        <v>6930</v>
      </c>
      <c r="F481" s="220">
        <v>6908</v>
      </c>
      <c r="G481" s="220">
        <v>6208.29</v>
      </c>
      <c r="H481" s="92">
        <f t="shared" si="14"/>
        <v>0.8987101910828026</v>
      </c>
      <c r="I481" s="92">
        <f t="shared" si="15"/>
        <v>0.00031860387782686397</v>
      </c>
      <c r="J481" s="35"/>
      <c r="L481" s="74"/>
    </row>
    <row r="482" spans="1:12" ht="12.75">
      <c r="A482" s="29" t="s">
        <v>165</v>
      </c>
      <c r="B482" s="18"/>
      <c r="C482" s="18"/>
      <c r="D482" s="28" t="s">
        <v>166</v>
      </c>
      <c r="E482" s="325">
        <v>7450</v>
      </c>
      <c r="F482" s="220">
        <v>7450</v>
      </c>
      <c r="G482" s="220">
        <v>4650</v>
      </c>
      <c r="H482" s="92">
        <f t="shared" si="14"/>
        <v>0.6241610738255033</v>
      </c>
      <c r="I482" s="92">
        <f t="shared" si="15"/>
        <v>0.00023863383184337674</v>
      </c>
      <c r="J482" s="35"/>
      <c r="L482" s="74"/>
    </row>
    <row r="483" spans="1:12" ht="12.75">
      <c r="A483" s="29" t="s">
        <v>9</v>
      </c>
      <c r="B483" s="18"/>
      <c r="C483" s="18"/>
      <c r="D483" s="18">
        <v>4210</v>
      </c>
      <c r="E483" s="325">
        <v>25000</v>
      </c>
      <c r="F483" s="220">
        <v>29148</v>
      </c>
      <c r="G483" s="220">
        <v>28229.12</v>
      </c>
      <c r="H483" s="92">
        <f t="shared" si="14"/>
        <v>0.9684753670920817</v>
      </c>
      <c r="I483" s="92">
        <f t="shared" si="15"/>
        <v>0.0014486931344444092</v>
      </c>
      <c r="J483" s="35"/>
      <c r="L483" s="74"/>
    </row>
    <row r="484" spans="1:12" ht="12.75">
      <c r="A484" s="29" t="s">
        <v>10</v>
      </c>
      <c r="B484" s="18"/>
      <c r="C484" s="18"/>
      <c r="D484" s="18" t="s">
        <v>154</v>
      </c>
      <c r="E484" s="325">
        <v>11559</v>
      </c>
      <c r="F484" s="220">
        <v>10559</v>
      </c>
      <c r="G484" s="220">
        <v>9736.38</v>
      </c>
      <c r="H484" s="92">
        <f t="shared" si="14"/>
        <v>0.9220930012311771</v>
      </c>
      <c r="I484" s="92">
        <f t="shared" si="15"/>
        <v>0.0004996622941254228</v>
      </c>
      <c r="J484" s="35"/>
      <c r="L484" s="74"/>
    </row>
    <row r="485" spans="1:12" ht="12.75">
      <c r="A485" s="29" t="s">
        <v>11</v>
      </c>
      <c r="B485" s="18"/>
      <c r="C485" s="18"/>
      <c r="D485" s="28" t="s">
        <v>136</v>
      </c>
      <c r="E485" s="325">
        <v>3500</v>
      </c>
      <c r="F485" s="220">
        <v>3500</v>
      </c>
      <c r="G485" s="220">
        <v>2862.46</v>
      </c>
      <c r="H485" s="92">
        <f t="shared" si="14"/>
        <v>0.8178457142857143</v>
      </c>
      <c r="I485" s="92">
        <f t="shared" si="15"/>
        <v>0.00014689888135449293</v>
      </c>
      <c r="J485" s="35"/>
      <c r="L485" s="74"/>
    </row>
    <row r="486" spans="1:12" ht="12.75">
      <c r="A486" s="29" t="s">
        <v>48</v>
      </c>
      <c r="B486" s="18"/>
      <c r="C486" s="18"/>
      <c r="D486" s="28" t="s">
        <v>138</v>
      </c>
      <c r="E486" s="325">
        <v>575</v>
      </c>
      <c r="F486" s="220">
        <v>575</v>
      </c>
      <c r="G486" s="220">
        <v>415</v>
      </c>
      <c r="H486" s="92">
        <f t="shared" si="14"/>
        <v>0.7217391304347827</v>
      </c>
      <c r="I486" s="92">
        <f t="shared" si="15"/>
        <v>2.1297428003226095E-05</v>
      </c>
      <c r="J486" s="35"/>
      <c r="L486" s="74"/>
    </row>
    <row r="487" spans="1:12" ht="12.75">
      <c r="A487" s="19" t="s">
        <v>12</v>
      </c>
      <c r="B487" s="18"/>
      <c r="C487" s="18"/>
      <c r="D487" s="18">
        <v>4300</v>
      </c>
      <c r="E487" s="325">
        <v>17000</v>
      </c>
      <c r="F487" s="220">
        <v>14000</v>
      </c>
      <c r="G487" s="220">
        <v>10162.19</v>
      </c>
      <c r="H487" s="92">
        <f t="shared" si="14"/>
        <v>0.7258707142857144</v>
      </c>
      <c r="I487" s="92">
        <f t="shared" si="15"/>
        <v>0.0005215144816388053</v>
      </c>
      <c r="J487" s="35"/>
      <c r="L487" s="74"/>
    </row>
    <row r="488" spans="1:12" ht="12.75">
      <c r="A488" s="19" t="s">
        <v>579</v>
      </c>
      <c r="B488" s="18"/>
      <c r="C488" s="18"/>
      <c r="D488" s="18" t="s">
        <v>167</v>
      </c>
      <c r="E488" s="325">
        <v>1548</v>
      </c>
      <c r="F488" s="220">
        <v>0</v>
      </c>
      <c r="G488" s="220">
        <v>0</v>
      </c>
      <c r="H488" s="92"/>
      <c r="I488" s="92">
        <f t="shared" si="15"/>
        <v>0</v>
      </c>
      <c r="J488" s="35"/>
      <c r="L488" s="74"/>
    </row>
    <row r="489" spans="1:12" ht="12.75">
      <c r="A489" s="29" t="s">
        <v>550</v>
      </c>
      <c r="B489" s="18"/>
      <c r="C489" s="18"/>
      <c r="D489" s="28" t="s">
        <v>201</v>
      </c>
      <c r="E489" s="325">
        <v>800</v>
      </c>
      <c r="F489" s="220">
        <v>5311</v>
      </c>
      <c r="G489" s="220">
        <v>4404.11</v>
      </c>
      <c r="H489" s="92">
        <f t="shared" si="14"/>
        <v>0.8292430803991715</v>
      </c>
      <c r="I489" s="92">
        <f t="shared" si="15"/>
        <v>0.0002260149774537062</v>
      </c>
      <c r="J489" s="35"/>
      <c r="L489" s="74"/>
    </row>
    <row r="490" spans="1:12" ht="25.5">
      <c r="A490" s="29" t="s">
        <v>567</v>
      </c>
      <c r="B490" s="18"/>
      <c r="C490" s="18"/>
      <c r="D490" s="28" t="s">
        <v>202</v>
      </c>
      <c r="E490" s="325">
        <v>2463</v>
      </c>
      <c r="F490" s="220">
        <v>0</v>
      </c>
      <c r="G490" s="220">
        <v>0</v>
      </c>
      <c r="H490" s="92"/>
      <c r="I490" s="92">
        <f t="shared" si="15"/>
        <v>0</v>
      </c>
      <c r="J490" s="35"/>
      <c r="L490" s="74"/>
    </row>
    <row r="491" spans="1:12" ht="12.75">
      <c r="A491" s="19" t="s">
        <v>25</v>
      </c>
      <c r="B491" s="18"/>
      <c r="C491" s="18"/>
      <c r="D491" s="18">
        <v>4410</v>
      </c>
      <c r="E491" s="325">
        <v>2705</v>
      </c>
      <c r="F491" s="220">
        <v>2705</v>
      </c>
      <c r="G491" s="220">
        <v>2171.3</v>
      </c>
      <c r="H491" s="92">
        <f t="shared" si="14"/>
        <v>0.8026987060998152</v>
      </c>
      <c r="I491" s="92">
        <f t="shared" si="15"/>
        <v>0.00011142916969495139</v>
      </c>
      <c r="J491" s="35"/>
      <c r="L491" s="74"/>
    </row>
    <row r="492" spans="1:12" ht="12.75">
      <c r="A492" s="29" t="s">
        <v>26</v>
      </c>
      <c r="B492" s="18"/>
      <c r="C492" s="18"/>
      <c r="D492" s="28" t="s">
        <v>92</v>
      </c>
      <c r="E492" s="325">
        <v>1600</v>
      </c>
      <c r="F492" s="220">
        <v>1600</v>
      </c>
      <c r="G492" s="220">
        <v>1351.2</v>
      </c>
      <c r="H492" s="92">
        <f t="shared" si="14"/>
        <v>0.8445</v>
      </c>
      <c r="I492" s="92">
        <f t="shared" si="15"/>
        <v>6.934237281435929E-05</v>
      </c>
      <c r="J492" s="35"/>
      <c r="L492" s="74"/>
    </row>
    <row r="493" spans="1:12" ht="12.75">
      <c r="A493" s="19" t="s">
        <v>338</v>
      </c>
      <c r="B493" s="18"/>
      <c r="C493" s="18"/>
      <c r="D493" s="18">
        <v>4440</v>
      </c>
      <c r="E493" s="325">
        <v>9933</v>
      </c>
      <c r="F493" s="220">
        <v>9285</v>
      </c>
      <c r="G493" s="220">
        <v>9284.73</v>
      </c>
      <c r="H493" s="92">
        <f t="shared" si="14"/>
        <v>0.9999709208400646</v>
      </c>
      <c r="I493" s="92">
        <f t="shared" si="15"/>
        <v>0.00047648402097444196</v>
      </c>
      <c r="J493" s="35"/>
      <c r="L493" s="74"/>
    </row>
    <row r="494" spans="1:12" ht="12.75">
      <c r="A494" s="19" t="s">
        <v>31</v>
      </c>
      <c r="B494" s="18"/>
      <c r="C494" s="18"/>
      <c r="D494" s="18" t="s">
        <v>168</v>
      </c>
      <c r="E494" s="325">
        <v>2040</v>
      </c>
      <c r="F494" s="220">
        <v>2040</v>
      </c>
      <c r="G494" s="220">
        <v>2040</v>
      </c>
      <c r="H494" s="92">
        <f t="shared" si="14"/>
        <v>1</v>
      </c>
      <c r="I494" s="92">
        <f t="shared" si="15"/>
        <v>0.00010469097138935238</v>
      </c>
      <c r="J494" s="35"/>
      <c r="L494" s="74"/>
    </row>
    <row r="495" spans="1:12" ht="25.5">
      <c r="A495" s="29" t="s">
        <v>204</v>
      </c>
      <c r="B495" s="18"/>
      <c r="C495" s="18"/>
      <c r="D495" s="28" t="s">
        <v>200</v>
      </c>
      <c r="E495" s="325">
        <v>2500</v>
      </c>
      <c r="F495" s="220">
        <v>2500</v>
      </c>
      <c r="G495" s="220">
        <v>580</v>
      </c>
      <c r="H495" s="92">
        <f t="shared" si="14"/>
        <v>0.232</v>
      </c>
      <c r="I495" s="92">
        <f t="shared" si="15"/>
        <v>2.9765080100894302E-05</v>
      </c>
      <c r="J495" s="35"/>
      <c r="L495" s="74"/>
    </row>
    <row r="496" spans="1:12" ht="25.5" customHeight="1">
      <c r="A496" s="65" t="s">
        <v>199</v>
      </c>
      <c r="B496" s="94"/>
      <c r="C496" s="94" t="s">
        <v>196</v>
      </c>
      <c r="D496" s="94"/>
      <c r="E496" s="324">
        <f>SUM(E497:E501)</f>
        <v>13153</v>
      </c>
      <c r="F496" s="95">
        <f>SUM(F497:F501)</f>
        <v>13153</v>
      </c>
      <c r="G496" s="95">
        <f>SUM(G497:G501)</f>
        <v>10448.259999999998</v>
      </c>
      <c r="H496" s="68">
        <f t="shared" si="14"/>
        <v>0.7943632631338857</v>
      </c>
      <c r="I496" s="68">
        <f t="shared" si="15"/>
        <v>0.000536195337612017</v>
      </c>
      <c r="J496" s="96"/>
      <c r="L496" s="74"/>
    </row>
    <row r="497" spans="1:12" ht="12.75">
      <c r="A497" s="29" t="s">
        <v>9</v>
      </c>
      <c r="B497" s="18"/>
      <c r="C497" s="28"/>
      <c r="D497" s="28" t="s">
        <v>83</v>
      </c>
      <c r="E497" s="325">
        <v>600</v>
      </c>
      <c r="F497" s="220">
        <v>1000</v>
      </c>
      <c r="G497" s="220">
        <v>565.4</v>
      </c>
      <c r="H497" s="92">
        <f t="shared" si="14"/>
        <v>0.5654</v>
      </c>
      <c r="I497" s="92">
        <f t="shared" si="15"/>
        <v>2.901582118800972E-05</v>
      </c>
      <c r="J497" s="35"/>
      <c r="L497" s="74"/>
    </row>
    <row r="498" spans="1:12" ht="12.75">
      <c r="A498" s="29" t="s">
        <v>10</v>
      </c>
      <c r="B498" s="18"/>
      <c r="C498" s="28"/>
      <c r="D498" s="28" t="s">
        <v>154</v>
      </c>
      <c r="E498" s="325">
        <v>7406</v>
      </c>
      <c r="F498" s="220">
        <v>7006</v>
      </c>
      <c r="G498" s="220">
        <v>5082.65</v>
      </c>
      <c r="H498" s="92">
        <f t="shared" si="14"/>
        <v>0.7254710248358549</v>
      </c>
      <c r="I498" s="92">
        <f t="shared" si="15"/>
        <v>0.0002608370420255352</v>
      </c>
      <c r="J498" s="35"/>
      <c r="L498" s="74"/>
    </row>
    <row r="499" spans="1:12" s="67" customFormat="1" ht="12.75">
      <c r="A499" s="29" t="s">
        <v>12</v>
      </c>
      <c r="B499" s="18"/>
      <c r="C499" s="28"/>
      <c r="D499" s="28" t="s">
        <v>79</v>
      </c>
      <c r="E499" s="325">
        <v>416</v>
      </c>
      <c r="F499" s="225">
        <v>416</v>
      </c>
      <c r="G499" s="225">
        <v>170.25</v>
      </c>
      <c r="H499" s="92">
        <f t="shared" si="14"/>
        <v>0.4092548076923077</v>
      </c>
      <c r="I499" s="92">
        <f t="shared" si="15"/>
        <v>8.737077391684923E-06</v>
      </c>
      <c r="J499" s="35"/>
      <c r="L499" s="100"/>
    </row>
    <row r="500" spans="1:12" ht="25.5">
      <c r="A500" s="29" t="s">
        <v>234</v>
      </c>
      <c r="B500" s="18"/>
      <c r="C500" s="28"/>
      <c r="D500" s="28" t="s">
        <v>231</v>
      </c>
      <c r="E500" s="325">
        <v>4515</v>
      </c>
      <c r="F500" s="225">
        <v>4531</v>
      </c>
      <c r="G500" s="225">
        <v>4521.96</v>
      </c>
      <c r="H500" s="92">
        <f t="shared" si="14"/>
        <v>0.9980048554403002</v>
      </c>
      <c r="I500" s="92">
        <f t="shared" si="15"/>
        <v>0.00023206293381558622</v>
      </c>
      <c r="J500" s="35"/>
      <c r="L500" s="74"/>
    </row>
    <row r="501" spans="1:12" ht="25.5">
      <c r="A501" s="29" t="s">
        <v>331</v>
      </c>
      <c r="B501" s="18"/>
      <c r="C501" s="28"/>
      <c r="D501" s="28" t="s">
        <v>334</v>
      </c>
      <c r="E501" s="325">
        <v>216</v>
      </c>
      <c r="F501" s="225">
        <v>200</v>
      </c>
      <c r="G501" s="225">
        <v>108</v>
      </c>
      <c r="H501" s="92">
        <f t="shared" si="14"/>
        <v>0.54</v>
      </c>
      <c r="I501" s="92">
        <f t="shared" si="15"/>
        <v>5.542463191201008E-06</v>
      </c>
      <c r="J501" s="35"/>
      <c r="L501" s="74"/>
    </row>
    <row r="502" spans="1:12" ht="22.5" customHeight="1">
      <c r="A502" s="65" t="s">
        <v>131</v>
      </c>
      <c r="B502" s="94"/>
      <c r="C502" s="94" t="s">
        <v>132</v>
      </c>
      <c r="D502" s="94"/>
      <c r="E502" s="324">
        <f>SUM(E503:E513)</f>
        <v>112081</v>
      </c>
      <c r="F502" s="224">
        <f>SUM(F503:F513)</f>
        <v>141903</v>
      </c>
      <c r="G502" s="224">
        <f>SUM(G503:G513)</f>
        <v>131130.09999999998</v>
      </c>
      <c r="H502" s="68">
        <f t="shared" si="14"/>
        <v>0.9240826480060321</v>
      </c>
      <c r="I502" s="68">
        <f t="shared" si="15"/>
        <v>0.006729479189893585</v>
      </c>
      <c r="J502" s="96"/>
      <c r="L502" s="74"/>
    </row>
    <row r="503" spans="1:12" ht="12.75">
      <c r="A503" s="29" t="s">
        <v>336</v>
      </c>
      <c r="B503" s="18"/>
      <c r="C503" s="28"/>
      <c r="D503" s="28" t="s">
        <v>98</v>
      </c>
      <c r="E503" s="325">
        <v>1256</v>
      </c>
      <c r="F503" s="220">
        <v>1256</v>
      </c>
      <c r="G503" s="220">
        <v>844.61</v>
      </c>
      <c r="H503" s="92">
        <f t="shared" si="14"/>
        <v>0.6724601910828025</v>
      </c>
      <c r="I503" s="92">
        <f t="shared" si="15"/>
        <v>4.3344628110372996E-05</v>
      </c>
      <c r="J503" s="35"/>
      <c r="L503" s="74"/>
    </row>
    <row r="504" spans="1:12" ht="12.75">
      <c r="A504" s="19" t="s">
        <v>19</v>
      </c>
      <c r="B504" s="18"/>
      <c r="C504" s="18"/>
      <c r="D504" s="18">
        <v>4010</v>
      </c>
      <c r="E504" s="347">
        <v>66422</v>
      </c>
      <c r="F504" s="220">
        <v>70946</v>
      </c>
      <c r="G504" s="220">
        <v>70924.9</v>
      </c>
      <c r="H504" s="92">
        <f t="shared" si="14"/>
        <v>0.999702590702788</v>
      </c>
      <c r="I504" s="92">
        <f t="shared" si="15"/>
        <v>0.0036398022924964105</v>
      </c>
      <c r="J504" s="35"/>
      <c r="L504" s="74"/>
    </row>
    <row r="505" spans="1:12" s="67" customFormat="1" ht="12.75">
      <c r="A505" s="19" t="s">
        <v>20</v>
      </c>
      <c r="B505" s="18"/>
      <c r="C505" s="18"/>
      <c r="D505" s="18" t="s">
        <v>171</v>
      </c>
      <c r="E505" s="325">
        <v>5487</v>
      </c>
      <c r="F505" s="220">
        <v>5463</v>
      </c>
      <c r="G505" s="220">
        <v>5462.63</v>
      </c>
      <c r="H505" s="92">
        <f t="shared" si="14"/>
        <v>0.9999322716456159</v>
      </c>
      <c r="I505" s="92">
        <f t="shared" si="15"/>
        <v>0.0002803372750199108</v>
      </c>
      <c r="J505" s="35"/>
      <c r="L505" s="100"/>
    </row>
    <row r="506" spans="1:12" ht="12.75">
      <c r="A506" s="19" t="s">
        <v>21</v>
      </c>
      <c r="B506" s="18"/>
      <c r="C506" s="18"/>
      <c r="D506" s="18">
        <v>4110</v>
      </c>
      <c r="E506" s="325">
        <v>15344</v>
      </c>
      <c r="F506" s="225">
        <v>16298</v>
      </c>
      <c r="G506" s="225">
        <v>14451.57</v>
      </c>
      <c r="H506" s="92">
        <f t="shared" si="14"/>
        <v>0.8867081850533808</v>
      </c>
      <c r="I506" s="92">
        <f t="shared" si="15"/>
        <v>0.0007416416183339329</v>
      </c>
      <c r="J506" s="35"/>
      <c r="L506" s="74"/>
    </row>
    <row r="507" spans="1:12" ht="12.75">
      <c r="A507" s="19" t="s">
        <v>22</v>
      </c>
      <c r="B507" s="18"/>
      <c r="C507" s="18"/>
      <c r="D507" s="18">
        <v>4120</v>
      </c>
      <c r="E507" s="325">
        <v>2105</v>
      </c>
      <c r="F507" s="225">
        <v>2216</v>
      </c>
      <c r="G507" s="225">
        <v>1867.96</v>
      </c>
      <c r="H507" s="92">
        <f t="shared" si="14"/>
        <v>0.842942238267148</v>
      </c>
      <c r="I507" s="92">
        <f t="shared" si="15"/>
        <v>9.586203280218366E-05</v>
      </c>
      <c r="J507" s="35"/>
      <c r="L507" s="74"/>
    </row>
    <row r="508" spans="1:12" ht="12.75">
      <c r="A508" s="29" t="s">
        <v>165</v>
      </c>
      <c r="B508" s="18"/>
      <c r="C508" s="18"/>
      <c r="D508" s="28" t="s">
        <v>166</v>
      </c>
      <c r="E508" s="325">
        <v>15350</v>
      </c>
      <c r="F508" s="220">
        <v>39607</v>
      </c>
      <c r="G508" s="220">
        <v>32926.88</v>
      </c>
      <c r="H508" s="92">
        <f t="shared" si="14"/>
        <v>0.8313399146615497</v>
      </c>
      <c r="I508" s="92">
        <f t="shared" si="15"/>
        <v>0.0016897779666767837</v>
      </c>
      <c r="J508" s="35"/>
      <c r="L508" s="74"/>
    </row>
    <row r="509" spans="1:12" ht="12.75">
      <c r="A509" s="19" t="s">
        <v>9</v>
      </c>
      <c r="B509" s="18"/>
      <c r="C509" s="18"/>
      <c r="D509" s="18">
        <v>4210</v>
      </c>
      <c r="E509" s="325">
        <v>500</v>
      </c>
      <c r="F509" s="220">
        <v>500</v>
      </c>
      <c r="G509" s="220">
        <v>457.44</v>
      </c>
      <c r="H509" s="92">
        <f t="shared" si="14"/>
        <v>0.91488</v>
      </c>
      <c r="I509" s="92">
        <f t="shared" si="15"/>
        <v>2.3475410760953603E-05</v>
      </c>
      <c r="J509" s="35"/>
      <c r="L509" s="74"/>
    </row>
    <row r="510" spans="1:12" ht="12.75">
      <c r="A510" s="29" t="s">
        <v>48</v>
      </c>
      <c r="B510" s="18"/>
      <c r="C510" s="18"/>
      <c r="D510" s="28" t="s">
        <v>138</v>
      </c>
      <c r="E510" s="325">
        <v>405</v>
      </c>
      <c r="F510" s="220">
        <v>405</v>
      </c>
      <c r="G510" s="220">
        <v>190</v>
      </c>
      <c r="H510" s="92">
        <f t="shared" si="14"/>
        <v>0.4691358024691358</v>
      </c>
      <c r="I510" s="92">
        <f t="shared" si="15"/>
        <v>9.750629688223996E-06</v>
      </c>
      <c r="J510" s="35"/>
      <c r="L510" s="74"/>
    </row>
    <row r="511" spans="1:12" ht="12.75">
      <c r="A511" s="29" t="s">
        <v>550</v>
      </c>
      <c r="B511" s="18"/>
      <c r="C511" s="18"/>
      <c r="D511" s="28" t="s">
        <v>201</v>
      </c>
      <c r="E511" s="325">
        <v>540</v>
      </c>
      <c r="F511" s="220">
        <v>540</v>
      </c>
      <c r="G511" s="220">
        <v>540</v>
      </c>
      <c r="H511" s="92">
        <f>G511/F511</f>
        <v>1</v>
      </c>
      <c r="I511" s="92">
        <f t="shared" si="15"/>
        <v>2.771231595600504E-05</v>
      </c>
      <c r="J511" s="35"/>
      <c r="L511" s="74"/>
    </row>
    <row r="512" spans="1:12" ht="12.75">
      <c r="A512" s="19" t="s">
        <v>338</v>
      </c>
      <c r="B512" s="18"/>
      <c r="C512" s="18"/>
      <c r="D512" s="18">
        <v>4440</v>
      </c>
      <c r="E512" s="325">
        <v>3472</v>
      </c>
      <c r="F512" s="220">
        <v>3472</v>
      </c>
      <c r="G512" s="220">
        <v>3464.11</v>
      </c>
      <c r="H512" s="92">
        <f aca="true" t="shared" si="16" ref="H512:H575">G512/F512</f>
        <v>0.997727534562212</v>
      </c>
      <c r="I512" s="92">
        <f t="shared" si="15"/>
        <v>0.00017777502004880856</v>
      </c>
      <c r="J512" s="35"/>
      <c r="L512" s="74"/>
    </row>
    <row r="513" spans="1:12" ht="25.5">
      <c r="A513" s="19" t="s">
        <v>215</v>
      </c>
      <c r="B513" s="18"/>
      <c r="C513" s="18"/>
      <c r="D513" s="18" t="s">
        <v>200</v>
      </c>
      <c r="E513" s="325">
        <v>1200</v>
      </c>
      <c r="F513" s="220">
        <v>1200</v>
      </c>
      <c r="G513" s="220">
        <v>0</v>
      </c>
      <c r="H513" s="92">
        <f t="shared" si="16"/>
        <v>0</v>
      </c>
      <c r="I513" s="92">
        <f t="shared" si="15"/>
        <v>0</v>
      </c>
      <c r="J513" s="35"/>
      <c r="L513" s="74"/>
    </row>
    <row r="514" spans="1:12" ht="15" customHeight="1">
      <c r="A514" s="65" t="s">
        <v>15</v>
      </c>
      <c r="B514" s="94"/>
      <c r="C514" s="94" t="s">
        <v>153</v>
      </c>
      <c r="D514" s="94"/>
      <c r="E514" s="324">
        <f>SUM(E516:E518)</f>
        <v>120700</v>
      </c>
      <c r="F514" s="95">
        <f>SUM(F515:F518)</f>
        <v>124629.78</v>
      </c>
      <c r="G514" s="95">
        <f>SUM(G515:G518)</f>
        <v>114654.95999999999</v>
      </c>
      <c r="H514" s="68">
        <f t="shared" si="16"/>
        <v>0.9199643937428117</v>
      </c>
      <c r="I514" s="68">
        <f t="shared" si="15"/>
        <v>0.005883989773042814</v>
      </c>
      <c r="J514" s="96"/>
      <c r="L514" s="74"/>
    </row>
    <row r="515" spans="1:12" ht="49.5" customHeight="1">
      <c r="A515" s="29" t="s">
        <v>580</v>
      </c>
      <c r="B515" s="59"/>
      <c r="C515" s="59"/>
      <c r="D515" s="28" t="s">
        <v>259</v>
      </c>
      <c r="E515" s="329">
        <v>0</v>
      </c>
      <c r="F515" s="34">
        <v>200</v>
      </c>
      <c r="G515" s="34">
        <v>200</v>
      </c>
      <c r="H515" s="92">
        <f t="shared" si="16"/>
        <v>1</v>
      </c>
      <c r="I515" s="92">
        <f t="shared" si="15"/>
        <v>1.0263820724446312E-05</v>
      </c>
      <c r="J515" s="96"/>
      <c r="L515" s="74"/>
    </row>
    <row r="516" spans="1:12" ht="12.75">
      <c r="A516" s="19" t="s">
        <v>53</v>
      </c>
      <c r="B516" s="18"/>
      <c r="C516" s="18"/>
      <c r="D516" s="18">
        <v>3110</v>
      </c>
      <c r="E516" s="325">
        <v>120700</v>
      </c>
      <c r="F516" s="220">
        <v>122700</v>
      </c>
      <c r="G516" s="220">
        <v>112725.18</v>
      </c>
      <c r="H516" s="92">
        <f t="shared" si="16"/>
        <v>0.9187056234718826</v>
      </c>
      <c r="I516" s="92">
        <f aca="true" t="shared" si="17" ref="I516:I579">G516/19485921.02</f>
        <v>0.0057849551932547035</v>
      </c>
      <c r="J516" s="35"/>
      <c r="L516" s="74"/>
    </row>
    <row r="517" spans="1:12" ht="12.75">
      <c r="A517" s="19" t="s">
        <v>9</v>
      </c>
      <c r="B517" s="18"/>
      <c r="C517" s="18"/>
      <c r="D517" s="18" t="s">
        <v>83</v>
      </c>
      <c r="E517" s="325">
        <v>0</v>
      </c>
      <c r="F517" s="220">
        <v>229.78</v>
      </c>
      <c r="G517" s="220">
        <v>229.78</v>
      </c>
      <c r="H517" s="92">
        <f t="shared" si="16"/>
        <v>1</v>
      </c>
      <c r="I517" s="92">
        <f t="shared" si="17"/>
        <v>1.1792103630316368E-05</v>
      </c>
      <c r="J517" s="35"/>
      <c r="L517" s="74"/>
    </row>
    <row r="518" spans="1:12" s="67" customFormat="1" ht="12.75">
      <c r="A518" s="19" t="s">
        <v>12</v>
      </c>
      <c r="B518" s="18"/>
      <c r="C518" s="18"/>
      <c r="D518" s="18" t="s">
        <v>79</v>
      </c>
      <c r="E518" s="325">
        <v>0</v>
      </c>
      <c r="F518" s="220">
        <v>1500</v>
      </c>
      <c r="G518" s="220">
        <v>1500</v>
      </c>
      <c r="H518" s="92">
        <f t="shared" si="16"/>
        <v>1</v>
      </c>
      <c r="I518" s="92">
        <f t="shared" si="17"/>
        <v>7.697865543334733E-05</v>
      </c>
      <c r="J518" s="35"/>
      <c r="L518" s="100"/>
    </row>
    <row r="519" spans="1:12" ht="18" customHeight="1" hidden="1">
      <c r="A519" s="58" t="s">
        <v>244</v>
      </c>
      <c r="B519" s="59" t="s">
        <v>245</v>
      </c>
      <c r="C519" s="59"/>
      <c r="D519" s="59"/>
      <c r="E519" s="326">
        <f>SUM(E522)</f>
        <v>0</v>
      </c>
      <c r="F519" s="226">
        <f>SUM(F521,)</f>
        <v>0</v>
      </c>
      <c r="G519" s="226">
        <f>SUM(G521)</f>
        <v>0</v>
      </c>
      <c r="H519" s="30" t="e">
        <f t="shared" si="16"/>
        <v>#DIV/0!</v>
      </c>
      <c r="I519" s="30">
        <f t="shared" si="17"/>
        <v>0</v>
      </c>
      <c r="J519" s="233">
        <v>0</v>
      </c>
      <c r="L519" s="74"/>
    </row>
    <row r="520" spans="1:12" ht="15" customHeight="1" hidden="1">
      <c r="A520" s="58" t="s">
        <v>581</v>
      </c>
      <c r="B520" s="59"/>
      <c r="C520" s="59" t="s">
        <v>582</v>
      </c>
      <c r="D520" s="59"/>
      <c r="E520" s="326">
        <v>0</v>
      </c>
      <c r="F520" s="226">
        <f>F521</f>
        <v>0</v>
      </c>
      <c r="G520" s="226">
        <f>G521</f>
        <v>0</v>
      </c>
      <c r="H520" s="30" t="e">
        <f>G520/F520</f>
        <v>#DIV/0!</v>
      </c>
      <c r="I520" s="30">
        <f t="shared" si="17"/>
        <v>0</v>
      </c>
      <c r="J520" s="233"/>
      <c r="L520" s="74"/>
    </row>
    <row r="521" spans="1:12" ht="38.25" hidden="1">
      <c r="A521" s="128" t="s">
        <v>583</v>
      </c>
      <c r="B521" s="59"/>
      <c r="C521" s="59"/>
      <c r="D521" s="28" t="s">
        <v>584</v>
      </c>
      <c r="E521" s="329">
        <v>0</v>
      </c>
      <c r="F521" s="223">
        <v>0</v>
      </c>
      <c r="G521" s="223">
        <v>0</v>
      </c>
      <c r="H521" s="92" t="e">
        <f>G521/F521</f>
        <v>#DIV/0!</v>
      </c>
      <c r="I521" s="30">
        <f t="shared" si="17"/>
        <v>0</v>
      </c>
      <c r="J521" s="233"/>
      <c r="L521" s="74"/>
    </row>
    <row r="522" spans="1:12" ht="15" customHeight="1" hidden="1">
      <c r="A522" s="343" t="s">
        <v>15</v>
      </c>
      <c r="B522" s="94"/>
      <c r="C522" s="94" t="s">
        <v>246</v>
      </c>
      <c r="D522" s="94"/>
      <c r="E522" s="324">
        <f>SUM(E523:E524)</f>
        <v>0</v>
      </c>
      <c r="F522" s="224">
        <f>SUM(F523:F524)</f>
        <v>0</v>
      </c>
      <c r="G522" s="224">
        <f>SUM(G523:G524)</f>
        <v>0</v>
      </c>
      <c r="H522" s="68" t="e">
        <f t="shared" si="16"/>
        <v>#DIV/0!</v>
      </c>
      <c r="I522" s="30">
        <f t="shared" si="17"/>
        <v>0</v>
      </c>
      <c r="J522" s="96"/>
      <c r="L522" s="74"/>
    </row>
    <row r="523" spans="1:12" ht="63.75" hidden="1">
      <c r="A523" s="348" t="s">
        <v>353</v>
      </c>
      <c r="B523" s="18"/>
      <c r="C523" s="28"/>
      <c r="D523" s="18" t="s">
        <v>297</v>
      </c>
      <c r="E523" s="325">
        <v>0</v>
      </c>
      <c r="F523" s="225">
        <v>0</v>
      </c>
      <c r="G523" s="225">
        <v>0</v>
      </c>
      <c r="H523" s="92" t="e">
        <f t="shared" si="16"/>
        <v>#DIV/0!</v>
      </c>
      <c r="I523" s="30">
        <f t="shared" si="17"/>
        <v>0</v>
      </c>
      <c r="J523" s="35"/>
      <c r="L523" s="74"/>
    </row>
    <row r="524" spans="1:12" ht="63.75" hidden="1">
      <c r="A524" s="348" t="s">
        <v>353</v>
      </c>
      <c r="B524" s="18"/>
      <c r="C524" s="28"/>
      <c r="D524" s="18" t="s">
        <v>298</v>
      </c>
      <c r="E524" s="325">
        <v>0</v>
      </c>
      <c r="F524" s="225">
        <v>0</v>
      </c>
      <c r="G524" s="225">
        <v>0</v>
      </c>
      <c r="H524" s="92" t="e">
        <f t="shared" si="16"/>
        <v>#DIV/0!</v>
      </c>
      <c r="I524" s="30">
        <f t="shared" si="17"/>
        <v>0</v>
      </c>
      <c r="J524" s="35"/>
      <c r="L524" s="70"/>
    </row>
    <row r="525" spans="1:12" ht="18" customHeight="1">
      <c r="A525" s="20" t="s">
        <v>57</v>
      </c>
      <c r="B525" s="16">
        <v>854</v>
      </c>
      <c r="C525" s="16"/>
      <c r="D525" s="16"/>
      <c r="E525" s="323">
        <f>SUM(E526,E543,E546,E536)</f>
        <v>170781</v>
      </c>
      <c r="F525" s="188">
        <f>SUM(F526,F543,F546,F536)</f>
        <v>250180</v>
      </c>
      <c r="G525" s="188">
        <f>SUM(G526,G543,G546,G536)</f>
        <v>227068.09000000003</v>
      </c>
      <c r="H525" s="30">
        <f t="shared" si="16"/>
        <v>0.9076188744104245</v>
      </c>
      <c r="I525" s="30">
        <f t="shared" si="17"/>
        <v>0.011652930840012203</v>
      </c>
      <c r="J525" s="62">
        <v>0</v>
      </c>
      <c r="L525" s="70"/>
    </row>
    <row r="526" spans="1:12" ht="15" customHeight="1">
      <c r="A526" s="65" t="s">
        <v>58</v>
      </c>
      <c r="B526" s="94"/>
      <c r="C526" s="94">
        <v>85401</v>
      </c>
      <c r="D526" s="94"/>
      <c r="E526" s="324">
        <f>SUM(E527:E535)</f>
        <v>113228</v>
      </c>
      <c r="F526" s="224">
        <f>SUM(F527:F535)</f>
        <v>86350</v>
      </c>
      <c r="G526" s="224">
        <f>SUM(G527:G535)</f>
        <v>83563.58</v>
      </c>
      <c r="H526" s="68">
        <f t="shared" si="16"/>
        <v>0.9677310943833237</v>
      </c>
      <c r="I526" s="68">
        <f t="shared" si="17"/>
        <v>0.004288408021064637</v>
      </c>
      <c r="J526" s="96"/>
      <c r="L526" s="70"/>
    </row>
    <row r="527" spans="1:14" ht="12.75">
      <c r="A527" s="19" t="s">
        <v>19</v>
      </c>
      <c r="B527" s="18"/>
      <c r="C527" s="18"/>
      <c r="D527" s="18">
        <v>4010</v>
      </c>
      <c r="E527" s="325">
        <v>80436</v>
      </c>
      <c r="F527" s="225">
        <v>56306</v>
      </c>
      <c r="G527" s="225">
        <v>55655.6</v>
      </c>
      <c r="H527" s="92">
        <f t="shared" si="16"/>
        <v>0.9884488331616523</v>
      </c>
      <c r="I527" s="92">
        <f t="shared" si="17"/>
        <v>0.0028561955035574706</v>
      </c>
      <c r="J527" s="35"/>
      <c r="L527" s="74"/>
      <c r="M527" s="71"/>
      <c r="N527" s="71"/>
    </row>
    <row r="528" spans="1:12" s="67" customFormat="1" ht="12.75">
      <c r="A528" s="19" t="s">
        <v>20</v>
      </c>
      <c r="B528" s="18"/>
      <c r="C528" s="18"/>
      <c r="D528" s="18">
        <v>4040</v>
      </c>
      <c r="E528" s="325">
        <v>5220</v>
      </c>
      <c r="F528" s="225">
        <v>4334</v>
      </c>
      <c r="G528" s="225">
        <v>4333.05</v>
      </c>
      <c r="H528" s="92">
        <f t="shared" si="16"/>
        <v>0.9997808029533918</v>
      </c>
      <c r="I528" s="92">
        <f t="shared" si="17"/>
        <v>0.00022236824195031045</v>
      </c>
      <c r="J528" s="35"/>
      <c r="L528" s="100"/>
    </row>
    <row r="529" spans="1:14" ht="12.75">
      <c r="A529" s="19" t="s">
        <v>21</v>
      </c>
      <c r="B529" s="18"/>
      <c r="C529" s="18"/>
      <c r="D529" s="18">
        <v>4110</v>
      </c>
      <c r="E529" s="325">
        <v>14690</v>
      </c>
      <c r="F529" s="225">
        <v>12562</v>
      </c>
      <c r="G529" s="225">
        <v>12561.29</v>
      </c>
      <c r="H529" s="92">
        <f t="shared" si="16"/>
        <v>0.9999434803375259</v>
      </c>
      <c r="I529" s="92">
        <f t="shared" si="17"/>
        <v>0.0006446341431389011</v>
      </c>
      <c r="J529" s="35"/>
      <c r="L529" s="74"/>
      <c r="M529" s="71"/>
      <c r="N529" s="71"/>
    </row>
    <row r="530" spans="1:14" ht="12.75">
      <c r="A530" s="19" t="s">
        <v>22</v>
      </c>
      <c r="B530" s="18"/>
      <c r="C530" s="18"/>
      <c r="D530" s="18">
        <v>4120</v>
      </c>
      <c r="E530" s="325">
        <v>2101</v>
      </c>
      <c r="F530" s="225">
        <v>1463</v>
      </c>
      <c r="G530" s="225">
        <v>1359.95</v>
      </c>
      <c r="H530" s="92">
        <f t="shared" si="16"/>
        <v>0.9295625427204375</v>
      </c>
      <c r="I530" s="92">
        <f t="shared" si="17"/>
        <v>6.979141497105381E-05</v>
      </c>
      <c r="J530" s="35"/>
      <c r="L530" s="74"/>
      <c r="M530" s="71"/>
      <c r="N530" s="71"/>
    </row>
    <row r="531" spans="1:14" ht="12.75">
      <c r="A531" s="19" t="s">
        <v>9</v>
      </c>
      <c r="B531" s="18"/>
      <c r="C531" s="18"/>
      <c r="D531" s="18">
        <v>4210</v>
      </c>
      <c r="E531" s="325">
        <v>1500</v>
      </c>
      <c r="F531" s="225">
        <v>1336</v>
      </c>
      <c r="G531" s="225">
        <v>599.44</v>
      </c>
      <c r="H531" s="92">
        <f t="shared" si="16"/>
        <v>0.448682634730539</v>
      </c>
      <c r="I531" s="92">
        <f t="shared" si="17"/>
        <v>3.0762723475310484E-05</v>
      </c>
      <c r="J531" s="35"/>
      <c r="L531" s="74"/>
      <c r="M531" s="71"/>
      <c r="N531" s="71"/>
    </row>
    <row r="532" spans="1:14" ht="12.75">
      <c r="A532" s="29" t="s">
        <v>618</v>
      </c>
      <c r="B532" s="18"/>
      <c r="C532" s="18"/>
      <c r="D532" s="18">
        <v>4240</v>
      </c>
      <c r="E532" s="325">
        <v>2290</v>
      </c>
      <c r="F532" s="225">
        <v>1375</v>
      </c>
      <c r="G532" s="225">
        <v>400</v>
      </c>
      <c r="H532" s="92">
        <f t="shared" si="16"/>
        <v>0.2909090909090909</v>
      </c>
      <c r="I532" s="92">
        <f t="shared" si="17"/>
        <v>2.0527641448892624E-05</v>
      </c>
      <c r="J532" s="35"/>
      <c r="L532" s="74"/>
      <c r="M532" s="71"/>
      <c r="N532" s="71"/>
    </row>
    <row r="533" spans="1:14" ht="12.75">
      <c r="A533" s="29" t="s">
        <v>11</v>
      </c>
      <c r="B533" s="18"/>
      <c r="C533" s="18"/>
      <c r="D533" s="28" t="s">
        <v>136</v>
      </c>
      <c r="E533" s="325">
        <v>300</v>
      </c>
      <c r="F533" s="225">
        <v>300</v>
      </c>
      <c r="G533" s="225">
        <v>0</v>
      </c>
      <c r="H533" s="92">
        <f t="shared" si="16"/>
        <v>0</v>
      </c>
      <c r="I533" s="92">
        <f t="shared" si="17"/>
        <v>0</v>
      </c>
      <c r="J533" s="35"/>
      <c r="L533" s="74"/>
      <c r="M533" s="71"/>
      <c r="N533" s="71"/>
    </row>
    <row r="534" spans="1:14" ht="12.75">
      <c r="A534" s="29" t="s">
        <v>12</v>
      </c>
      <c r="B534" s="18"/>
      <c r="C534" s="18"/>
      <c r="D534" s="28" t="s">
        <v>79</v>
      </c>
      <c r="E534" s="325">
        <v>0</v>
      </c>
      <c r="F534" s="225">
        <v>50</v>
      </c>
      <c r="G534" s="225">
        <v>30.89</v>
      </c>
      <c r="H534" s="92">
        <f t="shared" si="16"/>
        <v>0.6178</v>
      </c>
      <c r="I534" s="92">
        <f t="shared" si="17"/>
        <v>1.5852471108907327E-06</v>
      </c>
      <c r="J534" s="35"/>
      <c r="L534" s="74"/>
      <c r="M534" s="71"/>
      <c r="N534" s="71"/>
    </row>
    <row r="535" spans="1:14" ht="12.75">
      <c r="A535" s="19" t="s">
        <v>338</v>
      </c>
      <c r="B535" s="18"/>
      <c r="C535" s="18"/>
      <c r="D535" s="18">
        <v>4440</v>
      </c>
      <c r="E535" s="325">
        <v>6691</v>
      </c>
      <c r="F535" s="225">
        <v>8624</v>
      </c>
      <c r="G535" s="225">
        <v>8623.36</v>
      </c>
      <c r="H535" s="92">
        <f t="shared" si="16"/>
        <v>0.9999257884972171</v>
      </c>
      <c r="I535" s="92">
        <f t="shared" si="17"/>
        <v>0.0004425431054118067</v>
      </c>
      <c r="J535" s="35"/>
      <c r="L535" s="74"/>
      <c r="M535" s="71"/>
      <c r="N535" s="71"/>
    </row>
    <row r="536" spans="1:14" ht="15" customHeight="1">
      <c r="A536" s="104" t="s">
        <v>218</v>
      </c>
      <c r="B536" s="94"/>
      <c r="C536" s="94" t="s">
        <v>219</v>
      </c>
      <c r="D536" s="94"/>
      <c r="E536" s="324">
        <f>SUM(E537:E542)</f>
        <v>17053</v>
      </c>
      <c r="F536" s="224">
        <f>SUM(F537:F542)</f>
        <v>20192</v>
      </c>
      <c r="G536" s="224">
        <f>SUM(G537:G542)</f>
        <v>19025.57</v>
      </c>
      <c r="H536" s="68">
        <f t="shared" si="16"/>
        <v>0.9422330625990492</v>
      </c>
      <c r="I536" s="68">
        <f t="shared" si="17"/>
        <v>0.00097637519830202</v>
      </c>
      <c r="J536" s="96"/>
      <c r="L536" s="74"/>
      <c r="M536" s="71"/>
      <c r="N536" s="71"/>
    </row>
    <row r="537" spans="1:14" ht="12.75">
      <c r="A537" s="37" t="s">
        <v>19</v>
      </c>
      <c r="B537" s="18"/>
      <c r="C537" s="18"/>
      <c r="D537" s="28" t="s">
        <v>151</v>
      </c>
      <c r="E537" s="325">
        <v>12246</v>
      </c>
      <c r="F537" s="225">
        <v>14675</v>
      </c>
      <c r="G537" s="225">
        <v>14230.93</v>
      </c>
      <c r="H537" s="92">
        <f t="shared" si="16"/>
        <v>0.9697396933560477</v>
      </c>
      <c r="I537" s="92">
        <f t="shared" si="17"/>
        <v>0.0007303185713107238</v>
      </c>
      <c r="J537" s="35"/>
      <c r="L537" s="74"/>
      <c r="M537" s="71"/>
      <c r="N537" s="71"/>
    </row>
    <row r="538" spans="1:14" ht="12.75">
      <c r="A538" s="37" t="s">
        <v>20</v>
      </c>
      <c r="B538" s="18"/>
      <c r="C538" s="18"/>
      <c r="D538" s="28" t="s">
        <v>171</v>
      </c>
      <c r="E538" s="325">
        <v>1406</v>
      </c>
      <c r="F538" s="225">
        <v>915</v>
      </c>
      <c r="G538" s="225">
        <v>914.38</v>
      </c>
      <c r="H538" s="92">
        <f t="shared" si="16"/>
        <v>0.9993224043715847</v>
      </c>
      <c r="I538" s="92">
        <f t="shared" si="17"/>
        <v>4.692516197009609E-05</v>
      </c>
      <c r="J538" s="35"/>
      <c r="L538" s="74"/>
      <c r="M538" s="71"/>
      <c r="N538" s="71"/>
    </row>
    <row r="539" spans="1:12" s="67" customFormat="1" ht="12.75">
      <c r="A539" s="37" t="s">
        <v>21</v>
      </c>
      <c r="B539" s="18"/>
      <c r="C539" s="18"/>
      <c r="D539" s="28" t="s">
        <v>81</v>
      </c>
      <c r="E539" s="325">
        <v>2347</v>
      </c>
      <c r="F539" s="225">
        <v>2792</v>
      </c>
      <c r="G539" s="225">
        <v>2538.06</v>
      </c>
      <c r="H539" s="92">
        <f t="shared" si="16"/>
        <v>0.9090472779369627</v>
      </c>
      <c r="I539" s="92">
        <f t="shared" si="17"/>
        <v>0.00013025096413944102</v>
      </c>
      <c r="J539" s="35"/>
      <c r="L539" s="100"/>
    </row>
    <row r="540" spans="1:14" ht="12.75">
      <c r="A540" s="37" t="s">
        <v>22</v>
      </c>
      <c r="B540" s="18"/>
      <c r="C540" s="18"/>
      <c r="D540" s="28" t="s">
        <v>82</v>
      </c>
      <c r="E540" s="325">
        <v>234</v>
      </c>
      <c r="F540" s="225">
        <v>517</v>
      </c>
      <c r="G540" s="225">
        <v>336.4</v>
      </c>
      <c r="H540" s="92">
        <f t="shared" si="16"/>
        <v>0.6506769825918761</v>
      </c>
      <c r="I540" s="92">
        <f t="shared" si="17"/>
        <v>1.7263746458518695E-05</v>
      </c>
      <c r="J540" s="35"/>
      <c r="L540" s="74"/>
      <c r="M540" s="71"/>
      <c r="N540" s="71"/>
    </row>
    <row r="541" spans="1:14" ht="12.75">
      <c r="A541" s="29" t="s">
        <v>618</v>
      </c>
      <c r="B541" s="18"/>
      <c r="C541" s="18"/>
      <c r="D541" s="28" t="s">
        <v>147</v>
      </c>
      <c r="E541" s="325">
        <v>500</v>
      </c>
      <c r="F541" s="225">
        <v>991</v>
      </c>
      <c r="G541" s="225">
        <v>890.6</v>
      </c>
      <c r="H541" s="92">
        <f t="shared" si="16"/>
        <v>0.8986881937436932</v>
      </c>
      <c r="I541" s="92">
        <f t="shared" si="17"/>
        <v>4.5704793685959425E-05</v>
      </c>
      <c r="J541" s="35"/>
      <c r="L541" s="74"/>
      <c r="M541" s="71"/>
      <c r="N541" s="71"/>
    </row>
    <row r="542" spans="1:14" ht="12.75">
      <c r="A542" s="19" t="s">
        <v>338</v>
      </c>
      <c r="B542" s="18"/>
      <c r="C542" s="18"/>
      <c r="D542" s="28" t="s">
        <v>143</v>
      </c>
      <c r="E542" s="325">
        <v>320</v>
      </c>
      <c r="F542" s="225">
        <v>302</v>
      </c>
      <c r="G542" s="225">
        <v>115.2</v>
      </c>
      <c r="H542" s="92">
        <f t="shared" si="16"/>
        <v>0.38145695364238413</v>
      </c>
      <c r="I542" s="92">
        <f t="shared" si="17"/>
        <v>5.911960737281076E-06</v>
      </c>
      <c r="J542" s="35"/>
      <c r="L542" s="74"/>
      <c r="M542" s="71"/>
      <c r="N542" s="71"/>
    </row>
    <row r="543" spans="1:14" ht="15" customHeight="1">
      <c r="A543" s="65" t="s">
        <v>163</v>
      </c>
      <c r="B543" s="94"/>
      <c r="C543" s="94" t="s">
        <v>164</v>
      </c>
      <c r="D543" s="94"/>
      <c r="E543" s="324">
        <f>SUM(E544:E545)</f>
        <v>36800</v>
      </c>
      <c r="F543" s="224">
        <f>SUM(F544:F545)</f>
        <v>141656</v>
      </c>
      <c r="G543" s="224">
        <f>SUM(G544:G545)</f>
        <v>122497.07</v>
      </c>
      <c r="H543" s="68">
        <f t="shared" si="16"/>
        <v>0.8647503106116226</v>
      </c>
      <c r="I543" s="68">
        <f t="shared" si="17"/>
        <v>0.006286439828749753</v>
      </c>
      <c r="J543" s="96"/>
      <c r="L543" s="74"/>
      <c r="M543" s="71"/>
      <c r="N543" s="71"/>
    </row>
    <row r="544" spans="1:14" ht="12.75">
      <c r="A544" s="29" t="s">
        <v>173</v>
      </c>
      <c r="B544" s="18"/>
      <c r="C544" s="28"/>
      <c r="D544" s="28" t="s">
        <v>174</v>
      </c>
      <c r="E544" s="325">
        <v>12800</v>
      </c>
      <c r="F544" s="225">
        <v>12800</v>
      </c>
      <c r="G544" s="225">
        <v>12538</v>
      </c>
      <c r="H544" s="92">
        <f t="shared" si="16"/>
        <v>0.97953125</v>
      </c>
      <c r="I544" s="92">
        <f t="shared" si="17"/>
        <v>0.0006434389212155393</v>
      </c>
      <c r="J544" s="35"/>
      <c r="L544" s="74"/>
      <c r="M544" s="71"/>
      <c r="N544" s="71"/>
    </row>
    <row r="545" spans="1:14" ht="12.75">
      <c r="A545" s="29" t="s">
        <v>175</v>
      </c>
      <c r="B545" s="18"/>
      <c r="C545" s="18"/>
      <c r="D545" s="28" t="s">
        <v>176</v>
      </c>
      <c r="E545" s="325">
        <v>24000</v>
      </c>
      <c r="F545" s="225">
        <v>128856</v>
      </c>
      <c r="G545" s="225">
        <v>109959.07</v>
      </c>
      <c r="H545" s="92">
        <f t="shared" si="16"/>
        <v>0.8533484665052462</v>
      </c>
      <c r="I545" s="92">
        <f t="shared" si="17"/>
        <v>0.005643000907534214</v>
      </c>
      <c r="J545" s="35"/>
      <c r="L545" s="74"/>
      <c r="M545" s="71"/>
      <c r="N545" s="71"/>
    </row>
    <row r="546" spans="1:12" s="67" customFormat="1" ht="15" customHeight="1">
      <c r="A546" s="65" t="s">
        <v>15</v>
      </c>
      <c r="B546" s="94"/>
      <c r="C546" s="94" t="s">
        <v>192</v>
      </c>
      <c r="D546" s="94"/>
      <c r="E546" s="324">
        <f>SUM(E547:E549)</f>
        <v>3700</v>
      </c>
      <c r="F546" s="224">
        <f>SUM(F547:F549)</f>
        <v>1982</v>
      </c>
      <c r="G546" s="224">
        <f>SUM(G547:G549)</f>
        <v>1981.87</v>
      </c>
      <c r="H546" s="68">
        <f t="shared" si="16"/>
        <v>0.9999344096871846</v>
      </c>
      <c r="I546" s="68">
        <f t="shared" si="17"/>
        <v>0.00010170779189579204</v>
      </c>
      <c r="J546" s="96"/>
      <c r="L546" s="100"/>
    </row>
    <row r="547" spans="1:14" ht="12.75">
      <c r="A547" s="29" t="s">
        <v>9</v>
      </c>
      <c r="B547" s="18"/>
      <c r="C547" s="28"/>
      <c r="D547" s="28" t="s">
        <v>83</v>
      </c>
      <c r="E547" s="325">
        <v>1000</v>
      </c>
      <c r="F547" s="225">
        <v>800</v>
      </c>
      <c r="G547" s="225">
        <v>799.87</v>
      </c>
      <c r="H547" s="92">
        <f t="shared" si="16"/>
        <v>0.9998375</v>
      </c>
      <c r="I547" s="92">
        <f t="shared" si="17"/>
        <v>4.104861141431436E-05</v>
      </c>
      <c r="J547" s="35"/>
      <c r="L547" s="74"/>
      <c r="M547" s="71"/>
      <c r="N547" s="71"/>
    </row>
    <row r="548" spans="1:14" ht="12.75">
      <c r="A548" s="29" t="s">
        <v>12</v>
      </c>
      <c r="B548" s="18"/>
      <c r="C548" s="28"/>
      <c r="D548" s="28" t="s">
        <v>79</v>
      </c>
      <c r="E548" s="325">
        <v>2500</v>
      </c>
      <c r="F548" s="225">
        <v>1070</v>
      </c>
      <c r="G548" s="225">
        <v>1070</v>
      </c>
      <c r="H548" s="92">
        <f t="shared" si="16"/>
        <v>1</v>
      </c>
      <c r="I548" s="92">
        <f t="shared" si="17"/>
        <v>5.4911440875787764E-05</v>
      </c>
      <c r="J548" s="35"/>
      <c r="L548" s="74"/>
      <c r="M548" s="71"/>
      <c r="N548" s="71"/>
    </row>
    <row r="549" spans="1:12" s="67" customFormat="1" ht="12.75">
      <c r="A549" s="29" t="s">
        <v>26</v>
      </c>
      <c r="B549" s="18"/>
      <c r="C549" s="28"/>
      <c r="D549" s="28" t="s">
        <v>92</v>
      </c>
      <c r="E549" s="325">
        <v>200</v>
      </c>
      <c r="F549" s="225">
        <v>112</v>
      </c>
      <c r="G549" s="225">
        <v>112</v>
      </c>
      <c r="H549" s="92">
        <f t="shared" si="16"/>
        <v>1</v>
      </c>
      <c r="I549" s="92">
        <f t="shared" si="17"/>
        <v>5.747739605689934E-06</v>
      </c>
      <c r="J549" s="35"/>
      <c r="L549" s="100"/>
    </row>
    <row r="550" spans="1:14" ht="18" customHeight="1">
      <c r="A550" s="20" t="s">
        <v>61</v>
      </c>
      <c r="B550" s="16">
        <v>900</v>
      </c>
      <c r="C550" s="16"/>
      <c r="D550" s="16"/>
      <c r="E550" s="323">
        <f>SUM(E551,E564,E577,E583,E592,E595,E604,)</f>
        <v>1594300</v>
      </c>
      <c r="F550" s="188">
        <f>SUM(F551,F564,F577,F583,F592,F595,F601,F604)</f>
        <v>1851631.8900000001</v>
      </c>
      <c r="G550" s="333">
        <f>SUM(G551,G577,G583,G595,G604,G601,G592,G564)</f>
        <v>1660446.4899999998</v>
      </c>
      <c r="H550" s="30">
        <f t="shared" si="16"/>
        <v>0.8967476197442245</v>
      </c>
      <c r="I550" s="30">
        <f t="shared" si="17"/>
        <v>0.08521262547948066</v>
      </c>
      <c r="J550" s="62">
        <v>0</v>
      </c>
      <c r="L550" s="74"/>
      <c r="M550" s="71"/>
      <c r="N550" s="71"/>
    </row>
    <row r="551" spans="1:14" ht="15" customHeight="1">
      <c r="A551" s="103" t="s">
        <v>87</v>
      </c>
      <c r="B551" s="98"/>
      <c r="C551" s="98" t="s">
        <v>88</v>
      </c>
      <c r="D551" s="98"/>
      <c r="E551" s="327">
        <f>SUM(E552:E562)</f>
        <v>93688</v>
      </c>
      <c r="F551" s="221">
        <f>SUM(F552:F563)</f>
        <v>294491</v>
      </c>
      <c r="G551" s="221">
        <f>SUM(G552:G563)</f>
        <v>238722.22</v>
      </c>
      <c r="H551" s="68">
        <f t="shared" si="16"/>
        <v>0.81062653867181</v>
      </c>
      <c r="I551" s="68">
        <f>G551/19485921.02</f>
        <v>0.012251010345109158</v>
      </c>
      <c r="J551" s="96"/>
      <c r="L551" s="74"/>
      <c r="M551" s="71"/>
      <c r="N551" s="71"/>
    </row>
    <row r="552" spans="1:14" ht="12.75">
      <c r="A552" s="29" t="s">
        <v>27</v>
      </c>
      <c r="B552" s="98"/>
      <c r="C552" s="98"/>
      <c r="D552" s="28" t="s">
        <v>81</v>
      </c>
      <c r="E552" s="329">
        <v>602</v>
      </c>
      <c r="F552" s="349">
        <v>0</v>
      </c>
      <c r="G552" s="349">
        <v>0</v>
      </c>
      <c r="H552" s="92">
        <v>0</v>
      </c>
      <c r="I552" s="92">
        <f t="shared" si="17"/>
        <v>0</v>
      </c>
      <c r="J552" s="96"/>
      <c r="L552" s="74"/>
      <c r="M552" s="71"/>
      <c r="N552" s="71"/>
    </row>
    <row r="553" spans="1:14" ht="12.75">
      <c r="A553" s="29" t="s">
        <v>22</v>
      </c>
      <c r="B553" s="98"/>
      <c r="C553" s="98"/>
      <c r="D553" s="28" t="s">
        <v>82</v>
      </c>
      <c r="E553" s="329">
        <v>86</v>
      </c>
      <c r="F553" s="349">
        <v>0</v>
      </c>
      <c r="G553" s="349">
        <v>0</v>
      </c>
      <c r="H553" s="92">
        <v>0</v>
      </c>
      <c r="I553" s="92">
        <f t="shared" si="17"/>
        <v>0</v>
      </c>
      <c r="J553" s="96"/>
      <c r="L553" s="74"/>
      <c r="M553" s="71"/>
      <c r="N553" s="71"/>
    </row>
    <row r="554" spans="1:14" ht="12.75">
      <c r="A554" s="23" t="s">
        <v>165</v>
      </c>
      <c r="B554" s="21"/>
      <c r="C554" s="21"/>
      <c r="D554" s="21" t="s">
        <v>166</v>
      </c>
      <c r="E554" s="328">
        <v>3500</v>
      </c>
      <c r="F554" s="222">
        <v>0</v>
      </c>
      <c r="G554" s="222">
        <v>0</v>
      </c>
      <c r="H554" s="92"/>
      <c r="I554" s="92">
        <f t="shared" si="17"/>
        <v>0</v>
      </c>
      <c r="J554" s="35"/>
      <c r="L554" s="74"/>
      <c r="M554" s="71"/>
      <c r="N554" s="71"/>
    </row>
    <row r="555" spans="1:14" ht="12.75">
      <c r="A555" s="23" t="s">
        <v>9</v>
      </c>
      <c r="B555" s="21"/>
      <c r="C555" s="21"/>
      <c r="D555" s="21" t="s">
        <v>83</v>
      </c>
      <c r="E555" s="328">
        <v>6000</v>
      </c>
      <c r="F555" s="222">
        <v>6000</v>
      </c>
      <c r="G555" s="222">
        <v>3202.13</v>
      </c>
      <c r="H555" s="92">
        <f t="shared" si="16"/>
        <v>0.5336883333333333</v>
      </c>
      <c r="I555" s="92">
        <f t="shared" si="17"/>
        <v>0.00016433044128185635</v>
      </c>
      <c r="J555" s="35"/>
      <c r="L555" s="71"/>
      <c r="M555" s="71"/>
      <c r="N555" s="71"/>
    </row>
    <row r="556" spans="1:10" s="67" customFormat="1" ht="12.75">
      <c r="A556" s="23" t="s">
        <v>11</v>
      </c>
      <c r="B556" s="21"/>
      <c r="C556" s="21"/>
      <c r="D556" s="21" t="s">
        <v>136</v>
      </c>
      <c r="E556" s="328">
        <v>5000</v>
      </c>
      <c r="F556" s="222">
        <v>1000</v>
      </c>
      <c r="G556" s="222">
        <v>0</v>
      </c>
      <c r="H556" s="92">
        <f t="shared" si="16"/>
        <v>0</v>
      </c>
      <c r="I556" s="92">
        <f t="shared" si="17"/>
        <v>0</v>
      </c>
      <c r="J556" s="35"/>
    </row>
    <row r="557" spans="1:14" ht="12.75">
      <c r="A557" s="23" t="s">
        <v>12</v>
      </c>
      <c r="B557" s="21"/>
      <c r="C557" s="21"/>
      <c r="D557" s="21" t="s">
        <v>79</v>
      </c>
      <c r="E557" s="328">
        <v>8000</v>
      </c>
      <c r="F557" s="222">
        <v>21988</v>
      </c>
      <c r="G557" s="222">
        <v>13941.1</v>
      </c>
      <c r="H557" s="92">
        <f t="shared" si="16"/>
        <v>0.6340321993814808</v>
      </c>
      <c r="I557" s="92">
        <f t="shared" si="17"/>
        <v>0.0007154447555078923</v>
      </c>
      <c r="J557" s="35"/>
      <c r="L557" s="71"/>
      <c r="M557" s="71"/>
      <c r="N557" s="71"/>
    </row>
    <row r="558" spans="1:14" ht="25.5">
      <c r="A558" s="23" t="s">
        <v>213</v>
      </c>
      <c r="B558" s="21"/>
      <c r="C558" s="21"/>
      <c r="D558" s="21" t="s">
        <v>214</v>
      </c>
      <c r="E558" s="328">
        <v>5000</v>
      </c>
      <c r="F558" s="222">
        <v>0</v>
      </c>
      <c r="G558" s="222">
        <v>0</v>
      </c>
      <c r="H558" s="92"/>
      <c r="I558" s="92">
        <f t="shared" si="17"/>
        <v>0</v>
      </c>
      <c r="J558" s="35"/>
      <c r="L558" s="71"/>
      <c r="M558" s="71"/>
      <c r="N558" s="71"/>
    </row>
    <row r="559" spans="1:14" ht="12.75">
      <c r="A559" s="23" t="s">
        <v>216</v>
      </c>
      <c r="B559" s="21"/>
      <c r="C559" s="21"/>
      <c r="D559" s="21" t="s">
        <v>217</v>
      </c>
      <c r="E559" s="328">
        <v>0</v>
      </c>
      <c r="F559" s="222">
        <v>98</v>
      </c>
      <c r="G559" s="222">
        <v>98</v>
      </c>
      <c r="H559" s="92">
        <f t="shared" si="16"/>
        <v>1</v>
      </c>
      <c r="I559" s="92">
        <f t="shared" si="17"/>
        <v>5.029272154978692E-06</v>
      </c>
      <c r="J559" s="35"/>
      <c r="L559" s="71"/>
      <c r="M559" s="71"/>
      <c r="N559" s="71"/>
    </row>
    <row r="560" spans="1:14" ht="12.75">
      <c r="A560" s="23" t="s">
        <v>90</v>
      </c>
      <c r="B560" s="21"/>
      <c r="C560" s="21"/>
      <c r="D560" s="21" t="s">
        <v>89</v>
      </c>
      <c r="E560" s="328">
        <v>65500</v>
      </c>
      <c r="F560" s="222">
        <v>245405</v>
      </c>
      <c r="G560" s="222">
        <v>221480.99</v>
      </c>
      <c r="H560" s="92">
        <f t="shared" si="16"/>
        <v>0.902512133004625</v>
      </c>
      <c r="I560" s="92">
        <f t="shared" si="17"/>
        <v>0.01136620587616443</v>
      </c>
      <c r="J560" s="35"/>
      <c r="L560" s="71"/>
      <c r="M560" s="71"/>
      <c r="N560" s="71"/>
    </row>
    <row r="561" spans="1:14" ht="12.75" hidden="1">
      <c r="A561" s="23" t="s">
        <v>90</v>
      </c>
      <c r="B561" s="21"/>
      <c r="C561" s="21"/>
      <c r="D561" s="21" t="s">
        <v>274</v>
      </c>
      <c r="E561" s="328">
        <v>0</v>
      </c>
      <c r="F561" s="222">
        <v>0</v>
      </c>
      <c r="G561" s="222">
        <v>0</v>
      </c>
      <c r="H561" s="92" t="e">
        <f t="shared" si="16"/>
        <v>#DIV/0!</v>
      </c>
      <c r="I561" s="92">
        <f t="shared" si="17"/>
        <v>0</v>
      </c>
      <c r="J561" s="35"/>
      <c r="L561" s="71"/>
      <c r="M561" s="71"/>
      <c r="N561" s="71"/>
    </row>
    <row r="562" spans="1:14" ht="12.75" hidden="1">
      <c r="A562" s="23" t="s">
        <v>90</v>
      </c>
      <c r="B562" s="21"/>
      <c r="C562" s="21"/>
      <c r="D562" s="21" t="s">
        <v>254</v>
      </c>
      <c r="E562" s="328">
        <v>0</v>
      </c>
      <c r="F562" s="222">
        <v>0</v>
      </c>
      <c r="G562" s="222">
        <v>0</v>
      </c>
      <c r="H562" s="92" t="e">
        <f t="shared" si="16"/>
        <v>#DIV/0!</v>
      </c>
      <c r="I562" s="92">
        <f t="shared" si="17"/>
        <v>0</v>
      </c>
      <c r="J562" s="35"/>
      <c r="L562" s="71"/>
      <c r="M562" s="71"/>
      <c r="N562" s="71"/>
    </row>
    <row r="563" spans="1:14" ht="12.75" customHeight="1">
      <c r="A563" s="23" t="s">
        <v>396</v>
      </c>
      <c r="B563" s="21"/>
      <c r="C563" s="21"/>
      <c r="D563" s="21" t="s">
        <v>149</v>
      </c>
      <c r="E563" s="328">
        <v>0</v>
      </c>
      <c r="F563" s="222">
        <v>20000</v>
      </c>
      <c r="G563" s="222">
        <v>0</v>
      </c>
      <c r="H563" s="92">
        <f t="shared" si="16"/>
        <v>0</v>
      </c>
      <c r="I563" s="92">
        <f t="shared" si="17"/>
        <v>0</v>
      </c>
      <c r="J563" s="35"/>
      <c r="L563" s="71"/>
      <c r="M563" s="71"/>
      <c r="N563" s="71"/>
    </row>
    <row r="564" spans="1:14" ht="15" customHeight="1">
      <c r="A564" s="103" t="s">
        <v>378</v>
      </c>
      <c r="B564" s="98"/>
      <c r="C564" s="98" t="s">
        <v>379</v>
      </c>
      <c r="D564" s="98"/>
      <c r="E564" s="327">
        <f>SUM(E565:E576)</f>
        <v>570982</v>
      </c>
      <c r="F564" s="221">
        <f>SUM(F565:F576)</f>
        <v>575741.89</v>
      </c>
      <c r="G564" s="221">
        <f>SUM(G565:G576)</f>
        <v>571331.1699999999</v>
      </c>
      <c r="H564" s="68">
        <f t="shared" si="16"/>
        <v>0.9923390670774362</v>
      </c>
      <c r="I564" s="68">
        <f t="shared" si="17"/>
        <v>0.02932020351584079</v>
      </c>
      <c r="J564" s="99"/>
      <c r="L564" s="71"/>
      <c r="M564" s="71"/>
      <c r="N564" s="71"/>
    </row>
    <row r="565" spans="1:14" ht="25.5">
      <c r="A565" s="23" t="s">
        <v>369</v>
      </c>
      <c r="B565" s="21"/>
      <c r="C565" s="21"/>
      <c r="D565" s="21" t="s">
        <v>97</v>
      </c>
      <c r="E565" s="328">
        <v>13500</v>
      </c>
      <c r="F565" s="222">
        <v>13500</v>
      </c>
      <c r="G565" s="222">
        <v>13475.94</v>
      </c>
      <c r="H565" s="92">
        <f t="shared" si="16"/>
        <v>0.9982177777777779</v>
      </c>
      <c r="I565" s="92">
        <f t="shared" si="17"/>
        <v>0.0006915731612669752</v>
      </c>
      <c r="J565" s="35"/>
      <c r="L565" s="71"/>
      <c r="M565" s="71"/>
      <c r="N565" s="71"/>
    </row>
    <row r="566" spans="1:14" ht="12.75">
      <c r="A566" s="23" t="s">
        <v>526</v>
      </c>
      <c r="B566" s="21"/>
      <c r="C566" s="21"/>
      <c r="D566" s="21" t="s">
        <v>98</v>
      </c>
      <c r="E566" s="328">
        <v>400</v>
      </c>
      <c r="F566" s="222">
        <v>400</v>
      </c>
      <c r="G566" s="222">
        <v>60</v>
      </c>
      <c r="H566" s="92">
        <f t="shared" si="16"/>
        <v>0.15</v>
      </c>
      <c r="I566" s="92">
        <f t="shared" si="17"/>
        <v>3.0791462173338933E-06</v>
      </c>
      <c r="J566" s="35"/>
      <c r="L566" s="71"/>
      <c r="M566" s="71"/>
      <c r="N566" s="71"/>
    </row>
    <row r="567" spans="1:14" ht="12.75">
      <c r="A567" s="23" t="s">
        <v>190</v>
      </c>
      <c r="B567" s="21"/>
      <c r="C567" s="21"/>
      <c r="D567" s="21" t="s">
        <v>151</v>
      </c>
      <c r="E567" s="328">
        <v>10500</v>
      </c>
      <c r="F567" s="222">
        <v>10661</v>
      </c>
      <c r="G567" s="222">
        <v>10500</v>
      </c>
      <c r="H567" s="92">
        <f t="shared" si="16"/>
        <v>0.9848982271831911</v>
      </c>
      <c r="I567" s="92">
        <f t="shared" si="17"/>
        <v>0.0005388505880334313</v>
      </c>
      <c r="J567" s="35"/>
      <c r="L567" s="71"/>
      <c r="M567" s="71"/>
      <c r="N567" s="71"/>
    </row>
    <row r="568" spans="1:14" ht="12.75">
      <c r="A568" s="23" t="s">
        <v>551</v>
      </c>
      <c r="B568" s="21"/>
      <c r="C568" s="21"/>
      <c r="D568" s="21" t="s">
        <v>171</v>
      </c>
      <c r="E568" s="328">
        <v>561</v>
      </c>
      <c r="F568" s="222">
        <v>0</v>
      </c>
      <c r="G568" s="222">
        <v>0</v>
      </c>
      <c r="H568" s="92"/>
      <c r="I568" s="92">
        <f t="shared" si="17"/>
        <v>0</v>
      </c>
      <c r="J568" s="35"/>
      <c r="L568" s="71"/>
      <c r="M568" s="71"/>
      <c r="N568" s="71"/>
    </row>
    <row r="569" spans="1:14" ht="12.75">
      <c r="A569" s="23" t="s">
        <v>21</v>
      </c>
      <c r="B569" s="21"/>
      <c r="C569" s="21"/>
      <c r="D569" s="21" t="s">
        <v>81</v>
      </c>
      <c r="E569" s="328">
        <v>1902</v>
      </c>
      <c r="F569" s="222">
        <v>1834</v>
      </c>
      <c r="G569" s="222">
        <v>1797.9</v>
      </c>
      <c r="H569" s="92">
        <f t="shared" si="16"/>
        <v>0.9803162486368594</v>
      </c>
      <c r="I569" s="92">
        <f t="shared" si="17"/>
        <v>9.226661640241013E-05</v>
      </c>
      <c r="J569" s="35"/>
      <c r="L569" s="71"/>
      <c r="M569" s="71"/>
      <c r="N569" s="71"/>
    </row>
    <row r="570" spans="1:14" ht="12.75">
      <c r="A570" s="23" t="s">
        <v>233</v>
      </c>
      <c r="B570" s="21"/>
      <c r="C570" s="21"/>
      <c r="D570" s="21" t="s">
        <v>82</v>
      </c>
      <c r="E570" s="328">
        <v>271</v>
      </c>
      <c r="F570" s="222">
        <v>262</v>
      </c>
      <c r="G570" s="222">
        <v>257.28</v>
      </c>
      <c r="H570" s="92">
        <f t="shared" si="16"/>
        <v>0.9819847328244273</v>
      </c>
      <c r="I570" s="92">
        <f t="shared" si="17"/>
        <v>1.3203378979927734E-05</v>
      </c>
      <c r="J570" s="35"/>
      <c r="L570" s="71"/>
      <c r="M570" s="71"/>
      <c r="N570" s="71"/>
    </row>
    <row r="571" spans="1:14" ht="12.75">
      <c r="A571" s="23" t="s">
        <v>9</v>
      </c>
      <c r="B571" s="21"/>
      <c r="C571" s="21"/>
      <c r="D571" s="21" t="s">
        <v>83</v>
      </c>
      <c r="E571" s="328">
        <v>3000</v>
      </c>
      <c r="F571" s="222">
        <v>6007</v>
      </c>
      <c r="G571" s="222">
        <v>4806.68</v>
      </c>
      <c r="H571" s="92">
        <f t="shared" si="16"/>
        <v>0.8001797902447145</v>
      </c>
      <c r="I571" s="92">
        <f t="shared" si="17"/>
        <v>0.00024667450899890797</v>
      </c>
      <c r="J571" s="35"/>
      <c r="L571" s="71"/>
      <c r="M571" s="71"/>
      <c r="N571" s="71"/>
    </row>
    <row r="572" spans="1:14" ht="12.75">
      <c r="A572" s="23" t="s">
        <v>10</v>
      </c>
      <c r="B572" s="21"/>
      <c r="C572" s="21"/>
      <c r="D572" s="21" t="s">
        <v>154</v>
      </c>
      <c r="E572" s="328">
        <v>3000</v>
      </c>
      <c r="F572" s="222">
        <v>2600</v>
      </c>
      <c r="G572" s="222">
        <v>1388.05</v>
      </c>
      <c r="H572" s="92">
        <f t="shared" si="16"/>
        <v>0.5338653846153846</v>
      </c>
      <c r="I572" s="92">
        <f t="shared" si="17"/>
        <v>7.12334817828385E-05</v>
      </c>
      <c r="J572" s="35"/>
      <c r="L572" s="71"/>
      <c r="M572" s="71"/>
      <c r="N572" s="71"/>
    </row>
    <row r="573" spans="1:14" ht="12.75">
      <c r="A573" s="23" t="s">
        <v>12</v>
      </c>
      <c r="B573" s="21"/>
      <c r="C573" s="21"/>
      <c r="D573" s="21" t="s">
        <v>79</v>
      </c>
      <c r="E573" s="328">
        <v>537101</v>
      </c>
      <c r="F573" s="222">
        <v>539860.89</v>
      </c>
      <c r="G573" s="222">
        <v>538455.89</v>
      </c>
      <c r="H573" s="92">
        <f t="shared" si="16"/>
        <v>0.9973974777094892</v>
      </c>
      <c r="I573" s="92">
        <f t="shared" si="17"/>
        <v>0.02763307361491092</v>
      </c>
      <c r="J573" s="35"/>
      <c r="L573" s="71"/>
      <c r="M573" s="71"/>
      <c r="N573" s="71"/>
    </row>
    <row r="574" spans="1:10" s="67" customFormat="1" ht="12.75">
      <c r="A574" s="29" t="s">
        <v>550</v>
      </c>
      <c r="B574" s="21"/>
      <c r="C574" s="21"/>
      <c r="D574" s="21" t="s">
        <v>201</v>
      </c>
      <c r="E574" s="328">
        <v>150</v>
      </c>
      <c r="F574" s="222">
        <v>20</v>
      </c>
      <c r="G574" s="222">
        <v>10</v>
      </c>
      <c r="H574" s="92">
        <f t="shared" si="16"/>
        <v>0.5</v>
      </c>
      <c r="I574" s="92">
        <f t="shared" si="17"/>
        <v>5.131910362223156E-07</v>
      </c>
      <c r="J574" s="35"/>
    </row>
    <row r="575" spans="1:10" s="67" customFormat="1" ht="12.75">
      <c r="A575" s="23" t="s">
        <v>26</v>
      </c>
      <c r="B575" s="21"/>
      <c r="C575" s="21"/>
      <c r="D575" s="21" t="s">
        <v>92</v>
      </c>
      <c r="E575" s="328">
        <v>50</v>
      </c>
      <c r="F575" s="222">
        <v>50</v>
      </c>
      <c r="G575" s="222">
        <v>32.46</v>
      </c>
      <c r="H575" s="92">
        <f t="shared" si="16"/>
        <v>0.6492</v>
      </c>
      <c r="I575" s="92">
        <f t="shared" si="17"/>
        <v>1.6658181035776364E-06</v>
      </c>
      <c r="J575" s="35"/>
    </row>
    <row r="576" spans="1:10" s="67" customFormat="1" ht="12.75">
      <c r="A576" s="23" t="s">
        <v>350</v>
      </c>
      <c r="B576" s="21"/>
      <c r="C576" s="21"/>
      <c r="D576" s="21" t="s">
        <v>143</v>
      </c>
      <c r="E576" s="328">
        <v>547</v>
      </c>
      <c r="F576" s="222">
        <v>547</v>
      </c>
      <c r="G576" s="222">
        <v>546.97</v>
      </c>
      <c r="H576" s="92">
        <f aca="true" t="shared" si="18" ref="H576:H583">G576/F576</f>
        <v>0.9999451553930531</v>
      </c>
      <c r="I576" s="92">
        <f t="shared" si="17"/>
        <v>2.8070010108251994E-05</v>
      </c>
      <c r="J576" s="35"/>
    </row>
    <row r="577" spans="1:14" ht="15" customHeight="1">
      <c r="A577" s="65" t="s">
        <v>62</v>
      </c>
      <c r="B577" s="94"/>
      <c r="C577" s="94">
        <v>90003</v>
      </c>
      <c r="D577" s="94"/>
      <c r="E577" s="324">
        <f>SUM(E578:E582)</f>
        <v>107700</v>
      </c>
      <c r="F577" s="224">
        <f>SUM(F578:F582)</f>
        <v>116000</v>
      </c>
      <c r="G577" s="224">
        <f>SUM(G578:G582)</f>
        <v>104362.19999999998</v>
      </c>
      <c r="H577" s="68">
        <f t="shared" si="18"/>
        <v>0.8996741379310343</v>
      </c>
      <c r="I577" s="68">
        <f t="shared" si="17"/>
        <v>0.0053557745560440535</v>
      </c>
      <c r="J577" s="96"/>
      <c r="L577" s="71"/>
      <c r="M577" s="71"/>
      <c r="N577" s="71"/>
    </row>
    <row r="578" spans="1:14" ht="12.75">
      <c r="A578" s="19" t="s">
        <v>9</v>
      </c>
      <c r="B578" s="18"/>
      <c r="C578" s="18"/>
      <c r="D578" s="18">
        <v>4210</v>
      </c>
      <c r="E578" s="325">
        <v>50000</v>
      </c>
      <c r="F578" s="225">
        <v>50000</v>
      </c>
      <c r="G578" s="225">
        <v>45621.52</v>
      </c>
      <c r="H578" s="92">
        <f t="shared" si="18"/>
        <v>0.9124304</v>
      </c>
      <c r="I578" s="92">
        <f t="shared" si="17"/>
        <v>0.0023412555122837094</v>
      </c>
      <c r="J578" s="35"/>
      <c r="L578" s="71"/>
      <c r="M578" s="71"/>
      <c r="N578" s="71"/>
    </row>
    <row r="579" spans="1:14" ht="12.75">
      <c r="A579" s="19" t="s">
        <v>10</v>
      </c>
      <c r="B579" s="18"/>
      <c r="C579" s="18"/>
      <c r="D579" s="18">
        <v>4260</v>
      </c>
      <c r="E579" s="325">
        <v>2000</v>
      </c>
      <c r="F579" s="225">
        <v>798</v>
      </c>
      <c r="G579" s="225">
        <v>16.7</v>
      </c>
      <c r="H579" s="92">
        <f t="shared" si="18"/>
        <v>0.020927318295739347</v>
      </c>
      <c r="I579" s="92">
        <f t="shared" si="17"/>
        <v>8.57029030491267E-07</v>
      </c>
      <c r="J579" s="35"/>
      <c r="L579" s="71"/>
      <c r="M579" s="71"/>
      <c r="N579" s="71"/>
    </row>
    <row r="580" spans="1:14" ht="12.75">
      <c r="A580" s="29" t="s">
        <v>11</v>
      </c>
      <c r="B580" s="18"/>
      <c r="C580" s="18"/>
      <c r="D580" s="28" t="s">
        <v>136</v>
      </c>
      <c r="E580" s="325">
        <v>5000</v>
      </c>
      <c r="F580" s="225">
        <v>5500</v>
      </c>
      <c r="G580" s="225">
        <v>3871.71</v>
      </c>
      <c r="H580" s="92">
        <f t="shared" si="18"/>
        <v>0.7039472727272728</v>
      </c>
      <c r="I580" s="92">
        <f aca="true" t="shared" si="19" ref="I580:I643">G580/19485921.02</f>
        <v>0.00019869268668523015</v>
      </c>
      <c r="J580" s="35"/>
      <c r="L580" s="71"/>
      <c r="M580" s="71"/>
      <c r="N580" s="71"/>
    </row>
    <row r="581" spans="1:14" ht="12.75">
      <c r="A581" s="19" t="s">
        <v>12</v>
      </c>
      <c r="B581" s="18"/>
      <c r="C581" s="18"/>
      <c r="D581" s="18">
        <v>4300</v>
      </c>
      <c r="E581" s="325">
        <v>50000</v>
      </c>
      <c r="F581" s="225">
        <v>58800</v>
      </c>
      <c r="G581" s="225">
        <v>53950.27</v>
      </c>
      <c r="H581" s="92">
        <f t="shared" si="18"/>
        <v>0.9175215986394557</v>
      </c>
      <c r="I581" s="92">
        <f t="shared" si="19"/>
        <v>0.0027686794965773704</v>
      </c>
      <c r="J581" s="35"/>
      <c r="L581" s="71"/>
      <c r="M581" s="71"/>
      <c r="N581" s="71"/>
    </row>
    <row r="582" spans="1:14" ht="12.75">
      <c r="A582" s="29" t="s">
        <v>26</v>
      </c>
      <c r="B582" s="18"/>
      <c r="C582" s="18"/>
      <c r="D582" s="28" t="s">
        <v>92</v>
      </c>
      <c r="E582" s="325">
        <v>700</v>
      </c>
      <c r="F582" s="225">
        <v>902</v>
      </c>
      <c r="G582" s="225">
        <v>902</v>
      </c>
      <c r="H582" s="92">
        <f t="shared" si="18"/>
        <v>1</v>
      </c>
      <c r="I582" s="92">
        <f t="shared" si="19"/>
        <v>4.628983146725286E-05</v>
      </c>
      <c r="J582" s="35"/>
      <c r="L582" s="71"/>
      <c r="M582" s="71"/>
      <c r="N582" s="71"/>
    </row>
    <row r="583" spans="1:14" ht="15" customHeight="1">
      <c r="A583" s="65" t="s">
        <v>241</v>
      </c>
      <c r="B583" s="94"/>
      <c r="C583" s="94">
        <v>90004</v>
      </c>
      <c r="D583" s="94"/>
      <c r="E583" s="324">
        <f>SUM(E584:E590)</f>
        <v>64344</v>
      </c>
      <c r="F583" s="224">
        <f>SUM(F584:F591)</f>
        <v>103996</v>
      </c>
      <c r="G583" s="224">
        <f>SUM(G584:G591)</f>
        <v>94793.69</v>
      </c>
      <c r="H583" s="68">
        <f t="shared" si="18"/>
        <v>0.9115128466479481</v>
      </c>
      <c r="I583" s="68">
        <f t="shared" si="19"/>
        <v>0.0048647271998436955</v>
      </c>
      <c r="J583" s="96"/>
      <c r="L583" s="74"/>
      <c r="M583" s="71"/>
      <c r="N583" s="71"/>
    </row>
    <row r="584" spans="1:14" ht="12.75">
      <c r="A584" s="29" t="s">
        <v>21</v>
      </c>
      <c r="B584" s="94"/>
      <c r="C584" s="94"/>
      <c r="D584" s="28" t="s">
        <v>81</v>
      </c>
      <c r="E584" s="329">
        <v>301</v>
      </c>
      <c r="F584" s="223">
        <v>0</v>
      </c>
      <c r="G584" s="223">
        <v>0</v>
      </c>
      <c r="H584" s="92"/>
      <c r="I584" s="92">
        <f t="shared" si="19"/>
        <v>0</v>
      </c>
      <c r="J584" s="96"/>
      <c r="L584" s="74"/>
      <c r="M584" s="71"/>
      <c r="N584" s="71"/>
    </row>
    <row r="585" spans="1:14" ht="12.75">
      <c r="A585" s="29" t="s">
        <v>22</v>
      </c>
      <c r="B585" s="94"/>
      <c r="C585" s="94"/>
      <c r="D585" s="28" t="s">
        <v>82</v>
      </c>
      <c r="E585" s="329">
        <v>43</v>
      </c>
      <c r="F585" s="223">
        <v>0</v>
      </c>
      <c r="G585" s="223">
        <v>0</v>
      </c>
      <c r="H585" s="92"/>
      <c r="I585" s="92">
        <f t="shared" si="19"/>
        <v>0</v>
      </c>
      <c r="J585" s="96"/>
      <c r="L585" s="74"/>
      <c r="M585" s="71"/>
      <c r="N585" s="71"/>
    </row>
    <row r="586" spans="1:14" ht="12.75">
      <c r="A586" s="29" t="s">
        <v>165</v>
      </c>
      <c r="B586" s="18"/>
      <c r="C586" s="18"/>
      <c r="D586" s="28" t="s">
        <v>166</v>
      </c>
      <c r="E586" s="325">
        <v>2000</v>
      </c>
      <c r="F586" s="225">
        <v>0</v>
      </c>
      <c r="G586" s="225">
        <v>0</v>
      </c>
      <c r="H586" s="92"/>
      <c r="I586" s="92">
        <f t="shared" si="19"/>
        <v>0</v>
      </c>
      <c r="J586" s="35"/>
      <c r="L586" s="74"/>
      <c r="M586" s="71"/>
      <c r="N586" s="71"/>
    </row>
    <row r="587" spans="1:14" ht="12.75">
      <c r="A587" s="19" t="s">
        <v>9</v>
      </c>
      <c r="B587" s="18"/>
      <c r="C587" s="18"/>
      <c r="D587" s="18">
        <v>4210</v>
      </c>
      <c r="E587" s="325">
        <v>40000</v>
      </c>
      <c r="F587" s="225">
        <v>67832</v>
      </c>
      <c r="G587" s="225">
        <v>65391.56</v>
      </c>
      <c r="H587" s="92">
        <f aca="true" t="shared" si="20" ref="H587:H609">G587/F587</f>
        <v>0.9640222903644298</v>
      </c>
      <c r="I587" s="92">
        <f t="shared" si="19"/>
        <v>0.003355836243659372</v>
      </c>
      <c r="J587" s="35"/>
      <c r="L587" s="74"/>
      <c r="M587" s="71"/>
      <c r="N587" s="71"/>
    </row>
    <row r="588" spans="1:10" s="67" customFormat="1" ht="12.75">
      <c r="A588" s="19" t="s">
        <v>10</v>
      </c>
      <c r="B588" s="18"/>
      <c r="C588" s="18"/>
      <c r="D588" s="18" t="s">
        <v>154</v>
      </c>
      <c r="E588" s="325">
        <v>2000</v>
      </c>
      <c r="F588" s="225">
        <v>2000</v>
      </c>
      <c r="G588" s="225">
        <v>513.32</v>
      </c>
      <c r="H588" s="92">
        <f t="shared" si="20"/>
        <v>0.25666</v>
      </c>
      <c r="I588" s="92">
        <f t="shared" si="19"/>
        <v>2.6343122271363903E-05</v>
      </c>
      <c r="J588" s="35"/>
    </row>
    <row r="589" spans="1:14" ht="12.75">
      <c r="A589" s="29" t="s">
        <v>11</v>
      </c>
      <c r="B589" s="18"/>
      <c r="C589" s="18"/>
      <c r="D589" s="28" t="s">
        <v>136</v>
      </c>
      <c r="E589" s="325">
        <v>5000</v>
      </c>
      <c r="F589" s="225">
        <v>1500</v>
      </c>
      <c r="G589" s="225">
        <v>60.01</v>
      </c>
      <c r="H589" s="92">
        <f t="shared" si="20"/>
        <v>0.04000666666666666</v>
      </c>
      <c r="I589" s="92">
        <f t="shared" si="19"/>
        <v>3.0796594083701158E-06</v>
      </c>
      <c r="J589" s="35"/>
      <c r="L589" s="71"/>
      <c r="M589" s="71"/>
      <c r="N589" s="71"/>
    </row>
    <row r="590" spans="1:14" ht="12.75">
      <c r="A590" s="19" t="s">
        <v>12</v>
      </c>
      <c r="B590" s="18"/>
      <c r="C590" s="18"/>
      <c r="D590" s="18">
        <v>4300</v>
      </c>
      <c r="E590" s="325">
        <v>15000</v>
      </c>
      <c r="F590" s="225">
        <v>12000</v>
      </c>
      <c r="G590" s="225">
        <v>8164.8</v>
      </c>
      <c r="H590" s="92">
        <f t="shared" si="20"/>
        <v>0.6804</v>
      </c>
      <c r="I590" s="92">
        <f t="shared" si="19"/>
        <v>0.0004190102172547962</v>
      </c>
      <c r="J590" s="35"/>
      <c r="L590" s="71"/>
      <c r="M590" s="71"/>
      <c r="N590" s="71"/>
    </row>
    <row r="591" spans="1:14" ht="14.25" customHeight="1">
      <c r="A591" s="19" t="s">
        <v>396</v>
      </c>
      <c r="B591" s="18"/>
      <c r="C591" s="18"/>
      <c r="D591" s="18" t="s">
        <v>149</v>
      </c>
      <c r="E591" s="325">
        <v>0</v>
      </c>
      <c r="F591" s="225">
        <v>20664</v>
      </c>
      <c r="G591" s="225">
        <v>20664</v>
      </c>
      <c r="H591" s="92">
        <f t="shared" si="20"/>
        <v>1</v>
      </c>
      <c r="I591" s="92">
        <f t="shared" si="19"/>
        <v>0.0010604579572497928</v>
      </c>
      <c r="J591" s="35"/>
      <c r="L591" s="71"/>
      <c r="M591" s="71"/>
      <c r="N591" s="71"/>
    </row>
    <row r="592" spans="1:14" ht="15" customHeight="1">
      <c r="A592" s="65" t="s">
        <v>527</v>
      </c>
      <c r="B592" s="94"/>
      <c r="C592" s="94" t="s">
        <v>510</v>
      </c>
      <c r="D592" s="94"/>
      <c r="E592" s="324">
        <f>SUM(E593:E594)</f>
        <v>23400</v>
      </c>
      <c r="F592" s="224">
        <f>SUM(F593:F594)</f>
        <v>23400</v>
      </c>
      <c r="G592" s="224">
        <f>SUM(G593:G594)</f>
        <v>23400</v>
      </c>
      <c r="H592" s="68">
        <f t="shared" si="20"/>
        <v>1</v>
      </c>
      <c r="I592" s="68">
        <f t="shared" si="19"/>
        <v>0.0012008670247602184</v>
      </c>
      <c r="J592" s="96"/>
      <c r="L592" s="71"/>
      <c r="M592" s="71"/>
      <c r="N592" s="71"/>
    </row>
    <row r="593" spans="1:10" s="67" customFormat="1" ht="12.75">
      <c r="A593" s="29" t="s">
        <v>12</v>
      </c>
      <c r="B593" s="18"/>
      <c r="C593" s="59"/>
      <c r="D593" s="18" t="s">
        <v>272</v>
      </c>
      <c r="E593" s="325">
        <v>19890</v>
      </c>
      <c r="F593" s="225">
        <v>19890</v>
      </c>
      <c r="G593" s="225">
        <v>19890</v>
      </c>
      <c r="H593" s="92">
        <f t="shared" si="20"/>
        <v>1</v>
      </c>
      <c r="I593" s="92">
        <f>G593/19485921.02</f>
        <v>0.0010207369710461857</v>
      </c>
      <c r="J593" s="35"/>
    </row>
    <row r="594" spans="1:14" ht="12.75">
      <c r="A594" s="29" t="s">
        <v>12</v>
      </c>
      <c r="B594" s="18"/>
      <c r="C594" s="59"/>
      <c r="D594" s="18" t="s">
        <v>253</v>
      </c>
      <c r="E594" s="325">
        <v>3510</v>
      </c>
      <c r="F594" s="225">
        <v>3510</v>
      </c>
      <c r="G594" s="225">
        <v>3510</v>
      </c>
      <c r="H594" s="92">
        <f t="shared" si="20"/>
        <v>1</v>
      </c>
      <c r="I594" s="92">
        <f t="shared" si="19"/>
        <v>0.00018013005371403276</v>
      </c>
      <c r="J594" s="35"/>
      <c r="L594" s="71"/>
      <c r="M594" s="71"/>
      <c r="N594" s="71"/>
    </row>
    <row r="595" spans="1:10" ht="15" customHeight="1">
      <c r="A595" s="65" t="s">
        <v>63</v>
      </c>
      <c r="B595" s="94"/>
      <c r="C595" s="94">
        <v>90015</v>
      </c>
      <c r="D595" s="94"/>
      <c r="E595" s="324">
        <f>SUM(E596:E600)</f>
        <v>355000</v>
      </c>
      <c r="F595" s="224">
        <f>SUM(F596:F600)</f>
        <v>369949</v>
      </c>
      <c r="G595" s="224">
        <f>SUM(G596:G600)</f>
        <v>337863.5399999999</v>
      </c>
      <c r="H595" s="68">
        <f t="shared" si="20"/>
        <v>0.9132705859456302</v>
      </c>
      <c r="I595" s="68">
        <f t="shared" si="19"/>
        <v>0.017338854019433973</v>
      </c>
      <c r="J595" s="96"/>
    </row>
    <row r="596" spans="1:10" s="67" customFormat="1" ht="12.75">
      <c r="A596" s="29" t="s">
        <v>9</v>
      </c>
      <c r="B596" s="18"/>
      <c r="C596" s="18"/>
      <c r="D596" s="28" t="s">
        <v>83</v>
      </c>
      <c r="E596" s="325">
        <v>20000</v>
      </c>
      <c r="F596" s="225">
        <v>18000</v>
      </c>
      <c r="G596" s="225">
        <v>12080.34</v>
      </c>
      <c r="H596" s="92">
        <f t="shared" si="20"/>
        <v>0.67113</v>
      </c>
      <c r="I596" s="92">
        <f t="shared" si="19"/>
        <v>0.0006199522202517888</v>
      </c>
      <c r="J596" s="35"/>
    </row>
    <row r="597" spans="1:10" ht="12.75">
      <c r="A597" s="19" t="s">
        <v>10</v>
      </c>
      <c r="B597" s="18"/>
      <c r="C597" s="18"/>
      <c r="D597" s="18">
        <v>4260</v>
      </c>
      <c r="E597" s="325">
        <v>190000</v>
      </c>
      <c r="F597" s="225">
        <v>190000</v>
      </c>
      <c r="G597" s="223">
        <v>171010.61</v>
      </c>
      <c r="H597" s="92">
        <f t="shared" si="20"/>
        <v>0.9000558421052631</v>
      </c>
      <c r="I597" s="92">
        <f t="shared" si="19"/>
        <v>0.008776111215091028</v>
      </c>
      <c r="J597" s="35"/>
    </row>
    <row r="598" spans="1:10" s="67" customFormat="1" ht="12.75">
      <c r="A598" s="19" t="s">
        <v>11</v>
      </c>
      <c r="B598" s="18"/>
      <c r="C598" s="18"/>
      <c r="D598" s="18">
        <v>4270</v>
      </c>
      <c r="E598" s="325">
        <v>95000</v>
      </c>
      <c r="F598" s="225">
        <v>97000</v>
      </c>
      <c r="G598" s="225">
        <v>95336.87</v>
      </c>
      <c r="H598" s="92">
        <f t="shared" si="20"/>
        <v>0.9828543298969071</v>
      </c>
      <c r="I598" s="92">
        <f t="shared" si="19"/>
        <v>0.004892602710549219</v>
      </c>
      <c r="J598" s="35"/>
    </row>
    <row r="599" spans="1:10" ht="12.75">
      <c r="A599" s="19" t="s">
        <v>12</v>
      </c>
      <c r="B599" s="18"/>
      <c r="C599" s="18"/>
      <c r="D599" s="18">
        <v>4300</v>
      </c>
      <c r="E599" s="325">
        <v>15000</v>
      </c>
      <c r="F599" s="225">
        <v>12450</v>
      </c>
      <c r="G599" s="225">
        <v>7758.66</v>
      </c>
      <c r="H599" s="92">
        <f t="shared" si="20"/>
        <v>0.6231855421686747</v>
      </c>
      <c r="I599" s="92">
        <f t="shared" si="19"/>
        <v>0.0003981674765096631</v>
      </c>
      <c r="J599" s="35"/>
    </row>
    <row r="600" spans="1:10" ht="12.75">
      <c r="A600" s="19" t="s">
        <v>90</v>
      </c>
      <c r="B600" s="18"/>
      <c r="C600" s="18"/>
      <c r="D600" s="18" t="s">
        <v>89</v>
      </c>
      <c r="E600" s="325">
        <v>35000</v>
      </c>
      <c r="F600" s="225">
        <v>52499</v>
      </c>
      <c r="G600" s="225">
        <v>51677.06</v>
      </c>
      <c r="H600" s="92">
        <f t="shared" si="20"/>
        <v>0.9843437017847959</v>
      </c>
      <c r="I600" s="92">
        <f t="shared" si="19"/>
        <v>0.0026520203970322774</v>
      </c>
      <c r="J600" s="35"/>
    </row>
    <row r="601" spans="1:10" ht="25.5">
      <c r="A601" s="343" t="s">
        <v>226</v>
      </c>
      <c r="B601" s="336"/>
      <c r="C601" s="336" t="s">
        <v>227</v>
      </c>
      <c r="D601" s="336"/>
      <c r="E601" s="324">
        <f>E602+E603</f>
        <v>0</v>
      </c>
      <c r="F601" s="344">
        <f>F602+F603</f>
        <v>168</v>
      </c>
      <c r="G601" s="344">
        <f>G602+G603</f>
        <v>0</v>
      </c>
      <c r="H601" s="338">
        <f t="shared" si="20"/>
        <v>0</v>
      </c>
      <c r="I601" s="68">
        <f t="shared" si="19"/>
        <v>0</v>
      </c>
      <c r="J601" s="337"/>
    </row>
    <row r="602" spans="1:10" ht="12.75">
      <c r="A602" s="348" t="s">
        <v>9</v>
      </c>
      <c r="B602" s="350"/>
      <c r="C602" s="350"/>
      <c r="D602" s="350" t="s">
        <v>83</v>
      </c>
      <c r="E602" s="329">
        <v>0</v>
      </c>
      <c r="F602" s="351">
        <v>168</v>
      </c>
      <c r="G602" s="351">
        <v>0</v>
      </c>
      <c r="H602" s="352">
        <f t="shared" si="20"/>
        <v>0</v>
      </c>
      <c r="I602" s="92">
        <f t="shared" si="19"/>
        <v>0</v>
      </c>
      <c r="J602" s="353"/>
    </row>
    <row r="603" spans="1:10" ht="12.75" hidden="1">
      <c r="A603" s="348" t="s">
        <v>12</v>
      </c>
      <c r="B603" s="350"/>
      <c r="C603" s="350"/>
      <c r="D603" s="350" t="s">
        <v>79</v>
      </c>
      <c r="E603" s="329">
        <v>0</v>
      </c>
      <c r="F603" s="351">
        <v>0</v>
      </c>
      <c r="G603" s="351">
        <v>0</v>
      </c>
      <c r="H603" s="352" t="e">
        <f t="shared" si="20"/>
        <v>#DIV/0!</v>
      </c>
      <c r="I603" s="92">
        <f t="shared" si="19"/>
        <v>0</v>
      </c>
      <c r="J603" s="353"/>
    </row>
    <row r="604" spans="1:10" s="67" customFormat="1" ht="15" customHeight="1">
      <c r="A604" s="65" t="s">
        <v>15</v>
      </c>
      <c r="B604" s="94"/>
      <c r="C604" s="94" t="s">
        <v>91</v>
      </c>
      <c r="D604" s="94"/>
      <c r="E604" s="324">
        <f>SUM(E605:E616)</f>
        <v>379186</v>
      </c>
      <c r="F604" s="224">
        <f>SUM(F605:F617)</f>
        <v>367886</v>
      </c>
      <c r="G604" s="224">
        <f>SUM(G605:G617)</f>
        <v>289973.67000000004</v>
      </c>
      <c r="H604" s="68">
        <f t="shared" si="20"/>
        <v>0.7882161049890456</v>
      </c>
      <c r="I604" s="68">
        <f t="shared" si="19"/>
        <v>0.01488118881844878</v>
      </c>
      <c r="J604" s="96"/>
    </row>
    <row r="605" spans="1:10" ht="12.75">
      <c r="A605" s="29" t="s">
        <v>336</v>
      </c>
      <c r="B605" s="18"/>
      <c r="C605" s="18"/>
      <c r="D605" s="28" t="s">
        <v>98</v>
      </c>
      <c r="E605" s="325">
        <v>14000</v>
      </c>
      <c r="F605" s="225">
        <v>14000</v>
      </c>
      <c r="G605" s="225">
        <v>13878.74</v>
      </c>
      <c r="H605" s="92">
        <f t="shared" si="20"/>
        <v>0.9913385714285714</v>
      </c>
      <c r="I605" s="92">
        <f t="shared" si="19"/>
        <v>0.00071224449620601</v>
      </c>
      <c r="J605" s="35"/>
    </row>
    <row r="606" spans="1:10" ht="12.75">
      <c r="A606" s="29" t="s">
        <v>19</v>
      </c>
      <c r="B606" s="18"/>
      <c r="C606" s="18"/>
      <c r="D606" s="28" t="s">
        <v>151</v>
      </c>
      <c r="E606" s="325">
        <v>260400</v>
      </c>
      <c r="F606" s="225">
        <v>245702</v>
      </c>
      <c r="G606" s="225">
        <v>182567.6</v>
      </c>
      <c r="H606" s="92">
        <f t="shared" si="20"/>
        <v>0.7430448266599377</v>
      </c>
      <c r="I606" s="92">
        <f t="shared" si="19"/>
        <v>0.009369205582462122</v>
      </c>
      <c r="J606" s="35"/>
    </row>
    <row r="607" spans="1:10" s="67" customFormat="1" ht="12.75">
      <c r="A607" s="29" t="s">
        <v>20</v>
      </c>
      <c r="B607" s="18"/>
      <c r="C607" s="18"/>
      <c r="D607" s="28" t="s">
        <v>171</v>
      </c>
      <c r="E607" s="325">
        <v>16546</v>
      </c>
      <c r="F607" s="225">
        <v>15667</v>
      </c>
      <c r="G607" s="225">
        <v>15666.25</v>
      </c>
      <c r="H607" s="92">
        <f t="shared" si="20"/>
        <v>0.9999521286781132</v>
      </c>
      <c r="I607" s="92">
        <f t="shared" si="19"/>
        <v>0.0008039779071217851</v>
      </c>
      <c r="J607" s="35"/>
    </row>
    <row r="608" spans="1:10" ht="12.75">
      <c r="A608" s="29" t="s">
        <v>21</v>
      </c>
      <c r="B608" s="18"/>
      <c r="C608" s="18"/>
      <c r="D608" s="28" t="s">
        <v>81</v>
      </c>
      <c r="E608" s="325">
        <v>47605</v>
      </c>
      <c r="F608" s="225">
        <v>43546</v>
      </c>
      <c r="G608" s="225">
        <v>33789.28</v>
      </c>
      <c r="H608" s="92">
        <f t="shared" si="20"/>
        <v>0.77594451844027</v>
      </c>
      <c r="I608" s="92">
        <f t="shared" si="19"/>
        <v>0.0017340355616405963</v>
      </c>
      <c r="J608" s="35"/>
    </row>
    <row r="609" spans="1:10" ht="12.75">
      <c r="A609" s="29" t="s">
        <v>22</v>
      </c>
      <c r="B609" s="18"/>
      <c r="C609" s="18"/>
      <c r="D609" s="28" t="s">
        <v>82</v>
      </c>
      <c r="E609" s="325">
        <v>6655</v>
      </c>
      <c r="F609" s="225">
        <v>6288</v>
      </c>
      <c r="G609" s="225">
        <v>5413.14</v>
      </c>
      <c r="H609" s="92">
        <f t="shared" si="20"/>
        <v>0.8608683206106871</v>
      </c>
      <c r="I609" s="92">
        <f t="shared" si="19"/>
        <v>0.00027779749258164657</v>
      </c>
      <c r="J609" s="35"/>
    </row>
    <row r="610" spans="1:10" ht="12.75">
      <c r="A610" s="29" t="s">
        <v>165</v>
      </c>
      <c r="B610" s="18"/>
      <c r="C610" s="18"/>
      <c r="D610" s="28" t="s">
        <v>166</v>
      </c>
      <c r="E610" s="325">
        <v>1000</v>
      </c>
      <c r="F610" s="225">
        <v>0</v>
      </c>
      <c r="G610" s="225">
        <v>0</v>
      </c>
      <c r="H610" s="92"/>
      <c r="I610" s="92">
        <f t="shared" si="19"/>
        <v>0</v>
      </c>
      <c r="J610" s="35"/>
    </row>
    <row r="611" spans="1:10" ht="12.75">
      <c r="A611" s="29" t="s">
        <v>9</v>
      </c>
      <c r="B611" s="18"/>
      <c r="C611" s="18"/>
      <c r="D611" s="28" t="s">
        <v>83</v>
      </c>
      <c r="E611" s="325">
        <v>5000</v>
      </c>
      <c r="F611" s="225">
        <v>10000</v>
      </c>
      <c r="G611" s="225">
        <v>8430.17</v>
      </c>
      <c r="H611" s="92">
        <f>G611/F611</f>
        <v>0.843017</v>
      </c>
      <c r="I611" s="92">
        <f t="shared" si="19"/>
        <v>0.0004326287677830278</v>
      </c>
      <c r="J611" s="35"/>
    </row>
    <row r="612" spans="1:10" ht="12.75">
      <c r="A612" s="29" t="s">
        <v>11</v>
      </c>
      <c r="B612" s="18"/>
      <c r="C612" s="18"/>
      <c r="D612" s="28" t="s">
        <v>136</v>
      </c>
      <c r="E612" s="325">
        <v>500</v>
      </c>
      <c r="F612" s="225">
        <v>0</v>
      </c>
      <c r="G612" s="225">
        <v>0</v>
      </c>
      <c r="H612" s="92"/>
      <c r="I612" s="92">
        <f t="shared" si="19"/>
        <v>0</v>
      </c>
      <c r="J612" s="35"/>
    </row>
    <row r="613" spans="1:10" ht="12.75">
      <c r="A613" s="29" t="s">
        <v>48</v>
      </c>
      <c r="B613" s="18"/>
      <c r="C613" s="18"/>
      <c r="D613" s="28" t="s">
        <v>138</v>
      </c>
      <c r="E613" s="325">
        <v>1800</v>
      </c>
      <c r="F613" s="225">
        <v>1800</v>
      </c>
      <c r="G613" s="225">
        <v>1467</v>
      </c>
      <c r="H613" s="92">
        <f aca="true" t="shared" si="21" ref="H613:H682">G613/F613</f>
        <v>0.815</v>
      </c>
      <c r="I613" s="92">
        <f t="shared" si="19"/>
        <v>7.52851250138137E-05</v>
      </c>
      <c r="J613" s="35"/>
    </row>
    <row r="614" spans="1:10" ht="12.75">
      <c r="A614" s="19" t="s">
        <v>12</v>
      </c>
      <c r="B614" s="18"/>
      <c r="C614" s="18"/>
      <c r="D614" s="18" t="s">
        <v>79</v>
      </c>
      <c r="E614" s="325">
        <v>9500</v>
      </c>
      <c r="F614" s="225">
        <v>12350</v>
      </c>
      <c r="G614" s="225">
        <v>10310.6</v>
      </c>
      <c r="H614" s="92">
        <f t="shared" si="21"/>
        <v>0.8348663967611336</v>
      </c>
      <c r="I614" s="92">
        <f t="shared" si="19"/>
        <v>0.0005291307498073807</v>
      </c>
      <c r="J614" s="35"/>
    </row>
    <row r="615" spans="1:10" ht="12.75">
      <c r="A615" s="29" t="s">
        <v>550</v>
      </c>
      <c r="B615" s="18"/>
      <c r="C615" s="18"/>
      <c r="D615" s="28" t="s">
        <v>201</v>
      </c>
      <c r="E615" s="325">
        <v>500</v>
      </c>
      <c r="F615" s="225">
        <v>555</v>
      </c>
      <c r="G615" s="225">
        <v>473.55</v>
      </c>
      <c r="H615" s="92">
        <f t="shared" si="21"/>
        <v>0.8532432432432433</v>
      </c>
      <c r="I615" s="92">
        <f t="shared" si="19"/>
        <v>2.4302161520307754E-05</v>
      </c>
      <c r="J615" s="35"/>
    </row>
    <row r="616" spans="1:10" ht="12.75">
      <c r="A616" s="29" t="s">
        <v>338</v>
      </c>
      <c r="B616" s="18"/>
      <c r="C616" s="18"/>
      <c r="D616" s="28" t="s">
        <v>143</v>
      </c>
      <c r="E616" s="325">
        <v>15680</v>
      </c>
      <c r="F616" s="225">
        <v>16428</v>
      </c>
      <c r="G616" s="225">
        <v>16427.34</v>
      </c>
      <c r="H616" s="92">
        <f t="shared" si="21"/>
        <v>0.9999598246895545</v>
      </c>
      <c r="I616" s="92">
        <f t="shared" si="19"/>
        <v>0.0008430363636976293</v>
      </c>
      <c r="J616" s="35"/>
    </row>
    <row r="617" spans="1:10" ht="25.5">
      <c r="A617" s="29" t="s">
        <v>215</v>
      </c>
      <c r="B617" s="18"/>
      <c r="C617" s="18"/>
      <c r="D617" s="28" t="s">
        <v>200</v>
      </c>
      <c r="E617" s="325">
        <v>0</v>
      </c>
      <c r="F617" s="225">
        <v>1550</v>
      </c>
      <c r="G617" s="225">
        <v>1550</v>
      </c>
      <c r="H617" s="92">
        <f t="shared" si="21"/>
        <v>1</v>
      </c>
      <c r="I617" s="92">
        <f t="shared" si="19"/>
        <v>7.954461061445891E-05</v>
      </c>
      <c r="J617" s="35"/>
    </row>
    <row r="618" spans="1:10" ht="18" customHeight="1">
      <c r="A618" s="20" t="s">
        <v>64</v>
      </c>
      <c r="B618" s="16">
        <v>921</v>
      </c>
      <c r="C618" s="16"/>
      <c r="D618" s="16"/>
      <c r="E618" s="323">
        <f>SUM(E619,E627,E630,E635,E633)</f>
        <v>688000</v>
      </c>
      <c r="F618" s="333">
        <f>SUM(F619,F627,F630,F635,F633)</f>
        <v>787166</v>
      </c>
      <c r="G618" s="188">
        <f>SUM(G619,G627,G630,G635,G633)</f>
        <v>761137.52</v>
      </c>
      <c r="H618" s="30">
        <f t="shared" si="21"/>
        <v>0.9669339376954798</v>
      </c>
      <c r="I618" s="30">
        <f t="shared" si="19"/>
        <v>0.03906089525964834</v>
      </c>
      <c r="J618" s="188">
        <f>SUM(J619,J627,J630)</f>
        <v>0</v>
      </c>
    </row>
    <row r="619" spans="1:10" ht="15" customHeight="1">
      <c r="A619" s="65" t="s">
        <v>65</v>
      </c>
      <c r="B619" s="94"/>
      <c r="C619" s="94">
        <v>92105</v>
      </c>
      <c r="D619" s="94"/>
      <c r="E619" s="324">
        <f>SUM(E620:E626)</f>
        <v>35000</v>
      </c>
      <c r="F619" s="224">
        <f>SUM(F620:F626)</f>
        <v>37582</v>
      </c>
      <c r="G619" s="224">
        <f>SUM(G620:G626)</f>
        <v>32438.52</v>
      </c>
      <c r="H619" s="68">
        <f t="shared" si="21"/>
        <v>0.8631398009685488</v>
      </c>
      <c r="I619" s="68">
        <f t="shared" si="19"/>
        <v>0.0016647157692318308</v>
      </c>
      <c r="J619" s="96"/>
    </row>
    <row r="620" spans="1:10" ht="12.75">
      <c r="A620" s="29" t="s">
        <v>27</v>
      </c>
      <c r="B620" s="28"/>
      <c r="C620" s="28"/>
      <c r="D620" s="28" t="s">
        <v>81</v>
      </c>
      <c r="E620" s="329">
        <v>1032</v>
      </c>
      <c r="F620" s="223">
        <v>0</v>
      </c>
      <c r="G620" s="223">
        <v>0</v>
      </c>
      <c r="H620" s="92">
        <v>0</v>
      </c>
      <c r="I620" s="92">
        <f t="shared" si="19"/>
        <v>0</v>
      </c>
      <c r="J620" s="35"/>
    </row>
    <row r="621" spans="1:10" s="71" customFormat="1" ht="12.75">
      <c r="A621" s="29" t="s">
        <v>165</v>
      </c>
      <c r="B621" s="18"/>
      <c r="C621" s="18"/>
      <c r="D621" s="28" t="s">
        <v>166</v>
      </c>
      <c r="E621" s="325">
        <v>6000</v>
      </c>
      <c r="F621" s="225">
        <v>6000</v>
      </c>
      <c r="G621" s="225">
        <v>4000</v>
      </c>
      <c r="H621" s="92">
        <f t="shared" si="21"/>
        <v>0.6666666666666666</v>
      </c>
      <c r="I621" s="92">
        <f t="shared" si="19"/>
        <v>0.00020527641448892623</v>
      </c>
      <c r="J621" s="35"/>
    </row>
    <row r="622" spans="1:10" s="71" customFormat="1" ht="12.75">
      <c r="A622" s="29" t="s">
        <v>546</v>
      </c>
      <c r="B622" s="18"/>
      <c r="C622" s="18"/>
      <c r="D622" s="28" t="s">
        <v>555</v>
      </c>
      <c r="E622" s="325">
        <v>0</v>
      </c>
      <c r="F622" s="225">
        <v>941</v>
      </c>
      <c r="G622" s="225">
        <v>940.2</v>
      </c>
      <c r="H622" s="92">
        <f t="shared" si="21"/>
        <v>0.9991498405951116</v>
      </c>
      <c r="I622" s="92">
        <f t="shared" si="19"/>
        <v>4.825022122562211E-05</v>
      </c>
      <c r="J622" s="35"/>
    </row>
    <row r="623" spans="1:10" ht="12.75">
      <c r="A623" s="19" t="s">
        <v>9</v>
      </c>
      <c r="B623" s="18"/>
      <c r="C623" s="18"/>
      <c r="D623" s="18" t="s">
        <v>83</v>
      </c>
      <c r="E623" s="325">
        <v>9000</v>
      </c>
      <c r="F623" s="225">
        <v>10100</v>
      </c>
      <c r="G623" s="225">
        <v>8402.73</v>
      </c>
      <c r="H623" s="92">
        <f t="shared" si="21"/>
        <v>0.8319534653465346</v>
      </c>
      <c r="I623" s="92">
        <f t="shared" si="19"/>
        <v>0.00043122057157963373</v>
      </c>
      <c r="J623" s="35"/>
    </row>
    <row r="624" spans="1:10" s="67" customFormat="1" ht="12.75">
      <c r="A624" s="29" t="s">
        <v>10</v>
      </c>
      <c r="B624" s="18"/>
      <c r="C624" s="18"/>
      <c r="D624" s="28" t="s">
        <v>154</v>
      </c>
      <c r="E624" s="325">
        <v>468</v>
      </c>
      <c r="F624" s="225">
        <v>2641</v>
      </c>
      <c r="G624" s="225">
        <v>2177.45</v>
      </c>
      <c r="H624" s="92">
        <f t="shared" si="21"/>
        <v>0.8244793638773191</v>
      </c>
      <c r="I624" s="92">
        <f t="shared" si="19"/>
        <v>0.00011174478218222809</v>
      </c>
      <c r="J624" s="35"/>
    </row>
    <row r="625" spans="1:10" ht="12.75">
      <c r="A625" s="19" t="s">
        <v>12</v>
      </c>
      <c r="B625" s="18"/>
      <c r="C625" s="18"/>
      <c r="D625" s="18">
        <v>4300</v>
      </c>
      <c r="E625" s="325">
        <v>18000</v>
      </c>
      <c r="F625" s="225">
        <v>17900</v>
      </c>
      <c r="G625" s="225">
        <v>16918.14</v>
      </c>
      <c r="H625" s="92">
        <f t="shared" si="21"/>
        <v>0.9451474860335195</v>
      </c>
      <c r="I625" s="92">
        <f t="shared" si="19"/>
        <v>0.0008682237797554206</v>
      </c>
      <c r="J625" s="35"/>
    </row>
    <row r="626" spans="1:10" ht="12.75">
      <c r="A626" s="29" t="s">
        <v>26</v>
      </c>
      <c r="B626" s="18"/>
      <c r="C626" s="18"/>
      <c r="D626" s="18" t="s">
        <v>92</v>
      </c>
      <c r="E626" s="325">
        <v>500</v>
      </c>
      <c r="F626" s="225">
        <v>0</v>
      </c>
      <c r="G626" s="225">
        <v>0</v>
      </c>
      <c r="H626" s="92"/>
      <c r="I626" s="92">
        <f t="shared" si="19"/>
        <v>0</v>
      </c>
      <c r="J626" s="35"/>
    </row>
    <row r="627" spans="1:10" ht="15" customHeight="1">
      <c r="A627" s="65" t="s">
        <v>66</v>
      </c>
      <c r="B627" s="94"/>
      <c r="C627" s="94">
        <v>92109</v>
      </c>
      <c r="D627" s="94"/>
      <c r="E627" s="324">
        <f>SUM(E628:E629)</f>
        <v>300000</v>
      </c>
      <c r="F627" s="224">
        <f>SUM(F628:F629)</f>
        <v>328400</v>
      </c>
      <c r="G627" s="224">
        <f>SUM(G628:G629)</f>
        <v>307515</v>
      </c>
      <c r="H627" s="68">
        <f t="shared" si="21"/>
        <v>0.9364037758830694</v>
      </c>
      <c r="I627" s="68">
        <f t="shared" si="19"/>
        <v>0.015781394150390538</v>
      </c>
      <c r="J627" s="96"/>
    </row>
    <row r="628" spans="1:10" ht="25.5">
      <c r="A628" s="29" t="s">
        <v>193</v>
      </c>
      <c r="B628" s="18"/>
      <c r="C628" s="18"/>
      <c r="D628" s="28" t="s">
        <v>172</v>
      </c>
      <c r="E628" s="325">
        <v>300000</v>
      </c>
      <c r="F628" s="225">
        <v>303400</v>
      </c>
      <c r="G628" s="225">
        <v>303400</v>
      </c>
      <c r="H628" s="92">
        <f t="shared" si="21"/>
        <v>1</v>
      </c>
      <c r="I628" s="92">
        <f t="shared" si="19"/>
        <v>0.015570216038985054</v>
      </c>
      <c r="J628" s="35"/>
    </row>
    <row r="629" spans="1:10" ht="36" customHeight="1">
      <c r="A629" s="106" t="s">
        <v>585</v>
      </c>
      <c r="B629" s="18"/>
      <c r="C629" s="18"/>
      <c r="D629" s="28" t="s">
        <v>528</v>
      </c>
      <c r="E629" s="325">
        <v>0</v>
      </c>
      <c r="F629" s="225">
        <v>25000</v>
      </c>
      <c r="G629" s="225">
        <v>4115</v>
      </c>
      <c r="H629" s="92">
        <f t="shared" si="21"/>
        <v>0.1646</v>
      </c>
      <c r="I629" s="92">
        <f t="shared" si="19"/>
        <v>0.00021117811140548286</v>
      </c>
      <c r="J629" s="35"/>
    </row>
    <row r="630" spans="1:10" ht="15" customHeight="1">
      <c r="A630" s="65" t="s">
        <v>67</v>
      </c>
      <c r="B630" s="94"/>
      <c r="C630" s="94">
        <v>92116</v>
      </c>
      <c r="D630" s="94"/>
      <c r="E630" s="324">
        <f>SUM(E631:E631)</f>
        <v>320000</v>
      </c>
      <c r="F630" s="224">
        <f>SUM(F631:F632)</f>
        <v>376500</v>
      </c>
      <c r="G630" s="224">
        <f>SUM(G631:G632)</f>
        <v>376500</v>
      </c>
      <c r="H630" s="68">
        <f t="shared" si="21"/>
        <v>1</v>
      </c>
      <c r="I630" s="68">
        <f t="shared" si="19"/>
        <v>0.019321642513770183</v>
      </c>
      <c r="J630" s="96"/>
    </row>
    <row r="631" spans="1:10" s="67" customFormat="1" ht="25.5">
      <c r="A631" s="29" t="s">
        <v>193</v>
      </c>
      <c r="B631" s="18"/>
      <c r="C631" s="18"/>
      <c r="D631" s="28" t="s">
        <v>172</v>
      </c>
      <c r="E631" s="325">
        <v>320000</v>
      </c>
      <c r="F631" s="225">
        <v>351500</v>
      </c>
      <c r="G631" s="225">
        <v>351500</v>
      </c>
      <c r="H631" s="92">
        <f t="shared" si="21"/>
        <v>1</v>
      </c>
      <c r="I631" s="92">
        <f t="shared" si="19"/>
        <v>0.018038664923214393</v>
      </c>
      <c r="J631" s="35"/>
    </row>
    <row r="632" spans="1:10" ht="36" customHeight="1">
      <c r="A632" s="106" t="s">
        <v>585</v>
      </c>
      <c r="B632" s="18"/>
      <c r="C632" s="18"/>
      <c r="D632" s="28" t="s">
        <v>528</v>
      </c>
      <c r="E632" s="325">
        <v>0</v>
      </c>
      <c r="F632" s="225">
        <v>25000</v>
      </c>
      <c r="G632" s="225">
        <v>25000</v>
      </c>
      <c r="H632" s="92">
        <f t="shared" si="21"/>
        <v>1</v>
      </c>
      <c r="I632" s="92">
        <f t="shared" si="19"/>
        <v>0.001282977590555789</v>
      </c>
      <c r="J632" s="35"/>
    </row>
    <row r="633" spans="1:10" ht="12.75">
      <c r="A633" s="65" t="s">
        <v>586</v>
      </c>
      <c r="B633" s="18"/>
      <c r="C633" s="94" t="s">
        <v>587</v>
      </c>
      <c r="D633" s="28"/>
      <c r="E633" s="324">
        <f>SUM(E634)</f>
        <v>30000</v>
      </c>
      <c r="F633" s="226">
        <f>F634</f>
        <v>30000</v>
      </c>
      <c r="G633" s="226">
        <f>G634</f>
        <v>30000</v>
      </c>
      <c r="H633" s="68">
        <v>0</v>
      </c>
      <c r="I633" s="68">
        <f t="shared" si="19"/>
        <v>0.0015395731086669468</v>
      </c>
      <c r="J633" s="35"/>
    </row>
    <row r="634" spans="1:10" ht="51">
      <c r="A634" s="29" t="s">
        <v>542</v>
      </c>
      <c r="B634" s="115"/>
      <c r="C634" s="115"/>
      <c r="D634" s="28" t="s">
        <v>588</v>
      </c>
      <c r="E634" s="329">
        <v>30000</v>
      </c>
      <c r="F634" s="223">
        <v>30000</v>
      </c>
      <c r="G634" s="223">
        <v>30000</v>
      </c>
      <c r="H634" s="92">
        <v>0</v>
      </c>
      <c r="I634" s="92">
        <f t="shared" si="19"/>
        <v>0.0015395731086669468</v>
      </c>
      <c r="J634" s="354"/>
    </row>
    <row r="635" spans="1:10" s="78" customFormat="1" ht="15" customHeight="1">
      <c r="A635" s="65" t="s">
        <v>15</v>
      </c>
      <c r="B635" s="94"/>
      <c r="C635" s="94" t="s">
        <v>380</v>
      </c>
      <c r="D635" s="94"/>
      <c r="E635" s="324">
        <f>SUM(E636:E637)</f>
        <v>3000</v>
      </c>
      <c r="F635" s="224">
        <f>SUM(F636:F637)</f>
        <v>14684</v>
      </c>
      <c r="G635" s="224">
        <f>SUM(G637,G636)</f>
        <v>14684</v>
      </c>
      <c r="H635" s="68">
        <f t="shared" si="21"/>
        <v>1</v>
      </c>
      <c r="I635" s="68">
        <f t="shared" si="19"/>
        <v>0.0007535697175888482</v>
      </c>
      <c r="J635" s="96"/>
    </row>
    <row r="636" spans="1:10" s="67" customFormat="1" ht="12.75">
      <c r="A636" s="29" t="s">
        <v>12</v>
      </c>
      <c r="B636" s="94"/>
      <c r="C636" s="94"/>
      <c r="D636" s="28" t="s">
        <v>79</v>
      </c>
      <c r="E636" s="329">
        <v>1000</v>
      </c>
      <c r="F636" s="223">
        <v>14684</v>
      </c>
      <c r="G636" s="223">
        <v>14684</v>
      </c>
      <c r="H636" s="92">
        <f t="shared" si="21"/>
        <v>1</v>
      </c>
      <c r="I636" s="92">
        <f t="shared" si="19"/>
        <v>0.0007535697175888482</v>
      </c>
      <c r="J636" s="96"/>
    </row>
    <row r="637" spans="1:10" s="67" customFormat="1" ht="12.75">
      <c r="A637" s="29" t="s">
        <v>9</v>
      </c>
      <c r="B637" s="18"/>
      <c r="C637" s="18"/>
      <c r="D637" s="28" t="s">
        <v>83</v>
      </c>
      <c r="E637" s="325">
        <v>2000</v>
      </c>
      <c r="F637" s="225">
        <v>0</v>
      </c>
      <c r="G637" s="225">
        <v>0</v>
      </c>
      <c r="H637" s="92"/>
      <c r="I637" s="92">
        <f t="shared" si="19"/>
        <v>0</v>
      </c>
      <c r="J637" s="35"/>
    </row>
    <row r="638" spans="1:10" ht="18" customHeight="1">
      <c r="A638" s="20" t="s">
        <v>357</v>
      </c>
      <c r="B638" s="16">
        <v>926</v>
      </c>
      <c r="C638" s="16"/>
      <c r="D638" s="16"/>
      <c r="E638" s="323">
        <f>SUM(E639,E658,E660)</f>
        <v>1421452</v>
      </c>
      <c r="F638" s="188">
        <f>SUM(F639,F658,F660)</f>
        <v>1751325</v>
      </c>
      <c r="G638" s="188">
        <f>SUM(G639,G658,G660)</f>
        <v>1722602.6400000001</v>
      </c>
      <c r="H638" s="30">
        <f t="shared" si="21"/>
        <v>0.9835996402723652</v>
      </c>
      <c r="I638" s="30">
        <f t="shared" si="19"/>
        <v>0.08840242338208965</v>
      </c>
      <c r="J638" s="62">
        <v>0</v>
      </c>
    </row>
    <row r="639" spans="1:10" s="67" customFormat="1" ht="15" customHeight="1">
      <c r="A639" s="103" t="s">
        <v>255</v>
      </c>
      <c r="B639" s="98"/>
      <c r="C639" s="98" t="s">
        <v>256</v>
      </c>
      <c r="D639" s="98"/>
      <c r="E639" s="327">
        <f>SUM(E640:E657)</f>
        <v>373076</v>
      </c>
      <c r="F639" s="221">
        <f>SUM(F640:F657)</f>
        <v>231871</v>
      </c>
      <c r="G639" s="221">
        <f>SUM(G640:G657)</f>
        <v>203719.22000000006</v>
      </c>
      <c r="H639" s="68">
        <f t="shared" si="21"/>
        <v>0.8785886117712006</v>
      </c>
      <c r="I639" s="68">
        <f t="shared" si="19"/>
        <v>0.01045468776102019</v>
      </c>
      <c r="J639" s="96"/>
    </row>
    <row r="640" spans="1:10" ht="12.75">
      <c r="A640" s="23" t="s">
        <v>336</v>
      </c>
      <c r="B640" s="21"/>
      <c r="C640" s="21"/>
      <c r="D640" s="21" t="s">
        <v>98</v>
      </c>
      <c r="E640" s="328">
        <v>1400</v>
      </c>
      <c r="F640" s="222">
        <v>1400</v>
      </c>
      <c r="G640" s="222">
        <v>1072.69</v>
      </c>
      <c r="H640" s="92">
        <f t="shared" si="21"/>
        <v>0.7662071428571429</v>
      </c>
      <c r="I640" s="92">
        <f t="shared" si="19"/>
        <v>5.504948926453157E-05</v>
      </c>
      <c r="J640" s="35"/>
    </row>
    <row r="641" spans="1:10" ht="12.75">
      <c r="A641" s="23" t="s">
        <v>19</v>
      </c>
      <c r="B641" s="21"/>
      <c r="C641" s="21"/>
      <c r="D641" s="21" t="s">
        <v>151</v>
      </c>
      <c r="E641" s="328">
        <v>58361</v>
      </c>
      <c r="F641" s="222">
        <v>63711</v>
      </c>
      <c r="G641" s="222">
        <v>63543</v>
      </c>
      <c r="H641" s="92">
        <f t="shared" si="21"/>
        <v>0.9973630927155436</v>
      </c>
      <c r="I641" s="92">
        <f t="shared" si="19"/>
        <v>0.00326096980146746</v>
      </c>
      <c r="J641" s="35"/>
    </row>
    <row r="642" spans="1:10" s="67" customFormat="1" ht="12.75">
      <c r="A642" s="23" t="s">
        <v>20</v>
      </c>
      <c r="B642" s="21"/>
      <c r="C642" s="21"/>
      <c r="D642" s="21" t="s">
        <v>171</v>
      </c>
      <c r="E642" s="328">
        <v>4727</v>
      </c>
      <c r="F642" s="222">
        <v>4727</v>
      </c>
      <c r="G642" s="222">
        <v>4726.17</v>
      </c>
      <c r="H642" s="92">
        <f t="shared" si="21"/>
        <v>0.9998244129469008</v>
      </c>
      <c r="I642" s="92">
        <f t="shared" si="19"/>
        <v>0.00024254280796628212</v>
      </c>
      <c r="J642" s="35"/>
    </row>
    <row r="643" spans="1:10" ht="12.75">
      <c r="A643" s="23" t="s">
        <v>21</v>
      </c>
      <c r="B643" s="21"/>
      <c r="C643" s="21"/>
      <c r="D643" s="21" t="s">
        <v>81</v>
      </c>
      <c r="E643" s="328">
        <v>11350</v>
      </c>
      <c r="F643" s="222">
        <v>11844</v>
      </c>
      <c r="G643" s="222">
        <v>11774.79</v>
      </c>
      <c r="H643" s="92">
        <f t="shared" si="21"/>
        <v>0.9941565349544074</v>
      </c>
      <c r="I643" s="92">
        <f t="shared" si="19"/>
        <v>0.0006042716681400159</v>
      </c>
      <c r="J643" s="35"/>
    </row>
    <row r="644" spans="1:10" ht="12.75">
      <c r="A644" s="23" t="s">
        <v>22</v>
      </c>
      <c r="B644" s="21"/>
      <c r="C644" s="21"/>
      <c r="D644" s="21" t="s">
        <v>82</v>
      </c>
      <c r="E644" s="328">
        <v>1618</v>
      </c>
      <c r="F644" s="222">
        <v>1687</v>
      </c>
      <c r="G644" s="222">
        <v>1622.91</v>
      </c>
      <c r="H644" s="92">
        <f t="shared" si="21"/>
        <v>0.962009484291642</v>
      </c>
      <c r="I644" s="92">
        <f aca="true" t="shared" si="22" ref="I644:I682">G644/19485921.02</f>
        <v>8.328628645955583E-05</v>
      </c>
      <c r="J644" s="35"/>
    </row>
    <row r="645" spans="1:10" ht="12.75">
      <c r="A645" s="23" t="s">
        <v>165</v>
      </c>
      <c r="B645" s="21"/>
      <c r="C645" s="21"/>
      <c r="D645" s="21" t="s">
        <v>166</v>
      </c>
      <c r="E645" s="328">
        <v>3400</v>
      </c>
      <c r="F645" s="222">
        <v>1682</v>
      </c>
      <c r="G645" s="222">
        <v>490</v>
      </c>
      <c r="H645" s="92">
        <f t="shared" si="21"/>
        <v>0.291319857312723</v>
      </c>
      <c r="I645" s="92">
        <f t="shared" si="22"/>
        <v>2.5146360774893463E-05</v>
      </c>
      <c r="J645" s="35"/>
    </row>
    <row r="646" spans="1:10" ht="12.75">
      <c r="A646" s="23" t="s">
        <v>9</v>
      </c>
      <c r="B646" s="21"/>
      <c r="C646" s="21"/>
      <c r="D646" s="21" t="s">
        <v>83</v>
      </c>
      <c r="E646" s="328">
        <v>48000</v>
      </c>
      <c r="F646" s="222">
        <v>47354</v>
      </c>
      <c r="G646" s="222">
        <v>42560.3</v>
      </c>
      <c r="H646" s="92">
        <f t="shared" si="21"/>
        <v>0.8987688474046543</v>
      </c>
      <c r="I646" s="92">
        <f t="shared" si="22"/>
        <v>0.002184156445893262</v>
      </c>
      <c r="J646" s="35"/>
    </row>
    <row r="647" spans="1:10" ht="12.75">
      <c r="A647" s="23" t="s">
        <v>10</v>
      </c>
      <c r="B647" s="21"/>
      <c r="C647" s="21"/>
      <c r="D647" s="21" t="s">
        <v>154</v>
      </c>
      <c r="E647" s="328">
        <v>23000</v>
      </c>
      <c r="F647" s="222">
        <v>17000</v>
      </c>
      <c r="G647" s="222">
        <v>11589.31</v>
      </c>
      <c r="H647" s="92">
        <f t="shared" si="21"/>
        <v>0.6817241176470588</v>
      </c>
      <c r="I647" s="92">
        <f t="shared" si="22"/>
        <v>0.0005947530008001644</v>
      </c>
      <c r="J647" s="35"/>
    </row>
    <row r="648" spans="1:10" ht="12.75">
      <c r="A648" s="23" t="s">
        <v>11</v>
      </c>
      <c r="B648" s="21"/>
      <c r="C648" s="21"/>
      <c r="D648" s="21" t="s">
        <v>136</v>
      </c>
      <c r="E648" s="328">
        <v>5000</v>
      </c>
      <c r="F648" s="222">
        <v>6985</v>
      </c>
      <c r="G648" s="222">
        <v>5009.95</v>
      </c>
      <c r="H648" s="92">
        <f t="shared" si="21"/>
        <v>0.7172440944881889</v>
      </c>
      <c r="I648" s="92">
        <f t="shared" si="22"/>
        <v>0.000257106143192199</v>
      </c>
      <c r="J648" s="35"/>
    </row>
    <row r="649" spans="1:10" ht="12.75">
      <c r="A649" s="23" t="s">
        <v>48</v>
      </c>
      <c r="B649" s="21"/>
      <c r="C649" s="21"/>
      <c r="D649" s="21" t="s">
        <v>138</v>
      </c>
      <c r="E649" s="328">
        <v>100</v>
      </c>
      <c r="F649" s="222">
        <v>115</v>
      </c>
      <c r="G649" s="222">
        <v>115</v>
      </c>
      <c r="H649" s="92">
        <f t="shared" si="21"/>
        <v>1</v>
      </c>
      <c r="I649" s="92">
        <f t="shared" si="22"/>
        <v>5.901696916556629E-06</v>
      </c>
      <c r="J649" s="35"/>
    </row>
    <row r="650" spans="1:10" s="26" customFormat="1" ht="12.75">
      <c r="A650" s="23" t="s">
        <v>12</v>
      </c>
      <c r="B650" s="21"/>
      <c r="C650" s="21"/>
      <c r="D650" s="21" t="s">
        <v>79</v>
      </c>
      <c r="E650" s="328">
        <v>12000</v>
      </c>
      <c r="F650" s="222">
        <v>19800</v>
      </c>
      <c r="G650" s="222">
        <v>13813.7</v>
      </c>
      <c r="H650" s="92">
        <f t="shared" si="21"/>
        <v>0.6976616161616161</v>
      </c>
      <c r="I650" s="92">
        <f t="shared" si="22"/>
        <v>0.0007089067017064201</v>
      </c>
      <c r="J650" s="35"/>
    </row>
    <row r="651" spans="1:10" s="26" customFormat="1" ht="12.75">
      <c r="A651" s="23" t="s">
        <v>550</v>
      </c>
      <c r="B651" s="21"/>
      <c r="C651" s="21"/>
      <c r="D651" s="21" t="s">
        <v>201</v>
      </c>
      <c r="E651" s="328">
        <v>570</v>
      </c>
      <c r="F651" s="222">
        <v>532</v>
      </c>
      <c r="G651" s="222">
        <v>516.6</v>
      </c>
      <c r="H651" s="92">
        <f t="shared" si="21"/>
        <v>0.9710526315789474</v>
      </c>
      <c r="I651" s="92">
        <f t="shared" si="22"/>
        <v>2.6511448931244824E-05</v>
      </c>
      <c r="J651" s="35"/>
    </row>
    <row r="652" spans="1:10" s="26" customFormat="1" ht="25.5">
      <c r="A652" s="23" t="s">
        <v>213</v>
      </c>
      <c r="B652" s="21"/>
      <c r="C652" s="21"/>
      <c r="D652" s="21" t="s">
        <v>214</v>
      </c>
      <c r="E652" s="328">
        <v>0</v>
      </c>
      <c r="F652" s="222">
        <v>150</v>
      </c>
      <c r="G652" s="222">
        <v>66.42</v>
      </c>
      <c r="H652" s="92">
        <f t="shared" si="21"/>
        <v>0.4428</v>
      </c>
      <c r="I652" s="92">
        <f t="shared" si="22"/>
        <v>3.40861486258862E-06</v>
      </c>
      <c r="J652" s="35"/>
    </row>
    <row r="653" spans="1:10" s="26" customFormat="1" ht="25.5">
      <c r="A653" s="23" t="s">
        <v>589</v>
      </c>
      <c r="B653" s="21"/>
      <c r="C653" s="21"/>
      <c r="D653" s="21" t="s">
        <v>231</v>
      </c>
      <c r="E653" s="328">
        <v>2550</v>
      </c>
      <c r="F653" s="222">
        <v>0</v>
      </c>
      <c r="G653" s="222">
        <v>0</v>
      </c>
      <c r="H653" s="92"/>
      <c r="I653" s="92">
        <f t="shared" si="22"/>
        <v>0</v>
      </c>
      <c r="J653" s="35"/>
    </row>
    <row r="654" spans="1:10" s="26" customFormat="1" ht="12.75">
      <c r="A654" s="23" t="s">
        <v>26</v>
      </c>
      <c r="B654" s="21"/>
      <c r="C654" s="21"/>
      <c r="D654" s="21" t="s">
        <v>92</v>
      </c>
      <c r="E654" s="328">
        <v>1000</v>
      </c>
      <c r="F654" s="355">
        <v>1500</v>
      </c>
      <c r="G654" s="222">
        <v>1220.7</v>
      </c>
      <c r="H654" s="92">
        <f t="shared" si="21"/>
        <v>0.8138000000000001</v>
      </c>
      <c r="I654" s="92">
        <f t="shared" si="22"/>
        <v>6.264522979165807E-05</v>
      </c>
      <c r="J654" s="35"/>
    </row>
    <row r="655" spans="1:10" s="26" customFormat="1" ht="12.75">
      <c r="A655" s="23" t="s">
        <v>350</v>
      </c>
      <c r="B655" s="21"/>
      <c r="C655" s="21"/>
      <c r="D655" s="21" t="s">
        <v>143</v>
      </c>
      <c r="E655" s="328">
        <v>0</v>
      </c>
      <c r="F655" s="222">
        <v>2834</v>
      </c>
      <c r="G655" s="222">
        <v>2833.28</v>
      </c>
      <c r="H655" s="92">
        <f t="shared" si="21"/>
        <v>0.9997459421312633</v>
      </c>
      <c r="I655" s="92">
        <f t="shared" si="22"/>
        <v>0.00014540138991079622</v>
      </c>
      <c r="J655" s="35"/>
    </row>
    <row r="656" spans="1:10" s="26" customFormat="1" ht="25.5">
      <c r="A656" s="29" t="s">
        <v>215</v>
      </c>
      <c r="B656" s="21"/>
      <c r="C656" s="21"/>
      <c r="D656" s="21" t="s">
        <v>200</v>
      </c>
      <c r="E656" s="328"/>
      <c r="F656" s="222">
        <v>550</v>
      </c>
      <c r="G656" s="222">
        <v>550</v>
      </c>
      <c r="H656" s="92">
        <f t="shared" si="21"/>
        <v>1</v>
      </c>
      <c r="I656" s="92">
        <f t="shared" si="22"/>
        <v>2.8225506992227357E-05</v>
      </c>
      <c r="J656" s="35"/>
    </row>
    <row r="657" spans="1:10" s="26" customFormat="1" ht="12.75">
      <c r="A657" s="23" t="s">
        <v>90</v>
      </c>
      <c r="B657" s="21"/>
      <c r="C657" s="21"/>
      <c r="D657" s="21" t="s">
        <v>89</v>
      </c>
      <c r="E657" s="328">
        <v>200000</v>
      </c>
      <c r="F657" s="222">
        <v>50000</v>
      </c>
      <c r="G657" s="222">
        <v>42214.4</v>
      </c>
      <c r="H657" s="92">
        <f t="shared" si="21"/>
        <v>0.844288</v>
      </c>
      <c r="I657" s="92">
        <f t="shared" si="22"/>
        <v>0.0021664051679503317</v>
      </c>
      <c r="J657" s="35"/>
    </row>
    <row r="658" spans="1:10" s="26" customFormat="1" ht="15" customHeight="1">
      <c r="A658" s="65" t="s">
        <v>354</v>
      </c>
      <c r="B658" s="94"/>
      <c r="C658" s="94" t="s">
        <v>194</v>
      </c>
      <c r="D658" s="94"/>
      <c r="E658" s="324">
        <f>SUM(E659)</f>
        <v>115000</v>
      </c>
      <c r="F658" s="224">
        <f>SUM(F659)</f>
        <v>115000</v>
      </c>
      <c r="G658" s="224">
        <f>SUM(G659)</f>
        <v>115000</v>
      </c>
      <c r="H658" s="68">
        <f t="shared" si="21"/>
        <v>1</v>
      </c>
      <c r="I658" s="68">
        <f t="shared" si="22"/>
        <v>0.005901696916556629</v>
      </c>
      <c r="J658" s="96"/>
    </row>
    <row r="659" spans="1:10" s="26" customFormat="1" ht="38.25">
      <c r="A659" s="29" t="s">
        <v>191</v>
      </c>
      <c r="B659" s="18"/>
      <c r="C659" s="18"/>
      <c r="D659" s="18">
        <v>2820</v>
      </c>
      <c r="E659" s="325">
        <v>115000</v>
      </c>
      <c r="F659" s="225">
        <v>115000</v>
      </c>
      <c r="G659" s="225">
        <v>115000</v>
      </c>
      <c r="H659" s="92">
        <f t="shared" si="21"/>
        <v>1</v>
      </c>
      <c r="I659" s="92">
        <f t="shared" si="22"/>
        <v>0.005901696916556629</v>
      </c>
      <c r="J659" s="35"/>
    </row>
    <row r="660" spans="1:10" s="26" customFormat="1" ht="15" customHeight="1">
      <c r="A660" s="65" t="s">
        <v>15</v>
      </c>
      <c r="B660" s="94"/>
      <c r="C660" s="94">
        <v>92695</v>
      </c>
      <c r="D660" s="94"/>
      <c r="E660" s="324">
        <f>SUM(E661:E665)</f>
        <v>933376</v>
      </c>
      <c r="F660" s="224">
        <f>SUM(F661:F665)</f>
        <v>1404454</v>
      </c>
      <c r="G660" s="224">
        <f>SUM(G661:G665)</f>
        <v>1403883.42</v>
      </c>
      <c r="H660" s="68">
        <f t="shared" si="21"/>
        <v>0.999593735359079</v>
      </c>
      <c r="I660" s="68">
        <f t="shared" si="22"/>
        <v>0.07204603870451282</v>
      </c>
      <c r="J660" s="96"/>
    </row>
    <row r="661" spans="1:10" s="67" customFormat="1" ht="12.75">
      <c r="A661" s="29" t="s">
        <v>205</v>
      </c>
      <c r="B661" s="28"/>
      <c r="C661" s="28"/>
      <c r="D661" s="28" t="s">
        <v>83</v>
      </c>
      <c r="E661" s="329">
        <v>3500</v>
      </c>
      <c r="F661" s="223">
        <v>3500</v>
      </c>
      <c r="G661" s="223">
        <v>3355.87</v>
      </c>
      <c r="H661" s="92">
        <f t="shared" si="21"/>
        <v>0.95882</v>
      </c>
      <c r="I661" s="92">
        <f t="shared" si="22"/>
        <v>0.0001722202402727382</v>
      </c>
      <c r="J661" s="35"/>
    </row>
    <row r="662" spans="1:10" s="26" customFormat="1" ht="12.75">
      <c r="A662" s="29" t="s">
        <v>11</v>
      </c>
      <c r="B662" s="28"/>
      <c r="C662" s="28"/>
      <c r="D662" s="28" t="s">
        <v>136</v>
      </c>
      <c r="E662" s="329">
        <v>300</v>
      </c>
      <c r="F662" s="223">
        <v>200</v>
      </c>
      <c r="G662" s="223">
        <v>0</v>
      </c>
      <c r="H662" s="92">
        <f t="shared" si="21"/>
        <v>0</v>
      </c>
      <c r="I662" s="92">
        <f t="shared" si="22"/>
        <v>0</v>
      </c>
      <c r="J662" s="35"/>
    </row>
    <row r="663" spans="1:10" s="26" customFormat="1" ht="12.75">
      <c r="A663" s="29" t="s">
        <v>12</v>
      </c>
      <c r="B663" s="28"/>
      <c r="C663" s="28"/>
      <c r="D663" s="28" t="s">
        <v>79</v>
      </c>
      <c r="E663" s="329">
        <v>300</v>
      </c>
      <c r="F663" s="223">
        <v>400</v>
      </c>
      <c r="G663" s="223">
        <v>241.4</v>
      </c>
      <c r="H663" s="92">
        <f t="shared" si="21"/>
        <v>0.6035</v>
      </c>
      <c r="I663" s="92">
        <f t="shared" si="22"/>
        <v>1.2388431614406698E-05</v>
      </c>
      <c r="J663" s="35"/>
    </row>
    <row r="664" spans="1:10" s="67" customFormat="1" ht="12.75">
      <c r="A664" s="29" t="s">
        <v>26</v>
      </c>
      <c r="B664" s="28"/>
      <c r="C664" s="28"/>
      <c r="D664" s="28" t="s">
        <v>92</v>
      </c>
      <c r="E664" s="329">
        <v>50</v>
      </c>
      <c r="F664" s="223">
        <v>50</v>
      </c>
      <c r="G664" s="223">
        <v>40.25</v>
      </c>
      <c r="H664" s="92">
        <f t="shared" si="21"/>
        <v>0.805</v>
      </c>
      <c r="I664" s="92">
        <f t="shared" si="22"/>
        <v>2.0655939207948203E-06</v>
      </c>
      <c r="J664" s="35"/>
    </row>
    <row r="665" spans="1:10" s="71" customFormat="1" ht="12.75">
      <c r="A665" s="29" t="s">
        <v>90</v>
      </c>
      <c r="B665" s="28"/>
      <c r="C665" s="28"/>
      <c r="D665" s="28" t="s">
        <v>89</v>
      </c>
      <c r="E665" s="329">
        <v>929226</v>
      </c>
      <c r="F665" s="223">
        <v>1400304</v>
      </c>
      <c r="G665" s="223">
        <v>1400245.9</v>
      </c>
      <c r="H665" s="92">
        <v>0</v>
      </c>
      <c r="I665" s="92">
        <f t="shared" si="22"/>
        <v>0.07185936443870489</v>
      </c>
      <c r="J665" s="35"/>
    </row>
    <row r="666" spans="1:10" s="71" customFormat="1" ht="15.75">
      <c r="A666" s="24" t="s">
        <v>68</v>
      </c>
      <c r="B666" s="25"/>
      <c r="C666" s="25"/>
      <c r="D666" s="25"/>
      <c r="E666" s="356">
        <f>SUM(E3,E17,E40,E84,E152,E186,E232,E237,E240,E393,E427,E525,E550,E618,E638,E61,E519,E13,E71)</f>
        <v>18830800</v>
      </c>
      <c r="F666" s="234">
        <f>SUM(F638,F618,F550,F525,F519,F427,F393,F240,F237,F232,F186,F152,F84,F71,F61,F40,F17,F13,F3)</f>
        <v>20414358.07</v>
      </c>
      <c r="G666" s="234">
        <f>SUM(G3,G17,G40,G84,G152,G186,G232,G237,G240,G393,G427,G525,G550,G618,G638,G61,G519,G13,G71)</f>
        <v>19485921.019999996</v>
      </c>
      <c r="H666" s="30">
        <f t="shared" si="21"/>
        <v>0.9545203896778712</v>
      </c>
      <c r="I666" s="30">
        <f t="shared" si="22"/>
        <v>0.9999999999999998</v>
      </c>
      <c r="J666" s="62">
        <v>0</v>
      </c>
    </row>
    <row r="667" spans="1:10" s="71" customFormat="1" ht="12" customHeight="1">
      <c r="A667" s="29" t="s">
        <v>299</v>
      </c>
      <c r="B667" s="55"/>
      <c r="C667" s="55"/>
      <c r="D667" s="55"/>
      <c r="E667" s="357"/>
      <c r="F667" s="56"/>
      <c r="G667" s="235"/>
      <c r="H667" s="30"/>
      <c r="I667" s="30"/>
      <c r="J667" s="64"/>
    </row>
    <row r="668" spans="1:10" s="71" customFormat="1" ht="21" customHeight="1">
      <c r="A668" s="65" t="s">
        <v>300</v>
      </c>
      <c r="B668" s="66"/>
      <c r="C668" s="66"/>
      <c r="D668" s="66"/>
      <c r="E668" s="358">
        <f>E670+E671+E672+E673+E674+E675+E676</f>
        <v>16658538</v>
      </c>
      <c r="F668" s="359">
        <f>F670+F671+F672+F673+F674+F675+F676</f>
        <v>17639625.069999997</v>
      </c>
      <c r="G668" s="359">
        <f>G670+G671+G672+G673+G674+G675+G676</f>
        <v>16844882.52</v>
      </c>
      <c r="H668" s="68">
        <f t="shared" si="21"/>
        <v>0.9549456098501986</v>
      </c>
      <c r="I668" s="30">
        <f t="shared" si="22"/>
        <v>0.864464271548197</v>
      </c>
      <c r="J668" s="391" t="s">
        <v>590</v>
      </c>
    </row>
    <row r="669" spans="1:10" s="26" customFormat="1" ht="28.5" customHeight="1">
      <c r="A669" s="29" t="s">
        <v>302</v>
      </c>
      <c r="B669" s="55"/>
      <c r="C669" s="55"/>
      <c r="D669" s="55"/>
      <c r="E669" s="148"/>
      <c r="F669" s="56"/>
      <c r="G669" s="237"/>
      <c r="H669" s="30"/>
      <c r="I669" s="30"/>
      <c r="J669" s="392"/>
    </row>
    <row r="670" spans="1:10" s="26" customFormat="1" ht="12.75">
      <c r="A670" s="29" t="s">
        <v>303</v>
      </c>
      <c r="B670" s="55"/>
      <c r="C670" s="55"/>
      <c r="D670" s="55"/>
      <c r="E670" s="360">
        <v>7667274</v>
      </c>
      <c r="F670" s="238">
        <v>7917938.32</v>
      </c>
      <c r="G670" s="239">
        <v>7743805.64</v>
      </c>
      <c r="H670" s="92">
        <f>G670/F670</f>
        <v>0.9780078256532818</v>
      </c>
      <c r="I670" s="92">
        <f t="shared" si="22"/>
        <v>0.39740516406958115</v>
      </c>
      <c r="J670" s="69">
        <f aca="true" t="shared" si="23" ref="J670:J676">G670/16844882.52</f>
        <v>0.4597126534308415</v>
      </c>
    </row>
    <row r="671" spans="1:10" s="26" customFormat="1" ht="25.5">
      <c r="A671" s="29" t="s">
        <v>304</v>
      </c>
      <c r="B671" s="55"/>
      <c r="C671" s="55"/>
      <c r="D671" s="55"/>
      <c r="E671" s="360">
        <v>4228224</v>
      </c>
      <c r="F671" s="238">
        <v>4418445.79</v>
      </c>
      <c r="G671" s="239">
        <v>3928119.74</v>
      </c>
      <c r="H671" s="92">
        <f t="shared" si="21"/>
        <v>0.8890274831232002</v>
      </c>
      <c r="I671" s="92">
        <f t="shared" si="22"/>
        <v>0.2015875839775933</v>
      </c>
      <c r="J671" s="69">
        <f t="shared" si="23"/>
        <v>0.2331936560160706</v>
      </c>
    </row>
    <row r="672" spans="1:10" s="26" customFormat="1" ht="12.75">
      <c r="A672" s="29" t="s">
        <v>305</v>
      </c>
      <c r="B672" s="55"/>
      <c r="C672" s="55"/>
      <c r="D672" s="55"/>
      <c r="E672" s="360">
        <v>812342</v>
      </c>
      <c r="F672" s="238">
        <v>858400</v>
      </c>
      <c r="G672" s="239">
        <v>858375.94</v>
      </c>
      <c r="H672" s="92">
        <f t="shared" si="21"/>
        <v>0.99997197110904</v>
      </c>
      <c r="I672" s="92">
        <f t="shared" si="22"/>
        <v>0.044051083811690414</v>
      </c>
      <c r="J672" s="69">
        <f t="shared" si="23"/>
        <v>0.05095766853706736</v>
      </c>
    </row>
    <row r="673" spans="1:10" s="26" customFormat="1" ht="12.75">
      <c r="A673" s="29" t="s">
        <v>306</v>
      </c>
      <c r="B673" s="55"/>
      <c r="C673" s="55"/>
      <c r="D673" s="55"/>
      <c r="E673" s="360">
        <v>3643586</v>
      </c>
      <c r="F673" s="238">
        <v>4192990.88</v>
      </c>
      <c r="G673" s="239">
        <v>4093125.93</v>
      </c>
      <c r="H673" s="92">
        <f t="shared" si="21"/>
        <v>0.9761828840419515</v>
      </c>
      <c r="I673" s="92">
        <f t="shared" si="22"/>
        <v>0.2100555537405129</v>
      </c>
      <c r="J673" s="69">
        <f t="shared" si="23"/>
        <v>0.24298928325206273</v>
      </c>
    </row>
    <row r="674" spans="1:10" ht="24">
      <c r="A674" s="106" t="s">
        <v>361</v>
      </c>
      <c r="B674" s="55"/>
      <c r="C674" s="55"/>
      <c r="D674" s="55"/>
      <c r="E674" s="360">
        <v>94997</v>
      </c>
      <c r="F674" s="238">
        <v>169742.08</v>
      </c>
      <c r="G674" s="239">
        <v>141764.64</v>
      </c>
      <c r="H674" s="92">
        <f t="shared" si="21"/>
        <v>0.8351767575842126</v>
      </c>
      <c r="I674" s="92">
        <f t="shared" si="22"/>
        <v>0.007275234250128353</v>
      </c>
      <c r="J674" s="69">
        <f t="shared" si="23"/>
        <v>0.008415887723270392</v>
      </c>
    </row>
    <row r="675" spans="1:10" ht="12.75">
      <c r="A675" s="29" t="s">
        <v>308</v>
      </c>
      <c r="B675" s="55"/>
      <c r="C675" s="55"/>
      <c r="D675" s="55"/>
      <c r="E675" s="360">
        <v>97558</v>
      </c>
      <c r="F675" s="238">
        <v>0</v>
      </c>
      <c r="G675" s="239">
        <v>0</v>
      </c>
      <c r="H675" s="92"/>
      <c r="I675" s="92">
        <f t="shared" si="22"/>
        <v>0</v>
      </c>
      <c r="J675" s="69">
        <f t="shared" si="23"/>
        <v>0</v>
      </c>
    </row>
    <row r="676" spans="1:10" ht="12.75">
      <c r="A676" s="29" t="s">
        <v>309</v>
      </c>
      <c r="B676" s="55"/>
      <c r="C676" s="55"/>
      <c r="D676" s="55"/>
      <c r="E676" s="360">
        <v>114557</v>
      </c>
      <c r="F676" s="238">
        <v>82108</v>
      </c>
      <c r="G676" s="239">
        <v>79690.63</v>
      </c>
      <c r="H676" s="92">
        <f t="shared" si="21"/>
        <v>0.9705586544551079</v>
      </c>
      <c r="I676" s="92">
        <f t="shared" si="22"/>
        <v>0.004089651698690915</v>
      </c>
      <c r="J676" s="69">
        <f t="shared" si="23"/>
        <v>0.00473085104068746</v>
      </c>
    </row>
    <row r="677" spans="1:10" ht="16.5" customHeight="1">
      <c r="A677" s="65" t="s">
        <v>301</v>
      </c>
      <c r="B677" s="66"/>
      <c r="C677" s="66"/>
      <c r="D677" s="66"/>
      <c r="E677" s="358">
        <v>2172262</v>
      </c>
      <c r="F677" s="236">
        <v>2774733</v>
      </c>
      <c r="G677" s="236">
        <v>2641038.5</v>
      </c>
      <c r="H677" s="68">
        <f t="shared" si="21"/>
        <v>0.9518171658318115</v>
      </c>
      <c r="I677" s="30">
        <f t="shared" si="22"/>
        <v>0.135535728451803</v>
      </c>
      <c r="J677" s="393" t="s">
        <v>591</v>
      </c>
    </row>
    <row r="678" spans="1:10" ht="35.25" customHeight="1">
      <c r="A678" s="29" t="s">
        <v>302</v>
      </c>
      <c r="B678" s="55"/>
      <c r="C678" s="55"/>
      <c r="D678" s="55"/>
      <c r="E678" s="360"/>
      <c r="F678" s="238"/>
      <c r="G678" s="239"/>
      <c r="H678" s="30"/>
      <c r="I678" s="30"/>
      <c r="J678" s="394"/>
    </row>
    <row r="679" spans="1:10" ht="12.75">
      <c r="A679" s="29" t="s">
        <v>310</v>
      </c>
      <c r="B679" s="55"/>
      <c r="C679" s="55"/>
      <c r="D679" s="55"/>
      <c r="E679" s="360">
        <v>2172262</v>
      </c>
      <c r="F679" s="238">
        <v>2774733</v>
      </c>
      <c r="G679" s="239">
        <v>2641038.5</v>
      </c>
      <c r="H679" s="92">
        <f t="shared" si="21"/>
        <v>0.9518171658318115</v>
      </c>
      <c r="I679" s="92">
        <f t="shared" si="22"/>
        <v>0.135535728451803</v>
      </c>
      <c r="J679" s="69">
        <f>G679/G677</f>
        <v>1</v>
      </c>
    </row>
    <row r="680" spans="1:10" s="67" customFormat="1" ht="9.75" customHeight="1">
      <c r="A680" s="29" t="s">
        <v>299</v>
      </c>
      <c r="B680" s="55"/>
      <c r="C680" s="55"/>
      <c r="D680" s="55"/>
      <c r="E680" s="360"/>
      <c r="F680" s="238"/>
      <c r="G680" s="239"/>
      <c r="H680" s="92"/>
      <c r="I680" s="92"/>
      <c r="J680" s="69"/>
    </row>
    <row r="681" spans="1:10" ht="24">
      <c r="A681" s="106" t="s">
        <v>307</v>
      </c>
      <c r="B681" s="55"/>
      <c r="C681" s="55"/>
      <c r="D681" s="55"/>
      <c r="E681" s="360">
        <v>623536</v>
      </c>
      <c r="F681" s="238">
        <v>36435</v>
      </c>
      <c r="G681" s="239">
        <v>28341.93</v>
      </c>
      <c r="H681" s="92">
        <f t="shared" si="21"/>
        <v>0.777876492383697</v>
      </c>
      <c r="I681" s="92">
        <f t="shared" si="22"/>
        <v>0.0014544824425240333</v>
      </c>
      <c r="J681" s="69">
        <f>G681/G679</f>
        <v>0.010731358138096055</v>
      </c>
    </row>
    <row r="682" spans="1:10" ht="25.5" hidden="1">
      <c r="A682" s="384" t="s">
        <v>592</v>
      </c>
      <c r="B682" s="361"/>
      <c r="C682" s="55"/>
      <c r="D682" s="55"/>
      <c r="E682" s="360">
        <v>0</v>
      </c>
      <c r="F682" s="362">
        <v>0</v>
      </c>
      <c r="G682" s="239">
        <v>0</v>
      </c>
      <c r="H682" s="92" t="e">
        <f t="shared" si="21"/>
        <v>#DIV/0!</v>
      </c>
      <c r="I682" s="30">
        <f t="shared" si="22"/>
        <v>0</v>
      </c>
      <c r="J682" s="69">
        <f>G682/G677</f>
        <v>0</v>
      </c>
    </row>
    <row r="683" spans="1:2" ht="17.25" customHeight="1">
      <c r="A683" s="385" t="s">
        <v>621</v>
      </c>
      <c r="B683" s="153"/>
    </row>
    <row r="689" spans="1:10" s="67" customFormat="1" ht="12.75">
      <c r="A689"/>
      <c r="B689"/>
      <c r="C689"/>
      <c r="D689"/>
      <c r="E689" s="70"/>
      <c r="F689" s="47"/>
      <c r="G689" s="240"/>
      <c r="H689" s="26"/>
      <c r="I689" s="53"/>
      <c r="J689" s="63"/>
    </row>
    <row r="691" ht="18" customHeight="1"/>
  </sheetData>
  <sheetProtection/>
  <mergeCells count="10">
    <mergeCell ref="I1:I2"/>
    <mergeCell ref="J1:J2"/>
    <mergeCell ref="J668:J669"/>
    <mergeCell ref="J677:J678"/>
    <mergeCell ref="A1:A2"/>
    <mergeCell ref="B1:D1"/>
    <mergeCell ref="E1:E2"/>
    <mergeCell ref="F1:F2"/>
    <mergeCell ref="G1:G2"/>
    <mergeCell ref="H1:H2"/>
  </mergeCells>
  <printOptions/>
  <pageMargins left="0.5118110236220472" right="0.5118110236220472" top="0.9055118110236221" bottom="0.7480314960629921" header="0.31496062992125984" footer="0.31496062992125984"/>
  <pageSetup horizontalDpi="600" verticalDpi="600" orientation="landscape" paperSize="9" r:id="rId1"/>
  <headerFooter>
    <oddHeader>&amp;R&amp;"Arial CE,Pogrubiony"Załącznik Nr 2&amp;"Arial CE,Standardowy"
do sprawozdania z wykonania budżetu za 2015 rok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1">
      <selection activeCell="A209" sqref="A209"/>
    </sheetView>
  </sheetViews>
  <sheetFormatPr defaultColWidth="9.00390625" defaultRowHeight="12.75"/>
  <cols>
    <col min="1" max="1" width="48.625" style="0" customWidth="1"/>
    <col min="2" max="2" width="8.00390625" style="0" customWidth="1"/>
    <col min="4" max="4" width="7.00390625" style="0" customWidth="1"/>
    <col min="5" max="5" width="11.75390625" style="70" customWidth="1"/>
    <col min="6" max="6" width="12.75390625" style="47" bestFit="1" customWidth="1"/>
    <col min="7" max="7" width="12.375" style="47" customWidth="1"/>
    <col min="8" max="8" width="10.75390625" style="71" customWidth="1"/>
    <col min="9" max="9" width="9.625" style="71" customWidth="1"/>
    <col min="10" max="10" width="10.25390625" style="47" customWidth="1"/>
  </cols>
  <sheetData>
    <row r="1" spans="1:10" ht="21.75" customHeight="1">
      <c r="A1" s="406" t="s">
        <v>0</v>
      </c>
      <c r="B1" s="408" t="s">
        <v>74</v>
      </c>
      <c r="C1" s="407"/>
      <c r="D1" s="407"/>
      <c r="E1" s="400" t="s">
        <v>547</v>
      </c>
      <c r="F1" s="198" t="s">
        <v>75</v>
      </c>
      <c r="G1" s="199" t="s">
        <v>71</v>
      </c>
      <c r="H1" s="116" t="s">
        <v>77</v>
      </c>
      <c r="I1" s="409" t="s">
        <v>242</v>
      </c>
      <c r="J1" s="411" t="s">
        <v>612</v>
      </c>
    </row>
    <row r="2" spans="1:10" ht="46.5" customHeight="1">
      <c r="A2" s="407"/>
      <c r="B2" s="118" t="s">
        <v>1</v>
      </c>
      <c r="C2" s="118" t="s">
        <v>2</v>
      </c>
      <c r="D2" s="118" t="s">
        <v>3</v>
      </c>
      <c r="E2" s="401"/>
      <c r="F2" s="200" t="s">
        <v>76</v>
      </c>
      <c r="G2" s="201" t="s">
        <v>99</v>
      </c>
      <c r="H2" s="117" t="s">
        <v>78</v>
      </c>
      <c r="I2" s="410"/>
      <c r="J2" s="412"/>
    </row>
    <row r="3" spans="1:10" ht="18" customHeight="1">
      <c r="A3" s="15" t="s">
        <v>4</v>
      </c>
      <c r="B3" s="2" t="s">
        <v>73</v>
      </c>
      <c r="C3" s="2"/>
      <c r="D3" s="2"/>
      <c r="E3" s="365">
        <f>SUM(E4)</f>
        <v>0</v>
      </c>
      <c r="F3" s="41">
        <f>SUM(F4)</f>
        <v>14181.81</v>
      </c>
      <c r="G3" s="41">
        <f>SUM(G4)</f>
        <v>14181.81</v>
      </c>
      <c r="H3" s="87">
        <f>G3/F3</f>
        <v>1</v>
      </c>
      <c r="I3" s="87">
        <f>G3/19448462.75</f>
        <v>0.0007291995353206001</v>
      </c>
      <c r="J3" s="50">
        <v>0</v>
      </c>
    </row>
    <row r="4" spans="1:10" s="331" customFormat="1" ht="15" customHeight="1">
      <c r="A4" s="202" t="s">
        <v>15</v>
      </c>
      <c r="B4" s="85"/>
      <c r="C4" s="85" t="s">
        <v>206</v>
      </c>
      <c r="D4" s="85"/>
      <c r="E4" s="366">
        <f>SUM(E5)</f>
        <v>0</v>
      </c>
      <c r="F4" s="203">
        <f>SUM(F5)</f>
        <v>14181.81</v>
      </c>
      <c r="G4" s="203">
        <f>G5</f>
        <v>14181.81</v>
      </c>
      <c r="H4" s="204">
        <f aca="true" t="shared" si="0" ref="H4:H79">G4/F4</f>
        <v>1</v>
      </c>
      <c r="I4" s="204">
        <f aca="true" t="shared" si="1" ref="I4:I67">G4/19448462.75</f>
        <v>0.0007291995353206001</v>
      </c>
      <c r="J4" s="205">
        <v>0</v>
      </c>
    </row>
    <row r="5" spans="1:10" ht="38.25">
      <c r="A5" s="12" t="s">
        <v>221</v>
      </c>
      <c r="B5" s="3"/>
      <c r="C5" s="3"/>
      <c r="D5" s="10" t="s">
        <v>103</v>
      </c>
      <c r="E5" s="367">
        <v>0</v>
      </c>
      <c r="F5" s="40">
        <v>14181.81</v>
      </c>
      <c r="G5" s="40">
        <v>14181.81</v>
      </c>
      <c r="H5" s="33">
        <f t="shared" si="0"/>
        <v>1</v>
      </c>
      <c r="I5" s="91">
        <f t="shared" si="1"/>
        <v>0.0007291995353206001</v>
      </c>
      <c r="J5" s="42">
        <v>0</v>
      </c>
    </row>
    <row r="6" spans="1:10" s="36" customFormat="1" ht="18" customHeight="1" hidden="1">
      <c r="A6" s="207" t="s">
        <v>207</v>
      </c>
      <c r="B6" s="59" t="s">
        <v>208</v>
      </c>
      <c r="C6" s="59"/>
      <c r="D6" s="32"/>
      <c r="E6" s="368">
        <v>0</v>
      </c>
      <c r="F6" s="43">
        <v>0</v>
      </c>
      <c r="G6" s="43">
        <v>0</v>
      </c>
      <c r="H6" s="33"/>
      <c r="I6" s="87">
        <f t="shared" si="1"/>
        <v>0</v>
      </c>
      <c r="J6" s="208">
        <v>0</v>
      </c>
    </row>
    <row r="7" spans="1:10" ht="15" customHeight="1" hidden="1">
      <c r="A7" s="93" t="s">
        <v>209</v>
      </c>
      <c r="B7" s="94"/>
      <c r="C7" s="94" t="s">
        <v>210</v>
      </c>
      <c r="D7" s="10"/>
      <c r="E7" s="366">
        <v>0</v>
      </c>
      <c r="F7" s="203">
        <v>0</v>
      </c>
      <c r="G7" s="203">
        <v>0</v>
      </c>
      <c r="H7" s="33"/>
      <c r="I7" s="87">
        <f t="shared" si="1"/>
        <v>0</v>
      </c>
      <c r="J7" s="205">
        <v>0</v>
      </c>
    </row>
    <row r="8" spans="1:10" ht="25.5" hidden="1">
      <c r="A8" s="6" t="s">
        <v>282</v>
      </c>
      <c r="B8" s="3"/>
      <c r="C8" s="3"/>
      <c r="D8" s="89" t="s">
        <v>283</v>
      </c>
      <c r="E8" s="367">
        <v>0</v>
      </c>
      <c r="F8" s="40">
        <v>0</v>
      </c>
      <c r="G8" s="40">
        <v>0</v>
      </c>
      <c r="H8" s="33"/>
      <c r="I8" s="87">
        <f t="shared" si="1"/>
        <v>0</v>
      </c>
      <c r="J8" s="52">
        <v>0</v>
      </c>
    </row>
    <row r="9" spans="1:10" s="36" customFormat="1" ht="18" customHeight="1">
      <c r="A9" s="8" t="s">
        <v>6</v>
      </c>
      <c r="B9" s="32" t="s">
        <v>257</v>
      </c>
      <c r="C9" s="32"/>
      <c r="D9" s="32"/>
      <c r="E9" s="368">
        <f>SUM(E10)</f>
        <v>278218</v>
      </c>
      <c r="F9" s="72">
        <f>SUM(F10)</f>
        <v>0</v>
      </c>
      <c r="G9" s="72">
        <f>SUM(G10)</f>
        <v>0</v>
      </c>
      <c r="H9" s="87"/>
      <c r="I9" s="87">
        <f t="shared" si="1"/>
        <v>0</v>
      </c>
      <c r="J9" s="72">
        <f>SUM(J10)</f>
        <v>0</v>
      </c>
    </row>
    <row r="10" spans="1:10" s="67" customFormat="1" ht="15" customHeight="1">
      <c r="A10" s="97" t="s">
        <v>7</v>
      </c>
      <c r="B10" s="85"/>
      <c r="C10" s="85" t="s">
        <v>258</v>
      </c>
      <c r="D10" s="85"/>
      <c r="E10" s="366">
        <f>SUM(E11:E13)</f>
        <v>278218</v>
      </c>
      <c r="F10" s="209">
        <f>SUM(F11:F13)</f>
        <v>0</v>
      </c>
      <c r="G10" s="209">
        <f>SUM(G11:G13)</f>
        <v>0</v>
      </c>
      <c r="H10" s="189"/>
      <c r="I10" s="204">
        <f t="shared" si="1"/>
        <v>0</v>
      </c>
      <c r="J10" s="209">
        <f>SUM(J11:J13)</f>
        <v>0</v>
      </c>
    </row>
    <row r="11" spans="1:10" ht="25.5" hidden="1">
      <c r="A11" s="6" t="s">
        <v>282</v>
      </c>
      <c r="B11" s="3"/>
      <c r="C11" s="3"/>
      <c r="D11" s="89" t="s">
        <v>283</v>
      </c>
      <c r="E11" s="367">
        <v>0</v>
      </c>
      <c r="F11" s="40">
        <v>0</v>
      </c>
      <c r="G11" s="40">
        <v>0</v>
      </c>
      <c r="H11" s="91"/>
      <c r="I11" s="87">
        <f t="shared" si="1"/>
        <v>0</v>
      </c>
      <c r="J11" s="52">
        <v>0</v>
      </c>
    </row>
    <row r="12" spans="1:10" ht="12.75" hidden="1">
      <c r="A12" s="90" t="s">
        <v>16</v>
      </c>
      <c r="B12" s="3"/>
      <c r="C12" s="3"/>
      <c r="D12" s="89" t="s">
        <v>102</v>
      </c>
      <c r="E12" s="367">
        <v>0</v>
      </c>
      <c r="F12" s="40">
        <v>0</v>
      </c>
      <c r="G12" s="40">
        <v>0</v>
      </c>
      <c r="H12" s="91"/>
      <c r="I12" s="87">
        <f t="shared" si="1"/>
        <v>0</v>
      </c>
      <c r="J12" s="52">
        <v>0</v>
      </c>
    </row>
    <row r="13" spans="1:10" ht="48.75" customHeight="1">
      <c r="A13" s="108" t="s">
        <v>275</v>
      </c>
      <c r="B13" s="3"/>
      <c r="C13" s="3"/>
      <c r="D13" s="210">
        <v>6207</v>
      </c>
      <c r="E13" s="367">
        <v>278218</v>
      </c>
      <c r="F13" s="40">
        <v>0</v>
      </c>
      <c r="G13" s="40">
        <v>0</v>
      </c>
      <c r="H13" s="33"/>
      <c r="I13" s="91">
        <f t="shared" si="1"/>
        <v>0</v>
      </c>
      <c r="J13" s="42">
        <v>0</v>
      </c>
    </row>
    <row r="14" spans="1:10" ht="18" customHeight="1">
      <c r="A14" s="1" t="s">
        <v>13</v>
      </c>
      <c r="B14" s="2">
        <v>700</v>
      </c>
      <c r="C14" s="2"/>
      <c r="D14" s="2"/>
      <c r="E14" s="365">
        <f>SUM(E15)</f>
        <v>361360</v>
      </c>
      <c r="F14" s="41">
        <f>SUM(F15)</f>
        <v>406676</v>
      </c>
      <c r="G14" s="41">
        <f>SUM(G15)</f>
        <v>410773.3</v>
      </c>
      <c r="H14" s="87">
        <f t="shared" si="0"/>
        <v>1.0100750966371264</v>
      </c>
      <c r="I14" s="87">
        <f t="shared" si="1"/>
        <v>0.021121119200025205</v>
      </c>
      <c r="J14" s="49">
        <f>SUM(J16:J22)</f>
        <v>92077.25</v>
      </c>
    </row>
    <row r="15" spans="1:10" s="67" customFormat="1" ht="15" customHeight="1">
      <c r="A15" s="202" t="s">
        <v>14</v>
      </c>
      <c r="B15" s="85"/>
      <c r="C15" s="85">
        <v>70005</v>
      </c>
      <c r="D15" s="85"/>
      <c r="E15" s="366">
        <f>SUM(E16:E22)</f>
        <v>361360</v>
      </c>
      <c r="F15" s="209">
        <f>SUM(F16:F22)</f>
        <v>406676</v>
      </c>
      <c r="G15" s="209">
        <f>SUM(G16:G22)</f>
        <v>410773.3</v>
      </c>
      <c r="H15" s="204">
        <f t="shared" si="0"/>
        <v>1.0100750966371264</v>
      </c>
      <c r="I15" s="204">
        <f t="shared" si="1"/>
        <v>0.021121119200025205</v>
      </c>
      <c r="J15" s="212">
        <f>SUM(J16:J22)</f>
        <v>92077.25</v>
      </c>
    </row>
    <row r="16" spans="1:10" ht="24">
      <c r="A16" s="109" t="s">
        <v>599</v>
      </c>
      <c r="B16" s="3"/>
      <c r="C16" s="3"/>
      <c r="D16" s="10" t="s">
        <v>100</v>
      </c>
      <c r="E16" s="258">
        <v>80360</v>
      </c>
      <c r="F16" s="40">
        <v>91360</v>
      </c>
      <c r="G16" s="40">
        <v>91842.48</v>
      </c>
      <c r="H16" s="91">
        <f t="shared" si="0"/>
        <v>1.0052810858143608</v>
      </c>
      <c r="I16" s="91">
        <f t="shared" si="1"/>
        <v>0.004722351641905476</v>
      </c>
      <c r="J16" s="40">
        <v>6869.29</v>
      </c>
    </row>
    <row r="17" spans="1:10" ht="39.75" customHeight="1">
      <c r="A17" s="109" t="s">
        <v>365</v>
      </c>
      <c r="B17" s="3"/>
      <c r="C17" s="3"/>
      <c r="D17" s="10" t="s">
        <v>101</v>
      </c>
      <c r="E17" s="258">
        <v>280000</v>
      </c>
      <c r="F17" s="40">
        <v>306000</v>
      </c>
      <c r="G17" s="40">
        <v>309574.98</v>
      </c>
      <c r="H17" s="33">
        <f t="shared" si="0"/>
        <v>1.0116829411764705</v>
      </c>
      <c r="I17" s="91">
        <f t="shared" si="1"/>
        <v>0.01591770948580499</v>
      </c>
      <c r="J17" s="40">
        <v>52540.07</v>
      </c>
    </row>
    <row r="18" spans="1:10" ht="25.5" hidden="1">
      <c r="A18" s="38" t="s">
        <v>312</v>
      </c>
      <c r="B18" s="3"/>
      <c r="C18" s="3"/>
      <c r="D18" s="10" t="s">
        <v>229</v>
      </c>
      <c r="E18" s="258">
        <v>0</v>
      </c>
      <c r="F18" s="40">
        <v>0</v>
      </c>
      <c r="G18" s="40">
        <v>0</v>
      </c>
      <c r="H18" s="33" t="e">
        <f t="shared" si="0"/>
        <v>#DIV/0!</v>
      </c>
      <c r="I18" s="87">
        <f t="shared" si="1"/>
        <v>0</v>
      </c>
      <c r="J18" s="40">
        <v>0</v>
      </c>
    </row>
    <row r="19" spans="1:10" ht="25.5" customHeight="1">
      <c r="A19" s="38" t="s">
        <v>222</v>
      </c>
      <c r="B19" s="3"/>
      <c r="C19" s="3"/>
      <c r="D19" s="10" t="s">
        <v>223</v>
      </c>
      <c r="E19" s="258">
        <v>0</v>
      </c>
      <c r="F19" s="40">
        <v>7216</v>
      </c>
      <c r="G19" s="40">
        <v>7216.2</v>
      </c>
      <c r="H19" s="33">
        <f t="shared" si="0"/>
        <v>1.0000277161862527</v>
      </c>
      <c r="I19" s="91">
        <f t="shared" si="1"/>
        <v>0.00037104217915629345</v>
      </c>
      <c r="J19" s="40">
        <v>0</v>
      </c>
    </row>
    <row r="20" spans="1:10" ht="12.75">
      <c r="A20" s="11" t="s">
        <v>59</v>
      </c>
      <c r="B20" s="3"/>
      <c r="C20" s="3"/>
      <c r="D20" s="10" t="s">
        <v>125</v>
      </c>
      <c r="E20" s="258">
        <v>0</v>
      </c>
      <c r="F20" s="40">
        <v>300</v>
      </c>
      <c r="G20" s="40">
        <v>300</v>
      </c>
      <c r="H20" s="33">
        <f t="shared" si="0"/>
        <v>1</v>
      </c>
      <c r="I20" s="91">
        <f t="shared" si="1"/>
        <v>1.5425383684887897E-05</v>
      </c>
      <c r="J20" s="48">
        <v>0</v>
      </c>
    </row>
    <row r="21" spans="1:10" ht="12.75">
      <c r="A21" s="11" t="s">
        <v>16</v>
      </c>
      <c r="B21" s="3"/>
      <c r="C21" s="3"/>
      <c r="D21" s="10" t="s">
        <v>102</v>
      </c>
      <c r="E21" s="367">
        <v>500</v>
      </c>
      <c r="F21" s="40">
        <v>800</v>
      </c>
      <c r="G21" s="40">
        <v>821.77</v>
      </c>
      <c r="H21" s="33">
        <f t="shared" si="0"/>
        <v>1.0272125</v>
      </c>
      <c r="I21" s="91">
        <f t="shared" si="1"/>
        <v>4.225372516910109E-05</v>
      </c>
      <c r="J21" s="48">
        <v>24718.38</v>
      </c>
    </row>
    <row r="22" spans="1:10" ht="12.75">
      <c r="A22" s="12" t="s">
        <v>8</v>
      </c>
      <c r="B22" s="3"/>
      <c r="C22" s="3"/>
      <c r="D22" s="10" t="s">
        <v>197</v>
      </c>
      <c r="E22" s="367">
        <v>500</v>
      </c>
      <c r="F22" s="40">
        <v>1000</v>
      </c>
      <c r="G22" s="40">
        <v>1017.87</v>
      </c>
      <c r="H22" s="33">
        <f t="shared" si="0"/>
        <v>1.01787</v>
      </c>
      <c r="I22" s="91">
        <f t="shared" si="1"/>
        <v>5.233678430445615E-05</v>
      </c>
      <c r="J22" s="48">
        <v>7949.51</v>
      </c>
    </row>
    <row r="23" spans="1:10" ht="18" customHeight="1">
      <c r="A23" s="1" t="s">
        <v>17</v>
      </c>
      <c r="B23" s="2">
        <v>750</v>
      </c>
      <c r="C23" s="2"/>
      <c r="D23" s="2"/>
      <c r="E23" s="365">
        <f>SUM(E24,E28,E36,E40)</f>
        <v>498296</v>
      </c>
      <c r="F23" s="41">
        <f>SUM(F24,F28,F36,F40)</f>
        <v>505142</v>
      </c>
      <c r="G23" s="41">
        <f>SUM(G24,G28,G36,G40)</f>
        <v>515011.5800000001</v>
      </c>
      <c r="H23" s="87">
        <f t="shared" si="0"/>
        <v>1.0195382288544608</v>
      </c>
      <c r="I23" s="87">
        <f t="shared" si="1"/>
        <v>0.02648083741220113</v>
      </c>
      <c r="J23" s="49">
        <f>J24+J28+J36</f>
        <v>664.06</v>
      </c>
    </row>
    <row r="24" spans="1:10" s="67" customFormat="1" ht="15" customHeight="1">
      <c r="A24" s="202" t="s">
        <v>18</v>
      </c>
      <c r="B24" s="85"/>
      <c r="C24" s="85">
        <v>75011</v>
      </c>
      <c r="D24" s="85"/>
      <c r="E24" s="366">
        <f>SUM(E26:E27)</f>
        <v>121310</v>
      </c>
      <c r="F24" s="203">
        <f>SUM(F25:F27)</f>
        <v>126679</v>
      </c>
      <c r="G24" s="203">
        <f>SUM(G25:G27)</f>
        <v>122243.65</v>
      </c>
      <c r="H24" s="189">
        <f t="shared" si="0"/>
        <v>0.964987488060373</v>
      </c>
      <c r="I24" s="204">
        <f t="shared" si="1"/>
        <v>0.006285517347637154</v>
      </c>
      <c r="J24" s="212">
        <v>0</v>
      </c>
    </row>
    <row r="25" spans="1:10" s="78" customFormat="1" ht="12.75" hidden="1">
      <c r="A25" s="12" t="s">
        <v>8</v>
      </c>
      <c r="B25" s="76"/>
      <c r="C25" s="76"/>
      <c r="D25" s="76" t="s">
        <v>197</v>
      </c>
      <c r="E25" s="369">
        <v>0</v>
      </c>
      <c r="F25" s="77">
        <v>0</v>
      </c>
      <c r="G25" s="77">
        <v>0</v>
      </c>
      <c r="H25" s="88"/>
      <c r="I25" s="91">
        <f t="shared" si="1"/>
        <v>0</v>
      </c>
      <c r="J25" s="81">
        <v>0</v>
      </c>
    </row>
    <row r="26" spans="1:10" ht="36">
      <c r="A26" s="109" t="s">
        <v>364</v>
      </c>
      <c r="B26" s="3"/>
      <c r="C26" s="3"/>
      <c r="D26" s="10" t="s">
        <v>103</v>
      </c>
      <c r="E26" s="367">
        <v>121300</v>
      </c>
      <c r="F26" s="40">
        <v>126669</v>
      </c>
      <c r="G26" s="40">
        <v>122228.15</v>
      </c>
      <c r="H26" s="33">
        <f t="shared" si="0"/>
        <v>0.9649413037128263</v>
      </c>
      <c r="I26" s="91">
        <f t="shared" si="1"/>
        <v>0.006284720369480102</v>
      </c>
      <c r="J26" s="40">
        <v>0</v>
      </c>
    </row>
    <row r="27" spans="1:10" ht="36">
      <c r="A27" s="109" t="s">
        <v>313</v>
      </c>
      <c r="B27" s="3"/>
      <c r="C27" s="3"/>
      <c r="D27" s="10" t="s">
        <v>104</v>
      </c>
      <c r="E27" s="367">
        <v>10</v>
      </c>
      <c r="F27" s="40">
        <v>10</v>
      </c>
      <c r="G27" s="40">
        <v>15.5</v>
      </c>
      <c r="H27" s="33">
        <f t="shared" si="0"/>
        <v>1.55</v>
      </c>
      <c r="I27" s="91">
        <f t="shared" si="1"/>
        <v>7.969781570525414E-07</v>
      </c>
      <c r="J27" s="40">
        <v>0</v>
      </c>
    </row>
    <row r="28" spans="1:10" s="67" customFormat="1" ht="15" customHeight="1">
      <c r="A28" s="202" t="s">
        <v>362</v>
      </c>
      <c r="B28" s="85"/>
      <c r="C28" s="85">
        <v>75023</v>
      </c>
      <c r="D28" s="85"/>
      <c r="E28" s="366">
        <f>SUM(E29:E35)</f>
        <v>376636</v>
      </c>
      <c r="F28" s="209">
        <f>SUM(F29:F35)</f>
        <v>375677</v>
      </c>
      <c r="G28" s="209">
        <f>SUM(G29:G35)</f>
        <v>389979.51</v>
      </c>
      <c r="H28" s="189">
        <f t="shared" si="0"/>
        <v>1.0380712952882396</v>
      </c>
      <c r="I28" s="204">
        <f t="shared" si="1"/>
        <v>0.020051945236648588</v>
      </c>
      <c r="J28" s="212">
        <f>SUM(J29:J34)</f>
        <v>20.47</v>
      </c>
    </row>
    <row r="29" spans="1:10" ht="40.5" customHeight="1">
      <c r="A29" s="109" t="s">
        <v>365</v>
      </c>
      <c r="B29" s="3"/>
      <c r="C29" s="3"/>
      <c r="D29" s="10" t="s">
        <v>101</v>
      </c>
      <c r="E29" s="367">
        <v>60000</v>
      </c>
      <c r="F29" s="40">
        <v>58000</v>
      </c>
      <c r="G29" s="40">
        <v>58918.18</v>
      </c>
      <c r="H29" s="33">
        <f t="shared" si="0"/>
        <v>1.0158306896551723</v>
      </c>
      <c r="I29" s="91">
        <f t="shared" si="1"/>
        <v>0.003029451775050961</v>
      </c>
      <c r="J29" s="40">
        <v>0</v>
      </c>
    </row>
    <row r="30" spans="1:10" ht="12.75">
      <c r="A30" s="11" t="s">
        <v>59</v>
      </c>
      <c r="B30" s="3"/>
      <c r="C30" s="3"/>
      <c r="D30" s="10" t="s">
        <v>125</v>
      </c>
      <c r="E30" s="367">
        <v>288100</v>
      </c>
      <c r="F30" s="40">
        <v>288100</v>
      </c>
      <c r="G30" s="40">
        <v>298285.92</v>
      </c>
      <c r="H30" s="33">
        <f t="shared" si="0"/>
        <v>1.0353555015619575</v>
      </c>
      <c r="I30" s="91">
        <f t="shared" si="1"/>
        <v>0.01533724921266592</v>
      </c>
      <c r="J30" s="48">
        <v>0</v>
      </c>
    </row>
    <row r="31" spans="1:10" ht="12.75">
      <c r="A31" s="11" t="s">
        <v>355</v>
      </c>
      <c r="B31" s="3"/>
      <c r="C31" s="3"/>
      <c r="D31" s="10" t="s">
        <v>356</v>
      </c>
      <c r="E31" s="367">
        <v>0</v>
      </c>
      <c r="F31" s="40">
        <v>1484</v>
      </c>
      <c r="G31" s="40">
        <v>1484</v>
      </c>
      <c r="H31" s="33">
        <f t="shared" si="0"/>
        <v>1</v>
      </c>
      <c r="I31" s="91">
        <f t="shared" si="1"/>
        <v>7.630423129457879E-05</v>
      </c>
      <c r="J31" s="48">
        <v>0</v>
      </c>
    </row>
    <row r="32" spans="1:10" ht="12.75">
      <c r="A32" s="11" t="s">
        <v>16</v>
      </c>
      <c r="B32" s="3"/>
      <c r="C32" s="3"/>
      <c r="D32" s="10" t="s">
        <v>102</v>
      </c>
      <c r="E32" s="367">
        <v>10</v>
      </c>
      <c r="F32" s="40">
        <v>10</v>
      </c>
      <c r="G32" s="40">
        <v>11.19</v>
      </c>
      <c r="H32" s="33">
        <f t="shared" si="0"/>
        <v>1.119</v>
      </c>
      <c r="I32" s="91">
        <f t="shared" si="1"/>
        <v>5.753668114463185E-07</v>
      </c>
      <c r="J32" s="48">
        <v>20.47</v>
      </c>
    </row>
    <row r="33" spans="1:10" ht="25.5">
      <c r="A33" s="12" t="s">
        <v>277</v>
      </c>
      <c r="B33" s="3"/>
      <c r="C33" s="3"/>
      <c r="D33" s="10" t="s">
        <v>278</v>
      </c>
      <c r="E33" s="367">
        <v>0</v>
      </c>
      <c r="F33" s="40">
        <v>0</v>
      </c>
      <c r="G33" s="40">
        <v>2979.24</v>
      </c>
      <c r="H33" s="33"/>
      <c r="I33" s="91">
        <f t="shared" si="1"/>
        <v>0.00015318640029788472</v>
      </c>
      <c r="J33" s="48">
        <v>0</v>
      </c>
    </row>
    <row r="34" spans="1:10" ht="12.75">
      <c r="A34" s="11" t="s">
        <v>8</v>
      </c>
      <c r="B34" s="3"/>
      <c r="C34" s="3"/>
      <c r="D34" s="10" t="s">
        <v>197</v>
      </c>
      <c r="E34" s="367">
        <v>0</v>
      </c>
      <c r="F34" s="40">
        <v>0</v>
      </c>
      <c r="G34" s="40">
        <v>217.7</v>
      </c>
      <c r="H34" s="33"/>
      <c r="I34" s="91">
        <f t="shared" si="1"/>
        <v>1.1193686760666984E-05</v>
      </c>
      <c r="J34" s="48">
        <v>0</v>
      </c>
    </row>
    <row r="35" spans="1:10" ht="49.5" customHeight="1">
      <c r="A35" s="109" t="s">
        <v>275</v>
      </c>
      <c r="B35" s="3"/>
      <c r="C35" s="3"/>
      <c r="D35" s="10" t="s">
        <v>276</v>
      </c>
      <c r="E35" s="367">
        <v>28526</v>
      </c>
      <c r="F35" s="40">
        <v>28083</v>
      </c>
      <c r="G35" s="40">
        <v>28083.28</v>
      </c>
      <c r="H35" s="33">
        <f t="shared" si="0"/>
        <v>1.000009970444753</v>
      </c>
      <c r="I35" s="91">
        <f t="shared" si="1"/>
        <v>0.0014439845637671286</v>
      </c>
      <c r="J35" s="40">
        <v>0</v>
      </c>
    </row>
    <row r="36" spans="1:10" s="67" customFormat="1" ht="15" customHeight="1">
      <c r="A36" s="93" t="s">
        <v>397</v>
      </c>
      <c r="B36" s="85"/>
      <c r="C36" s="85" t="s">
        <v>195</v>
      </c>
      <c r="D36" s="85"/>
      <c r="E36" s="366">
        <f>E37+E38</f>
        <v>350</v>
      </c>
      <c r="F36" s="209">
        <f>F37+F38+F39</f>
        <v>2644</v>
      </c>
      <c r="G36" s="209">
        <f>G37+G38+G39</f>
        <v>2645.9</v>
      </c>
      <c r="H36" s="189">
        <f t="shared" si="0"/>
        <v>1.0007186081694404</v>
      </c>
      <c r="I36" s="204">
        <f t="shared" si="1"/>
        <v>0.00013604674230614962</v>
      </c>
      <c r="J36" s="209">
        <f>J37+J38+J39</f>
        <v>643.5899999999999</v>
      </c>
    </row>
    <row r="37" spans="1:10" ht="23.25" customHeight="1">
      <c r="A37" s="6" t="s">
        <v>282</v>
      </c>
      <c r="B37" s="3"/>
      <c r="C37" s="3"/>
      <c r="D37" s="10" t="s">
        <v>283</v>
      </c>
      <c r="E37" s="367">
        <v>300</v>
      </c>
      <c r="F37" s="40">
        <v>658</v>
      </c>
      <c r="G37" s="40">
        <v>658.02</v>
      </c>
      <c r="H37" s="33">
        <f t="shared" si="0"/>
        <v>1.0000303951367782</v>
      </c>
      <c r="I37" s="91">
        <f t="shared" si="1"/>
        <v>3.383403657443311E-05</v>
      </c>
      <c r="J37" s="40">
        <v>400.53</v>
      </c>
    </row>
    <row r="38" spans="1:10" ht="12.75">
      <c r="A38" s="11" t="s">
        <v>16</v>
      </c>
      <c r="B38" s="3"/>
      <c r="C38" s="3"/>
      <c r="D38" s="10" t="s">
        <v>102</v>
      </c>
      <c r="E38" s="367">
        <v>50</v>
      </c>
      <c r="F38" s="40">
        <v>602</v>
      </c>
      <c r="G38" s="40">
        <v>603.47</v>
      </c>
      <c r="H38" s="33">
        <f t="shared" si="0"/>
        <v>1.0024418604651164</v>
      </c>
      <c r="I38" s="91">
        <f t="shared" si="1"/>
        <v>3.102918764106433E-05</v>
      </c>
      <c r="J38" s="48">
        <v>184.06</v>
      </c>
    </row>
    <row r="39" spans="1:10" ht="12.75">
      <c r="A39" s="11" t="s">
        <v>8</v>
      </c>
      <c r="B39" s="3"/>
      <c r="C39" s="3"/>
      <c r="D39" s="10" t="s">
        <v>197</v>
      </c>
      <c r="E39" s="367">
        <v>0</v>
      </c>
      <c r="F39" s="40">
        <v>1384</v>
      </c>
      <c r="G39" s="40">
        <v>1384.41</v>
      </c>
      <c r="H39" s="33">
        <f t="shared" si="0"/>
        <v>1.0002962427745665</v>
      </c>
      <c r="I39" s="91">
        <f t="shared" si="1"/>
        <v>7.118351809065218E-05</v>
      </c>
      <c r="J39" s="48">
        <v>59</v>
      </c>
    </row>
    <row r="40" spans="1:10" s="67" customFormat="1" ht="15" customHeight="1">
      <c r="A40" s="202" t="s">
        <v>15</v>
      </c>
      <c r="B40" s="85"/>
      <c r="C40" s="85" t="s">
        <v>606</v>
      </c>
      <c r="D40" s="85"/>
      <c r="E40" s="366">
        <f>E41</f>
        <v>0</v>
      </c>
      <c r="F40" s="377">
        <f>F41</f>
        <v>142</v>
      </c>
      <c r="G40" s="377">
        <f>G41</f>
        <v>142.52</v>
      </c>
      <c r="H40" s="204">
        <f t="shared" si="0"/>
        <v>1.003661971830986</v>
      </c>
      <c r="I40" s="204">
        <f t="shared" si="1"/>
        <v>7.3280856092340775E-06</v>
      </c>
      <c r="J40" s="212">
        <v>0</v>
      </c>
    </row>
    <row r="41" spans="1:10" ht="12.75">
      <c r="A41" s="11" t="s">
        <v>8</v>
      </c>
      <c r="B41" s="3"/>
      <c r="C41" s="3"/>
      <c r="D41" s="10" t="s">
        <v>197</v>
      </c>
      <c r="E41" s="367">
        <v>0</v>
      </c>
      <c r="F41" s="40">
        <v>142</v>
      </c>
      <c r="G41" s="40">
        <v>142.52</v>
      </c>
      <c r="H41" s="33">
        <f t="shared" si="0"/>
        <v>1.003661971830986</v>
      </c>
      <c r="I41" s="91">
        <f t="shared" si="1"/>
        <v>7.3280856092340775E-06</v>
      </c>
      <c r="J41" s="48">
        <v>0</v>
      </c>
    </row>
    <row r="42" spans="1:10" ht="30.75" customHeight="1">
      <c r="A42" s="5" t="s">
        <v>180</v>
      </c>
      <c r="B42" s="2">
        <v>751</v>
      </c>
      <c r="C42" s="2"/>
      <c r="D42" s="2"/>
      <c r="E42" s="365">
        <f>SUM(E43,E45,E47,E49)</f>
        <v>1150</v>
      </c>
      <c r="F42" s="378">
        <f>SUM(F43,F45,F47,F49)</f>
        <v>60323</v>
      </c>
      <c r="G42" s="378">
        <f>SUM(G43,G45,G47,G49)</f>
        <v>60314.89</v>
      </c>
      <c r="H42" s="87">
        <f t="shared" si="0"/>
        <v>0.9998655570843625</v>
      </c>
      <c r="I42" s="87">
        <f t="shared" si="1"/>
        <v>0.003101267733872694</v>
      </c>
      <c r="J42" s="39">
        <v>0</v>
      </c>
    </row>
    <row r="43" spans="1:10" s="67" customFormat="1" ht="25.5">
      <c r="A43" s="211" t="s">
        <v>181</v>
      </c>
      <c r="B43" s="85"/>
      <c r="C43" s="85">
        <v>75101</v>
      </c>
      <c r="D43" s="85"/>
      <c r="E43" s="366">
        <v>1150</v>
      </c>
      <c r="F43" s="203">
        <v>1150</v>
      </c>
      <c r="G43" s="203">
        <v>1147.89</v>
      </c>
      <c r="H43" s="189">
        <f t="shared" si="0"/>
        <v>0.9981652173913045</v>
      </c>
      <c r="I43" s="204">
        <f t="shared" si="1"/>
        <v>5.9022145593486565E-05</v>
      </c>
      <c r="J43" s="203">
        <v>0</v>
      </c>
    </row>
    <row r="44" spans="1:10" ht="36">
      <c r="A44" s="109" t="s">
        <v>364</v>
      </c>
      <c r="B44" s="3"/>
      <c r="C44" s="3"/>
      <c r="D44" s="10" t="s">
        <v>103</v>
      </c>
      <c r="E44" s="367">
        <v>1150</v>
      </c>
      <c r="F44" s="40">
        <v>1150</v>
      </c>
      <c r="G44" s="40">
        <v>1147.89</v>
      </c>
      <c r="H44" s="33">
        <f t="shared" si="0"/>
        <v>0.9981652173913045</v>
      </c>
      <c r="I44" s="91">
        <f t="shared" si="1"/>
        <v>5.9022145593486565E-05</v>
      </c>
      <c r="J44" s="40">
        <v>0</v>
      </c>
    </row>
    <row r="45" spans="1:10" s="78" customFormat="1" ht="15" customHeight="1">
      <c r="A45" s="97" t="s">
        <v>556</v>
      </c>
      <c r="B45" s="76"/>
      <c r="C45" s="85" t="s">
        <v>557</v>
      </c>
      <c r="D45" s="85"/>
      <c r="E45" s="366">
        <v>0</v>
      </c>
      <c r="F45" s="203">
        <f>F46</f>
        <v>29299</v>
      </c>
      <c r="G45" s="203">
        <f>G46</f>
        <v>29296.85</v>
      </c>
      <c r="H45" s="204">
        <f>G45/F45</f>
        <v>0.9999266186559268</v>
      </c>
      <c r="I45" s="204">
        <f t="shared" si="1"/>
        <v>0.0015063838400286931</v>
      </c>
      <c r="J45" s="203">
        <v>0</v>
      </c>
    </row>
    <row r="46" spans="1:10" ht="28.5" customHeight="1">
      <c r="A46" s="109" t="s">
        <v>608</v>
      </c>
      <c r="B46" s="3"/>
      <c r="C46" s="10"/>
      <c r="D46" s="10" t="s">
        <v>103</v>
      </c>
      <c r="E46" s="367">
        <v>0</v>
      </c>
      <c r="F46" s="40">
        <v>29299</v>
      </c>
      <c r="G46" s="40">
        <v>29296.85</v>
      </c>
      <c r="H46" s="33">
        <f>G46/F46</f>
        <v>0.9999266186559268</v>
      </c>
      <c r="I46" s="91">
        <f t="shared" si="1"/>
        <v>0.0015063838400286931</v>
      </c>
      <c r="J46" s="40">
        <v>0</v>
      </c>
    </row>
    <row r="47" spans="1:10" s="78" customFormat="1" ht="15" customHeight="1">
      <c r="A47" s="97" t="s">
        <v>607</v>
      </c>
      <c r="B47" s="76"/>
      <c r="C47" s="85" t="s">
        <v>559</v>
      </c>
      <c r="D47" s="85"/>
      <c r="E47" s="366">
        <v>0</v>
      </c>
      <c r="F47" s="203">
        <f>F48</f>
        <v>15400</v>
      </c>
      <c r="G47" s="203">
        <f>G48</f>
        <v>15398.01</v>
      </c>
      <c r="H47" s="204">
        <f t="shared" si="0"/>
        <v>0.9998707792207793</v>
      </c>
      <c r="I47" s="204">
        <f t="shared" si="1"/>
        <v>0.0007917340407791356</v>
      </c>
      <c r="J47" s="203">
        <v>0</v>
      </c>
    </row>
    <row r="48" spans="1:10" ht="28.5" customHeight="1">
      <c r="A48" s="12" t="s">
        <v>608</v>
      </c>
      <c r="B48" s="3"/>
      <c r="C48" s="10"/>
      <c r="D48" s="10" t="s">
        <v>103</v>
      </c>
      <c r="E48" s="367">
        <v>0</v>
      </c>
      <c r="F48" s="40">
        <v>15400</v>
      </c>
      <c r="G48" s="40">
        <v>15398.01</v>
      </c>
      <c r="H48" s="33">
        <f t="shared" si="0"/>
        <v>0.9998707792207793</v>
      </c>
      <c r="I48" s="91">
        <f t="shared" si="1"/>
        <v>0.0007917340407791356</v>
      </c>
      <c r="J48" s="40">
        <v>0</v>
      </c>
    </row>
    <row r="49" spans="1:10" s="67" customFormat="1" ht="15" customHeight="1">
      <c r="A49" s="97" t="s">
        <v>560</v>
      </c>
      <c r="B49" s="85"/>
      <c r="C49" s="85" t="s">
        <v>561</v>
      </c>
      <c r="D49" s="85"/>
      <c r="E49" s="366">
        <f>E50</f>
        <v>0</v>
      </c>
      <c r="F49" s="377">
        <f>F50</f>
        <v>14474</v>
      </c>
      <c r="G49" s="377">
        <f>G50</f>
        <v>14472.14</v>
      </c>
      <c r="H49" s="189">
        <f t="shared" si="0"/>
        <v>0.9998714937128644</v>
      </c>
      <c r="I49" s="204">
        <f t="shared" si="1"/>
        <v>0.0007441277074713784</v>
      </c>
      <c r="J49" s="203">
        <v>0</v>
      </c>
    </row>
    <row r="50" spans="1:10" ht="28.5" customHeight="1">
      <c r="A50" s="109" t="s">
        <v>608</v>
      </c>
      <c r="B50" s="3"/>
      <c r="C50" s="10"/>
      <c r="D50" s="10" t="s">
        <v>103</v>
      </c>
      <c r="E50" s="367">
        <v>0</v>
      </c>
      <c r="F50" s="40">
        <v>14474</v>
      </c>
      <c r="G50" s="40">
        <v>14472.14</v>
      </c>
      <c r="H50" s="33">
        <f t="shared" si="0"/>
        <v>0.9998714937128644</v>
      </c>
      <c r="I50" s="91">
        <f t="shared" si="1"/>
        <v>0.0007441277074713784</v>
      </c>
      <c r="J50" s="40">
        <v>0</v>
      </c>
    </row>
    <row r="51" spans="1:10" ht="25.5">
      <c r="A51" s="8" t="s">
        <v>28</v>
      </c>
      <c r="B51" s="32" t="s">
        <v>393</v>
      </c>
      <c r="C51" s="32"/>
      <c r="D51" s="32"/>
      <c r="E51" s="368">
        <f aca="true" t="shared" si="2" ref="E51:G52">E52</f>
        <v>1500</v>
      </c>
      <c r="F51" s="72">
        <f t="shared" si="2"/>
        <v>460</v>
      </c>
      <c r="G51" s="72">
        <f t="shared" si="2"/>
        <v>466.1</v>
      </c>
      <c r="H51" s="87">
        <f t="shared" si="0"/>
        <v>1.0132608695652174</v>
      </c>
      <c r="I51" s="87">
        <f t="shared" si="1"/>
        <v>2.3965904451754165E-05</v>
      </c>
      <c r="J51" s="43">
        <v>1120</v>
      </c>
    </row>
    <row r="52" spans="1:10" s="67" customFormat="1" ht="15" customHeight="1">
      <c r="A52" s="97" t="s">
        <v>386</v>
      </c>
      <c r="B52" s="85"/>
      <c r="C52" s="85" t="s">
        <v>387</v>
      </c>
      <c r="D52" s="85"/>
      <c r="E52" s="366">
        <f t="shared" si="2"/>
        <v>1500</v>
      </c>
      <c r="F52" s="209">
        <f t="shared" si="2"/>
        <v>460</v>
      </c>
      <c r="G52" s="209">
        <f t="shared" si="2"/>
        <v>466.1</v>
      </c>
      <c r="H52" s="189">
        <f t="shared" si="0"/>
        <v>1.0132608695652174</v>
      </c>
      <c r="I52" s="204">
        <f t="shared" si="1"/>
        <v>2.3965904451754165E-05</v>
      </c>
      <c r="J52" s="203">
        <v>1120</v>
      </c>
    </row>
    <row r="53" spans="1:10" ht="24" customHeight="1">
      <c r="A53" s="12" t="s">
        <v>282</v>
      </c>
      <c r="B53" s="3"/>
      <c r="C53" s="10"/>
      <c r="D53" s="10" t="s">
        <v>283</v>
      </c>
      <c r="E53" s="367">
        <v>1500</v>
      </c>
      <c r="F53" s="40">
        <v>460</v>
      </c>
      <c r="G53" s="40">
        <v>466.1</v>
      </c>
      <c r="H53" s="33">
        <f t="shared" si="0"/>
        <v>1.0132608695652174</v>
      </c>
      <c r="I53" s="91">
        <f t="shared" si="1"/>
        <v>2.3965904451754165E-05</v>
      </c>
      <c r="J53" s="40">
        <v>1120</v>
      </c>
    </row>
    <row r="54" spans="1:10" ht="38.25">
      <c r="A54" s="5" t="s">
        <v>314</v>
      </c>
      <c r="B54" s="2">
        <v>756</v>
      </c>
      <c r="C54" s="2"/>
      <c r="D54" s="2"/>
      <c r="E54" s="365">
        <f>SUM(E55,E58,E66,E76,E84)</f>
        <v>8468685</v>
      </c>
      <c r="F54" s="41">
        <f>SUM(F55,F58,F66,F76,F84)</f>
        <v>8169767</v>
      </c>
      <c r="G54" s="41">
        <f>SUM(G55,G58,G66,G76,G84)</f>
        <v>8420957.05</v>
      </c>
      <c r="H54" s="87">
        <f t="shared" si="0"/>
        <v>1.0307462930093356</v>
      </c>
      <c r="I54" s="87">
        <f t="shared" si="1"/>
        <v>0.43298831163403906</v>
      </c>
      <c r="J54" s="41">
        <f>SUM(J55,J58,J66,J76,J84)</f>
        <v>218942.27</v>
      </c>
    </row>
    <row r="55" spans="1:10" s="67" customFormat="1" ht="15" customHeight="1">
      <c r="A55" s="97" t="s">
        <v>315</v>
      </c>
      <c r="B55" s="85"/>
      <c r="C55" s="85">
        <v>75601</v>
      </c>
      <c r="D55" s="85"/>
      <c r="E55" s="366">
        <f>SUM(E56:E57)</f>
        <v>35020</v>
      </c>
      <c r="F55" s="203">
        <f>SUM(F56:F57)</f>
        <v>51020</v>
      </c>
      <c r="G55" s="203">
        <f>SUM(G56:G57)</f>
        <v>57452.899999999994</v>
      </c>
      <c r="H55" s="189">
        <f t="shared" si="0"/>
        <v>1.1260858486867893</v>
      </c>
      <c r="I55" s="204">
        <f t="shared" si="1"/>
        <v>0.0029541100876983193</v>
      </c>
      <c r="J55" s="203">
        <f>J56+J57</f>
        <v>46338</v>
      </c>
    </row>
    <row r="56" spans="1:10" ht="25.5">
      <c r="A56" s="12" t="s">
        <v>316</v>
      </c>
      <c r="B56" s="3"/>
      <c r="C56" s="3"/>
      <c r="D56" s="10" t="s">
        <v>105</v>
      </c>
      <c r="E56" s="367">
        <v>35000</v>
      </c>
      <c r="F56" s="40">
        <v>51000</v>
      </c>
      <c r="G56" s="40">
        <v>57424.7</v>
      </c>
      <c r="H56" s="33">
        <f t="shared" si="0"/>
        <v>1.1259745098039216</v>
      </c>
      <c r="I56" s="91">
        <f t="shared" si="1"/>
        <v>0.00295266010163194</v>
      </c>
      <c r="J56" s="40">
        <v>46338</v>
      </c>
    </row>
    <row r="57" spans="1:10" ht="12.75" customHeight="1">
      <c r="A57" s="12" t="s">
        <v>182</v>
      </c>
      <c r="B57" s="31"/>
      <c r="C57" s="3"/>
      <c r="D57" s="10" t="s">
        <v>106</v>
      </c>
      <c r="E57" s="367">
        <v>20</v>
      </c>
      <c r="F57" s="40">
        <v>20</v>
      </c>
      <c r="G57" s="40">
        <v>28.2</v>
      </c>
      <c r="H57" s="33">
        <f t="shared" si="0"/>
        <v>1.41</v>
      </c>
      <c r="I57" s="91">
        <f t="shared" si="1"/>
        <v>1.4499860663794622E-06</v>
      </c>
      <c r="J57" s="40">
        <v>0</v>
      </c>
    </row>
    <row r="58" spans="1:10" s="67" customFormat="1" ht="37.5" customHeight="1">
      <c r="A58" s="376" t="s">
        <v>317</v>
      </c>
      <c r="B58" s="85"/>
      <c r="C58" s="85">
        <v>75615</v>
      </c>
      <c r="D58" s="85"/>
      <c r="E58" s="366">
        <f>SUM(E59:E65)</f>
        <v>1220447</v>
      </c>
      <c r="F58" s="209">
        <f>SUM(F59:F65)</f>
        <v>1297347</v>
      </c>
      <c r="G58" s="209">
        <f>SUM(G59:G65)</f>
        <v>1310939.87</v>
      </c>
      <c r="H58" s="189">
        <f t="shared" si="0"/>
        <v>1.010477435874905</v>
      </c>
      <c r="I58" s="204">
        <f t="shared" si="1"/>
        <v>0.0674058349418902</v>
      </c>
      <c r="J58" s="203">
        <f>SUM(J59:J64)</f>
        <v>28774.56</v>
      </c>
    </row>
    <row r="59" spans="1:10" ht="12.75">
      <c r="A59" s="4" t="s">
        <v>31</v>
      </c>
      <c r="B59" s="3"/>
      <c r="C59" s="3"/>
      <c r="D59" s="10" t="s">
        <v>107</v>
      </c>
      <c r="E59" s="367">
        <v>1181900</v>
      </c>
      <c r="F59" s="40">
        <v>1251900</v>
      </c>
      <c r="G59" s="40">
        <v>1270429</v>
      </c>
      <c r="H59" s="33">
        <f t="shared" si="0"/>
        <v>1.014800702931544</v>
      </c>
      <c r="I59" s="91">
        <f t="shared" si="1"/>
        <v>0.06532284923136149</v>
      </c>
      <c r="J59" s="48">
        <v>28644.56</v>
      </c>
    </row>
    <row r="60" spans="1:10" ht="12.75">
      <c r="A60" s="4" t="s">
        <v>32</v>
      </c>
      <c r="B60" s="3"/>
      <c r="C60" s="3"/>
      <c r="D60" s="10" t="s">
        <v>108</v>
      </c>
      <c r="E60" s="367">
        <v>7207</v>
      </c>
      <c r="F60" s="40">
        <v>4852</v>
      </c>
      <c r="G60" s="40">
        <v>4832</v>
      </c>
      <c r="H60" s="33">
        <f t="shared" si="0"/>
        <v>0.9958779884583677</v>
      </c>
      <c r="I60" s="91">
        <f t="shared" si="1"/>
        <v>0.00024845151321792775</v>
      </c>
      <c r="J60" s="48">
        <v>0</v>
      </c>
    </row>
    <row r="61" spans="1:10" ht="12.75">
      <c r="A61" s="4" t="s">
        <v>33</v>
      </c>
      <c r="B61" s="3"/>
      <c r="C61" s="3"/>
      <c r="D61" s="10" t="s">
        <v>109</v>
      </c>
      <c r="E61" s="367">
        <v>1486</v>
      </c>
      <c r="F61" s="40">
        <v>1486</v>
      </c>
      <c r="G61" s="40">
        <v>1537</v>
      </c>
      <c r="H61" s="33">
        <f t="shared" si="0"/>
        <v>1.0343203230148048</v>
      </c>
      <c r="I61" s="91">
        <f t="shared" si="1"/>
        <v>7.902938241224233E-05</v>
      </c>
      <c r="J61" s="48">
        <v>0</v>
      </c>
    </row>
    <row r="62" spans="1:10" ht="12.75">
      <c r="A62" s="4" t="s">
        <v>34</v>
      </c>
      <c r="B62" s="3"/>
      <c r="C62" s="3"/>
      <c r="D62" s="10" t="s">
        <v>110</v>
      </c>
      <c r="E62" s="367">
        <v>19500</v>
      </c>
      <c r="F62" s="40">
        <v>29355</v>
      </c>
      <c r="G62" s="40">
        <v>29444</v>
      </c>
      <c r="H62" s="33">
        <f t="shared" si="0"/>
        <v>1.0030318514733436</v>
      </c>
      <c r="I62" s="91">
        <f t="shared" si="1"/>
        <v>0.0015139499907261308</v>
      </c>
      <c r="J62" s="48">
        <v>130</v>
      </c>
    </row>
    <row r="63" spans="1:10" ht="12.75">
      <c r="A63" s="12" t="s">
        <v>318</v>
      </c>
      <c r="B63" s="3"/>
      <c r="C63" s="3"/>
      <c r="D63" s="10" t="s">
        <v>114</v>
      </c>
      <c r="E63" s="367">
        <v>500</v>
      </c>
      <c r="F63" s="40">
        <v>0</v>
      </c>
      <c r="G63" s="40">
        <v>0</v>
      </c>
      <c r="H63" s="33"/>
      <c r="I63" s="91">
        <f t="shared" si="1"/>
        <v>0</v>
      </c>
      <c r="J63" s="48">
        <v>0</v>
      </c>
    </row>
    <row r="64" spans="1:10" ht="12.75" customHeight="1">
      <c r="A64" s="12" t="s">
        <v>319</v>
      </c>
      <c r="B64" s="3"/>
      <c r="C64" s="3"/>
      <c r="D64" s="10" t="s">
        <v>106</v>
      </c>
      <c r="E64" s="367">
        <v>100</v>
      </c>
      <c r="F64" s="40">
        <v>0</v>
      </c>
      <c r="G64" s="40">
        <v>-5056.13</v>
      </c>
      <c r="H64" s="33"/>
      <c r="I64" s="91">
        <f t="shared" si="1"/>
        <v>-0.0002599758173689075</v>
      </c>
      <c r="J64" s="40">
        <v>0</v>
      </c>
    </row>
    <row r="65" spans="1:10" ht="25.5">
      <c r="A65" s="12" t="s">
        <v>391</v>
      </c>
      <c r="B65" s="3"/>
      <c r="C65" s="3"/>
      <c r="D65" s="10" t="s">
        <v>392</v>
      </c>
      <c r="E65" s="367">
        <v>9754</v>
      </c>
      <c r="F65" s="40">
        <v>9754</v>
      </c>
      <c r="G65" s="40">
        <v>9754</v>
      </c>
      <c r="H65" s="33">
        <f t="shared" si="0"/>
        <v>1</v>
      </c>
      <c r="I65" s="91">
        <f t="shared" si="1"/>
        <v>0.0005015306415413218</v>
      </c>
      <c r="J65" s="40">
        <v>0</v>
      </c>
    </row>
    <row r="66" spans="1:10" s="67" customFormat="1" ht="38.25" customHeight="1">
      <c r="A66" s="97" t="s">
        <v>320</v>
      </c>
      <c r="B66" s="85"/>
      <c r="C66" s="85" t="s">
        <v>156</v>
      </c>
      <c r="D66" s="85"/>
      <c r="E66" s="366">
        <f>SUM(E67:E75)</f>
        <v>1843712</v>
      </c>
      <c r="F66" s="209">
        <f>SUM(F67:F75)</f>
        <v>2000562</v>
      </c>
      <c r="G66" s="209">
        <f>SUM(G67:G75)</f>
        <v>2073140.55</v>
      </c>
      <c r="H66" s="189">
        <f t="shared" si="0"/>
        <v>1.0362790805783575</v>
      </c>
      <c r="I66" s="204">
        <f t="shared" si="1"/>
        <v>0.10659662805483174</v>
      </c>
      <c r="J66" s="203">
        <f>SUM(J67:J75)</f>
        <v>143471.38999999998</v>
      </c>
    </row>
    <row r="67" spans="1:10" ht="12.75">
      <c r="A67" s="4" t="s">
        <v>31</v>
      </c>
      <c r="B67" s="3"/>
      <c r="C67" s="3"/>
      <c r="D67" s="10" t="s">
        <v>107</v>
      </c>
      <c r="E67" s="367">
        <v>1348032</v>
      </c>
      <c r="F67" s="40">
        <v>1418032</v>
      </c>
      <c r="G67" s="40">
        <v>1441635.82</v>
      </c>
      <c r="H67" s="33">
        <f t="shared" si="0"/>
        <v>1.0166454776761034</v>
      </c>
      <c r="I67" s="91">
        <f t="shared" si="1"/>
        <v>0.07412595219125995</v>
      </c>
      <c r="J67" s="48">
        <v>124336.9</v>
      </c>
    </row>
    <row r="68" spans="1:10" ht="12.75">
      <c r="A68" s="4" t="s">
        <v>32</v>
      </c>
      <c r="B68" s="3"/>
      <c r="C68" s="3"/>
      <c r="D68" s="10" t="s">
        <v>108</v>
      </c>
      <c r="E68" s="367">
        <v>31190</v>
      </c>
      <c r="F68" s="40">
        <v>35190</v>
      </c>
      <c r="G68" s="40">
        <v>35201.85</v>
      </c>
      <c r="H68" s="33">
        <f t="shared" si="0"/>
        <v>1.0003367433930093</v>
      </c>
      <c r="I68" s="91">
        <f aca="true" t="shared" si="3" ref="I68:I131">G68/19448462.75</f>
        <v>0.0018100068088929033</v>
      </c>
      <c r="J68" s="48">
        <v>245</v>
      </c>
    </row>
    <row r="69" spans="1:10" ht="12.75">
      <c r="A69" s="4" t="s">
        <v>33</v>
      </c>
      <c r="B69" s="3"/>
      <c r="C69" s="3"/>
      <c r="D69" s="10" t="s">
        <v>109</v>
      </c>
      <c r="E69" s="367">
        <v>20</v>
      </c>
      <c r="F69" s="40">
        <v>20</v>
      </c>
      <c r="G69" s="40">
        <v>21</v>
      </c>
      <c r="H69" s="33">
        <f t="shared" si="0"/>
        <v>1.05</v>
      </c>
      <c r="I69" s="91">
        <f t="shared" si="3"/>
        <v>1.0797768579421529E-06</v>
      </c>
      <c r="J69" s="48">
        <v>0</v>
      </c>
    </row>
    <row r="70" spans="1:10" ht="12.75">
      <c r="A70" s="4" t="s">
        <v>34</v>
      </c>
      <c r="B70" s="3"/>
      <c r="C70" s="3"/>
      <c r="D70" s="10" t="s">
        <v>110</v>
      </c>
      <c r="E70" s="367">
        <v>195370</v>
      </c>
      <c r="F70" s="40">
        <v>221370</v>
      </c>
      <c r="G70" s="40">
        <v>221282</v>
      </c>
      <c r="H70" s="33">
        <f t="shared" si="0"/>
        <v>0.9996024754935177</v>
      </c>
      <c r="I70" s="91">
        <f t="shared" si="3"/>
        <v>0.011377865841864546</v>
      </c>
      <c r="J70" s="48">
        <v>17439.99</v>
      </c>
    </row>
    <row r="71" spans="1:10" ht="12.75">
      <c r="A71" s="12" t="s">
        <v>155</v>
      </c>
      <c r="B71" s="3"/>
      <c r="C71" s="3"/>
      <c r="D71" s="10" t="s">
        <v>111</v>
      </c>
      <c r="E71" s="367">
        <v>10000</v>
      </c>
      <c r="F71" s="40">
        <v>82600</v>
      </c>
      <c r="G71" s="40">
        <v>100855</v>
      </c>
      <c r="H71" s="33">
        <f t="shared" si="0"/>
        <v>1.2210048426150122</v>
      </c>
      <c r="I71" s="91">
        <f t="shared" si="3"/>
        <v>0.005185756905131229</v>
      </c>
      <c r="J71" s="48">
        <v>0</v>
      </c>
    </row>
    <row r="72" spans="1:10" ht="12.75">
      <c r="A72" s="12" t="s">
        <v>243</v>
      </c>
      <c r="B72" s="3"/>
      <c r="C72" s="3"/>
      <c r="D72" s="10" t="s">
        <v>112</v>
      </c>
      <c r="E72" s="367">
        <v>21100</v>
      </c>
      <c r="F72" s="40">
        <v>20350</v>
      </c>
      <c r="G72" s="40">
        <v>20469</v>
      </c>
      <c r="H72" s="33">
        <f t="shared" si="0"/>
        <v>1.0058476658476658</v>
      </c>
      <c r="I72" s="91">
        <f t="shared" si="3"/>
        <v>0.0010524739288199011</v>
      </c>
      <c r="J72" s="48">
        <v>969.5</v>
      </c>
    </row>
    <row r="73" spans="1:10" ht="12.75">
      <c r="A73" s="12" t="s">
        <v>35</v>
      </c>
      <c r="B73" s="3"/>
      <c r="C73" s="3"/>
      <c r="D73" s="10" t="s">
        <v>113</v>
      </c>
      <c r="E73" s="367">
        <v>110000</v>
      </c>
      <c r="F73" s="40">
        <v>110000</v>
      </c>
      <c r="G73" s="40">
        <v>115534</v>
      </c>
      <c r="H73" s="33">
        <f t="shared" si="0"/>
        <v>1.0503090909090909</v>
      </c>
      <c r="I73" s="91">
        <f t="shared" si="3"/>
        <v>0.005940520928832794</v>
      </c>
      <c r="J73" s="48">
        <v>0</v>
      </c>
    </row>
    <row r="74" spans="1:10" ht="12.75">
      <c r="A74" s="12" t="s">
        <v>318</v>
      </c>
      <c r="B74" s="3"/>
      <c r="C74" s="3"/>
      <c r="D74" s="10" t="s">
        <v>114</v>
      </c>
      <c r="E74" s="367">
        <v>120000</v>
      </c>
      <c r="F74" s="40">
        <v>105000</v>
      </c>
      <c r="G74" s="40">
        <v>128149.19</v>
      </c>
      <c r="H74" s="33">
        <f t="shared" si="0"/>
        <v>1.2204684761904763</v>
      </c>
      <c r="I74" s="91">
        <f t="shared" si="3"/>
        <v>0.006589168082191997</v>
      </c>
      <c r="J74" s="48">
        <v>480</v>
      </c>
    </row>
    <row r="75" spans="1:10" ht="12.75" customHeight="1">
      <c r="A75" s="12" t="s">
        <v>319</v>
      </c>
      <c r="B75" s="3"/>
      <c r="C75" s="3"/>
      <c r="D75" s="10" t="s">
        <v>106</v>
      </c>
      <c r="E75" s="367">
        <v>8000</v>
      </c>
      <c r="F75" s="40">
        <v>8000</v>
      </c>
      <c r="G75" s="40">
        <v>9992.69</v>
      </c>
      <c r="H75" s="33">
        <f t="shared" si="0"/>
        <v>1.24908625</v>
      </c>
      <c r="I75" s="91">
        <f t="shared" si="3"/>
        <v>0.0005138035909804748</v>
      </c>
      <c r="J75" s="48">
        <v>0</v>
      </c>
    </row>
    <row r="76" spans="1:10" s="67" customFormat="1" ht="37.5" customHeight="1">
      <c r="A76" s="97" t="s">
        <v>321</v>
      </c>
      <c r="B76" s="85"/>
      <c r="C76" s="85" t="s">
        <v>157</v>
      </c>
      <c r="D76" s="85"/>
      <c r="E76" s="366">
        <f>SUM(E77:E82)</f>
        <v>973341</v>
      </c>
      <c r="F76" s="209">
        <f>SUM(F77:F83)</f>
        <v>392888</v>
      </c>
      <c r="G76" s="209">
        <f>SUM(G77:G83)</f>
        <v>414553.58</v>
      </c>
      <c r="H76" s="189">
        <f t="shared" si="0"/>
        <v>1.0551444177475515</v>
      </c>
      <c r="I76" s="204">
        <f t="shared" si="3"/>
        <v>0.021315493431479565</v>
      </c>
      <c r="J76" s="209">
        <f>SUM(J77:J83)</f>
        <v>160.32</v>
      </c>
    </row>
    <row r="77" spans="1:10" ht="12.75">
      <c r="A77" s="12" t="s">
        <v>36</v>
      </c>
      <c r="B77" s="3"/>
      <c r="C77" s="3"/>
      <c r="D77" s="10" t="s">
        <v>115</v>
      </c>
      <c r="E77" s="367">
        <v>240000</v>
      </c>
      <c r="F77" s="40">
        <v>178000</v>
      </c>
      <c r="G77" s="40">
        <v>180734.79</v>
      </c>
      <c r="H77" s="33">
        <f t="shared" si="0"/>
        <v>1.015363988764045</v>
      </c>
      <c r="I77" s="91">
        <f t="shared" si="3"/>
        <v>0.009293011603192134</v>
      </c>
      <c r="J77" s="42">
        <v>0</v>
      </c>
    </row>
    <row r="78" spans="1:10" ht="25.5">
      <c r="A78" s="12" t="s">
        <v>601</v>
      </c>
      <c r="B78" s="3"/>
      <c r="C78" s="3"/>
      <c r="D78" s="10" t="s">
        <v>116</v>
      </c>
      <c r="E78" s="367">
        <v>140000</v>
      </c>
      <c r="F78" s="40">
        <v>152599</v>
      </c>
      <c r="G78" s="40">
        <v>169320.47</v>
      </c>
      <c r="H78" s="33">
        <f t="shared" si="0"/>
        <v>1.1095778478233802</v>
      </c>
      <c r="I78" s="91">
        <f t="shared" si="3"/>
        <v>0.008706110718185169</v>
      </c>
      <c r="J78" s="42">
        <v>0</v>
      </c>
    </row>
    <row r="79" spans="1:10" ht="25.5">
      <c r="A79" s="12" t="s">
        <v>366</v>
      </c>
      <c r="B79" s="3"/>
      <c r="C79" s="3"/>
      <c r="D79" s="10" t="s">
        <v>117</v>
      </c>
      <c r="E79" s="367">
        <v>588221</v>
      </c>
      <c r="F79" s="40">
        <v>54805</v>
      </c>
      <c r="G79" s="40">
        <v>55716.42</v>
      </c>
      <c r="H79" s="33">
        <f t="shared" si="0"/>
        <v>1.016630234467658</v>
      </c>
      <c r="I79" s="91">
        <f t="shared" si="3"/>
        <v>0.0028648238534945388</v>
      </c>
      <c r="J79" s="42">
        <v>100</v>
      </c>
    </row>
    <row r="80" spans="1:10" ht="12.75">
      <c r="A80" s="12" t="s">
        <v>37</v>
      </c>
      <c r="B80" s="3"/>
      <c r="C80" s="3"/>
      <c r="D80" s="10" t="s">
        <v>119</v>
      </c>
      <c r="E80" s="367">
        <v>100</v>
      </c>
      <c r="F80" s="40">
        <v>84</v>
      </c>
      <c r="G80" s="40">
        <v>84</v>
      </c>
      <c r="H80" s="33">
        <f aca="true" t="shared" si="4" ref="H80:H171">G80/F80</f>
        <v>1</v>
      </c>
      <c r="I80" s="91">
        <f t="shared" si="3"/>
        <v>4.3191074317686115E-06</v>
      </c>
      <c r="J80" s="42">
        <v>0</v>
      </c>
    </row>
    <row r="81" spans="1:10" ht="12.75">
      <c r="A81" s="12" t="s">
        <v>158</v>
      </c>
      <c r="B81" s="3"/>
      <c r="C81" s="3"/>
      <c r="D81" s="10" t="s">
        <v>134</v>
      </c>
      <c r="E81" s="367">
        <v>5000</v>
      </c>
      <c r="F81" s="40">
        <v>7300</v>
      </c>
      <c r="G81" s="40">
        <v>8594.5</v>
      </c>
      <c r="H81" s="33">
        <f t="shared" si="4"/>
        <v>1.1773287671232877</v>
      </c>
      <c r="I81" s="91">
        <f t="shared" si="3"/>
        <v>0.0004419115335992301</v>
      </c>
      <c r="J81" s="42">
        <v>0</v>
      </c>
    </row>
    <row r="82" spans="1:10" ht="12.75" customHeight="1">
      <c r="A82" s="12" t="s">
        <v>182</v>
      </c>
      <c r="B82" s="3"/>
      <c r="C82" s="3"/>
      <c r="D82" s="10" t="s">
        <v>106</v>
      </c>
      <c r="E82" s="367">
        <v>20</v>
      </c>
      <c r="F82" s="40">
        <v>0</v>
      </c>
      <c r="G82" s="40">
        <v>0</v>
      </c>
      <c r="H82" s="33"/>
      <c r="I82" s="91">
        <f t="shared" si="3"/>
        <v>0</v>
      </c>
      <c r="J82" s="42">
        <v>0</v>
      </c>
    </row>
    <row r="83" spans="1:10" ht="12.75">
      <c r="A83" s="11" t="s">
        <v>16</v>
      </c>
      <c r="B83" s="3"/>
      <c r="C83" s="3"/>
      <c r="D83" s="10" t="s">
        <v>102</v>
      </c>
      <c r="E83" s="367">
        <v>0</v>
      </c>
      <c r="F83" s="40">
        <v>100</v>
      </c>
      <c r="G83" s="40">
        <v>103.4</v>
      </c>
      <c r="H83" s="33">
        <f t="shared" si="4"/>
        <v>1.034</v>
      </c>
      <c r="I83" s="91">
        <f t="shared" si="3"/>
        <v>5.316615576724696E-06</v>
      </c>
      <c r="J83" s="42">
        <v>60.32</v>
      </c>
    </row>
    <row r="84" spans="1:10" s="67" customFormat="1" ht="25.5">
      <c r="A84" s="97" t="s">
        <v>38</v>
      </c>
      <c r="B84" s="85"/>
      <c r="C84" s="85" t="s">
        <v>159</v>
      </c>
      <c r="D84" s="85"/>
      <c r="E84" s="366">
        <f>SUM(E85:E86)</f>
        <v>4396165</v>
      </c>
      <c r="F84" s="209">
        <f>SUM(F85:F86)</f>
        <v>4427950</v>
      </c>
      <c r="G84" s="209">
        <f>SUM(G85:G86)</f>
        <v>4564870.15</v>
      </c>
      <c r="H84" s="189">
        <f t="shared" si="4"/>
        <v>1.0309217922514935</v>
      </c>
      <c r="I84" s="204">
        <f t="shared" si="3"/>
        <v>0.23471624511813924</v>
      </c>
      <c r="J84" s="209">
        <f>SUM(J85:J89)</f>
        <v>198</v>
      </c>
    </row>
    <row r="85" spans="1:10" ht="12.75">
      <c r="A85" s="12" t="s">
        <v>39</v>
      </c>
      <c r="B85" s="3"/>
      <c r="C85" s="3"/>
      <c r="D85" s="10" t="s">
        <v>118</v>
      </c>
      <c r="E85" s="367">
        <v>4224950</v>
      </c>
      <c r="F85" s="40">
        <v>4349950</v>
      </c>
      <c r="G85" s="40">
        <v>4485860</v>
      </c>
      <c r="H85" s="33">
        <f t="shared" si="4"/>
        <v>1.031244037287785</v>
      </c>
      <c r="I85" s="91">
        <f t="shared" si="3"/>
        <v>0.23065370552230408</v>
      </c>
      <c r="J85" s="42">
        <v>198</v>
      </c>
    </row>
    <row r="86" spans="1:10" ht="12.75">
      <c r="A86" s="12" t="s">
        <v>40</v>
      </c>
      <c r="B86" s="3"/>
      <c r="C86" s="3"/>
      <c r="D86" s="10" t="s">
        <v>120</v>
      </c>
      <c r="E86" s="367">
        <v>171215</v>
      </c>
      <c r="F86" s="40">
        <v>78000</v>
      </c>
      <c r="G86" s="40">
        <v>79010.15</v>
      </c>
      <c r="H86" s="33">
        <f t="shared" si="4"/>
        <v>1.012950641025641</v>
      </c>
      <c r="I86" s="91">
        <f t="shared" si="3"/>
        <v>0.004062539595835152</v>
      </c>
      <c r="J86" s="42">
        <f>SUM(J87:J93)</f>
        <v>0</v>
      </c>
    </row>
    <row r="87" spans="1:10" ht="18" customHeight="1">
      <c r="A87" s="5" t="s">
        <v>42</v>
      </c>
      <c r="B87" s="2">
        <v>758</v>
      </c>
      <c r="C87" s="2"/>
      <c r="D87" s="2"/>
      <c r="E87" s="365">
        <f>SUM(E88,E92,E94,E90)</f>
        <v>4258191</v>
      </c>
      <c r="F87" s="41">
        <f>SUM(F88,F92,F94,F90)</f>
        <v>4252635</v>
      </c>
      <c r="G87" s="41">
        <f>SUM(G88,G92,G94,G90)</f>
        <v>4255755.41</v>
      </c>
      <c r="H87" s="87">
        <f t="shared" si="4"/>
        <v>1.0007337591869512</v>
      </c>
      <c r="I87" s="87">
        <f t="shared" si="3"/>
        <v>0.2188222002276247</v>
      </c>
      <c r="J87" s="49">
        <v>0</v>
      </c>
    </row>
    <row r="88" spans="1:10" s="67" customFormat="1" ht="15" customHeight="1">
      <c r="A88" s="97" t="s">
        <v>367</v>
      </c>
      <c r="B88" s="85"/>
      <c r="C88" s="85">
        <v>75801</v>
      </c>
      <c r="D88" s="85"/>
      <c r="E88" s="366">
        <f>SUM(E89)</f>
        <v>4095548</v>
      </c>
      <c r="F88" s="203">
        <f>F89</f>
        <v>4082992</v>
      </c>
      <c r="G88" s="203">
        <f>G89</f>
        <v>4082992</v>
      </c>
      <c r="H88" s="189">
        <f t="shared" si="4"/>
        <v>1</v>
      </c>
      <c r="I88" s="87">
        <f t="shared" si="3"/>
        <v>0.20993906060775935</v>
      </c>
      <c r="J88" s="212">
        <v>0</v>
      </c>
    </row>
    <row r="89" spans="1:10" ht="12.75">
      <c r="A89" s="4" t="s">
        <v>43</v>
      </c>
      <c r="B89" s="3"/>
      <c r="C89" s="3"/>
      <c r="D89" s="10" t="s">
        <v>121</v>
      </c>
      <c r="E89" s="367">
        <v>4095548</v>
      </c>
      <c r="F89" s="40">
        <v>4082992</v>
      </c>
      <c r="G89" s="40">
        <v>4082992</v>
      </c>
      <c r="H89" s="33">
        <f t="shared" si="4"/>
        <v>1</v>
      </c>
      <c r="I89" s="91">
        <f t="shared" si="3"/>
        <v>0.20993906060775935</v>
      </c>
      <c r="J89" s="110">
        <v>0</v>
      </c>
    </row>
    <row r="90" spans="1:10" s="78" customFormat="1" ht="12.75" hidden="1">
      <c r="A90" s="79" t="s">
        <v>322</v>
      </c>
      <c r="B90" s="76"/>
      <c r="C90" s="76" t="s">
        <v>323</v>
      </c>
      <c r="D90" s="76"/>
      <c r="E90" s="369">
        <f>SUM(E91)</f>
        <v>0</v>
      </c>
      <c r="F90" s="77">
        <f>F91</f>
        <v>0</v>
      </c>
      <c r="G90" s="77">
        <f>G91</f>
        <v>0</v>
      </c>
      <c r="H90" s="88" t="e">
        <f t="shared" si="4"/>
        <v>#DIV/0!</v>
      </c>
      <c r="I90" s="87">
        <f t="shared" si="3"/>
        <v>0</v>
      </c>
      <c r="J90" s="81">
        <v>0</v>
      </c>
    </row>
    <row r="91" spans="1:10" ht="12.75" hidden="1">
      <c r="A91" s="12" t="s">
        <v>43</v>
      </c>
      <c r="B91" s="3"/>
      <c r="C91" s="3"/>
      <c r="D91" s="10" t="s">
        <v>121</v>
      </c>
      <c r="E91" s="367">
        <v>0</v>
      </c>
      <c r="F91" s="40">
        <v>0</v>
      </c>
      <c r="G91" s="40">
        <v>0</v>
      </c>
      <c r="H91" s="33" t="e">
        <f t="shared" si="4"/>
        <v>#DIV/0!</v>
      </c>
      <c r="I91" s="87">
        <f t="shared" si="3"/>
        <v>0</v>
      </c>
      <c r="J91" s="110">
        <v>0</v>
      </c>
    </row>
    <row r="92" spans="1:10" s="67" customFormat="1" ht="15" customHeight="1">
      <c r="A92" s="97" t="s">
        <v>161</v>
      </c>
      <c r="B92" s="85"/>
      <c r="C92" s="85" t="s">
        <v>162</v>
      </c>
      <c r="D92" s="85"/>
      <c r="E92" s="366">
        <f>SUM(E93)</f>
        <v>32400</v>
      </c>
      <c r="F92" s="203">
        <f>SUM(F93)</f>
        <v>39400</v>
      </c>
      <c r="G92" s="203">
        <f>SUM(G93)</f>
        <v>42520.41</v>
      </c>
      <c r="H92" s="189">
        <f t="shared" si="4"/>
        <v>1.079198223350254</v>
      </c>
      <c r="I92" s="204">
        <f t="shared" si="3"/>
        <v>0.0021863121289624806</v>
      </c>
      <c r="J92" s="212">
        <v>0</v>
      </c>
    </row>
    <row r="93" spans="1:10" ht="12.75">
      <c r="A93" s="12" t="s">
        <v>16</v>
      </c>
      <c r="B93" s="3"/>
      <c r="C93" s="3"/>
      <c r="D93" s="10" t="s">
        <v>102</v>
      </c>
      <c r="E93" s="367">
        <v>32400</v>
      </c>
      <c r="F93" s="40">
        <v>39400</v>
      </c>
      <c r="G93" s="40">
        <v>42520.41</v>
      </c>
      <c r="H93" s="33">
        <f t="shared" si="4"/>
        <v>1.079198223350254</v>
      </c>
      <c r="I93" s="91">
        <f t="shared" si="3"/>
        <v>0.0021863121289624806</v>
      </c>
      <c r="J93" s="110">
        <v>0</v>
      </c>
    </row>
    <row r="94" spans="1:10" s="67" customFormat="1" ht="15" customHeight="1">
      <c r="A94" s="97" t="s">
        <v>324</v>
      </c>
      <c r="B94" s="85"/>
      <c r="C94" s="85" t="s">
        <v>122</v>
      </c>
      <c r="D94" s="85"/>
      <c r="E94" s="366">
        <f>SUM(E95)</f>
        <v>130243</v>
      </c>
      <c r="F94" s="203">
        <f>SUM(F95)</f>
        <v>130243</v>
      </c>
      <c r="G94" s="203">
        <f>G95</f>
        <v>130243</v>
      </c>
      <c r="H94" s="189">
        <f t="shared" si="4"/>
        <v>1</v>
      </c>
      <c r="I94" s="204">
        <f t="shared" si="3"/>
        <v>0.006696827490902848</v>
      </c>
      <c r="J94" s="212">
        <v>0</v>
      </c>
    </row>
    <row r="95" spans="1:10" ht="12.75">
      <c r="A95" s="4" t="s">
        <v>43</v>
      </c>
      <c r="B95" s="3"/>
      <c r="C95" s="3"/>
      <c r="D95" s="10" t="s">
        <v>121</v>
      </c>
      <c r="E95" s="367">
        <v>130243</v>
      </c>
      <c r="F95" s="40">
        <v>130243</v>
      </c>
      <c r="G95" s="40">
        <v>130243</v>
      </c>
      <c r="H95" s="33">
        <f t="shared" si="4"/>
        <v>1</v>
      </c>
      <c r="I95" s="91">
        <f t="shared" si="3"/>
        <v>0.006696827490902848</v>
      </c>
      <c r="J95" s="110">
        <v>0</v>
      </c>
    </row>
    <row r="96" spans="1:10" ht="18" customHeight="1">
      <c r="A96" s="5" t="s">
        <v>46</v>
      </c>
      <c r="B96" s="2">
        <v>801</v>
      </c>
      <c r="C96" s="2"/>
      <c r="D96" s="2"/>
      <c r="E96" s="365">
        <f>SUM(E97,E112,E119,E107,E126)</f>
        <v>498694</v>
      </c>
      <c r="F96" s="41">
        <f>SUM(F97,F112,F119,F129,F107,F126,F131,F124)</f>
        <v>875790.48</v>
      </c>
      <c r="G96" s="41">
        <f>SUM(G97,G112,G119,G129,G107,G126,G124,G131)</f>
        <v>871727.56</v>
      </c>
      <c r="H96" s="87">
        <f t="shared" si="4"/>
        <v>0.9953608538882497</v>
      </c>
      <c r="I96" s="87">
        <f t="shared" si="3"/>
        <v>0.04482244027230379</v>
      </c>
      <c r="J96" s="41">
        <f>SUM(J97,J112,J119,J129,J107,J126,)</f>
        <v>528.51</v>
      </c>
    </row>
    <row r="97" spans="1:10" s="67" customFormat="1" ht="15" customHeight="1">
      <c r="A97" s="97" t="s">
        <v>47</v>
      </c>
      <c r="B97" s="85"/>
      <c r="C97" s="85">
        <v>80101</v>
      </c>
      <c r="D97" s="85"/>
      <c r="E97" s="366">
        <f>SUM(E98:E106)</f>
        <v>40694</v>
      </c>
      <c r="F97" s="209">
        <f>SUM(F98:F106)</f>
        <v>74503.92</v>
      </c>
      <c r="G97" s="209">
        <f>SUM(G98:G106)</f>
        <v>74797.23</v>
      </c>
      <c r="H97" s="189">
        <f t="shared" si="4"/>
        <v>1.0039368398333939</v>
      </c>
      <c r="I97" s="204">
        <f t="shared" si="3"/>
        <v>0.0038459199043893583</v>
      </c>
      <c r="J97" s="209">
        <f>SUM(J98:J104)</f>
        <v>0</v>
      </c>
    </row>
    <row r="98" spans="1:12" ht="12.75">
      <c r="A98" s="4" t="s">
        <v>158</v>
      </c>
      <c r="B98" s="3"/>
      <c r="C98" s="3"/>
      <c r="D98" s="3" t="s">
        <v>134</v>
      </c>
      <c r="E98" s="367">
        <v>100</v>
      </c>
      <c r="F98" s="42">
        <v>144</v>
      </c>
      <c r="G98" s="42">
        <v>162</v>
      </c>
      <c r="H98" s="91">
        <f t="shared" si="4"/>
        <v>1.125</v>
      </c>
      <c r="I98" s="91">
        <f t="shared" si="3"/>
        <v>8.329707189839464E-06</v>
      </c>
      <c r="J98" s="48">
        <v>0</v>
      </c>
      <c r="L98" s="70"/>
    </row>
    <row r="99" spans="1:12" ht="40.5" customHeight="1">
      <c r="A99" s="109" t="s">
        <v>365</v>
      </c>
      <c r="B99" s="3"/>
      <c r="C99" s="3"/>
      <c r="D99" s="10" t="s">
        <v>101</v>
      </c>
      <c r="E99" s="367">
        <v>11520</v>
      </c>
      <c r="F99" s="42">
        <v>15820</v>
      </c>
      <c r="G99" s="42">
        <v>15907.5</v>
      </c>
      <c r="H99" s="33">
        <f t="shared" si="4"/>
        <v>1.0055309734513274</v>
      </c>
      <c r="I99" s="91">
        <f t="shared" si="3"/>
        <v>0.0008179309698911807</v>
      </c>
      <c r="J99" s="40">
        <v>0</v>
      </c>
      <c r="L99" s="70"/>
    </row>
    <row r="100" spans="1:10" ht="12.75">
      <c r="A100" s="4" t="s">
        <v>59</v>
      </c>
      <c r="B100" s="3"/>
      <c r="C100" s="3"/>
      <c r="D100" s="10" t="s">
        <v>125</v>
      </c>
      <c r="E100" s="367">
        <v>7404</v>
      </c>
      <c r="F100" s="40">
        <v>812</v>
      </c>
      <c r="G100" s="40">
        <v>811.11</v>
      </c>
      <c r="H100" s="33">
        <f t="shared" si="4"/>
        <v>0.9989039408866995</v>
      </c>
      <c r="I100" s="91">
        <f t="shared" si="3"/>
        <v>4.170560986883141E-05</v>
      </c>
      <c r="J100" s="48">
        <v>0</v>
      </c>
    </row>
    <row r="101" spans="1:10" ht="12.75">
      <c r="A101" s="11" t="s">
        <v>355</v>
      </c>
      <c r="B101" s="3"/>
      <c r="C101" s="3"/>
      <c r="D101" s="10" t="s">
        <v>356</v>
      </c>
      <c r="E101" s="367">
        <v>0</v>
      </c>
      <c r="F101" s="40">
        <v>1312</v>
      </c>
      <c r="G101" s="40">
        <v>1311.3</v>
      </c>
      <c r="H101" s="33">
        <f t="shared" si="4"/>
        <v>0.9994664634146341</v>
      </c>
      <c r="I101" s="91">
        <f t="shared" si="3"/>
        <v>6.742435208664499E-05</v>
      </c>
      <c r="J101" s="48">
        <v>0</v>
      </c>
    </row>
    <row r="102" spans="1:10" ht="12.75">
      <c r="A102" s="12" t="s">
        <v>16</v>
      </c>
      <c r="B102" s="3"/>
      <c r="C102" s="3"/>
      <c r="D102" s="10" t="s">
        <v>102</v>
      </c>
      <c r="E102" s="367">
        <v>70</v>
      </c>
      <c r="F102" s="40">
        <v>20</v>
      </c>
      <c r="G102" s="40">
        <v>4.39</v>
      </c>
      <c r="H102" s="33">
        <f t="shared" si="4"/>
        <v>0.21949999999999997</v>
      </c>
      <c r="I102" s="91">
        <f t="shared" si="3"/>
        <v>2.2572478125552622E-07</v>
      </c>
      <c r="J102" s="48">
        <v>0</v>
      </c>
    </row>
    <row r="103" spans="1:10" ht="24.75" customHeight="1">
      <c r="A103" s="12" t="s">
        <v>462</v>
      </c>
      <c r="B103" s="3"/>
      <c r="C103" s="3"/>
      <c r="D103" s="10" t="s">
        <v>278</v>
      </c>
      <c r="E103" s="367">
        <v>4800</v>
      </c>
      <c r="F103" s="40">
        <v>5750</v>
      </c>
      <c r="G103" s="40">
        <v>6150</v>
      </c>
      <c r="H103" s="33">
        <f t="shared" si="4"/>
        <v>1.0695652173913044</v>
      </c>
      <c r="I103" s="91">
        <f t="shared" si="3"/>
        <v>0.00031622036554020187</v>
      </c>
      <c r="J103" s="48">
        <v>0</v>
      </c>
    </row>
    <row r="104" spans="1:10" s="71" customFormat="1" ht="12.75">
      <c r="A104" s="12" t="s">
        <v>8</v>
      </c>
      <c r="B104" s="10"/>
      <c r="C104" s="10"/>
      <c r="D104" s="10" t="s">
        <v>197</v>
      </c>
      <c r="E104" s="258">
        <v>0</v>
      </c>
      <c r="F104" s="45">
        <v>6173</v>
      </c>
      <c r="G104" s="45">
        <v>6173</v>
      </c>
      <c r="H104" s="33">
        <f t="shared" si="4"/>
        <v>1</v>
      </c>
      <c r="I104" s="91">
        <f t="shared" si="3"/>
        <v>0.00031740297828937664</v>
      </c>
      <c r="J104" s="110">
        <v>0</v>
      </c>
    </row>
    <row r="105" spans="1:10" s="71" customFormat="1" ht="26.25" customHeight="1">
      <c r="A105" s="12" t="s">
        <v>600</v>
      </c>
      <c r="B105" s="10"/>
      <c r="C105" s="10"/>
      <c r="D105" s="10" t="s">
        <v>103</v>
      </c>
      <c r="E105" s="258">
        <v>0</v>
      </c>
      <c r="F105" s="45">
        <v>27672.92</v>
      </c>
      <c r="G105" s="45">
        <v>27477.93</v>
      </c>
      <c r="H105" s="33">
        <f t="shared" si="4"/>
        <v>0.9929537612944352</v>
      </c>
      <c r="I105" s="91">
        <f t="shared" si="3"/>
        <v>0.0014128587103883056</v>
      </c>
      <c r="J105" s="45">
        <v>0</v>
      </c>
    </row>
    <row r="106" spans="1:10" s="71" customFormat="1" ht="39.75" customHeight="1">
      <c r="A106" s="109" t="s">
        <v>325</v>
      </c>
      <c r="B106" s="10"/>
      <c r="C106" s="10"/>
      <c r="D106" s="10" t="s">
        <v>359</v>
      </c>
      <c r="E106" s="258">
        <v>16800</v>
      </c>
      <c r="F106" s="45">
        <v>16800</v>
      </c>
      <c r="G106" s="45">
        <v>16800</v>
      </c>
      <c r="H106" s="33">
        <f t="shared" si="4"/>
        <v>1</v>
      </c>
      <c r="I106" s="91">
        <f t="shared" si="3"/>
        <v>0.0008638214863537222</v>
      </c>
      <c r="J106" s="45">
        <v>0</v>
      </c>
    </row>
    <row r="107" spans="1:10" s="67" customFormat="1" ht="15" customHeight="1">
      <c r="A107" s="97" t="s">
        <v>264</v>
      </c>
      <c r="B107" s="85"/>
      <c r="C107" s="85" t="s">
        <v>186</v>
      </c>
      <c r="D107" s="85"/>
      <c r="E107" s="366">
        <f>E111+E108+E110</f>
        <v>101115</v>
      </c>
      <c r="F107" s="209">
        <f>F111+F108+F110+F109</f>
        <v>222573</v>
      </c>
      <c r="G107" s="209">
        <f>G111+G108+G110+G109</f>
        <v>221660.72</v>
      </c>
      <c r="H107" s="189">
        <f t="shared" si="4"/>
        <v>0.9959012099401096</v>
      </c>
      <c r="I107" s="204">
        <f t="shared" si="3"/>
        <v>0.011397338846228348</v>
      </c>
      <c r="J107" s="203">
        <f>J108+J109</f>
        <v>0</v>
      </c>
    </row>
    <row r="108" spans="1:10" s="71" customFormat="1" ht="12.75">
      <c r="A108" s="12" t="s">
        <v>59</v>
      </c>
      <c r="B108" s="10"/>
      <c r="C108" s="10"/>
      <c r="D108" s="10" t="s">
        <v>125</v>
      </c>
      <c r="E108" s="258">
        <v>3000</v>
      </c>
      <c r="F108" s="206">
        <v>99090</v>
      </c>
      <c r="G108" s="206">
        <v>98178.53</v>
      </c>
      <c r="H108" s="91">
        <f t="shared" si="4"/>
        <v>0.9908015945100414</v>
      </c>
      <c r="I108" s="91">
        <f t="shared" si="3"/>
        <v>0.00504813831622759</v>
      </c>
      <c r="J108" s="110">
        <v>0</v>
      </c>
    </row>
    <row r="109" spans="1:10" s="71" customFormat="1" ht="12.75">
      <c r="A109" s="12" t="s">
        <v>16</v>
      </c>
      <c r="B109" s="10"/>
      <c r="C109" s="10"/>
      <c r="D109" s="10" t="s">
        <v>102</v>
      </c>
      <c r="E109" s="258">
        <v>0</v>
      </c>
      <c r="F109" s="206">
        <v>2</v>
      </c>
      <c r="G109" s="206">
        <v>1.19</v>
      </c>
      <c r="H109" s="91">
        <f t="shared" si="4"/>
        <v>0.595</v>
      </c>
      <c r="I109" s="91">
        <f t="shared" si="3"/>
        <v>6.118735528338866E-08</v>
      </c>
      <c r="J109" s="110">
        <v>0</v>
      </c>
    </row>
    <row r="110" spans="1:10" s="71" customFormat="1" ht="25.5">
      <c r="A110" s="12" t="s">
        <v>288</v>
      </c>
      <c r="B110" s="10"/>
      <c r="C110" s="10"/>
      <c r="D110" s="10" t="s">
        <v>160</v>
      </c>
      <c r="E110" s="258">
        <v>0</v>
      </c>
      <c r="F110" s="206">
        <v>123481</v>
      </c>
      <c r="G110" s="206">
        <v>123481</v>
      </c>
      <c r="H110" s="91">
        <f t="shared" si="4"/>
        <v>1</v>
      </c>
      <c r="I110" s="91">
        <f t="shared" si="3"/>
        <v>0.006349139342645475</v>
      </c>
      <c r="J110" s="45">
        <v>0</v>
      </c>
    </row>
    <row r="111" spans="1:10" ht="24.75" customHeight="1">
      <c r="A111" s="107" t="s">
        <v>368</v>
      </c>
      <c r="B111" s="3"/>
      <c r="C111" s="3"/>
      <c r="D111" s="10" t="s">
        <v>97</v>
      </c>
      <c r="E111" s="367">
        <v>98115</v>
      </c>
      <c r="F111" s="40">
        <v>0</v>
      </c>
      <c r="G111" s="40">
        <v>0</v>
      </c>
      <c r="H111" s="33"/>
      <c r="I111" s="91">
        <f t="shared" si="3"/>
        <v>0</v>
      </c>
      <c r="J111" s="40">
        <v>0</v>
      </c>
    </row>
    <row r="112" spans="1:10" s="67" customFormat="1" ht="15" customHeight="1">
      <c r="A112" s="97" t="s">
        <v>123</v>
      </c>
      <c r="B112" s="85"/>
      <c r="C112" s="85" t="s">
        <v>124</v>
      </c>
      <c r="D112" s="85"/>
      <c r="E112" s="366">
        <f>SUM(E113:E118)</f>
        <v>259822</v>
      </c>
      <c r="F112" s="209">
        <f>SUM(F113:F118)</f>
        <v>397225</v>
      </c>
      <c r="G112" s="209">
        <f>SUM(G113:G118)</f>
        <v>398543.56</v>
      </c>
      <c r="H112" s="204">
        <f t="shared" si="4"/>
        <v>1.0033194285354647</v>
      </c>
      <c r="I112" s="204">
        <f t="shared" si="3"/>
        <v>0.0204922910938038</v>
      </c>
      <c r="J112" s="203">
        <f>SUM(J113:J118)</f>
        <v>246.12</v>
      </c>
    </row>
    <row r="113" spans="1:10" ht="12.75">
      <c r="A113" s="12" t="s">
        <v>59</v>
      </c>
      <c r="B113" s="3"/>
      <c r="C113" s="10"/>
      <c r="D113" s="10" t="s">
        <v>125</v>
      </c>
      <c r="E113" s="367">
        <v>127900</v>
      </c>
      <c r="F113" s="40">
        <v>273594</v>
      </c>
      <c r="G113" s="40">
        <v>274889.64</v>
      </c>
      <c r="H113" s="91">
        <f t="shared" si="4"/>
        <v>1.0047356301673283</v>
      </c>
      <c r="I113" s="91">
        <f t="shared" si="3"/>
        <v>0.014134260560002358</v>
      </c>
      <c r="J113" s="48">
        <v>243.4</v>
      </c>
    </row>
    <row r="114" spans="1:10" ht="12.75">
      <c r="A114" s="12" t="s">
        <v>16</v>
      </c>
      <c r="B114" s="3"/>
      <c r="C114" s="10"/>
      <c r="D114" s="10" t="s">
        <v>102</v>
      </c>
      <c r="E114" s="367">
        <v>150</v>
      </c>
      <c r="F114" s="40">
        <v>150</v>
      </c>
      <c r="G114" s="40">
        <v>172.92</v>
      </c>
      <c r="H114" s="91">
        <f t="shared" si="4"/>
        <v>1.1527999999999998</v>
      </c>
      <c r="I114" s="91">
        <f t="shared" si="3"/>
        <v>8.891191155969383E-06</v>
      </c>
      <c r="J114" s="48">
        <v>2.72</v>
      </c>
    </row>
    <row r="115" spans="1:10" ht="25.5" hidden="1">
      <c r="A115" s="12" t="s">
        <v>277</v>
      </c>
      <c r="B115" s="3"/>
      <c r="C115" s="10"/>
      <c r="D115" s="10" t="s">
        <v>278</v>
      </c>
      <c r="E115" s="367">
        <v>0</v>
      </c>
      <c r="F115" s="40">
        <v>0</v>
      </c>
      <c r="G115" s="40">
        <v>0</v>
      </c>
      <c r="H115" s="91" t="e">
        <f t="shared" si="4"/>
        <v>#DIV/0!</v>
      </c>
      <c r="I115" s="91">
        <f t="shared" si="3"/>
        <v>0</v>
      </c>
      <c r="J115" s="40">
        <v>0</v>
      </c>
    </row>
    <row r="116" spans="1:10" ht="12.75" hidden="1">
      <c r="A116" s="12" t="s">
        <v>8</v>
      </c>
      <c r="B116" s="3"/>
      <c r="C116" s="10"/>
      <c r="D116" s="10" t="s">
        <v>197</v>
      </c>
      <c r="E116" s="367">
        <v>0</v>
      </c>
      <c r="F116" s="40">
        <v>0</v>
      </c>
      <c r="G116" s="40">
        <v>0</v>
      </c>
      <c r="H116" s="91" t="e">
        <f t="shared" si="4"/>
        <v>#DIV/0!</v>
      </c>
      <c r="I116" s="91">
        <f t="shared" si="3"/>
        <v>0</v>
      </c>
      <c r="J116" s="40">
        <v>0</v>
      </c>
    </row>
    <row r="117" spans="1:10" ht="25.5">
      <c r="A117" s="12" t="s">
        <v>288</v>
      </c>
      <c r="B117" s="3"/>
      <c r="C117" s="10"/>
      <c r="D117" s="10" t="s">
        <v>160</v>
      </c>
      <c r="E117" s="367">
        <v>0</v>
      </c>
      <c r="F117" s="40">
        <v>123481</v>
      </c>
      <c r="G117" s="40">
        <v>123481</v>
      </c>
      <c r="H117" s="91">
        <f t="shared" si="4"/>
        <v>1</v>
      </c>
      <c r="I117" s="91">
        <f t="shared" si="3"/>
        <v>0.006349139342645475</v>
      </c>
      <c r="J117" s="40">
        <v>0</v>
      </c>
    </row>
    <row r="118" spans="1:10" ht="27.75" customHeight="1">
      <c r="A118" s="147" t="s">
        <v>368</v>
      </c>
      <c r="B118" s="3"/>
      <c r="C118" s="10"/>
      <c r="D118" s="10" t="s">
        <v>97</v>
      </c>
      <c r="E118" s="367">
        <v>131772</v>
      </c>
      <c r="F118" s="40">
        <v>0</v>
      </c>
      <c r="G118" s="40">
        <v>0</v>
      </c>
      <c r="H118" s="91"/>
      <c r="I118" s="91">
        <f t="shared" si="3"/>
        <v>0</v>
      </c>
      <c r="J118" s="40">
        <v>0</v>
      </c>
    </row>
    <row r="119" spans="1:10" s="67" customFormat="1" ht="15" customHeight="1">
      <c r="A119" s="97" t="s">
        <v>49</v>
      </c>
      <c r="B119" s="85"/>
      <c r="C119" s="85">
        <v>80110</v>
      </c>
      <c r="D119" s="85"/>
      <c r="E119" s="366">
        <f>SUM(E120:E123)</f>
        <v>150</v>
      </c>
      <c r="F119" s="203">
        <f>SUM(F121:F123)</f>
        <v>13974.63</v>
      </c>
      <c r="G119" s="203">
        <f>SUM(G120:G123)</f>
        <v>12446.63</v>
      </c>
      <c r="H119" s="204">
        <f t="shared" si="4"/>
        <v>0.8906590013474418</v>
      </c>
      <c r="I119" s="204">
        <f t="shared" si="3"/>
        <v>0.0006399801444461208</v>
      </c>
      <c r="J119" s="212">
        <v>0</v>
      </c>
    </row>
    <row r="120" spans="1:10" s="67" customFormat="1" ht="12.75">
      <c r="A120" s="12" t="s">
        <v>16</v>
      </c>
      <c r="B120" s="85"/>
      <c r="C120" s="85"/>
      <c r="D120" s="10" t="s">
        <v>102</v>
      </c>
      <c r="E120" s="258">
        <v>150</v>
      </c>
      <c r="F120" s="45">
        <v>0</v>
      </c>
      <c r="G120" s="45">
        <v>0</v>
      </c>
      <c r="H120" s="204"/>
      <c r="I120" s="91">
        <f t="shared" si="3"/>
        <v>0</v>
      </c>
      <c r="J120" s="110">
        <v>0</v>
      </c>
    </row>
    <row r="121" spans="1:10" s="67" customFormat="1" ht="26.25" customHeight="1">
      <c r="A121" s="12" t="s">
        <v>600</v>
      </c>
      <c r="B121" s="85"/>
      <c r="C121" s="85"/>
      <c r="D121" s="10" t="s">
        <v>103</v>
      </c>
      <c r="E121" s="258">
        <v>0</v>
      </c>
      <c r="F121" s="45">
        <v>13974.63</v>
      </c>
      <c r="G121" s="45">
        <v>12446.63</v>
      </c>
      <c r="H121" s="91">
        <f t="shared" si="4"/>
        <v>0.8906590013474418</v>
      </c>
      <c r="I121" s="91">
        <f t="shared" si="3"/>
        <v>0.0006399801444461208</v>
      </c>
      <c r="J121" s="110">
        <v>0</v>
      </c>
    </row>
    <row r="122" spans="1:10" ht="25.5" hidden="1">
      <c r="A122" s="12" t="s">
        <v>277</v>
      </c>
      <c r="B122" s="3"/>
      <c r="C122" s="3"/>
      <c r="D122" s="10" t="s">
        <v>278</v>
      </c>
      <c r="E122" s="367">
        <v>0</v>
      </c>
      <c r="F122" s="40">
        <v>0</v>
      </c>
      <c r="G122" s="40">
        <v>0</v>
      </c>
      <c r="H122" s="91" t="e">
        <f t="shared" si="4"/>
        <v>#DIV/0!</v>
      </c>
      <c r="I122" s="91">
        <f t="shared" si="3"/>
        <v>0</v>
      </c>
      <c r="J122" s="48">
        <v>0</v>
      </c>
    </row>
    <row r="123" spans="1:10" ht="38.25" hidden="1">
      <c r="A123" s="12" t="s">
        <v>325</v>
      </c>
      <c r="B123" s="3"/>
      <c r="C123" s="3"/>
      <c r="D123" s="10" t="s">
        <v>359</v>
      </c>
      <c r="E123" s="367">
        <v>0</v>
      </c>
      <c r="F123" s="40">
        <v>0</v>
      </c>
      <c r="G123" s="40">
        <v>0</v>
      </c>
      <c r="H123" s="91" t="e">
        <f t="shared" si="4"/>
        <v>#DIV/0!</v>
      </c>
      <c r="I123" s="91">
        <f t="shared" si="3"/>
        <v>0</v>
      </c>
      <c r="J123" s="40">
        <v>0</v>
      </c>
    </row>
    <row r="124" spans="1:10" ht="15" customHeight="1">
      <c r="A124" s="65" t="s">
        <v>140</v>
      </c>
      <c r="B124" s="3"/>
      <c r="C124" s="32" t="s">
        <v>141</v>
      </c>
      <c r="D124" s="10"/>
      <c r="E124" s="367">
        <v>0</v>
      </c>
      <c r="F124" s="43">
        <f>F125</f>
        <v>67704.46</v>
      </c>
      <c r="G124" s="43">
        <f>G125</f>
        <v>67704.46</v>
      </c>
      <c r="H124" s="204">
        <f t="shared" si="4"/>
        <v>1</v>
      </c>
      <c r="I124" s="204">
        <f t="shared" si="3"/>
        <v>0.0034812242422604845</v>
      </c>
      <c r="J124" s="203">
        <v>0</v>
      </c>
    </row>
    <row r="125" spans="1:10" ht="42" customHeight="1">
      <c r="A125" s="109" t="s">
        <v>325</v>
      </c>
      <c r="B125" s="3"/>
      <c r="C125" s="3"/>
      <c r="D125" s="10" t="s">
        <v>359</v>
      </c>
      <c r="E125" s="367">
        <v>0</v>
      </c>
      <c r="F125" s="40">
        <v>67704.46</v>
      </c>
      <c r="G125" s="40">
        <v>67704.46</v>
      </c>
      <c r="H125" s="91">
        <f t="shared" si="4"/>
        <v>1</v>
      </c>
      <c r="I125" s="91">
        <f t="shared" si="3"/>
        <v>0.0034812242422604845</v>
      </c>
      <c r="J125" s="40">
        <v>0</v>
      </c>
    </row>
    <row r="126" spans="1:10" s="67" customFormat="1" ht="15" customHeight="1">
      <c r="A126" s="97" t="s">
        <v>326</v>
      </c>
      <c r="B126" s="85"/>
      <c r="C126" s="85" t="s">
        <v>232</v>
      </c>
      <c r="D126" s="85"/>
      <c r="E126" s="366">
        <f>SUM(E127,E128)</f>
        <v>96913</v>
      </c>
      <c r="F126" s="209">
        <f>SUM(F127,F128)</f>
        <v>93913</v>
      </c>
      <c r="G126" s="209">
        <f>SUM(G127,G128)</f>
        <v>91989.8</v>
      </c>
      <c r="H126" s="189">
        <f t="shared" si="4"/>
        <v>0.9795214720006815</v>
      </c>
      <c r="I126" s="204">
        <f t="shared" si="3"/>
        <v>0.004729926533653669</v>
      </c>
      <c r="J126" s="203">
        <f>J127+J128</f>
        <v>282.39</v>
      </c>
    </row>
    <row r="127" spans="1:10" ht="12.75">
      <c r="A127" s="12" t="s">
        <v>59</v>
      </c>
      <c r="B127" s="3"/>
      <c r="C127" s="3"/>
      <c r="D127" s="10" t="s">
        <v>125</v>
      </c>
      <c r="E127" s="367">
        <v>96900</v>
      </c>
      <c r="F127" s="40">
        <v>93900</v>
      </c>
      <c r="G127" s="40">
        <v>91971.73</v>
      </c>
      <c r="H127" s="33">
        <f t="shared" si="4"/>
        <v>0.9794646432374866</v>
      </c>
      <c r="I127" s="91">
        <f t="shared" si="3"/>
        <v>0.004728997411376382</v>
      </c>
      <c r="J127" s="48">
        <v>281.4</v>
      </c>
    </row>
    <row r="128" spans="1:12" ht="12.75">
      <c r="A128" s="12" t="s">
        <v>16</v>
      </c>
      <c r="B128" s="3"/>
      <c r="C128" s="3"/>
      <c r="D128" s="10" t="s">
        <v>102</v>
      </c>
      <c r="E128" s="367">
        <v>13</v>
      </c>
      <c r="F128" s="40">
        <v>13</v>
      </c>
      <c r="G128" s="40">
        <v>18.07</v>
      </c>
      <c r="H128" s="33">
        <f t="shared" si="4"/>
        <v>1.3900000000000001</v>
      </c>
      <c r="I128" s="91">
        <f t="shared" si="3"/>
        <v>9.291222772864143E-07</v>
      </c>
      <c r="J128" s="48">
        <v>0.99</v>
      </c>
      <c r="L128" s="70"/>
    </row>
    <row r="129" spans="1:10" s="67" customFormat="1" ht="49.5" customHeight="1">
      <c r="A129" s="340" t="s">
        <v>609</v>
      </c>
      <c r="B129" s="85"/>
      <c r="C129" s="85" t="s">
        <v>574</v>
      </c>
      <c r="D129" s="85"/>
      <c r="E129" s="366">
        <v>0</v>
      </c>
      <c r="F129" s="203">
        <f>SUM(F130)</f>
        <v>3819</v>
      </c>
      <c r="G129" s="203">
        <f>SUM(G130)</f>
        <v>3819</v>
      </c>
      <c r="H129" s="189">
        <f t="shared" si="4"/>
        <v>1</v>
      </c>
      <c r="I129" s="204">
        <f t="shared" si="3"/>
        <v>0.00019636513430862292</v>
      </c>
      <c r="J129" s="203">
        <v>0</v>
      </c>
    </row>
    <row r="130" spans="1:10" ht="25.5">
      <c r="A130" s="12" t="s">
        <v>183</v>
      </c>
      <c r="B130" s="3"/>
      <c r="C130" s="3"/>
      <c r="D130" s="10" t="s">
        <v>160</v>
      </c>
      <c r="E130" s="367">
        <v>0</v>
      </c>
      <c r="F130" s="40">
        <v>3819</v>
      </c>
      <c r="G130" s="40">
        <v>3819</v>
      </c>
      <c r="H130" s="33">
        <f t="shared" si="4"/>
        <v>1</v>
      </c>
      <c r="I130" s="91">
        <f t="shared" si="3"/>
        <v>0.00019636513430862292</v>
      </c>
      <c r="J130" s="48">
        <v>0</v>
      </c>
    </row>
    <row r="131" spans="1:10" s="67" customFormat="1" ht="62.25" customHeight="1">
      <c r="A131" s="340" t="s">
        <v>602</v>
      </c>
      <c r="B131" s="85"/>
      <c r="C131" s="85" t="s">
        <v>576</v>
      </c>
      <c r="D131" s="85"/>
      <c r="E131" s="366">
        <v>0</v>
      </c>
      <c r="F131" s="203">
        <f>F132</f>
        <v>2077.47</v>
      </c>
      <c r="G131" s="203">
        <f>G132</f>
        <v>766.16</v>
      </c>
      <c r="H131" s="189">
        <f t="shared" si="4"/>
        <v>0.3687947359047303</v>
      </c>
      <c r="I131" s="204">
        <f t="shared" si="3"/>
        <v>3.9394373213379034E-05</v>
      </c>
      <c r="J131" s="203">
        <v>0</v>
      </c>
    </row>
    <row r="132" spans="1:10" ht="26.25" customHeight="1">
      <c r="A132" s="12" t="s">
        <v>600</v>
      </c>
      <c r="B132" s="3"/>
      <c r="C132" s="32"/>
      <c r="D132" s="10" t="s">
        <v>103</v>
      </c>
      <c r="E132" s="367">
        <v>0</v>
      </c>
      <c r="F132" s="40">
        <v>2077.47</v>
      </c>
      <c r="G132" s="40">
        <v>766.16</v>
      </c>
      <c r="H132" s="33">
        <f t="shared" si="4"/>
        <v>0.3687947359047303</v>
      </c>
      <c r="I132" s="91">
        <f aca="true" t="shared" si="5" ref="I132:I195">G132/19448462.75</f>
        <v>3.9394373213379034E-05</v>
      </c>
      <c r="J132" s="40">
        <v>0</v>
      </c>
    </row>
    <row r="133" spans="1:10" ht="18" customHeight="1">
      <c r="A133" s="8" t="s">
        <v>51</v>
      </c>
      <c r="B133" s="32" t="s">
        <v>279</v>
      </c>
      <c r="C133" s="32"/>
      <c r="D133" s="32"/>
      <c r="E133" s="368">
        <f>SUM(E134)</f>
        <v>0</v>
      </c>
      <c r="F133" s="43">
        <f>F134</f>
        <v>2670</v>
      </c>
      <c r="G133" s="43">
        <f>G134</f>
        <v>2670</v>
      </c>
      <c r="H133" s="87">
        <f t="shared" si="4"/>
        <v>1</v>
      </c>
      <c r="I133" s="87">
        <f t="shared" si="5"/>
        <v>0.00013728591479550227</v>
      </c>
      <c r="J133" s="50">
        <v>0</v>
      </c>
    </row>
    <row r="134" spans="1:10" s="67" customFormat="1" ht="15" customHeight="1">
      <c r="A134" s="97" t="s">
        <v>52</v>
      </c>
      <c r="B134" s="85"/>
      <c r="C134" s="85" t="s">
        <v>280</v>
      </c>
      <c r="D134" s="85"/>
      <c r="E134" s="366">
        <f>SUM(E135:E136)</f>
        <v>0</v>
      </c>
      <c r="F134" s="203">
        <f>SUM(F135:F136)</f>
        <v>2670</v>
      </c>
      <c r="G134" s="203">
        <f>G135+G136</f>
        <v>2670</v>
      </c>
      <c r="H134" s="189">
        <f t="shared" si="4"/>
        <v>1</v>
      </c>
      <c r="I134" s="204">
        <f t="shared" si="5"/>
        <v>0.00013728591479550227</v>
      </c>
      <c r="J134" s="212">
        <v>0</v>
      </c>
    </row>
    <row r="135" spans="1:10" ht="12.75" hidden="1">
      <c r="A135" s="12" t="s">
        <v>158</v>
      </c>
      <c r="B135" s="10"/>
      <c r="C135" s="3"/>
      <c r="D135" s="10" t="s">
        <v>134</v>
      </c>
      <c r="E135" s="367">
        <v>0</v>
      </c>
      <c r="F135" s="40">
        <v>0</v>
      </c>
      <c r="G135" s="40">
        <v>0</v>
      </c>
      <c r="H135" s="88"/>
      <c r="I135" s="87">
        <f t="shared" si="5"/>
        <v>0</v>
      </c>
      <c r="J135" s="48">
        <v>0</v>
      </c>
    </row>
    <row r="136" spans="1:10" ht="12.75">
      <c r="A136" s="12" t="s">
        <v>8</v>
      </c>
      <c r="B136" s="10"/>
      <c r="C136" s="3"/>
      <c r="D136" s="10" t="s">
        <v>197</v>
      </c>
      <c r="E136" s="367">
        <v>0</v>
      </c>
      <c r="F136" s="40">
        <v>2670</v>
      </c>
      <c r="G136" s="40">
        <v>2670</v>
      </c>
      <c r="H136" s="33">
        <f t="shared" si="4"/>
        <v>1</v>
      </c>
      <c r="I136" s="91">
        <f t="shared" si="5"/>
        <v>0.00013728591479550227</v>
      </c>
      <c r="J136" s="48">
        <v>0</v>
      </c>
    </row>
    <row r="137" spans="1:10" ht="18" customHeight="1">
      <c r="A137" s="5" t="s">
        <v>126</v>
      </c>
      <c r="B137" s="2" t="s">
        <v>127</v>
      </c>
      <c r="C137" s="10"/>
      <c r="D137" s="2"/>
      <c r="E137" s="365">
        <f>SUM(E140,E145,E148,E156,E159,E161,E165,E153,E138)</f>
        <v>3423620</v>
      </c>
      <c r="F137" s="41">
        <f>SUM(F140,F145,F148,F156,F159,F161,F165,F153,F138,F151)</f>
        <v>3923648.78</v>
      </c>
      <c r="G137" s="41">
        <f>SUM(G140,G145,G148,G156,G159,G161,G165,G153,G138,G151)</f>
        <v>3897342.19</v>
      </c>
      <c r="H137" s="87">
        <f t="shared" si="4"/>
        <v>0.9932953759434096</v>
      </c>
      <c r="I137" s="87">
        <f t="shared" si="5"/>
        <v>0.20039332877350421</v>
      </c>
      <c r="J137" s="41">
        <f>SUM(J140,J145,J148,J156,J159,J161,J165,J153,J138)</f>
        <v>906733.74</v>
      </c>
    </row>
    <row r="138" spans="1:10" s="36" customFormat="1" ht="15" customHeight="1">
      <c r="A138" s="97" t="s">
        <v>398</v>
      </c>
      <c r="B138" s="2"/>
      <c r="C138" s="85" t="s">
        <v>399</v>
      </c>
      <c r="D138" s="85"/>
      <c r="E138" s="366">
        <v>0</v>
      </c>
      <c r="F138" s="209">
        <f>F139</f>
        <v>8250</v>
      </c>
      <c r="G138" s="209">
        <f>G139</f>
        <v>8250</v>
      </c>
      <c r="H138" s="204">
        <f t="shared" si="4"/>
        <v>1</v>
      </c>
      <c r="I138" s="204">
        <f t="shared" si="5"/>
        <v>0.00042419805133441717</v>
      </c>
      <c r="J138" s="212">
        <v>0</v>
      </c>
    </row>
    <row r="139" spans="1:10" ht="25.5">
      <c r="A139" s="12" t="s">
        <v>288</v>
      </c>
      <c r="B139" s="2"/>
      <c r="C139" s="10"/>
      <c r="D139" s="10" t="s">
        <v>160</v>
      </c>
      <c r="E139" s="258">
        <v>0</v>
      </c>
      <c r="F139" s="206">
        <v>8250</v>
      </c>
      <c r="G139" s="206">
        <v>8250</v>
      </c>
      <c r="H139" s="33">
        <f t="shared" si="4"/>
        <v>1</v>
      </c>
      <c r="I139" s="91">
        <f t="shared" si="5"/>
        <v>0.00042419805133441717</v>
      </c>
      <c r="J139" s="45">
        <v>0</v>
      </c>
    </row>
    <row r="140" spans="1:10" s="67" customFormat="1" ht="38.25">
      <c r="A140" s="211" t="s">
        <v>261</v>
      </c>
      <c r="B140" s="83"/>
      <c r="C140" s="83" t="s">
        <v>135</v>
      </c>
      <c r="D140" s="83"/>
      <c r="E140" s="370">
        <f>SUM(E141:E144)</f>
        <v>3046200</v>
      </c>
      <c r="F140" s="213">
        <f>SUM(F141:F144)</f>
        <v>3220500</v>
      </c>
      <c r="G140" s="213">
        <f>SUM(G141:G144)</f>
        <v>3201961.91</v>
      </c>
      <c r="H140" s="189">
        <f t="shared" si="4"/>
        <v>0.9942437230243751</v>
      </c>
      <c r="I140" s="204">
        <f t="shared" si="5"/>
        <v>0.16463830335382162</v>
      </c>
      <c r="J140" s="203">
        <f>SUM(J141:J144)</f>
        <v>906733.74</v>
      </c>
    </row>
    <row r="141" spans="1:10" ht="12.75">
      <c r="A141" s="6" t="s">
        <v>16</v>
      </c>
      <c r="B141" s="2"/>
      <c r="C141" s="7"/>
      <c r="D141" s="10" t="s">
        <v>102</v>
      </c>
      <c r="E141" s="258">
        <v>100</v>
      </c>
      <c r="F141" s="45">
        <v>0</v>
      </c>
      <c r="G141" s="45">
        <v>0</v>
      </c>
      <c r="H141" s="33"/>
      <c r="I141" s="91">
        <f t="shared" si="5"/>
        <v>0</v>
      </c>
      <c r="J141" s="110">
        <v>0</v>
      </c>
    </row>
    <row r="142" spans="1:10" ht="12.75">
      <c r="A142" s="6" t="s">
        <v>8</v>
      </c>
      <c r="B142" s="2"/>
      <c r="C142" s="7"/>
      <c r="D142" s="10" t="s">
        <v>197</v>
      </c>
      <c r="E142" s="258">
        <v>2500</v>
      </c>
      <c r="F142" s="45">
        <v>2000</v>
      </c>
      <c r="G142" s="45">
        <v>1826.4</v>
      </c>
      <c r="H142" s="33">
        <f t="shared" si="4"/>
        <v>0.9132</v>
      </c>
      <c r="I142" s="91">
        <f t="shared" si="5"/>
        <v>9.390973587359752E-05</v>
      </c>
      <c r="J142" s="110">
        <v>0</v>
      </c>
    </row>
    <row r="143" spans="1:10" ht="36">
      <c r="A143" s="109" t="s">
        <v>364</v>
      </c>
      <c r="B143" s="2"/>
      <c r="C143" s="7"/>
      <c r="D143" s="7" t="s">
        <v>103</v>
      </c>
      <c r="E143" s="371">
        <v>3031600</v>
      </c>
      <c r="F143" s="44">
        <v>3208500</v>
      </c>
      <c r="G143" s="44">
        <v>3188429.89</v>
      </c>
      <c r="H143" s="33">
        <f t="shared" si="4"/>
        <v>0.9937447062490261</v>
      </c>
      <c r="I143" s="91">
        <f t="shared" si="5"/>
        <v>0.16394251468538304</v>
      </c>
      <c r="J143" s="45">
        <v>0</v>
      </c>
    </row>
    <row r="144" spans="1:10" ht="36">
      <c r="A144" s="109" t="s">
        <v>313</v>
      </c>
      <c r="B144" s="2"/>
      <c r="C144" s="7"/>
      <c r="D144" s="7" t="s">
        <v>104</v>
      </c>
      <c r="E144" s="371">
        <v>12000</v>
      </c>
      <c r="F144" s="44">
        <v>10000</v>
      </c>
      <c r="G144" s="44">
        <v>11705.62</v>
      </c>
      <c r="H144" s="33">
        <f t="shared" si="4"/>
        <v>1.170562</v>
      </c>
      <c r="I144" s="91">
        <f t="shared" si="5"/>
        <v>0.0006018789325649916</v>
      </c>
      <c r="J144" s="379">
        <v>906733.74</v>
      </c>
    </row>
    <row r="145" spans="1:10" s="67" customFormat="1" ht="61.5" customHeight="1">
      <c r="A145" s="111" t="s">
        <v>311</v>
      </c>
      <c r="B145" s="85"/>
      <c r="C145" s="85" t="s">
        <v>128</v>
      </c>
      <c r="D145" s="85"/>
      <c r="E145" s="366">
        <f>SUM(E146,E147)</f>
        <v>36600</v>
      </c>
      <c r="F145" s="203">
        <f>SUM(F146,F147)</f>
        <v>49105</v>
      </c>
      <c r="G145" s="203">
        <f>SUM(G146,G147)</f>
        <v>49034.32</v>
      </c>
      <c r="H145" s="189">
        <f t="shared" si="4"/>
        <v>0.99856063537318</v>
      </c>
      <c r="I145" s="204">
        <f t="shared" si="5"/>
        <v>0.0025212439990919076</v>
      </c>
      <c r="J145" s="203">
        <f>SUM(J146,J147)</f>
        <v>0</v>
      </c>
    </row>
    <row r="146" spans="1:10" ht="38.25">
      <c r="A146" s="12" t="s">
        <v>364</v>
      </c>
      <c r="B146" s="3"/>
      <c r="C146" s="3"/>
      <c r="D146" s="10" t="s">
        <v>103</v>
      </c>
      <c r="E146" s="367">
        <v>20700</v>
      </c>
      <c r="F146" s="40">
        <v>31810</v>
      </c>
      <c r="G146" s="40">
        <v>31795.2</v>
      </c>
      <c r="H146" s="33">
        <f t="shared" si="4"/>
        <v>0.9995347375039296</v>
      </c>
      <c r="I146" s="91">
        <f t="shared" si="5"/>
        <v>0.001634843864459159</v>
      </c>
      <c r="J146" s="40">
        <v>0</v>
      </c>
    </row>
    <row r="147" spans="1:10" ht="25.5">
      <c r="A147" s="12" t="s">
        <v>288</v>
      </c>
      <c r="B147" s="3"/>
      <c r="C147" s="3"/>
      <c r="D147" s="10" t="s">
        <v>160</v>
      </c>
      <c r="E147" s="367">
        <v>15900</v>
      </c>
      <c r="F147" s="40">
        <v>17295</v>
      </c>
      <c r="G147" s="40">
        <v>17239.12</v>
      </c>
      <c r="H147" s="33">
        <f t="shared" si="4"/>
        <v>0.9967690083839259</v>
      </c>
      <c r="I147" s="91">
        <f t="shared" si="5"/>
        <v>0.0008864001346327487</v>
      </c>
      <c r="J147" s="40">
        <v>0</v>
      </c>
    </row>
    <row r="148" spans="1:10" s="67" customFormat="1" ht="25.5">
      <c r="A148" s="214" t="s">
        <v>240</v>
      </c>
      <c r="B148" s="215"/>
      <c r="C148" s="85" t="s">
        <v>129</v>
      </c>
      <c r="D148" s="85"/>
      <c r="E148" s="366">
        <f>SUM(E150:E150)</f>
        <v>65000</v>
      </c>
      <c r="F148" s="203">
        <f>SUM(F149:F150)</f>
        <v>207200</v>
      </c>
      <c r="G148" s="203">
        <f>SUM(G149:G150)</f>
        <v>206782.85</v>
      </c>
      <c r="H148" s="189">
        <f t="shared" si="4"/>
        <v>0.9979867277992278</v>
      </c>
      <c r="I148" s="204">
        <f t="shared" si="5"/>
        <v>0.010632349335682072</v>
      </c>
      <c r="J148" s="203">
        <v>0</v>
      </c>
    </row>
    <row r="149" spans="1:10" ht="12.75" hidden="1">
      <c r="A149" s="38" t="s">
        <v>8</v>
      </c>
      <c r="B149" s="372"/>
      <c r="C149" s="10"/>
      <c r="D149" s="10" t="s">
        <v>197</v>
      </c>
      <c r="E149" s="258">
        <v>0</v>
      </c>
      <c r="F149" s="45">
        <v>0</v>
      </c>
      <c r="G149" s="45">
        <v>0</v>
      </c>
      <c r="H149" s="91" t="e">
        <f t="shared" si="4"/>
        <v>#DIV/0!</v>
      </c>
      <c r="I149" s="87">
        <f t="shared" si="5"/>
        <v>0</v>
      </c>
      <c r="J149" s="48">
        <v>0</v>
      </c>
    </row>
    <row r="150" spans="1:10" ht="25.5">
      <c r="A150" s="12" t="s">
        <v>327</v>
      </c>
      <c r="B150" s="10"/>
      <c r="C150" s="10"/>
      <c r="D150" s="10" t="s">
        <v>160</v>
      </c>
      <c r="E150" s="258">
        <v>65000</v>
      </c>
      <c r="F150" s="45">
        <v>207200</v>
      </c>
      <c r="G150" s="45">
        <v>206782.85</v>
      </c>
      <c r="H150" s="33">
        <f t="shared" si="4"/>
        <v>0.9979867277992278</v>
      </c>
      <c r="I150" s="91">
        <f t="shared" si="5"/>
        <v>0.010632349335682072</v>
      </c>
      <c r="J150" s="40">
        <v>0</v>
      </c>
    </row>
    <row r="151" spans="1:10" s="67" customFormat="1" ht="15" customHeight="1">
      <c r="A151" s="97" t="s">
        <v>55</v>
      </c>
      <c r="B151" s="85"/>
      <c r="C151" s="85" t="s">
        <v>152</v>
      </c>
      <c r="D151" s="85"/>
      <c r="E151" s="366">
        <f>E152</f>
        <v>0</v>
      </c>
      <c r="F151" s="209">
        <f>F152</f>
        <v>1893</v>
      </c>
      <c r="G151" s="209">
        <f>G152</f>
        <v>1595.8</v>
      </c>
      <c r="H151" s="189">
        <f t="shared" si="4"/>
        <v>0.843000528262018</v>
      </c>
      <c r="I151" s="204">
        <f t="shared" si="5"/>
        <v>8.205275761448035E-05</v>
      </c>
      <c r="J151" s="212">
        <v>0</v>
      </c>
    </row>
    <row r="152" spans="1:10" ht="38.25">
      <c r="A152" s="12" t="s">
        <v>364</v>
      </c>
      <c r="B152" s="10"/>
      <c r="C152" s="10"/>
      <c r="D152" s="10" t="s">
        <v>103</v>
      </c>
      <c r="E152" s="258">
        <v>0</v>
      </c>
      <c r="F152" s="45">
        <v>1893</v>
      </c>
      <c r="G152" s="45">
        <v>1595.8</v>
      </c>
      <c r="H152" s="33">
        <f t="shared" si="4"/>
        <v>0.843000528262018</v>
      </c>
      <c r="I152" s="91">
        <f t="shared" si="5"/>
        <v>8.205275761448035E-05</v>
      </c>
      <c r="J152" s="40">
        <v>0</v>
      </c>
    </row>
    <row r="153" spans="1:10" s="67" customFormat="1" ht="15" customHeight="1">
      <c r="A153" s="97" t="s">
        <v>265</v>
      </c>
      <c r="B153" s="85"/>
      <c r="C153" s="85" t="s">
        <v>266</v>
      </c>
      <c r="D153" s="85"/>
      <c r="E153" s="366">
        <f>E155</f>
        <v>75100</v>
      </c>
      <c r="F153" s="209">
        <f>F155+F154</f>
        <v>204425</v>
      </c>
      <c r="G153" s="209">
        <f>G155+G154</f>
        <v>198722.58</v>
      </c>
      <c r="H153" s="189">
        <f t="shared" si="4"/>
        <v>0.9721050752109575</v>
      </c>
      <c r="I153" s="204">
        <f t="shared" si="5"/>
        <v>0.010217906811169433</v>
      </c>
      <c r="J153" s="212">
        <v>0</v>
      </c>
    </row>
    <row r="154" spans="1:10" ht="12.75" hidden="1">
      <c r="A154" s="12" t="s">
        <v>8</v>
      </c>
      <c r="B154" s="10"/>
      <c r="C154" s="10"/>
      <c r="D154" s="10" t="s">
        <v>197</v>
      </c>
      <c r="E154" s="258">
        <v>0</v>
      </c>
      <c r="F154" s="206">
        <v>0</v>
      </c>
      <c r="G154" s="206">
        <v>0</v>
      </c>
      <c r="H154" s="33" t="e">
        <f t="shared" si="4"/>
        <v>#DIV/0!</v>
      </c>
      <c r="I154" s="87">
        <f t="shared" si="5"/>
        <v>0</v>
      </c>
      <c r="J154" s="48">
        <v>0</v>
      </c>
    </row>
    <row r="155" spans="1:10" ht="25.5">
      <c r="A155" s="12" t="s">
        <v>288</v>
      </c>
      <c r="B155" s="10"/>
      <c r="C155" s="10"/>
      <c r="D155" s="10" t="s">
        <v>160</v>
      </c>
      <c r="E155" s="258">
        <v>75100</v>
      </c>
      <c r="F155" s="45">
        <v>204425</v>
      </c>
      <c r="G155" s="45">
        <v>198722.58</v>
      </c>
      <c r="H155" s="33">
        <f t="shared" si="4"/>
        <v>0.9721050752109575</v>
      </c>
      <c r="I155" s="91">
        <f t="shared" si="5"/>
        <v>0.010217906811169433</v>
      </c>
      <c r="J155" s="40">
        <v>0</v>
      </c>
    </row>
    <row r="156" spans="1:10" s="67" customFormat="1" ht="15" customHeight="1">
      <c r="A156" s="97" t="s">
        <v>56</v>
      </c>
      <c r="B156" s="85"/>
      <c r="C156" s="85" t="s">
        <v>130</v>
      </c>
      <c r="D156" s="85"/>
      <c r="E156" s="366">
        <f>SUM(E157:E158)</f>
        <v>121090</v>
      </c>
      <c r="F156" s="209">
        <f>SUM(F157:F158)</f>
        <v>129020</v>
      </c>
      <c r="G156" s="209">
        <f>SUM(G157:G158)</f>
        <v>129031</v>
      </c>
      <c r="H156" s="189">
        <f t="shared" si="4"/>
        <v>1.0000852580995194</v>
      </c>
      <c r="I156" s="204">
        <f t="shared" si="5"/>
        <v>0.006634508940815901</v>
      </c>
      <c r="J156" s="212">
        <v>0</v>
      </c>
    </row>
    <row r="157" spans="1:10" s="71" customFormat="1" ht="12.75">
      <c r="A157" s="12" t="s">
        <v>8</v>
      </c>
      <c r="B157" s="10"/>
      <c r="C157" s="10"/>
      <c r="D157" s="10" t="s">
        <v>197</v>
      </c>
      <c r="E157" s="258">
        <v>90</v>
      </c>
      <c r="F157" s="45">
        <v>90</v>
      </c>
      <c r="G157" s="45">
        <v>101</v>
      </c>
      <c r="H157" s="91">
        <f t="shared" si="4"/>
        <v>1.1222222222222222</v>
      </c>
      <c r="I157" s="91">
        <f t="shared" si="5"/>
        <v>5.1932125072455915E-06</v>
      </c>
      <c r="J157" s="110">
        <v>0</v>
      </c>
    </row>
    <row r="158" spans="1:10" ht="25.5">
      <c r="A158" s="12" t="s">
        <v>288</v>
      </c>
      <c r="B158" s="3"/>
      <c r="C158" s="3"/>
      <c r="D158" s="10" t="s">
        <v>160</v>
      </c>
      <c r="E158" s="367">
        <v>121000</v>
      </c>
      <c r="F158" s="40">
        <v>128930</v>
      </c>
      <c r="G158" s="40">
        <v>128930</v>
      </c>
      <c r="H158" s="33">
        <f t="shared" si="4"/>
        <v>1</v>
      </c>
      <c r="I158" s="91">
        <f t="shared" si="5"/>
        <v>0.006629315728308655</v>
      </c>
      <c r="J158" s="40">
        <v>0</v>
      </c>
    </row>
    <row r="159" spans="1:10" s="67" customFormat="1" ht="30" customHeight="1">
      <c r="A159" s="65" t="s">
        <v>603</v>
      </c>
      <c r="B159" s="85"/>
      <c r="C159" s="85" t="s">
        <v>196</v>
      </c>
      <c r="D159" s="85"/>
      <c r="E159" s="366">
        <f>E160</f>
        <v>1080</v>
      </c>
      <c r="F159" s="203">
        <f>F160</f>
        <v>1440</v>
      </c>
      <c r="G159" s="203">
        <f>G160</f>
        <v>1440</v>
      </c>
      <c r="H159" s="189">
        <f t="shared" si="4"/>
        <v>1</v>
      </c>
      <c r="I159" s="204">
        <f t="shared" si="5"/>
        <v>7.40418416874619E-05</v>
      </c>
      <c r="J159" s="203">
        <v>0</v>
      </c>
    </row>
    <row r="160" spans="1:10" ht="12.75">
      <c r="A160" s="12" t="s">
        <v>59</v>
      </c>
      <c r="B160" s="3"/>
      <c r="C160" s="3"/>
      <c r="D160" s="10" t="s">
        <v>125</v>
      </c>
      <c r="E160" s="367">
        <v>1080</v>
      </c>
      <c r="F160" s="40">
        <v>1440</v>
      </c>
      <c r="G160" s="40">
        <v>1440</v>
      </c>
      <c r="H160" s="33">
        <f t="shared" si="4"/>
        <v>1</v>
      </c>
      <c r="I160" s="91">
        <f t="shared" si="5"/>
        <v>7.40418416874619E-05</v>
      </c>
      <c r="J160" s="48">
        <v>0</v>
      </c>
    </row>
    <row r="161" spans="1:10" s="67" customFormat="1" ht="23.25" customHeight="1">
      <c r="A161" s="97" t="s">
        <v>131</v>
      </c>
      <c r="B161" s="85"/>
      <c r="C161" s="85" t="s">
        <v>132</v>
      </c>
      <c r="D161" s="85"/>
      <c r="E161" s="366">
        <f>SUM(E162:E164)</f>
        <v>24850</v>
      </c>
      <c r="F161" s="203">
        <f>SUM(F162:F164)</f>
        <v>44186</v>
      </c>
      <c r="G161" s="203">
        <f>SUM(G162,G163,G164)</f>
        <v>44214.86</v>
      </c>
      <c r="H161" s="189">
        <f t="shared" si="4"/>
        <v>1.0006531480559453</v>
      </c>
      <c r="I161" s="204">
        <f t="shared" si="5"/>
        <v>0.0022734372669120082</v>
      </c>
      <c r="J161" s="203">
        <v>0</v>
      </c>
    </row>
    <row r="162" spans="1:10" ht="12.75">
      <c r="A162" s="12" t="s">
        <v>59</v>
      </c>
      <c r="B162" s="3"/>
      <c r="C162" s="3"/>
      <c r="D162" s="10" t="s">
        <v>125</v>
      </c>
      <c r="E162" s="367">
        <v>18900</v>
      </c>
      <c r="F162" s="40">
        <v>13800</v>
      </c>
      <c r="G162" s="40">
        <v>13784.44</v>
      </c>
      <c r="H162" s="33">
        <f t="shared" si="4"/>
        <v>0.998872463768116</v>
      </c>
      <c r="I162" s="91">
        <f t="shared" si="5"/>
        <v>0.0007087675862710537</v>
      </c>
      <c r="J162" s="48">
        <v>0</v>
      </c>
    </row>
    <row r="163" spans="1:10" ht="38.25">
      <c r="A163" s="12" t="s">
        <v>364</v>
      </c>
      <c r="B163" s="3"/>
      <c r="C163" s="3"/>
      <c r="D163" s="10" t="s">
        <v>103</v>
      </c>
      <c r="E163" s="367">
        <v>5900</v>
      </c>
      <c r="F163" s="40">
        <v>30336</v>
      </c>
      <c r="G163" s="40">
        <v>30335.44</v>
      </c>
      <c r="H163" s="33">
        <f t="shared" si="4"/>
        <v>0.9999815400843881</v>
      </c>
      <c r="I163" s="91">
        <f t="shared" si="5"/>
        <v>0.0015597860041663188</v>
      </c>
      <c r="J163" s="40">
        <v>0</v>
      </c>
    </row>
    <row r="164" spans="1:10" ht="35.25" customHeight="1">
      <c r="A164" s="13" t="s">
        <v>313</v>
      </c>
      <c r="B164" s="3"/>
      <c r="C164" s="3"/>
      <c r="D164" s="10" t="s">
        <v>104</v>
      </c>
      <c r="E164" s="367">
        <v>50</v>
      </c>
      <c r="F164" s="40">
        <v>50</v>
      </c>
      <c r="G164" s="40">
        <v>94.98</v>
      </c>
      <c r="H164" s="33">
        <f t="shared" si="4"/>
        <v>1.8996000000000002</v>
      </c>
      <c r="I164" s="91">
        <f t="shared" si="5"/>
        <v>4.883676474635508E-06</v>
      </c>
      <c r="J164" s="40">
        <v>0</v>
      </c>
    </row>
    <row r="165" spans="1:10" s="67" customFormat="1" ht="15" customHeight="1">
      <c r="A165" s="97" t="s">
        <v>15</v>
      </c>
      <c r="B165" s="85"/>
      <c r="C165" s="85" t="s">
        <v>153</v>
      </c>
      <c r="D165" s="85"/>
      <c r="E165" s="366">
        <f>+SUM(E168:E168)</f>
        <v>53700</v>
      </c>
      <c r="F165" s="203">
        <f>SUM(F166:F169)</f>
        <v>57629.78</v>
      </c>
      <c r="G165" s="203">
        <f>SUM(G166:G169)</f>
        <v>56308.869999999995</v>
      </c>
      <c r="H165" s="189">
        <f t="shared" si="4"/>
        <v>0.9770793849985198</v>
      </c>
      <c r="I165" s="204">
        <f t="shared" si="5"/>
        <v>0.0028952864153749115</v>
      </c>
      <c r="J165" s="212">
        <v>0</v>
      </c>
    </row>
    <row r="166" spans="1:10" s="67" customFormat="1" ht="12.75" customHeight="1">
      <c r="A166" s="12" t="s">
        <v>8</v>
      </c>
      <c r="B166" s="85"/>
      <c r="C166" s="85"/>
      <c r="D166" s="10" t="s">
        <v>197</v>
      </c>
      <c r="E166" s="258">
        <v>0</v>
      </c>
      <c r="F166" s="45">
        <v>200</v>
      </c>
      <c r="G166" s="45">
        <v>200</v>
      </c>
      <c r="H166" s="91">
        <f t="shared" si="4"/>
        <v>1</v>
      </c>
      <c r="I166" s="91">
        <f t="shared" si="5"/>
        <v>1.0283589123258597E-05</v>
      </c>
      <c r="J166" s="110">
        <v>0</v>
      </c>
    </row>
    <row r="167" spans="1:10" s="78" customFormat="1" ht="38.25" customHeight="1">
      <c r="A167" s="12" t="s">
        <v>364</v>
      </c>
      <c r="B167" s="76"/>
      <c r="C167" s="76"/>
      <c r="D167" s="10" t="s">
        <v>103</v>
      </c>
      <c r="E167" s="258">
        <v>0</v>
      </c>
      <c r="F167" s="45">
        <v>429.78</v>
      </c>
      <c r="G167" s="45">
        <v>429.78</v>
      </c>
      <c r="H167" s="91">
        <f t="shared" si="4"/>
        <v>1</v>
      </c>
      <c r="I167" s="91">
        <f t="shared" si="5"/>
        <v>2.2098404666970398E-05</v>
      </c>
      <c r="J167" s="45">
        <v>0</v>
      </c>
    </row>
    <row r="168" spans="1:10" ht="35.25" customHeight="1">
      <c r="A168" s="373" t="s">
        <v>328</v>
      </c>
      <c r="B168" s="3"/>
      <c r="C168" s="3"/>
      <c r="D168" s="10" t="s">
        <v>160</v>
      </c>
      <c r="E168" s="367">
        <v>53700</v>
      </c>
      <c r="F168" s="40">
        <v>57000</v>
      </c>
      <c r="G168" s="40">
        <v>55678.63</v>
      </c>
      <c r="H168" s="33">
        <f t="shared" si="4"/>
        <v>0.9768180701754385</v>
      </c>
      <c r="I168" s="91">
        <f t="shared" si="5"/>
        <v>0.0028628807693296993</v>
      </c>
      <c r="J168" s="40">
        <v>0</v>
      </c>
    </row>
    <row r="169" spans="1:10" ht="37.5" customHeight="1">
      <c r="A169" s="13" t="s">
        <v>313</v>
      </c>
      <c r="B169" s="3"/>
      <c r="C169" s="3"/>
      <c r="D169" s="10" t="s">
        <v>104</v>
      </c>
      <c r="E169" s="367">
        <v>0</v>
      </c>
      <c r="F169" s="40">
        <v>0</v>
      </c>
      <c r="G169" s="40">
        <v>0.46</v>
      </c>
      <c r="H169" s="33"/>
      <c r="I169" s="91">
        <f t="shared" si="5"/>
        <v>2.3652254983494776E-08</v>
      </c>
      <c r="J169" s="40">
        <v>0</v>
      </c>
    </row>
    <row r="170" spans="1:10" s="36" customFormat="1" ht="15.75" customHeight="1" hidden="1">
      <c r="A170" s="8" t="s">
        <v>244</v>
      </c>
      <c r="B170" s="32" t="s">
        <v>245</v>
      </c>
      <c r="C170" s="32"/>
      <c r="D170" s="32"/>
      <c r="E170" s="368">
        <f>SUM(E171)</f>
        <v>0</v>
      </c>
      <c r="F170" s="72">
        <f>SUM(F171)</f>
        <v>0</v>
      </c>
      <c r="G170" s="72">
        <f>SUM(G171)</f>
        <v>0</v>
      </c>
      <c r="H170" s="87" t="e">
        <f t="shared" si="4"/>
        <v>#DIV/0!</v>
      </c>
      <c r="I170" s="87">
        <f t="shared" si="5"/>
        <v>0</v>
      </c>
      <c r="J170" s="72">
        <f>SUM(J171)</f>
        <v>0</v>
      </c>
    </row>
    <row r="171" spans="1:10" s="78" customFormat="1" ht="15.75" customHeight="1" hidden="1">
      <c r="A171" s="79" t="s">
        <v>15</v>
      </c>
      <c r="B171" s="76"/>
      <c r="C171" s="76" t="s">
        <v>246</v>
      </c>
      <c r="D171" s="76"/>
      <c r="E171" s="369">
        <f>SUM(E172:E173)</f>
        <v>0</v>
      </c>
      <c r="F171" s="80">
        <f>SUM(F172:F173)</f>
        <v>0</v>
      </c>
      <c r="G171" s="80">
        <f>SUM(G172:G173)</f>
        <v>0</v>
      </c>
      <c r="H171" s="88" t="e">
        <f t="shared" si="4"/>
        <v>#DIV/0!</v>
      </c>
      <c r="I171" s="87">
        <f t="shared" si="5"/>
        <v>0</v>
      </c>
      <c r="J171" s="81">
        <v>0</v>
      </c>
    </row>
    <row r="172" spans="1:10" ht="37.5" customHeight="1" hidden="1">
      <c r="A172" s="109" t="s">
        <v>275</v>
      </c>
      <c r="B172" s="3"/>
      <c r="C172" s="10"/>
      <c r="D172" s="10" t="s">
        <v>281</v>
      </c>
      <c r="E172" s="367">
        <v>0</v>
      </c>
      <c r="F172" s="42">
        <v>0</v>
      </c>
      <c r="G172" s="42">
        <v>0</v>
      </c>
      <c r="H172" s="33" t="e">
        <f aca="true" t="shared" si="6" ref="H172:H215">G172/F172</f>
        <v>#DIV/0!</v>
      </c>
      <c r="I172" s="87">
        <f t="shared" si="5"/>
        <v>0</v>
      </c>
      <c r="J172" s="40">
        <v>0</v>
      </c>
    </row>
    <row r="173" spans="1:10" ht="39" customHeight="1" hidden="1">
      <c r="A173" s="109" t="s">
        <v>275</v>
      </c>
      <c r="B173" s="3"/>
      <c r="C173" s="10"/>
      <c r="D173" s="10" t="s">
        <v>247</v>
      </c>
      <c r="E173" s="367">
        <v>0</v>
      </c>
      <c r="F173" s="42">
        <v>0</v>
      </c>
      <c r="G173" s="42">
        <v>0</v>
      </c>
      <c r="H173" s="33" t="e">
        <f t="shared" si="6"/>
        <v>#DIV/0!</v>
      </c>
      <c r="I173" s="87">
        <f t="shared" si="5"/>
        <v>0</v>
      </c>
      <c r="J173" s="40">
        <v>0</v>
      </c>
    </row>
    <row r="174" spans="1:10" ht="18" customHeight="1">
      <c r="A174" s="8" t="s">
        <v>57</v>
      </c>
      <c r="B174" s="32" t="s">
        <v>198</v>
      </c>
      <c r="C174" s="3"/>
      <c r="D174" s="10"/>
      <c r="E174" s="368">
        <f>SUM(E175)</f>
        <v>0</v>
      </c>
      <c r="F174" s="43">
        <f>SUM(F175)</f>
        <v>104856</v>
      </c>
      <c r="G174" s="43">
        <f>SUM(G175)</f>
        <v>91133.47</v>
      </c>
      <c r="H174" s="87">
        <f t="shared" si="6"/>
        <v>0.869129758907454</v>
      </c>
      <c r="I174" s="87">
        <f t="shared" si="5"/>
        <v>0.004685895804284069</v>
      </c>
      <c r="J174" s="50">
        <v>0</v>
      </c>
    </row>
    <row r="175" spans="1:10" s="67" customFormat="1" ht="15" customHeight="1">
      <c r="A175" s="97" t="s">
        <v>163</v>
      </c>
      <c r="B175" s="85"/>
      <c r="C175" s="85" t="s">
        <v>164</v>
      </c>
      <c r="D175" s="85"/>
      <c r="E175" s="366">
        <f>SUM(E176)</f>
        <v>0</v>
      </c>
      <c r="F175" s="203">
        <f>F176+F177</f>
        <v>104856</v>
      </c>
      <c r="G175" s="203">
        <f>G176+G177</f>
        <v>91133.47</v>
      </c>
      <c r="H175" s="189">
        <f t="shared" si="6"/>
        <v>0.869129758907454</v>
      </c>
      <c r="I175" s="204">
        <f t="shared" si="5"/>
        <v>0.004685895804284069</v>
      </c>
      <c r="J175" s="212">
        <v>0</v>
      </c>
    </row>
    <row r="176" spans="1:10" ht="26.25" customHeight="1">
      <c r="A176" s="12" t="s">
        <v>288</v>
      </c>
      <c r="B176" s="32"/>
      <c r="C176" s="10"/>
      <c r="D176" s="10" t="s">
        <v>160</v>
      </c>
      <c r="E176" s="367">
        <v>0</v>
      </c>
      <c r="F176" s="40">
        <v>82371</v>
      </c>
      <c r="G176" s="40">
        <v>75302.4</v>
      </c>
      <c r="H176" s="33">
        <f t="shared" si="6"/>
        <v>0.9141858178242341</v>
      </c>
      <c r="I176" s="91">
        <f t="shared" si="5"/>
        <v>0.003871894707976341</v>
      </c>
      <c r="J176" s="48">
        <v>0</v>
      </c>
    </row>
    <row r="177" spans="1:10" ht="48.75" customHeight="1">
      <c r="A177" s="109" t="s">
        <v>610</v>
      </c>
      <c r="B177" s="32"/>
      <c r="C177" s="10"/>
      <c r="D177" s="10" t="s">
        <v>410</v>
      </c>
      <c r="E177" s="367">
        <v>0</v>
      </c>
      <c r="F177" s="40">
        <v>22485</v>
      </c>
      <c r="G177" s="40">
        <v>15831.07</v>
      </c>
      <c r="H177" s="33">
        <f t="shared" si="6"/>
        <v>0.7040724927729597</v>
      </c>
      <c r="I177" s="91">
        <f t="shared" si="5"/>
        <v>0.0008140010963077275</v>
      </c>
      <c r="J177" s="48"/>
    </row>
    <row r="178" spans="1:10" ht="18" customHeight="1">
      <c r="A178" s="5" t="s">
        <v>61</v>
      </c>
      <c r="B178" s="2">
        <v>900</v>
      </c>
      <c r="C178" s="2"/>
      <c r="D178" s="2"/>
      <c r="E178" s="365">
        <f>SUM(E189,E195,E197,E179,E193,E191)</f>
        <v>29890</v>
      </c>
      <c r="F178" s="41">
        <f>SUM(F189,F195,F197,F179,F187,F191,F193,F183)</f>
        <v>615486.89</v>
      </c>
      <c r="G178" s="41">
        <f>SUM(G189,G195,G197,G179,G187,G191,G193,G183,)</f>
        <v>589184.74</v>
      </c>
      <c r="H178" s="87">
        <f t="shared" si="6"/>
        <v>0.9572661084625214</v>
      </c>
      <c r="I178" s="87">
        <f t="shared" si="5"/>
        <v>0.030294668919269723</v>
      </c>
      <c r="J178" s="41">
        <f>SUM(J189,J195,J197,J179,J187,J191,J193,J183,)</f>
        <v>7949.8</v>
      </c>
    </row>
    <row r="179" spans="1:10" s="67" customFormat="1" ht="15" customHeight="1">
      <c r="A179" s="211" t="s">
        <v>87</v>
      </c>
      <c r="B179" s="83"/>
      <c r="C179" s="83" t="s">
        <v>88</v>
      </c>
      <c r="D179" s="83"/>
      <c r="E179" s="370">
        <f>SUM(E182:E182)</f>
        <v>0</v>
      </c>
      <c r="F179" s="216">
        <f>SUM(F180:F182)</f>
        <v>774</v>
      </c>
      <c r="G179" s="216">
        <f>SUM(G180:G182)</f>
        <v>774.9</v>
      </c>
      <c r="H179" s="204">
        <f t="shared" si="6"/>
        <v>1.0011627906976743</v>
      </c>
      <c r="I179" s="204">
        <f t="shared" si="5"/>
        <v>3.9843766058065437E-05</v>
      </c>
      <c r="J179" s="374">
        <v>0</v>
      </c>
    </row>
    <row r="180" spans="1:10" s="67" customFormat="1" ht="12.75">
      <c r="A180" s="12" t="s">
        <v>8</v>
      </c>
      <c r="B180" s="83"/>
      <c r="C180" s="83"/>
      <c r="D180" s="10" t="s">
        <v>197</v>
      </c>
      <c r="E180" s="258"/>
      <c r="F180" s="206">
        <v>774</v>
      </c>
      <c r="G180" s="206">
        <v>774.9</v>
      </c>
      <c r="H180" s="91">
        <f t="shared" si="6"/>
        <v>1.0011627906976743</v>
      </c>
      <c r="I180" s="91">
        <f t="shared" si="5"/>
        <v>3.9843766058065437E-05</v>
      </c>
      <c r="J180" s="110">
        <v>0</v>
      </c>
    </row>
    <row r="181" spans="1:10" s="78" customFormat="1" ht="36" customHeight="1" hidden="1">
      <c r="A181" s="107" t="s">
        <v>284</v>
      </c>
      <c r="B181" s="84"/>
      <c r="C181" s="84"/>
      <c r="D181" s="10" t="s">
        <v>285</v>
      </c>
      <c r="E181" s="258">
        <v>0</v>
      </c>
      <c r="F181" s="206">
        <v>0</v>
      </c>
      <c r="G181" s="206">
        <v>0</v>
      </c>
      <c r="H181" s="91"/>
      <c r="I181" s="87">
        <f t="shared" si="5"/>
        <v>0</v>
      </c>
      <c r="J181" s="110">
        <v>0</v>
      </c>
    </row>
    <row r="182" spans="1:10" s="26" customFormat="1" ht="42.75" customHeight="1" hidden="1">
      <c r="A182" s="13" t="s">
        <v>275</v>
      </c>
      <c r="B182" s="7"/>
      <c r="C182" s="7"/>
      <c r="D182" s="7" t="s">
        <v>276</v>
      </c>
      <c r="E182" s="371">
        <v>0</v>
      </c>
      <c r="F182" s="217">
        <v>0</v>
      </c>
      <c r="G182" s="217">
        <v>0</v>
      </c>
      <c r="H182" s="33" t="e">
        <f t="shared" si="6"/>
        <v>#DIV/0!</v>
      </c>
      <c r="I182" s="87">
        <f t="shared" si="5"/>
        <v>0</v>
      </c>
      <c r="J182" s="44">
        <v>0</v>
      </c>
    </row>
    <row r="183" spans="1:10" s="67" customFormat="1" ht="15" customHeight="1">
      <c r="A183" s="103" t="s">
        <v>378</v>
      </c>
      <c r="B183" s="83"/>
      <c r="C183" s="83" t="s">
        <v>379</v>
      </c>
      <c r="D183" s="83"/>
      <c r="E183" s="370">
        <f>E184</f>
        <v>0</v>
      </c>
      <c r="F183" s="216">
        <f>SUM(F184:F186)</f>
        <v>562253.89</v>
      </c>
      <c r="G183" s="216">
        <f>SUM(G184:G186)</f>
        <v>557337.9</v>
      </c>
      <c r="H183" s="189">
        <f t="shared" si="6"/>
        <v>0.9912566367482135</v>
      </c>
      <c r="I183" s="204">
        <f t="shared" si="5"/>
        <v>0.02865716983209894</v>
      </c>
      <c r="J183" s="213">
        <f>J184</f>
        <v>7949.8</v>
      </c>
    </row>
    <row r="184" spans="1:10" s="26" customFormat="1" ht="25.5" customHeight="1">
      <c r="A184" s="12" t="s">
        <v>366</v>
      </c>
      <c r="B184" s="7"/>
      <c r="C184" s="7"/>
      <c r="D184" s="7" t="s">
        <v>117</v>
      </c>
      <c r="E184" s="371"/>
      <c r="F184" s="217">
        <v>557482</v>
      </c>
      <c r="G184" s="217">
        <v>552565.8</v>
      </c>
      <c r="H184" s="91">
        <f t="shared" si="6"/>
        <v>0.9911814193103994</v>
      </c>
      <c r="I184" s="91">
        <f t="shared" si="5"/>
        <v>0.02841179825382343</v>
      </c>
      <c r="J184" s="44">
        <v>7949.8</v>
      </c>
    </row>
    <row r="185" spans="1:10" s="26" customFormat="1" ht="12.75" customHeight="1">
      <c r="A185" s="12" t="s">
        <v>182</v>
      </c>
      <c r="B185" s="7"/>
      <c r="C185" s="7"/>
      <c r="D185" s="7" t="s">
        <v>106</v>
      </c>
      <c r="E185" s="371">
        <v>0</v>
      </c>
      <c r="F185" s="217">
        <v>12</v>
      </c>
      <c r="G185" s="217">
        <v>12.21</v>
      </c>
      <c r="H185" s="91">
        <f t="shared" si="6"/>
        <v>1.0175</v>
      </c>
      <c r="I185" s="91">
        <f t="shared" si="5"/>
        <v>6.278131159749374E-07</v>
      </c>
      <c r="J185" s="44">
        <v>0</v>
      </c>
    </row>
    <row r="186" spans="1:10" s="26" customFormat="1" ht="38.25" customHeight="1">
      <c r="A186" s="107" t="s">
        <v>284</v>
      </c>
      <c r="B186" s="7"/>
      <c r="C186" s="7"/>
      <c r="D186" s="7" t="s">
        <v>285</v>
      </c>
      <c r="E186" s="371">
        <v>0</v>
      </c>
      <c r="F186" s="217">
        <v>4759.89</v>
      </c>
      <c r="G186" s="217">
        <v>4759.89</v>
      </c>
      <c r="H186" s="91">
        <f t="shared" si="6"/>
        <v>1</v>
      </c>
      <c r="I186" s="91">
        <f t="shared" si="5"/>
        <v>0.00024474376515953687</v>
      </c>
      <c r="J186" s="44">
        <v>0</v>
      </c>
    </row>
    <row r="187" spans="1:10" s="78" customFormat="1" ht="19.5" customHeight="1" hidden="1">
      <c r="A187" s="82" t="s">
        <v>62</v>
      </c>
      <c r="B187" s="84"/>
      <c r="C187" s="85" t="s">
        <v>400</v>
      </c>
      <c r="D187" s="85"/>
      <c r="E187" s="366">
        <v>0</v>
      </c>
      <c r="F187" s="209">
        <f>SUM(F188:F188)</f>
        <v>0</v>
      </c>
      <c r="G187" s="209">
        <f>SUM(G188:G188)</f>
        <v>0</v>
      </c>
      <c r="H187" s="87" t="e">
        <f t="shared" si="6"/>
        <v>#DIV/0!</v>
      </c>
      <c r="I187" s="87">
        <f t="shared" si="5"/>
        <v>0</v>
      </c>
      <c r="J187" s="212">
        <v>0</v>
      </c>
    </row>
    <row r="188" spans="1:10" s="26" customFormat="1" ht="12.75" customHeight="1" hidden="1">
      <c r="A188" s="12" t="s">
        <v>8</v>
      </c>
      <c r="B188" s="7"/>
      <c r="C188" s="7"/>
      <c r="D188" s="7" t="s">
        <v>197</v>
      </c>
      <c r="E188" s="371">
        <v>0</v>
      </c>
      <c r="F188" s="217">
        <v>0</v>
      </c>
      <c r="G188" s="217">
        <v>0</v>
      </c>
      <c r="H188" s="33"/>
      <c r="I188" s="87">
        <f t="shared" si="5"/>
        <v>0</v>
      </c>
      <c r="J188" s="51">
        <v>0</v>
      </c>
    </row>
    <row r="189" spans="1:10" s="67" customFormat="1" ht="15" customHeight="1">
      <c r="A189" s="218" t="s">
        <v>241</v>
      </c>
      <c r="B189" s="85"/>
      <c r="C189" s="85" t="s">
        <v>230</v>
      </c>
      <c r="D189" s="85"/>
      <c r="E189" s="366">
        <v>0</v>
      </c>
      <c r="F189" s="203">
        <f>SUM(F190:F190)</f>
        <v>14888</v>
      </c>
      <c r="G189" s="203">
        <f>SUM(G190:G190)</f>
        <v>14888</v>
      </c>
      <c r="H189" s="189">
        <f t="shared" si="6"/>
        <v>1</v>
      </c>
      <c r="I189" s="204">
        <f t="shared" si="5"/>
        <v>0.0007655103743353701</v>
      </c>
      <c r="J189" s="212">
        <v>0</v>
      </c>
    </row>
    <row r="190" spans="1:10" ht="34.5" customHeight="1">
      <c r="A190" s="147" t="s">
        <v>284</v>
      </c>
      <c r="B190" s="10"/>
      <c r="C190" s="10"/>
      <c r="D190" s="10" t="s">
        <v>285</v>
      </c>
      <c r="E190" s="258">
        <v>0</v>
      </c>
      <c r="F190" s="45">
        <v>14888</v>
      </c>
      <c r="G190" s="45">
        <v>14888</v>
      </c>
      <c r="H190" s="33">
        <f t="shared" si="6"/>
        <v>1</v>
      </c>
      <c r="I190" s="91">
        <f t="shared" si="5"/>
        <v>0.0007655103743353701</v>
      </c>
      <c r="J190" s="45">
        <v>0</v>
      </c>
    </row>
    <row r="191" spans="1:10" s="67" customFormat="1" ht="15" customHeight="1">
      <c r="A191" s="375" t="s">
        <v>509</v>
      </c>
      <c r="B191" s="85"/>
      <c r="C191" s="85" t="s">
        <v>510</v>
      </c>
      <c r="D191" s="85"/>
      <c r="E191" s="366">
        <f>SUM(E192)</f>
        <v>19890</v>
      </c>
      <c r="F191" s="203">
        <f>F192</f>
        <v>19890</v>
      </c>
      <c r="G191" s="203">
        <f>G192</f>
        <v>0</v>
      </c>
      <c r="H191" s="204">
        <f t="shared" si="6"/>
        <v>0</v>
      </c>
      <c r="I191" s="204">
        <f t="shared" si="5"/>
        <v>0</v>
      </c>
      <c r="J191" s="212">
        <v>0</v>
      </c>
    </row>
    <row r="192" spans="1:10" ht="46.5" customHeight="1">
      <c r="A192" s="147" t="s">
        <v>604</v>
      </c>
      <c r="B192" s="10"/>
      <c r="C192" s="10"/>
      <c r="D192" s="10" t="s">
        <v>281</v>
      </c>
      <c r="E192" s="258">
        <v>19890</v>
      </c>
      <c r="F192" s="45">
        <v>19890</v>
      </c>
      <c r="G192" s="45">
        <v>0</v>
      </c>
      <c r="H192" s="33">
        <f t="shared" si="6"/>
        <v>0</v>
      </c>
      <c r="I192" s="91">
        <f t="shared" si="5"/>
        <v>0</v>
      </c>
      <c r="J192" s="45">
        <v>0</v>
      </c>
    </row>
    <row r="193" spans="1:10" s="67" customFormat="1" ht="28.5" customHeight="1">
      <c r="A193" s="218" t="s">
        <v>286</v>
      </c>
      <c r="B193" s="85"/>
      <c r="C193" s="85" t="s">
        <v>287</v>
      </c>
      <c r="D193" s="85"/>
      <c r="E193" s="366">
        <f>SUM(E194)</f>
        <v>10000</v>
      </c>
      <c r="F193" s="203">
        <f>SUM(F194)</f>
        <v>16000</v>
      </c>
      <c r="G193" s="203">
        <f>G194</f>
        <v>14406.65</v>
      </c>
      <c r="H193" s="189">
        <f t="shared" si="6"/>
        <v>0.9004156249999999</v>
      </c>
      <c r="I193" s="204">
        <f t="shared" si="5"/>
        <v>0.0007407603462129674</v>
      </c>
      <c r="J193" s="203">
        <v>0</v>
      </c>
    </row>
    <row r="194" spans="1:10" ht="12.75" customHeight="1">
      <c r="A194" s="107" t="s">
        <v>158</v>
      </c>
      <c r="B194" s="10"/>
      <c r="C194" s="10"/>
      <c r="D194" s="10" t="s">
        <v>134</v>
      </c>
      <c r="E194" s="258">
        <v>10000</v>
      </c>
      <c r="F194" s="45">
        <v>16000</v>
      </c>
      <c r="G194" s="45">
        <v>14406.65</v>
      </c>
      <c r="H194" s="33">
        <f t="shared" si="6"/>
        <v>0.9004156249999999</v>
      </c>
      <c r="I194" s="91">
        <f t="shared" si="5"/>
        <v>0.0007407603462129674</v>
      </c>
      <c r="J194" s="110">
        <v>0</v>
      </c>
    </row>
    <row r="195" spans="1:10" s="67" customFormat="1" ht="24.75" customHeight="1">
      <c r="A195" s="97" t="s">
        <v>226</v>
      </c>
      <c r="B195" s="85"/>
      <c r="C195" s="85" t="s">
        <v>227</v>
      </c>
      <c r="D195" s="85"/>
      <c r="E195" s="366">
        <v>0</v>
      </c>
      <c r="F195" s="203">
        <f>SUM(F196)</f>
        <v>168</v>
      </c>
      <c r="G195" s="203">
        <f>G196</f>
        <v>263.79</v>
      </c>
      <c r="H195" s="189">
        <f t="shared" si="6"/>
        <v>1.5701785714285716</v>
      </c>
      <c r="I195" s="204">
        <f t="shared" si="5"/>
        <v>1.3563539874121928E-05</v>
      </c>
      <c r="J195" s="203">
        <v>0</v>
      </c>
    </row>
    <row r="196" spans="1:10" ht="12.75" customHeight="1">
      <c r="A196" s="12" t="s">
        <v>228</v>
      </c>
      <c r="B196" s="10"/>
      <c r="C196" s="10"/>
      <c r="D196" s="10" t="s">
        <v>224</v>
      </c>
      <c r="E196" s="258">
        <v>0</v>
      </c>
      <c r="F196" s="45">
        <v>168</v>
      </c>
      <c r="G196" s="45">
        <v>263.79</v>
      </c>
      <c r="H196" s="33">
        <f t="shared" si="6"/>
        <v>1.5701785714285716</v>
      </c>
      <c r="I196" s="91">
        <f aca="true" t="shared" si="7" ref="I196:I215">G196/19448462.75</f>
        <v>1.3563539874121928E-05</v>
      </c>
      <c r="J196" s="110">
        <v>0</v>
      </c>
    </row>
    <row r="197" spans="1:10" s="67" customFormat="1" ht="15" customHeight="1">
      <c r="A197" s="97" t="s">
        <v>15</v>
      </c>
      <c r="B197" s="85"/>
      <c r="C197" s="85" t="s">
        <v>91</v>
      </c>
      <c r="D197" s="85"/>
      <c r="E197" s="366">
        <f>SUM(E198:E199)</f>
        <v>0</v>
      </c>
      <c r="F197" s="203">
        <f>SUM(F198:F199)</f>
        <v>1513</v>
      </c>
      <c r="G197" s="203">
        <f>SUM(G198:G199)</f>
        <v>1513.5</v>
      </c>
      <c r="H197" s="204">
        <f t="shared" si="6"/>
        <v>1.0003304692663582</v>
      </c>
      <c r="I197" s="204">
        <f t="shared" si="7"/>
        <v>7.782106069025944E-05</v>
      </c>
      <c r="J197" s="212">
        <v>0</v>
      </c>
    </row>
    <row r="198" spans="1:10" s="26" customFormat="1" ht="12.75" customHeight="1" hidden="1">
      <c r="A198" s="12" t="s">
        <v>16</v>
      </c>
      <c r="B198" s="10"/>
      <c r="C198" s="10"/>
      <c r="D198" s="10" t="s">
        <v>102</v>
      </c>
      <c r="E198" s="258">
        <v>0</v>
      </c>
      <c r="F198" s="45">
        <v>0</v>
      </c>
      <c r="G198" s="45">
        <v>0</v>
      </c>
      <c r="H198" s="33"/>
      <c r="I198" s="87">
        <f t="shared" si="7"/>
        <v>0</v>
      </c>
      <c r="J198" s="110">
        <v>0</v>
      </c>
    </row>
    <row r="199" spans="1:10" s="26" customFormat="1" ht="12.75" customHeight="1">
      <c r="A199" s="12" t="s">
        <v>8</v>
      </c>
      <c r="B199" s="10"/>
      <c r="C199" s="10"/>
      <c r="D199" s="10" t="s">
        <v>197</v>
      </c>
      <c r="E199" s="258">
        <v>0</v>
      </c>
      <c r="F199" s="45">
        <v>1513</v>
      </c>
      <c r="G199" s="45">
        <v>1513.5</v>
      </c>
      <c r="H199" s="33">
        <f t="shared" si="6"/>
        <v>1.0003304692663582</v>
      </c>
      <c r="I199" s="91">
        <f t="shared" si="7"/>
        <v>7.782106069025944E-05</v>
      </c>
      <c r="J199" s="110">
        <v>0</v>
      </c>
    </row>
    <row r="200" spans="1:10" ht="18" customHeight="1">
      <c r="A200" s="5" t="s">
        <v>64</v>
      </c>
      <c r="B200" s="2">
        <v>921</v>
      </c>
      <c r="C200" s="2"/>
      <c r="D200" s="2"/>
      <c r="E200" s="365">
        <f aca="true" t="shared" si="8" ref="E200:G201">SUM(E201)</f>
        <v>60000</v>
      </c>
      <c r="F200" s="41">
        <f t="shared" si="8"/>
        <v>60000</v>
      </c>
      <c r="G200" s="41">
        <f t="shared" si="8"/>
        <v>60000</v>
      </c>
      <c r="H200" s="87">
        <f t="shared" si="6"/>
        <v>1</v>
      </c>
      <c r="I200" s="87">
        <f t="shared" si="7"/>
        <v>0.003085076736977579</v>
      </c>
      <c r="J200" s="50">
        <v>0</v>
      </c>
    </row>
    <row r="201" spans="1:10" s="67" customFormat="1" ht="15" customHeight="1">
      <c r="A201" s="97" t="s">
        <v>67</v>
      </c>
      <c r="B201" s="85"/>
      <c r="C201" s="85">
        <v>92116</v>
      </c>
      <c r="D201" s="85"/>
      <c r="E201" s="366">
        <f t="shared" si="8"/>
        <v>60000</v>
      </c>
      <c r="F201" s="203">
        <f t="shared" si="8"/>
        <v>60000</v>
      </c>
      <c r="G201" s="203">
        <f t="shared" si="8"/>
        <v>60000</v>
      </c>
      <c r="H201" s="189">
        <f t="shared" si="6"/>
        <v>1</v>
      </c>
      <c r="I201" s="204">
        <f t="shared" si="7"/>
        <v>0.003085076736977579</v>
      </c>
      <c r="J201" s="212">
        <v>0</v>
      </c>
    </row>
    <row r="202" spans="1:10" ht="39.75" customHeight="1">
      <c r="A202" s="12" t="s">
        <v>329</v>
      </c>
      <c r="B202" s="3"/>
      <c r="C202" s="10"/>
      <c r="D202" s="10" t="s">
        <v>133</v>
      </c>
      <c r="E202" s="367">
        <v>60000</v>
      </c>
      <c r="F202" s="40">
        <v>60000</v>
      </c>
      <c r="G202" s="40">
        <v>60000</v>
      </c>
      <c r="H202" s="33">
        <f t="shared" si="6"/>
        <v>1</v>
      </c>
      <c r="I202" s="91">
        <f t="shared" si="7"/>
        <v>0.003085076736977579</v>
      </c>
      <c r="J202" s="45">
        <v>0</v>
      </c>
    </row>
    <row r="203" spans="1:12" ht="18" customHeight="1">
      <c r="A203" s="20" t="s">
        <v>360</v>
      </c>
      <c r="B203" s="32" t="s">
        <v>225</v>
      </c>
      <c r="C203" s="32"/>
      <c r="D203" s="32"/>
      <c r="E203" s="368">
        <f>SUM(E204)</f>
        <v>61196</v>
      </c>
      <c r="F203" s="72">
        <f>SUM(F210,F204)</f>
        <v>257621.11</v>
      </c>
      <c r="G203" s="72">
        <f>SUM(G204,G210)</f>
        <v>258944.65</v>
      </c>
      <c r="H203" s="87">
        <f t="shared" si="6"/>
        <v>1.005137544823093</v>
      </c>
      <c r="I203" s="87">
        <f t="shared" si="7"/>
        <v>0.013314401931330022</v>
      </c>
      <c r="J203" s="72">
        <f>SUM(J204)</f>
        <v>0</v>
      </c>
      <c r="L203" s="70"/>
    </row>
    <row r="204" spans="1:12" s="67" customFormat="1" ht="15" customHeight="1">
      <c r="A204" s="114" t="s">
        <v>255</v>
      </c>
      <c r="B204" s="85"/>
      <c r="C204" s="85" t="s">
        <v>256</v>
      </c>
      <c r="D204" s="85"/>
      <c r="E204" s="366">
        <f>SUM(E205:E209)</f>
        <v>61196</v>
      </c>
      <c r="F204" s="209">
        <f>SUM(F205:F209)</f>
        <v>67621.11</v>
      </c>
      <c r="G204" s="209">
        <f>SUM(G205:G209)</f>
        <v>68944.65</v>
      </c>
      <c r="H204" s="189">
        <f t="shared" si="6"/>
        <v>1.0195728819003413</v>
      </c>
      <c r="I204" s="204">
        <f t="shared" si="7"/>
        <v>0.0035449922642343543</v>
      </c>
      <c r="J204" s="209">
        <f>SUM(J205:J208)</f>
        <v>0</v>
      </c>
      <c r="L204" s="100"/>
    </row>
    <row r="205" spans="1:12" s="26" customFormat="1" ht="39" customHeight="1">
      <c r="A205" s="109" t="s">
        <v>365</v>
      </c>
      <c r="B205" s="10"/>
      <c r="C205" s="10"/>
      <c r="D205" s="10" t="s">
        <v>101</v>
      </c>
      <c r="E205" s="258">
        <v>7245</v>
      </c>
      <c r="F205" s="45">
        <v>7245</v>
      </c>
      <c r="G205" s="45">
        <v>7245.48</v>
      </c>
      <c r="H205" s="33">
        <f t="shared" si="6"/>
        <v>1.0000662525879918</v>
      </c>
      <c r="I205" s="91">
        <f t="shared" si="7"/>
        <v>0.0003725476966039385</v>
      </c>
      <c r="J205" s="45">
        <v>0</v>
      </c>
      <c r="L205" s="73"/>
    </row>
    <row r="206" spans="1:12" s="26" customFormat="1" ht="15" customHeight="1" hidden="1">
      <c r="A206" s="12" t="s">
        <v>59</v>
      </c>
      <c r="B206" s="10"/>
      <c r="C206" s="10"/>
      <c r="D206" s="10" t="s">
        <v>125</v>
      </c>
      <c r="E206" s="258">
        <v>0</v>
      </c>
      <c r="F206" s="45">
        <v>0</v>
      </c>
      <c r="G206" s="45">
        <v>0</v>
      </c>
      <c r="H206" s="33"/>
      <c r="I206" s="91">
        <f t="shared" si="7"/>
        <v>0</v>
      </c>
      <c r="J206" s="45">
        <v>0</v>
      </c>
      <c r="L206" s="73"/>
    </row>
    <row r="207" spans="1:12" s="26" customFormat="1" ht="12.75" customHeight="1">
      <c r="A207" s="112" t="s">
        <v>16</v>
      </c>
      <c r="B207" s="10"/>
      <c r="C207" s="10"/>
      <c r="D207" s="10" t="s">
        <v>102</v>
      </c>
      <c r="E207" s="258">
        <v>5</v>
      </c>
      <c r="F207" s="45">
        <v>12</v>
      </c>
      <c r="G207" s="45">
        <v>15.23</v>
      </c>
      <c r="H207" s="33">
        <f t="shared" si="6"/>
        <v>1.2691666666666668</v>
      </c>
      <c r="I207" s="91">
        <f t="shared" si="7"/>
        <v>7.830953117361423E-07</v>
      </c>
      <c r="J207" s="110">
        <v>0</v>
      </c>
      <c r="L207" s="73"/>
    </row>
    <row r="208" spans="1:12" s="26" customFormat="1" ht="12.75" customHeight="1">
      <c r="A208" s="12" t="s">
        <v>8</v>
      </c>
      <c r="B208" s="10"/>
      <c r="C208" s="10"/>
      <c r="D208" s="10" t="s">
        <v>197</v>
      </c>
      <c r="E208" s="258">
        <v>0</v>
      </c>
      <c r="F208" s="45">
        <v>6418.11</v>
      </c>
      <c r="G208" s="45">
        <v>7738.29</v>
      </c>
      <c r="H208" s="33">
        <f t="shared" si="6"/>
        <v>1.2056960694036096</v>
      </c>
      <c r="I208" s="91">
        <f t="shared" si="7"/>
        <v>0.0003978869743831039</v>
      </c>
      <c r="J208" s="110">
        <v>0</v>
      </c>
      <c r="L208" s="73"/>
    </row>
    <row r="209" spans="1:12" s="26" customFormat="1" ht="49.5" customHeight="1">
      <c r="A209" s="13" t="s">
        <v>275</v>
      </c>
      <c r="B209" s="10"/>
      <c r="C209" s="10"/>
      <c r="D209" s="10" t="s">
        <v>276</v>
      </c>
      <c r="E209" s="258">
        <v>53946</v>
      </c>
      <c r="F209" s="45">
        <v>53946</v>
      </c>
      <c r="G209" s="45">
        <v>53945.65</v>
      </c>
      <c r="H209" s="33">
        <f t="shared" si="6"/>
        <v>0.9999935120305491</v>
      </c>
      <c r="I209" s="91">
        <f t="shared" si="7"/>
        <v>0.002773774497935576</v>
      </c>
      <c r="J209" s="45">
        <v>0</v>
      </c>
      <c r="L209" s="73"/>
    </row>
    <row r="210" spans="1:12" s="67" customFormat="1" ht="15" customHeight="1">
      <c r="A210" s="376" t="s">
        <v>15</v>
      </c>
      <c r="B210" s="85"/>
      <c r="C210" s="85" t="s">
        <v>511</v>
      </c>
      <c r="D210" s="85"/>
      <c r="E210" s="366">
        <f>SUM(E211)</f>
        <v>190000</v>
      </c>
      <c r="F210" s="203">
        <f>F211</f>
        <v>190000</v>
      </c>
      <c r="G210" s="203">
        <f>G211</f>
        <v>190000</v>
      </c>
      <c r="H210" s="189">
        <f t="shared" si="6"/>
        <v>1</v>
      </c>
      <c r="I210" s="204">
        <f t="shared" si="7"/>
        <v>0.009769409667095668</v>
      </c>
      <c r="J210" s="212">
        <v>0</v>
      </c>
      <c r="L210" s="100"/>
    </row>
    <row r="211" spans="1:12" s="71" customFormat="1" ht="47.25" customHeight="1">
      <c r="A211" s="109" t="s">
        <v>605</v>
      </c>
      <c r="B211" s="10"/>
      <c r="C211" s="10"/>
      <c r="D211" s="10" t="s">
        <v>512</v>
      </c>
      <c r="E211" s="258">
        <v>190000</v>
      </c>
      <c r="F211" s="45">
        <v>190000</v>
      </c>
      <c r="G211" s="45">
        <v>190000</v>
      </c>
      <c r="H211" s="33">
        <f t="shared" si="6"/>
        <v>1</v>
      </c>
      <c r="I211" s="91">
        <f t="shared" si="7"/>
        <v>0.009769409667095668</v>
      </c>
      <c r="J211" s="45">
        <v>0</v>
      </c>
      <c r="L211" s="74"/>
    </row>
    <row r="212" spans="1:10" ht="19.5" customHeight="1">
      <c r="A212" s="8" t="s">
        <v>68</v>
      </c>
      <c r="B212" s="9"/>
      <c r="C212" s="9"/>
      <c r="D212" s="9"/>
      <c r="E212" s="368">
        <f>SUM(E9,E203,E200,E178,E174,E137,E96,E87,E54,E42,E23,E14,E3,E170,E133,E51,E210)</f>
        <v>18130800</v>
      </c>
      <c r="F212" s="46">
        <f>SUM(F9,F203,F200,F178,F174,F137,F96,F87,F54,F42,F23,F14,F3,F170,F133,F51)</f>
        <v>19249258.069999997</v>
      </c>
      <c r="G212" s="46">
        <f>SUM(G9,G203,G200,G178,G174,G137,G96,G87,G54,G42,G23,G14,G3,G170,G133,G51)</f>
        <v>19448462.75</v>
      </c>
      <c r="H212" s="87">
        <f t="shared" si="6"/>
        <v>1.0103486939224149</v>
      </c>
      <c r="I212" s="87">
        <f t="shared" si="7"/>
        <v>1</v>
      </c>
      <c r="J212" s="380">
        <f>SUM(J9,J203,J200,J178,J174,J137,J96,J87,J54,J42,J23,J14,J3,J170,J133,J51)</f>
        <v>1228015.6300000001</v>
      </c>
    </row>
    <row r="213" spans="1:10" ht="12.75">
      <c r="A213" s="55" t="s">
        <v>302</v>
      </c>
      <c r="B213" s="55"/>
      <c r="C213" s="55"/>
      <c r="D213" s="55"/>
      <c r="E213" s="357"/>
      <c r="F213" s="56"/>
      <c r="G213" s="56"/>
      <c r="H213" s="87"/>
      <c r="I213" s="87"/>
      <c r="J213" s="56"/>
    </row>
    <row r="214" spans="1:10" ht="15" customHeight="1">
      <c r="A214" s="55" t="s">
        <v>262</v>
      </c>
      <c r="B214" s="55"/>
      <c r="C214" s="55"/>
      <c r="D214" s="55"/>
      <c r="E214" s="148">
        <f>E212-E215</f>
        <v>17580110</v>
      </c>
      <c r="F214" s="171">
        <v>18967217.07</v>
      </c>
      <c r="G214" s="56">
        <v>19166422.32</v>
      </c>
      <c r="H214" s="91">
        <f t="shared" si="6"/>
        <v>1.01050260822475</v>
      </c>
      <c r="I214" s="91">
        <f t="shared" si="7"/>
        <v>0.9854980605086642</v>
      </c>
      <c r="J214" s="56"/>
    </row>
    <row r="215" spans="1:10" ht="15" customHeight="1">
      <c r="A215" s="55" t="s">
        <v>263</v>
      </c>
      <c r="B215" s="55"/>
      <c r="C215" s="55"/>
      <c r="D215" s="55"/>
      <c r="E215" s="148">
        <f>E13+E18+E31+E209+E211+E35</f>
        <v>550690</v>
      </c>
      <c r="F215" s="64">
        <v>282041</v>
      </c>
      <c r="G215" s="56">
        <v>282040.43</v>
      </c>
      <c r="H215" s="91">
        <f t="shared" si="6"/>
        <v>0.9999979790172351</v>
      </c>
      <c r="I215" s="91">
        <f t="shared" si="7"/>
        <v>0.014501939491335889</v>
      </c>
      <c r="J215" s="56"/>
    </row>
    <row r="217" ht="12.75">
      <c r="A217" t="s">
        <v>611</v>
      </c>
    </row>
  </sheetData>
  <sheetProtection/>
  <autoFilter ref="D1:D217"/>
  <mergeCells count="5">
    <mergeCell ref="A1:A2"/>
    <mergeCell ref="B1:D1"/>
    <mergeCell ref="E1:E2"/>
    <mergeCell ref="I1:I2"/>
    <mergeCell ref="J1:J2"/>
  </mergeCells>
  <printOptions/>
  <pageMargins left="0.4330708661417323" right="0.4330708661417323" top="0.8267716535433072" bottom="0.7480314960629921" header="0.31496062992125984" footer="0.31496062992125984"/>
  <pageSetup horizontalDpi="600" verticalDpi="600" orientation="landscape" paperSize="9" r:id="rId3"/>
  <headerFooter>
    <oddHeader>&amp;R&amp;"Arial CE,Pogrubiony"Załącznik Nr 1&amp;"Arial CE,Standardowy"
do sprawozdania z wykonaia budżetu za 2015 rok</oddHeader>
    <oddFooter>&amp;C&amp;P&amp;R&amp;"Arial CE,Pogrubiony"&amp;12DOCHODY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9"/>
  <sheetViews>
    <sheetView zoomScalePageLayoutView="0" workbookViewId="0" topLeftCell="A1">
      <selection activeCell="F705" sqref="F705"/>
    </sheetView>
  </sheetViews>
  <sheetFormatPr defaultColWidth="9.00390625" defaultRowHeight="12.75"/>
  <cols>
    <col min="1" max="1" width="49.75390625" style="0" customWidth="1"/>
    <col min="2" max="2" width="6.75390625" style="0" customWidth="1"/>
    <col min="3" max="3" width="7.75390625" style="0" bestFit="1" customWidth="1"/>
    <col min="4" max="4" width="7.125" style="0" customWidth="1"/>
    <col min="5" max="5" width="12.25390625" style="70" customWidth="1"/>
    <col min="6" max="6" width="13.125" style="47" customWidth="1"/>
    <col min="7" max="7" width="13.125" style="240" customWidth="1"/>
    <col min="8" max="8" width="9.75390625" style="26" customWidth="1"/>
    <col min="9" max="9" width="9.375" style="53" customWidth="1"/>
    <col min="10" max="10" width="9.125" style="63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395" t="s">
        <v>0</v>
      </c>
      <c r="B1" s="397" t="s">
        <v>69</v>
      </c>
      <c r="C1" s="398"/>
      <c r="D1" s="399"/>
      <c r="E1" s="400" t="s">
        <v>547</v>
      </c>
      <c r="F1" s="402" t="s">
        <v>70</v>
      </c>
      <c r="G1" s="402" t="s">
        <v>71</v>
      </c>
      <c r="H1" s="404" t="s">
        <v>72</v>
      </c>
      <c r="I1" s="387" t="s">
        <v>239</v>
      </c>
      <c r="J1" s="389" t="s">
        <v>548</v>
      </c>
    </row>
    <row r="2" spans="1:10" ht="45.75" customHeight="1">
      <c r="A2" s="396"/>
      <c r="B2" s="14" t="s">
        <v>1</v>
      </c>
      <c r="C2" s="181" t="s">
        <v>2</v>
      </c>
      <c r="D2" s="14" t="s">
        <v>3</v>
      </c>
      <c r="E2" s="401"/>
      <c r="F2" s="403"/>
      <c r="G2" s="403"/>
      <c r="H2" s="405"/>
      <c r="I2" s="388"/>
      <c r="J2" s="390"/>
    </row>
    <row r="3" spans="1:10" ht="18" customHeight="1">
      <c r="A3" s="15" t="s">
        <v>4</v>
      </c>
      <c r="B3" s="16" t="s">
        <v>73</v>
      </c>
      <c r="C3" s="16"/>
      <c r="D3" s="16"/>
      <c r="E3" s="323">
        <f>SUM(E5)</f>
        <v>850</v>
      </c>
      <c r="F3" s="188">
        <f>SUM(F4,F6)</f>
        <v>15031.81</v>
      </c>
      <c r="G3" s="188">
        <f>SUM(G5,G6)</f>
        <v>15006.77</v>
      </c>
      <c r="H3" s="219">
        <f>G3/F3</f>
        <v>0.9983341992747381</v>
      </c>
      <c r="I3" s="30">
        <f>G3/19485921.02</f>
        <v>0.0007701339846649959</v>
      </c>
      <c r="J3" s="62">
        <v>0</v>
      </c>
    </row>
    <row r="4" spans="1:10" s="67" customFormat="1" ht="15" customHeight="1">
      <c r="A4" s="93" t="s">
        <v>5</v>
      </c>
      <c r="B4" s="94"/>
      <c r="C4" s="94" t="s">
        <v>184</v>
      </c>
      <c r="D4" s="94"/>
      <c r="E4" s="324">
        <f>SUM(E5)</f>
        <v>850</v>
      </c>
      <c r="F4" s="95">
        <v>850</v>
      </c>
      <c r="G4" s="95">
        <f>SUM(G5:G5)</f>
        <v>824.96</v>
      </c>
      <c r="H4" s="68">
        <f aca="true" t="shared" si="0" ref="H4:H88">G4/F4</f>
        <v>0.9705411764705882</v>
      </c>
      <c r="I4" s="68">
        <f aca="true" t="shared" si="1" ref="I4:I67">G4/19485921.02</f>
        <v>4.233620772419614E-05</v>
      </c>
      <c r="J4" s="96"/>
    </row>
    <row r="5" spans="1:10" ht="25.5">
      <c r="A5" s="19" t="s">
        <v>330</v>
      </c>
      <c r="B5" s="18"/>
      <c r="C5" s="18"/>
      <c r="D5" s="18">
        <v>2850</v>
      </c>
      <c r="E5" s="325">
        <v>850</v>
      </c>
      <c r="F5" s="220">
        <v>850</v>
      </c>
      <c r="G5" s="34">
        <v>824.96</v>
      </c>
      <c r="H5" s="92">
        <f t="shared" si="0"/>
        <v>0.9705411764705882</v>
      </c>
      <c r="I5" s="92">
        <f t="shared" si="1"/>
        <v>4.233620772419614E-05</v>
      </c>
      <c r="J5" s="35"/>
    </row>
    <row r="6" spans="1:10" s="67" customFormat="1" ht="15" customHeight="1">
      <c r="A6" s="65" t="s">
        <v>15</v>
      </c>
      <c r="B6" s="94"/>
      <c r="C6" s="94" t="s">
        <v>206</v>
      </c>
      <c r="D6" s="94"/>
      <c r="E6" s="324">
        <v>0</v>
      </c>
      <c r="F6" s="95">
        <f>SUM(F7:F12)</f>
        <v>14181.81</v>
      </c>
      <c r="G6" s="95">
        <f>SUM(G7:G12)</f>
        <v>14181.81</v>
      </c>
      <c r="H6" s="68">
        <f t="shared" si="0"/>
        <v>1</v>
      </c>
      <c r="I6" s="68">
        <f>G6/19485921.02</f>
        <v>0.0007277977769407996</v>
      </c>
      <c r="J6" s="96"/>
    </row>
    <row r="7" spans="1:10" ht="12.75">
      <c r="A7" s="19" t="s">
        <v>190</v>
      </c>
      <c r="B7" s="18"/>
      <c r="C7" s="18"/>
      <c r="D7" s="18" t="s">
        <v>151</v>
      </c>
      <c r="E7" s="325">
        <v>0</v>
      </c>
      <c r="F7" s="220">
        <v>70</v>
      </c>
      <c r="G7" s="34">
        <v>70</v>
      </c>
      <c r="H7" s="92">
        <f t="shared" si="0"/>
        <v>1</v>
      </c>
      <c r="I7" s="92">
        <f t="shared" si="1"/>
        <v>3.592337253556209E-06</v>
      </c>
      <c r="J7" s="35"/>
    </row>
    <row r="8" spans="1:10" ht="12.75">
      <c r="A8" s="19" t="s">
        <v>21</v>
      </c>
      <c r="B8" s="18"/>
      <c r="C8" s="18"/>
      <c r="D8" s="18" t="s">
        <v>81</v>
      </c>
      <c r="E8" s="325">
        <v>0</v>
      </c>
      <c r="F8" s="220">
        <v>11.97</v>
      </c>
      <c r="G8" s="34">
        <v>11.97</v>
      </c>
      <c r="H8" s="92">
        <f t="shared" si="0"/>
        <v>1</v>
      </c>
      <c r="I8" s="92">
        <f t="shared" si="1"/>
        <v>6.142896703581118E-07</v>
      </c>
      <c r="J8" s="35"/>
    </row>
    <row r="9" spans="1:10" ht="12.75">
      <c r="A9" s="19" t="s">
        <v>22</v>
      </c>
      <c r="B9" s="18"/>
      <c r="C9" s="18"/>
      <c r="D9" s="18" t="s">
        <v>82</v>
      </c>
      <c r="E9" s="325">
        <v>0</v>
      </c>
      <c r="F9" s="220">
        <v>1.72</v>
      </c>
      <c r="G9" s="34">
        <v>1.72</v>
      </c>
      <c r="H9" s="92">
        <f t="shared" si="0"/>
        <v>1</v>
      </c>
      <c r="I9" s="92">
        <f t="shared" si="1"/>
        <v>8.826885823023828E-08</v>
      </c>
      <c r="J9" s="35"/>
    </row>
    <row r="10" spans="1:10" ht="12.75">
      <c r="A10" s="19" t="s">
        <v>9</v>
      </c>
      <c r="B10" s="18"/>
      <c r="C10" s="18"/>
      <c r="D10" s="18" t="s">
        <v>83</v>
      </c>
      <c r="E10" s="325">
        <v>0</v>
      </c>
      <c r="F10" s="220">
        <v>23.06</v>
      </c>
      <c r="G10" s="34">
        <v>23.06</v>
      </c>
      <c r="H10" s="92">
        <f t="shared" si="0"/>
        <v>1</v>
      </c>
      <c r="I10" s="92">
        <f t="shared" si="1"/>
        <v>1.1834185295286597E-06</v>
      </c>
      <c r="J10" s="35"/>
    </row>
    <row r="11" spans="1:10" ht="12.75">
      <c r="A11" s="19" t="s">
        <v>12</v>
      </c>
      <c r="B11" s="18"/>
      <c r="C11" s="18"/>
      <c r="D11" s="18" t="s">
        <v>79</v>
      </c>
      <c r="E11" s="325">
        <v>0</v>
      </c>
      <c r="F11" s="220">
        <v>171.33</v>
      </c>
      <c r="G11" s="34">
        <v>171.33</v>
      </c>
      <c r="H11" s="92">
        <f t="shared" si="0"/>
        <v>1</v>
      </c>
      <c r="I11" s="92">
        <f t="shared" si="1"/>
        <v>8.792502023596933E-06</v>
      </c>
      <c r="J11" s="35"/>
    </row>
    <row r="12" spans="1:10" ht="12.75">
      <c r="A12" s="19" t="s">
        <v>26</v>
      </c>
      <c r="B12" s="18"/>
      <c r="C12" s="18"/>
      <c r="D12" s="18" t="s">
        <v>92</v>
      </c>
      <c r="E12" s="325">
        <v>0</v>
      </c>
      <c r="F12" s="220">
        <v>13903.73</v>
      </c>
      <c r="G12" s="34">
        <v>13903.73</v>
      </c>
      <c r="H12" s="92">
        <f t="shared" si="0"/>
        <v>1</v>
      </c>
      <c r="I12" s="92">
        <f t="shared" si="1"/>
        <v>0.0007135269606055295</v>
      </c>
      <c r="J12" s="35"/>
    </row>
    <row r="13" spans="1:10" s="67" customFormat="1" ht="18" customHeight="1">
      <c r="A13" s="207" t="s">
        <v>207</v>
      </c>
      <c r="B13" s="59" t="s">
        <v>208</v>
      </c>
      <c r="C13" s="59"/>
      <c r="D13" s="59"/>
      <c r="E13" s="326">
        <f>SUM(E14)</f>
        <v>5000</v>
      </c>
      <c r="F13" s="62">
        <f>SUM(F14)</f>
        <v>3500</v>
      </c>
      <c r="G13" s="62">
        <f>SUM(G14)</f>
        <v>3430.45</v>
      </c>
      <c r="H13" s="30">
        <f t="shared" si="0"/>
        <v>0.9801285714285713</v>
      </c>
      <c r="I13" s="30">
        <f t="shared" si="1"/>
        <v>0.00017604761902088422</v>
      </c>
      <c r="J13" s="62">
        <f>G13/7232332.21</f>
        <v>0.0004743214084188204</v>
      </c>
    </row>
    <row r="14" spans="1:10" ht="15" customHeight="1">
      <c r="A14" s="93" t="s">
        <v>209</v>
      </c>
      <c r="B14" s="94"/>
      <c r="C14" s="94" t="s">
        <v>210</v>
      </c>
      <c r="D14" s="94"/>
      <c r="E14" s="324">
        <f>SUM(E15:E16)</f>
        <v>5000</v>
      </c>
      <c r="F14" s="95">
        <f>SUM(F15:F16)</f>
        <v>3500</v>
      </c>
      <c r="G14" s="95">
        <f>SUM(G15:G16)</f>
        <v>3430.45</v>
      </c>
      <c r="H14" s="68">
        <f t="shared" si="0"/>
        <v>0.9801285714285713</v>
      </c>
      <c r="I14" s="68">
        <f t="shared" si="1"/>
        <v>0.00017604761902088422</v>
      </c>
      <c r="J14" s="96"/>
    </row>
    <row r="15" spans="1:10" ht="12.75">
      <c r="A15" s="27" t="s">
        <v>9</v>
      </c>
      <c r="B15" s="18"/>
      <c r="C15" s="28"/>
      <c r="D15" s="28" t="s">
        <v>83</v>
      </c>
      <c r="E15" s="325">
        <v>3000</v>
      </c>
      <c r="F15" s="220">
        <v>2900</v>
      </c>
      <c r="G15" s="34">
        <v>2876.95</v>
      </c>
      <c r="H15" s="92">
        <f t="shared" si="0"/>
        <v>0.992051724137931</v>
      </c>
      <c r="I15" s="92">
        <f t="shared" si="1"/>
        <v>0.00014764249516597907</v>
      </c>
      <c r="J15" s="35"/>
    </row>
    <row r="16" spans="1:10" ht="12.75">
      <c r="A16" s="27" t="s">
        <v>12</v>
      </c>
      <c r="B16" s="18"/>
      <c r="C16" s="18"/>
      <c r="D16" s="28" t="s">
        <v>79</v>
      </c>
      <c r="E16" s="325">
        <v>2000</v>
      </c>
      <c r="F16" s="220">
        <v>600</v>
      </c>
      <c r="G16" s="34">
        <v>553.5</v>
      </c>
      <c r="H16" s="92">
        <f t="shared" si="0"/>
        <v>0.9225</v>
      </c>
      <c r="I16" s="92">
        <f t="shared" si="1"/>
        <v>2.8405123854905166E-05</v>
      </c>
      <c r="J16" s="35"/>
    </row>
    <row r="17" spans="1:10" s="36" customFormat="1" ht="18" customHeight="1">
      <c r="A17" s="15" t="s">
        <v>6</v>
      </c>
      <c r="B17" s="16">
        <v>600</v>
      </c>
      <c r="C17" s="16"/>
      <c r="D17" s="16"/>
      <c r="E17" s="323">
        <f>SUM(E18,E26,E22,E20)</f>
        <v>1016501</v>
      </c>
      <c r="F17" s="188">
        <f>SUM(F18,F26,F22,F20)</f>
        <v>945753</v>
      </c>
      <c r="G17" s="188">
        <f>SUM(G18,G26,G22,G20)</f>
        <v>845573.8599999999</v>
      </c>
      <c r="H17" s="30">
        <f t="shared" si="0"/>
        <v>0.8940747319860469</v>
      </c>
      <c r="I17" s="30">
        <f t="shared" si="1"/>
        <v>0.04339409254159031</v>
      </c>
      <c r="J17" s="62">
        <v>0</v>
      </c>
    </row>
    <row r="18" spans="1:10" s="67" customFormat="1" ht="15" customHeight="1">
      <c r="A18" s="119" t="s">
        <v>394</v>
      </c>
      <c r="B18" s="98"/>
      <c r="C18" s="98" t="s">
        <v>395</v>
      </c>
      <c r="D18" s="98"/>
      <c r="E18" s="327">
        <f>E19</f>
        <v>820</v>
      </c>
      <c r="F18" s="221">
        <f>F19</f>
        <v>820</v>
      </c>
      <c r="G18" s="221">
        <f>G19</f>
        <v>819.2</v>
      </c>
      <c r="H18" s="68">
        <f t="shared" si="0"/>
        <v>0.9990243902439025</v>
      </c>
      <c r="I18" s="68">
        <f>G18/19485921.02</f>
        <v>4.204060968733209E-05</v>
      </c>
      <c r="J18" s="95"/>
    </row>
    <row r="19" spans="1:10" ht="12.75">
      <c r="A19" s="120" t="s">
        <v>216</v>
      </c>
      <c r="B19" s="21"/>
      <c r="C19" s="21"/>
      <c r="D19" s="21" t="s">
        <v>217</v>
      </c>
      <c r="E19" s="328">
        <v>820</v>
      </c>
      <c r="F19" s="222">
        <v>820</v>
      </c>
      <c r="G19" s="222">
        <v>819.2</v>
      </c>
      <c r="H19" s="92">
        <f t="shared" si="0"/>
        <v>0.9990243902439025</v>
      </c>
      <c r="I19" s="92">
        <f t="shared" si="1"/>
        <v>4.204060968733209E-05</v>
      </c>
      <c r="J19" s="34"/>
    </row>
    <row r="20" spans="1:10" ht="15" customHeight="1">
      <c r="A20" s="97" t="s">
        <v>332</v>
      </c>
      <c r="B20" s="98"/>
      <c r="C20" s="98" t="s">
        <v>211</v>
      </c>
      <c r="D20" s="98"/>
      <c r="E20" s="327">
        <f>SUM(E21)</f>
        <v>87605</v>
      </c>
      <c r="F20" s="221">
        <f>SUM(F21)</f>
        <v>87605</v>
      </c>
      <c r="G20" s="221">
        <f>SUM(G21:G21)</f>
        <v>87404</v>
      </c>
      <c r="H20" s="68">
        <f t="shared" si="0"/>
        <v>0.9977056104103647</v>
      </c>
      <c r="I20" s="68">
        <f t="shared" si="1"/>
        <v>0.004485494932997527</v>
      </c>
      <c r="J20" s="96"/>
    </row>
    <row r="21" spans="1:10" ht="25.5">
      <c r="A21" s="12" t="s">
        <v>331</v>
      </c>
      <c r="B21" s="21"/>
      <c r="C21" s="21"/>
      <c r="D21" s="21" t="s">
        <v>334</v>
      </c>
      <c r="E21" s="328">
        <v>87605</v>
      </c>
      <c r="F21" s="222">
        <v>87605</v>
      </c>
      <c r="G21" s="222">
        <v>87404</v>
      </c>
      <c r="H21" s="92">
        <f t="shared" si="0"/>
        <v>0.9977056104103647</v>
      </c>
      <c r="I21" s="92">
        <f t="shared" si="1"/>
        <v>0.004485494932997527</v>
      </c>
      <c r="J21" s="35"/>
    </row>
    <row r="22" spans="1:10" ht="15" customHeight="1">
      <c r="A22" s="97" t="s">
        <v>333</v>
      </c>
      <c r="B22" s="98"/>
      <c r="C22" s="98" t="s">
        <v>212</v>
      </c>
      <c r="D22" s="98"/>
      <c r="E22" s="327">
        <f>SUM(E23+E24)</f>
        <v>10000</v>
      </c>
      <c r="F22" s="221">
        <f>SUM(F23,F24,F25)</f>
        <v>65000</v>
      </c>
      <c r="G22" s="221">
        <f>SUM(G23,G24,G25)</f>
        <v>45000</v>
      </c>
      <c r="H22" s="68">
        <f t="shared" si="0"/>
        <v>0.6923076923076923</v>
      </c>
      <c r="I22" s="68">
        <f t="shared" si="1"/>
        <v>0.00230935966300042</v>
      </c>
      <c r="J22" s="96"/>
    </row>
    <row r="23" spans="1:10" s="78" customFormat="1" ht="38.25">
      <c r="A23" s="29" t="s">
        <v>296</v>
      </c>
      <c r="B23" s="21"/>
      <c r="C23" s="21"/>
      <c r="D23" s="21" t="s">
        <v>295</v>
      </c>
      <c r="E23" s="328">
        <v>0</v>
      </c>
      <c r="F23" s="222">
        <v>45000</v>
      </c>
      <c r="G23" s="222">
        <v>45000</v>
      </c>
      <c r="H23" s="92">
        <f t="shared" si="0"/>
        <v>1</v>
      </c>
      <c r="I23" s="92">
        <f t="shared" si="1"/>
        <v>0.00230935966300042</v>
      </c>
      <c r="J23" s="35"/>
    </row>
    <row r="24" spans="1:10" s="78" customFormat="1" ht="12.75">
      <c r="A24" s="29" t="s">
        <v>549</v>
      </c>
      <c r="B24" s="21"/>
      <c r="C24" s="21"/>
      <c r="D24" s="21" t="s">
        <v>334</v>
      </c>
      <c r="E24" s="328">
        <v>10000</v>
      </c>
      <c r="F24" s="222">
        <v>0</v>
      </c>
      <c r="G24" s="222">
        <v>0</v>
      </c>
      <c r="H24" s="92">
        <v>0</v>
      </c>
      <c r="I24" s="92">
        <f t="shared" si="1"/>
        <v>0</v>
      </c>
      <c r="J24" s="35"/>
    </row>
    <row r="25" spans="1:10" s="78" customFormat="1" ht="12.75">
      <c r="A25" s="29" t="s">
        <v>90</v>
      </c>
      <c r="B25" s="21"/>
      <c r="C25" s="21"/>
      <c r="D25" s="21" t="s">
        <v>89</v>
      </c>
      <c r="E25" s="328">
        <v>0</v>
      </c>
      <c r="F25" s="222">
        <v>20000</v>
      </c>
      <c r="G25" s="222">
        <v>0</v>
      </c>
      <c r="H25" s="92">
        <v>0</v>
      </c>
      <c r="I25" s="92">
        <f t="shared" si="1"/>
        <v>0</v>
      </c>
      <c r="J25" s="35"/>
    </row>
    <row r="26" spans="1:10" s="71" customFormat="1" ht="15" customHeight="1">
      <c r="A26" s="93" t="s">
        <v>7</v>
      </c>
      <c r="B26" s="94"/>
      <c r="C26" s="94">
        <v>60016</v>
      </c>
      <c r="D26" s="94"/>
      <c r="E26" s="327">
        <f>SUM(E27:E39)</f>
        <v>918076</v>
      </c>
      <c r="F26" s="221">
        <f>SUM(F27:F39)</f>
        <v>792328</v>
      </c>
      <c r="G26" s="221">
        <f>SUM(G27:G39)</f>
        <v>712350.6599999999</v>
      </c>
      <c r="H26" s="68">
        <f t="shared" si="0"/>
        <v>0.8990603134055593</v>
      </c>
      <c r="I26" s="68">
        <f t="shared" si="1"/>
        <v>0.03655719733590503</v>
      </c>
      <c r="J26" s="96"/>
    </row>
    <row r="27" spans="1:10" s="67" customFormat="1" ht="12.75">
      <c r="A27" s="27" t="s">
        <v>21</v>
      </c>
      <c r="B27" s="18"/>
      <c r="C27" s="18"/>
      <c r="D27" s="28" t="s">
        <v>81</v>
      </c>
      <c r="E27" s="328">
        <v>602</v>
      </c>
      <c r="F27" s="222">
        <v>0</v>
      </c>
      <c r="G27" s="222">
        <v>0</v>
      </c>
      <c r="H27" s="92"/>
      <c r="I27" s="92">
        <f t="shared" si="1"/>
        <v>0</v>
      </c>
      <c r="J27" s="35"/>
    </row>
    <row r="28" spans="1:10" s="26" customFormat="1" ht="12.75">
      <c r="A28" s="27" t="s">
        <v>22</v>
      </c>
      <c r="B28" s="18"/>
      <c r="C28" s="18"/>
      <c r="D28" s="28" t="s">
        <v>82</v>
      </c>
      <c r="E28" s="328">
        <v>86</v>
      </c>
      <c r="F28" s="222">
        <v>0</v>
      </c>
      <c r="G28" s="222">
        <v>0</v>
      </c>
      <c r="H28" s="92"/>
      <c r="I28" s="92">
        <f t="shared" si="1"/>
        <v>0</v>
      </c>
      <c r="J28" s="35"/>
    </row>
    <row r="29" spans="1:10" s="67" customFormat="1" ht="12.75">
      <c r="A29" s="27" t="s">
        <v>165</v>
      </c>
      <c r="B29" s="18"/>
      <c r="C29" s="18"/>
      <c r="D29" s="28" t="s">
        <v>166</v>
      </c>
      <c r="E29" s="328">
        <v>9000</v>
      </c>
      <c r="F29" s="220">
        <v>0</v>
      </c>
      <c r="G29" s="222">
        <v>0</v>
      </c>
      <c r="H29" s="92"/>
      <c r="I29" s="92">
        <f t="shared" si="1"/>
        <v>0</v>
      </c>
      <c r="J29" s="35"/>
    </row>
    <row r="30" spans="1:10" s="26" customFormat="1" ht="12.75">
      <c r="A30" s="17" t="s">
        <v>9</v>
      </c>
      <c r="B30" s="18"/>
      <c r="C30" s="18"/>
      <c r="D30" s="18">
        <v>4210</v>
      </c>
      <c r="E30" s="325">
        <v>60000</v>
      </c>
      <c r="F30" s="220">
        <v>49053</v>
      </c>
      <c r="G30" s="222">
        <v>39377.66</v>
      </c>
      <c r="H30" s="92">
        <f t="shared" si="0"/>
        <v>0.802757425641653</v>
      </c>
      <c r="I30" s="92">
        <f t="shared" si="1"/>
        <v>0.002020826213941003</v>
      </c>
      <c r="J30" s="35"/>
    </row>
    <row r="31" spans="1:10" s="67" customFormat="1" ht="12.75">
      <c r="A31" s="17" t="s">
        <v>11</v>
      </c>
      <c r="B31" s="18"/>
      <c r="C31" s="18"/>
      <c r="D31" s="18">
        <v>4270</v>
      </c>
      <c r="E31" s="325">
        <v>65000</v>
      </c>
      <c r="F31" s="220">
        <v>5100</v>
      </c>
      <c r="G31" s="222">
        <v>5092.2</v>
      </c>
      <c r="H31" s="92">
        <f t="shared" si="0"/>
        <v>0.9984705882352941</v>
      </c>
      <c r="I31" s="92">
        <f t="shared" si="1"/>
        <v>0.00026132713946512754</v>
      </c>
      <c r="J31" s="35"/>
    </row>
    <row r="32" spans="1:10" s="26" customFormat="1" ht="12.75">
      <c r="A32" s="17" t="s">
        <v>12</v>
      </c>
      <c r="B32" s="18"/>
      <c r="C32" s="18"/>
      <c r="D32" s="18">
        <v>4300</v>
      </c>
      <c r="E32" s="325">
        <v>80000</v>
      </c>
      <c r="F32" s="220">
        <v>120000</v>
      </c>
      <c r="G32" s="222">
        <v>70791.88</v>
      </c>
      <c r="H32" s="92">
        <f t="shared" si="0"/>
        <v>0.5899323333333334</v>
      </c>
      <c r="I32" s="92">
        <f t="shared" si="1"/>
        <v>0.003632975825332582</v>
      </c>
      <c r="J32" s="35"/>
    </row>
    <row r="33" spans="1:10" s="26" customFormat="1" ht="25.5" customHeight="1">
      <c r="A33" s="19" t="s">
        <v>352</v>
      </c>
      <c r="B33" s="18"/>
      <c r="C33" s="18"/>
      <c r="D33" s="18" t="s">
        <v>179</v>
      </c>
      <c r="E33" s="325">
        <v>300</v>
      </c>
      <c r="F33" s="220">
        <v>300</v>
      </c>
      <c r="G33" s="222">
        <v>294.2</v>
      </c>
      <c r="H33" s="92">
        <f t="shared" si="0"/>
        <v>0.9806666666666666</v>
      </c>
      <c r="I33" s="92">
        <f t="shared" si="1"/>
        <v>1.5098080285660524E-05</v>
      </c>
      <c r="J33" s="35"/>
    </row>
    <row r="34" spans="1:10" s="26" customFormat="1" ht="12.75">
      <c r="A34" s="27" t="s">
        <v>26</v>
      </c>
      <c r="B34" s="18"/>
      <c r="C34" s="18"/>
      <c r="D34" s="28" t="s">
        <v>92</v>
      </c>
      <c r="E34" s="325">
        <v>2160</v>
      </c>
      <c r="F34" s="220">
        <v>1900</v>
      </c>
      <c r="G34" s="222">
        <v>1500</v>
      </c>
      <c r="H34" s="92">
        <f t="shared" si="0"/>
        <v>0.7894736842105263</v>
      </c>
      <c r="I34" s="92">
        <f t="shared" si="1"/>
        <v>7.697865543334733E-05</v>
      </c>
      <c r="J34" s="35"/>
    </row>
    <row r="35" spans="1:10" s="26" customFormat="1" ht="12.75">
      <c r="A35" s="27" t="s">
        <v>93</v>
      </c>
      <c r="B35" s="18"/>
      <c r="C35" s="18"/>
      <c r="D35" s="28" t="s">
        <v>94</v>
      </c>
      <c r="E35" s="325"/>
      <c r="F35" s="220">
        <v>260</v>
      </c>
      <c r="G35" s="222">
        <v>260</v>
      </c>
      <c r="H35" s="92">
        <f t="shared" si="0"/>
        <v>1</v>
      </c>
      <c r="I35" s="92">
        <f t="shared" si="1"/>
        <v>1.3342966941780204E-05</v>
      </c>
      <c r="J35" s="35"/>
    </row>
    <row r="36" spans="1:10" s="26" customFormat="1" ht="12.75">
      <c r="A36" s="27" t="s">
        <v>90</v>
      </c>
      <c r="B36" s="18"/>
      <c r="C36" s="18"/>
      <c r="D36" s="28" t="s">
        <v>89</v>
      </c>
      <c r="E36" s="325">
        <v>100000</v>
      </c>
      <c r="F36" s="220">
        <v>602226</v>
      </c>
      <c r="G36" s="34">
        <v>591545.78</v>
      </c>
      <c r="H36" s="92">
        <f t="shared" si="0"/>
        <v>0.9822654285932524</v>
      </c>
      <c r="I36" s="92">
        <f t="shared" si="1"/>
        <v>0.030357599181113793</v>
      </c>
      <c r="J36" s="35"/>
    </row>
    <row r="37" spans="1:10" s="26" customFormat="1" ht="12.75">
      <c r="A37" s="27" t="s">
        <v>90</v>
      </c>
      <c r="B37" s="18"/>
      <c r="C37" s="18"/>
      <c r="D37" s="28" t="s">
        <v>274</v>
      </c>
      <c r="E37" s="325">
        <v>292862</v>
      </c>
      <c r="F37" s="220">
        <v>0</v>
      </c>
      <c r="G37" s="34">
        <v>0</v>
      </c>
      <c r="H37" s="68"/>
      <c r="I37" s="92">
        <f t="shared" si="1"/>
        <v>0</v>
      </c>
      <c r="J37" s="35"/>
    </row>
    <row r="38" spans="1:10" s="26" customFormat="1" ht="12.75">
      <c r="A38" s="27" t="s">
        <v>90</v>
      </c>
      <c r="B38" s="18"/>
      <c r="C38" s="18"/>
      <c r="D38" s="28" t="s">
        <v>254</v>
      </c>
      <c r="E38" s="325">
        <v>288066</v>
      </c>
      <c r="F38" s="220">
        <v>0</v>
      </c>
      <c r="G38" s="34">
        <v>0</v>
      </c>
      <c r="H38" s="68"/>
      <c r="I38" s="92">
        <f t="shared" si="1"/>
        <v>0</v>
      </c>
      <c r="J38" s="35"/>
    </row>
    <row r="39" spans="1:10" ht="12.75" customHeight="1">
      <c r="A39" s="29" t="s">
        <v>396</v>
      </c>
      <c r="B39" s="18"/>
      <c r="C39" s="18"/>
      <c r="D39" s="28" t="s">
        <v>149</v>
      </c>
      <c r="E39" s="325">
        <v>20000</v>
      </c>
      <c r="F39" s="220">
        <v>13489</v>
      </c>
      <c r="G39" s="34">
        <v>3488.94</v>
      </c>
      <c r="H39" s="92">
        <f t="shared" si="0"/>
        <v>0.2586507524649715</v>
      </c>
      <c r="I39" s="92">
        <f t="shared" si="1"/>
        <v>0.00017904927339174856</v>
      </c>
      <c r="J39" s="35"/>
    </row>
    <row r="40" spans="1:10" ht="18" customHeight="1">
      <c r="A40" s="15" t="s">
        <v>13</v>
      </c>
      <c r="B40" s="16">
        <v>700</v>
      </c>
      <c r="C40" s="16"/>
      <c r="D40" s="16"/>
      <c r="E40" s="323">
        <f>SUM(E41,E59)</f>
        <v>521573</v>
      </c>
      <c r="F40" s="188">
        <f>SUM(F41+F59)</f>
        <v>462593</v>
      </c>
      <c r="G40" s="188">
        <f>SUM(G41+G59)</f>
        <v>435965.94</v>
      </c>
      <c r="H40" s="30">
        <f t="shared" si="0"/>
        <v>0.94243955269535</v>
      </c>
      <c r="I40" s="30">
        <f t="shared" si="1"/>
        <v>0.022373381250623586</v>
      </c>
      <c r="J40" s="62">
        <v>0</v>
      </c>
    </row>
    <row r="41" spans="1:10" ht="15" customHeight="1">
      <c r="A41" s="93" t="s">
        <v>14</v>
      </c>
      <c r="B41" s="94"/>
      <c r="C41" s="94">
        <v>70005</v>
      </c>
      <c r="D41" s="94"/>
      <c r="E41" s="324">
        <f>SUM(E42:E58)</f>
        <v>521573</v>
      </c>
      <c r="F41" s="224">
        <f>SUM(F42:F58)</f>
        <v>462593</v>
      </c>
      <c r="G41" s="224">
        <f>SUM(G42:G58)</f>
        <v>435965.94</v>
      </c>
      <c r="H41" s="68">
        <f t="shared" si="0"/>
        <v>0.94243955269535</v>
      </c>
      <c r="I41" s="68">
        <f t="shared" si="1"/>
        <v>0.022373381250623586</v>
      </c>
      <c r="J41" s="95"/>
    </row>
    <row r="42" spans="1:10" ht="12.75">
      <c r="A42" s="27" t="s">
        <v>21</v>
      </c>
      <c r="B42" s="18"/>
      <c r="C42" s="18"/>
      <c r="D42" s="28" t="s">
        <v>81</v>
      </c>
      <c r="E42" s="325">
        <v>260</v>
      </c>
      <c r="F42" s="225">
        <v>260</v>
      </c>
      <c r="G42" s="223">
        <v>239.72</v>
      </c>
      <c r="H42" s="92">
        <f t="shared" si="0"/>
        <v>0.922</v>
      </c>
      <c r="I42" s="92">
        <f t="shared" si="1"/>
        <v>1.2302215520321348E-05</v>
      </c>
      <c r="J42" s="62"/>
    </row>
    <row r="43" spans="1:10" ht="12.75">
      <c r="A43" s="27" t="s">
        <v>22</v>
      </c>
      <c r="B43" s="18"/>
      <c r="C43" s="18"/>
      <c r="D43" s="28" t="s">
        <v>82</v>
      </c>
      <c r="E43" s="325">
        <v>38</v>
      </c>
      <c r="F43" s="225">
        <v>0</v>
      </c>
      <c r="G43" s="223">
        <v>0</v>
      </c>
      <c r="H43" s="92"/>
      <c r="I43" s="92">
        <f t="shared" si="1"/>
        <v>0</v>
      </c>
      <c r="J43" s="62"/>
    </row>
    <row r="44" spans="1:10" ht="12.75">
      <c r="A44" s="27" t="s">
        <v>203</v>
      </c>
      <c r="B44" s="18"/>
      <c r="C44" s="18"/>
      <c r="D44" s="28" t="s">
        <v>166</v>
      </c>
      <c r="E44" s="325">
        <v>14500</v>
      </c>
      <c r="F44" s="225">
        <v>3500</v>
      </c>
      <c r="G44" s="223">
        <v>2550</v>
      </c>
      <c r="H44" s="92">
        <f t="shared" si="0"/>
        <v>0.7285714285714285</v>
      </c>
      <c r="I44" s="92">
        <f t="shared" si="1"/>
        <v>0.00013086371423669046</v>
      </c>
      <c r="J44" s="62"/>
    </row>
    <row r="45" spans="1:10" ht="12.75">
      <c r="A45" s="17" t="s">
        <v>9</v>
      </c>
      <c r="B45" s="18"/>
      <c r="C45" s="18"/>
      <c r="D45" s="18">
        <v>4210</v>
      </c>
      <c r="E45" s="325">
        <v>40000</v>
      </c>
      <c r="F45" s="220">
        <v>31500</v>
      </c>
      <c r="G45" s="34">
        <v>26922.18</v>
      </c>
      <c r="H45" s="92">
        <f t="shared" si="0"/>
        <v>0.854672380952381</v>
      </c>
      <c r="I45" s="92">
        <f t="shared" si="1"/>
        <v>0.0013816221451563699</v>
      </c>
      <c r="J45" s="62"/>
    </row>
    <row r="46" spans="1:10" s="67" customFormat="1" ht="12.75">
      <c r="A46" s="27" t="s">
        <v>10</v>
      </c>
      <c r="B46" s="18"/>
      <c r="C46" s="18"/>
      <c r="D46" s="28" t="s">
        <v>154</v>
      </c>
      <c r="E46" s="325">
        <v>31200</v>
      </c>
      <c r="F46" s="220">
        <v>31200</v>
      </c>
      <c r="G46" s="34">
        <v>24790.2</v>
      </c>
      <c r="H46" s="92">
        <f t="shared" si="0"/>
        <v>0.7945576923076924</v>
      </c>
      <c r="I46" s="92">
        <f t="shared" si="1"/>
        <v>0.0012722108426158447</v>
      </c>
      <c r="J46" s="62"/>
    </row>
    <row r="47" spans="1:10" ht="12.75">
      <c r="A47" s="27" t="s">
        <v>11</v>
      </c>
      <c r="B47" s="18"/>
      <c r="C47" s="18"/>
      <c r="D47" s="28" t="s">
        <v>136</v>
      </c>
      <c r="E47" s="325">
        <v>75000</v>
      </c>
      <c r="F47" s="220">
        <v>38000</v>
      </c>
      <c r="G47" s="34">
        <v>32043.45</v>
      </c>
      <c r="H47" s="92">
        <f t="shared" si="0"/>
        <v>0.8432486842105263</v>
      </c>
      <c r="I47" s="92">
        <f t="shared" si="1"/>
        <v>0.0016444411309637958</v>
      </c>
      <c r="J47" s="62"/>
    </row>
    <row r="48" spans="1:10" ht="12.75">
      <c r="A48" s="17" t="s">
        <v>12</v>
      </c>
      <c r="B48" s="18"/>
      <c r="C48" s="18"/>
      <c r="D48" s="18">
        <v>4300</v>
      </c>
      <c r="E48" s="325">
        <v>56000</v>
      </c>
      <c r="F48" s="220">
        <v>103500</v>
      </c>
      <c r="G48" s="34">
        <v>100115.62</v>
      </c>
      <c r="H48" s="92">
        <f t="shared" si="0"/>
        <v>0.9673006763285024</v>
      </c>
      <c r="I48" s="92">
        <f t="shared" si="1"/>
        <v>0.005137843876983958</v>
      </c>
      <c r="J48" s="62"/>
    </row>
    <row r="49" spans="1:10" ht="25.5">
      <c r="A49" s="19" t="s">
        <v>352</v>
      </c>
      <c r="B49" s="18"/>
      <c r="C49" s="18"/>
      <c r="D49" s="18" t="s">
        <v>179</v>
      </c>
      <c r="E49" s="325">
        <v>3000</v>
      </c>
      <c r="F49" s="220">
        <v>2500</v>
      </c>
      <c r="G49" s="34">
        <v>1719.2</v>
      </c>
      <c r="H49" s="92">
        <f t="shared" si="0"/>
        <v>0.6876800000000001</v>
      </c>
      <c r="I49" s="92">
        <f t="shared" si="1"/>
        <v>8.822780294734049E-05</v>
      </c>
      <c r="J49" s="62"/>
    </row>
    <row r="50" spans="1:10" ht="12.75">
      <c r="A50" s="29" t="s">
        <v>550</v>
      </c>
      <c r="B50" s="18"/>
      <c r="C50" s="18"/>
      <c r="D50" s="28" t="s">
        <v>201</v>
      </c>
      <c r="E50" s="325">
        <v>200</v>
      </c>
      <c r="F50" s="220">
        <v>200</v>
      </c>
      <c r="G50" s="34">
        <v>147.6</v>
      </c>
      <c r="H50" s="92">
        <f t="shared" si="0"/>
        <v>0.738</v>
      </c>
      <c r="I50" s="92">
        <f t="shared" si="1"/>
        <v>7.574699694641377E-06</v>
      </c>
      <c r="J50" s="62"/>
    </row>
    <row r="51" spans="1:10" ht="25.5">
      <c r="A51" s="37" t="s">
        <v>213</v>
      </c>
      <c r="B51" s="18"/>
      <c r="C51" s="18"/>
      <c r="D51" s="28" t="s">
        <v>214</v>
      </c>
      <c r="E51" s="325">
        <v>6000</v>
      </c>
      <c r="F51" s="220">
        <v>0</v>
      </c>
      <c r="G51" s="34">
        <v>0</v>
      </c>
      <c r="H51" s="92"/>
      <c r="I51" s="92">
        <f t="shared" si="1"/>
        <v>0</v>
      </c>
      <c r="J51" s="62"/>
    </row>
    <row r="52" spans="1:10" ht="25.5">
      <c r="A52" s="37" t="s">
        <v>234</v>
      </c>
      <c r="B52" s="18"/>
      <c r="C52" s="18"/>
      <c r="D52" s="28" t="s">
        <v>231</v>
      </c>
      <c r="E52" s="325">
        <v>77000</v>
      </c>
      <c r="F52" s="220">
        <v>66000</v>
      </c>
      <c r="G52" s="34">
        <v>65427.45</v>
      </c>
      <c r="H52" s="92">
        <f t="shared" si="0"/>
        <v>0.9913249999999999</v>
      </c>
      <c r="I52" s="92">
        <f t="shared" si="1"/>
        <v>0.003357678086288374</v>
      </c>
      <c r="J52" s="62"/>
    </row>
    <row r="53" spans="1:10" ht="12.75">
      <c r="A53" s="17" t="s">
        <v>26</v>
      </c>
      <c r="B53" s="18"/>
      <c r="C53" s="18"/>
      <c r="D53" s="18" t="s">
        <v>92</v>
      </c>
      <c r="E53" s="325">
        <v>2700</v>
      </c>
      <c r="F53" s="220">
        <v>2700</v>
      </c>
      <c r="G53" s="34">
        <v>2486.43</v>
      </c>
      <c r="H53" s="92">
        <f t="shared" si="0"/>
        <v>0.9208999999999999</v>
      </c>
      <c r="I53" s="92">
        <f t="shared" si="1"/>
        <v>0.0001276013588194252</v>
      </c>
      <c r="J53" s="62"/>
    </row>
    <row r="54" spans="1:10" ht="12.75">
      <c r="A54" s="27" t="s">
        <v>216</v>
      </c>
      <c r="B54" s="18"/>
      <c r="C54" s="18"/>
      <c r="D54" s="28" t="s">
        <v>217</v>
      </c>
      <c r="E54" s="325">
        <v>3675</v>
      </c>
      <c r="F54" s="220">
        <v>3675</v>
      </c>
      <c r="G54" s="34">
        <v>3500.02</v>
      </c>
      <c r="H54" s="92">
        <f t="shared" si="0"/>
        <v>0.9523863945578231</v>
      </c>
      <c r="I54" s="92">
        <f t="shared" si="1"/>
        <v>0.0001796178890598829</v>
      </c>
      <c r="J54" s="62"/>
    </row>
    <row r="55" spans="1:10" ht="25.5">
      <c r="A55" s="29" t="s">
        <v>331</v>
      </c>
      <c r="B55" s="18"/>
      <c r="C55" s="18"/>
      <c r="D55" s="28" t="s">
        <v>334</v>
      </c>
      <c r="E55" s="325">
        <v>26000</v>
      </c>
      <c r="F55" s="220">
        <v>26000</v>
      </c>
      <c r="G55" s="34">
        <v>24106.74</v>
      </c>
      <c r="H55" s="92">
        <f t="shared" si="0"/>
        <v>0.9271823076923078</v>
      </c>
      <c r="I55" s="92">
        <f t="shared" si="1"/>
        <v>0.0012371362880541944</v>
      </c>
      <c r="J55" s="62"/>
    </row>
    <row r="56" spans="1:10" ht="12.75">
      <c r="A56" s="27" t="s">
        <v>93</v>
      </c>
      <c r="B56" s="18"/>
      <c r="C56" s="18"/>
      <c r="D56" s="28" t="s">
        <v>94</v>
      </c>
      <c r="E56" s="325">
        <v>7000</v>
      </c>
      <c r="F56" s="220">
        <v>3500</v>
      </c>
      <c r="G56" s="34">
        <v>1860.45</v>
      </c>
      <c r="H56" s="92">
        <f t="shared" si="0"/>
        <v>0.5315571428571428</v>
      </c>
      <c r="I56" s="92">
        <f t="shared" si="1"/>
        <v>9.54766263339807E-05</v>
      </c>
      <c r="J56" s="62"/>
    </row>
    <row r="57" spans="1:10" ht="12.75">
      <c r="A57" s="27" t="s">
        <v>90</v>
      </c>
      <c r="B57" s="18"/>
      <c r="C57" s="18"/>
      <c r="D57" s="28" t="s">
        <v>89</v>
      </c>
      <c r="E57" s="325">
        <v>166000</v>
      </c>
      <c r="F57" s="220">
        <v>122724</v>
      </c>
      <c r="G57" s="34">
        <v>122723.19</v>
      </c>
      <c r="H57" s="92">
        <f t="shared" si="0"/>
        <v>0.9999933998239954</v>
      </c>
      <c r="I57" s="92">
        <f t="shared" si="1"/>
        <v>0.006298044104460812</v>
      </c>
      <c r="J57" s="62"/>
    </row>
    <row r="58" spans="1:10" ht="12.75" customHeight="1">
      <c r="A58" s="29" t="s">
        <v>396</v>
      </c>
      <c r="B58" s="18"/>
      <c r="C58" s="18"/>
      <c r="D58" s="28" t="s">
        <v>149</v>
      </c>
      <c r="E58" s="325">
        <v>13000</v>
      </c>
      <c r="F58" s="220">
        <v>27334</v>
      </c>
      <c r="G58" s="34">
        <v>27333.69</v>
      </c>
      <c r="H58" s="92">
        <f t="shared" si="0"/>
        <v>0.9999886588131996</v>
      </c>
      <c r="I58" s="92">
        <f t="shared" si="1"/>
        <v>0.0014027404694879543</v>
      </c>
      <c r="J58" s="62"/>
    </row>
    <row r="59" spans="1:10" ht="12.75">
      <c r="A59" s="27" t="s">
        <v>267</v>
      </c>
      <c r="B59" s="18"/>
      <c r="C59" s="28" t="s">
        <v>269</v>
      </c>
      <c r="D59" s="28"/>
      <c r="E59" s="325">
        <v>0</v>
      </c>
      <c r="F59" s="220">
        <v>0</v>
      </c>
      <c r="G59" s="34">
        <f>G60</f>
        <v>0</v>
      </c>
      <c r="H59" s="92" t="e">
        <f t="shared" si="0"/>
        <v>#DIV/0!</v>
      </c>
      <c r="I59" s="30">
        <f t="shared" si="1"/>
        <v>0</v>
      </c>
      <c r="J59" s="62"/>
    </row>
    <row r="60" spans="1:10" ht="38.25">
      <c r="A60" s="29" t="s">
        <v>268</v>
      </c>
      <c r="B60" s="18"/>
      <c r="C60" s="18"/>
      <c r="D60" s="28" t="s">
        <v>270</v>
      </c>
      <c r="E60" s="325">
        <v>0</v>
      </c>
      <c r="F60" s="220">
        <v>0</v>
      </c>
      <c r="G60" s="34">
        <v>0</v>
      </c>
      <c r="H60" s="92" t="e">
        <f t="shared" si="0"/>
        <v>#DIV/0!</v>
      </c>
      <c r="I60" s="30">
        <f t="shared" si="1"/>
        <v>0</v>
      </c>
      <c r="J60" s="62"/>
    </row>
    <row r="61" spans="1:10" ht="18" customHeight="1">
      <c r="A61" s="58" t="s">
        <v>235</v>
      </c>
      <c r="B61" s="59" t="s">
        <v>237</v>
      </c>
      <c r="C61" s="59"/>
      <c r="D61" s="59"/>
      <c r="E61" s="326">
        <f>SUM(E62,E67)</f>
        <v>44500</v>
      </c>
      <c r="F61" s="62">
        <f>SUM(F62,F67)</f>
        <v>27293</v>
      </c>
      <c r="G61" s="62">
        <f>SUM(G62,G67)</f>
        <v>11527.8</v>
      </c>
      <c r="H61" s="30">
        <f t="shared" si="0"/>
        <v>0.42237203678598906</v>
      </c>
      <c r="I61" s="30">
        <f t="shared" si="1"/>
        <v>0.0005915963627363609</v>
      </c>
      <c r="J61" s="62">
        <f>G61/7232332.21</f>
        <v>0.0015939256750486022</v>
      </c>
    </row>
    <row r="62" spans="1:10" ht="15" customHeight="1">
      <c r="A62" s="65" t="s">
        <v>236</v>
      </c>
      <c r="B62" s="94"/>
      <c r="C62" s="94" t="s">
        <v>238</v>
      </c>
      <c r="D62" s="94"/>
      <c r="E62" s="324">
        <f>SUM(E63:E65)</f>
        <v>39500</v>
      </c>
      <c r="F62" s="95">
        <f>F65+F63+F64+F66</f>
        <v>18763</v>
      </c>
      <c r="G62" s="95">
        <f>G65+G63+G64+G66</f>
        <v>7998.3</v>
      </c>
      <c r="H62" s="68">
        <f t="shared" si="0"/>
        <v>0.42628044555774663</v>
      </c>
      <c r="I62" s="68">
        <f t="shared" si="1"/>
        <v>0.00041046558650169464</v>
      </c>
      <c r="J62" s="95"/>
    </row>
    <row r="63" spans="1:10" ht="12.75">
      <c r="A63" s="29" t="s">
        <v>165</v>
      </c>
      <c r="B63" s="28"/>
      <c r="C63" s="28"/>
      <c r="D63" s="28" t="s">
        <v>166</v>
      </c>
      <c r="E63" s="329">
        <v>35000</v>
      </c>
      <c r="F63" s="34">
        <v>0</v>
      </c>
      <c r="G63" s="34">
        <v>0</v>
      </c>
      <c r="H63" s="92"/>
      <c r="I63" s="92">
        <f t="shared" si="1"/>
        <v>0</v>
      </c>
      <c r="J63" s="34"/>
    </row>
    <row r="64" spans="1:10" ht="12.75">
      <c r="A64" s="29" t="s">
        <v>12</v>
      </c>
      <c r="B64" s="18"/>
      <c r="C64" s="18"/>
      <c r="D64" s="28" t="s">
        <v>79</v>
      </c>
      <c r="E64" s="325">
        <v>3000</v>
      </c>
      <c r="F64" s="34">
        <v>14950</v>
      </c>
      <c r="G64" s="34">
        <v>4193.3</v>
      </c>
      <c r="H64" s="92">
        <f t="shared" si="0"/>
        <v>0.28048829431438127</v>
      </c>
      <c r="I64" s="92">
        <f t="shared" si="1"/>
        <v>0.0002151963972191036</v>
      </c>
      <c r="J64" s="34"/>
    </row>
    <row r="65" spans="1:10" s="67" customFormat="1" ht="25.5">
      <c r="A65" s="29" t="s">
        <v>381</v>
      </c>
      <c r="B65" s="18"/>
      <c r="C65" s="18"/>
      <c r="D65" s="28" t="s">
        <v>179</v>
      </c>
      <c r="E65" s="325">
        <v>1500</v>
      </c>
      <c r="F65" s="227">
        <v>1476</v>
      </c>
      <c r="G65" s="34">
        <v>1468</v>
      </c>
      <c r="H65" s="92">
        <f t="shared" si="0"/>
        <v>0.994579945799458</v>
      </c>
      <c r="I65" s="92">
        <f t="shared" si="1"/>
        <v>7.533644411743593E-05</v>
      </c>
      <c r="J65" s="62"/>
    </row>
    <row r="66" spans="1:10" s="67" customFormat="1" ht="25.5">
      <c r="A66" s="29" t="s">
        <v>213</v>
      </c>
      <c r="B66" s="18"/>
      <c r="C66" s="18"/>
      <c r="D66" s="28" t="s">
        <v>214</v>
      </c>
      <c r="E66" s="325">
        <v>0</v>
      </c>
      <c r="F66" s="227">
        <v>2337</v>
      </c>
      <c r="G66" s="34">
        <v>2337</v>
      </c>
      <c r="H66" s="92">
        <f t="shared" si="0"/>
        <v>1</v>
      </c>
      <c r="I66" s="92">
        <f t="shared" si="1"/>
        <v>0.00011993274516515514</v>
      </c>
      <c r="J66" s="62"/>
    </row>
    <row r="67" spans="1:10" s="331" customFormat="1" ht="15" customHeight="1">
      <c r="A67" s="65" t="s">
        <v>513</v>
      </c>
      <c r="B67" s="94"/>
      <c r="C67" s="94" t="s">
        <v>514</v>
      </c>
      <c r="D67" s="94"/>
      <c r="E67" s="324">
        <f>SUM(E70)</f>
        <v>5000</v>
      </c>
      <c r="F67" s="330">
        <f>F70+F69+F68</f>
        <v>8530</v>
      </c>
      <c r="G67" s="95">
        <f>G70+G69+G68</f>
        <v>3529.5</v>
      </c>
      <c r="H67" s="68">
        <f t="shared" si="0"/>
        <v>0.4137749120750293</v>
      </c>
      <c r="I67" s="68">
        <f t="shared" si="1"/>
        <v>0.00018113077623466627</v>
      </c>
      <c r="J67" s="95"/>
    </row>
    <row r="68" spans="1:10" s="331" customFormat="1" ht="25.5" customHeight="1">
      <c r="A68" s="29" t="s">
        <v>352</v>
      </c>
      <c r="B68" s="94"/>
      <c r="C68" s="94"/>
      <c r="D68" s="28" t="s">
        <v>179</v>
      </c>
      <c r="E68" s="329">
        <v>0</v>
      </c>
      <c r="F68" s="227">
        <v>24</v>
      </c>
      <c r="G68" s="34">
        <v>24</v>
      </c>
      <c r="H68" s="92">
        <f>F68/G68</f>
        <v>1</v>
      </c>
      <c r="I68" s="92">
        <f aca="true" t="shared" si="2" ref="I68:I131">G68/19485921.02</f>
        <v>1.2316584869335573E-06</v>
      </c>
      <c r="J68" s="95"/>
    </row>
    <row r="69" spans="1:10" s="331" customFormat="1" ht="25.5" customHeight="1">
      <c r="A69" s="29" t="s">
        <v>213</v>
      </c>
      <c r="B69" s="94"/>
      <c r="C69" s="94"/>
      <c r="D69" s="28" t="s">
        <v>214</v>
      </c>
      <c r="E69" s="329">
        <v>0</v>
      </c>
      <c r="F69" s="227">
        <v>3506</v>
      </c>
      <c r="G69" s="34">
        <v>3505.5</v>
      </c>
      <c r="H69" s="92">
        <f>F69/G69</f>
        <v>1.0001426330052774</v>
      </c>
      <c r="I69" s="92">
        <f t="shared" si="2"/>
        <v>0.00017989911774773273</v>
      </c>
      <c r="J69" s="95"/>
    </row>
    <row r="70" spans="1:10" s="71" customFormat="1" ht="12.75">
      <c r="A70" s="29" t="s">
        <v>90</v>
      </c>
      <c r="B70" s="18"/>
      <c r="C70" s="18"/>
      <c r="D70" s="28" t="s">
        <v>89</v>
      </c>
      <c r="E70" s="325">
        <v>5000</v>
      </c>
      <c r="F70" s="227">
        <v>5000</v>
      </c>
      <c r="G70" s="34">
        <v>0</v>
      </c>
      <c r="H70" s="92">
        <f t="shared" si="0"/>
        <v>0</v>
      </c>
      <c r="I70" s="92">
        <f t="shared" si="2"/>
        <v>0</v>
      </c>
      <c r="J70" s="62"/>
    </row>
    <row r="71" spans="1:10" s="71" customFormat="1" ht="18" customHeight="1">
      <c r="A71" s="58" t="s">
        <v>290</v>
      </c>
      <c r="B71" s="59" t="s">
        <v>291</v>
      </c>
      <c r="C71" s="59"/>
      <c r="D71" s="59"/>
      <c r="E71" s="326">
        <f>E72</f>
        <v>43666</v>
      </c>
      <c r="F71" s="226">
        <f>F72</f>
        <v>46132</v>
      </c>
      <c r="G71" s="226">
        <f>G72</f>
        <v>30429.81</v>
      </c>
      <c r="H71" s="30">
        <f t="shared" si="0"/>
        <v>0.6596247723922657</v>
      </c>
      <c r="I71" s="30">
        <f t="shared" si="2"/>
        <v>0.0015616305725948182</v>
      </c>
      <c r="J71" s="62"/>
    </row>
    <row r="72" spans="1:10" s="67" customFormat="1" ht="15" customHeight="1">
      <c r="A72" s="65" t="s">
        <v>15</v>
      </c>
      <c r="B72" s="94"/>
      <c r="C72" s="94" t="s">
        <v>292</v>
      </c>
      <c r="D72" s="94"/>
      <c r="E72" s="324">
        <f>E83+E81+E80</f>
        <v>43666</v>
      </c>
      <c r="F72" s="224">
        <f>SUM(F73:F83)</f>
        <v>46132</v>
      </c>
      <c r="G72" s="224">
        <f>SUM(G73:G83)</f>
        <v>30429.81</v>
      </c>
      <c r="H72" s="68">
        <f t="shared" si="0"/>
        <v>0.6596247723922657</v>
      </c>
      <c r="I72" s="68">
        <f t="shared" si="2"/>
        <v>0.0015616305725948182</v>
      </c>
      <c r="J72" s="95"/>
    </row>
    <row r="73" spans="1:10" s="67" customFormat="1" ht="15" customHeight="1">
      <c r="A73" s="29" t="s">
        <v>19</v>
      </c>
      <c r="B73" s="94"/>
      <c r="C73" s="94"/>
      <c r="D73" s="28" t="s">
        <v>260</v>
      </c>
      <c r="E73" s="329">
        <v>0</v>
      </c>
      <c r="F73" s="223">
        <v>80</v>
      </c>
      <c r="G73" s="332">
        <v>56.12</v>
      </c>
      <c r="H73" s="92">
        <f t="shared" si="0"/>
        <v>0.7015</v>
      </c>
      <c r="I73" s="92">
        <f t="shared" si="2"/>
        <v>2.8800280952796347E-06</v>
      </c>
      <c r="J73" s="95"/>
    </row>
    <row r="74" spans="1:10" s="67" customFormat="1" ht="15" customHeight="1">
      <c r="A74" s="29" t="s">
        <v>551</v>
      </c>
      <c r="B74" s="94"/>
      <c r="C74" s="94"/>
      <c r="D74" s="28" t="s">
        <v>377</v>
      </c>
      <c r="E74" s="329">
        <v>0</v>
      </c>
      <c r="F74" s="223">
        <v>6</v>
      </c>
      <c r="G74" s="332">
        <v>1.38</v>
      </c>
      <c r="H74" s="92">
        <f t="shared" si="0"/>
        <v>0.22999999999999998</v>
      </c>
      <c r="I74" s="92">
        <f t="shared" si="2"/>
        <v>7.082036299867954E-08</v>
      </c>
      <c r="J74" s="95"/>
    </row>
    <row r="75" spans="1:10" s="67" customFormat="1" ht="15" customHeight="1">
      <c r="A75" s="29" t="s">
        <v>27</v>
      </c>
      <c r="B75" s="94"/>
      <c r="C75" s="94"/>
      <c r="D75" s="28" t="s">
        <v>249</v>
      </c>
      <c r="E75" s="329">
        <v>0</v>
      </c>
      <c r="F75" s="223">
        <v>17</v>
      </c>
      <c r="G75" s="332">
        <v>12.6</v>
      </c>
      <c r="H75" s="92">
        <f t="shared" si="0"/>
        <v>0.7411764705882353</v>
      </c>
      <c r="I75" s="92">
        <f t="shared" si="2"/>
        <v>6.466207056401176E-07</v>
      </c>
      <c r="J75" s="95"/>
    </row>
    <row r="76" spans="1:10" s="67" customFormat="1" ht="15" customHeight="1">
      <c r="A76" s="29" t="s">
        <v>22</v>
      </c>
      <c r="B76" s="94"/>
      <c r="C76" s="94"/>
      <c r="D76" s="28" t="s">
        <v>250</v>
      </c>
      <c r="E76" s="329">
        <v>0</v>
      </c>
      <c r="F76" s="223">
        <v>3</v>
      </c>
      <c r="G76" s="332">
        <v>1.45</v>
      </c>
      <c r="H76" s="92">
        <f t="shared" si="0"/>
        <v>0.48333333333333334</v>
      </c>
      <c r="I76" s="92">
        <f t="shared" si="2"/>
        <v>7.441270025223576E-08</v>
      </c>
      <c r="J76" s="95"/>
    </row>
    <row r="77" spans="1:10" s="67" customFormat="1" ht="15" customHeight="1">
      <c r="A77" s="29" t="s">
        <v>165</v>
      </c>
      <c r="B77" s="94"/>
      <c r="C77" s="94"/>
      <c r="D77" s="28" t="s">
        <v>251</v>
      </c>
      <c r="E77" s="329">
        <v>0</v>
      </c>
      <c r="F77" s="223">
        <v>40</v>
      </c>
      <c r="G77" s="332">
        <v>23.19</v>
      </c>
      <c r="H77" s="92">
        <f t="shared" si="0"/>
        <v>0.57975</v>
      </c>
      <c r="I77" s="92">
        <f t="shared" si="2"/>
        <v>1.19009001299955E-06</v>
      </c>
      <c r="J77" s="95"/>
    </row>
    <row r="78" spans="1:10" s="67" customFormat="1" ht="15" customHeight="1">
      <c r="A78" s="29" t="s">
        <v>9</v>
      </c>
      <c r="B78" s="94"/>
      <c r="C78" s="94"/>
      <c r="D78" s="28" t="s">
        <v>252</v>
      </c>
      <c r="E78" s="329">
        <v>0</v>
      </c>
      <c r="F78" s="223">
        <v>24</v>
      </c>
      <c r="G78" s="332">
        <v>17.95</v>
      </c>
      <c r="H78" s="92">
        <f t="shared" si="0"/>
        <v>0.7479166666666667</v>
      </c>
      <c r="I78" s="92">
        <f t="shared" si="2"/>
        <v>9.211779100190564E-07</v>
      </c>
      <c r="J78" s="95"/>
    </row>
    <row r="79" spans="1:10" s="71" customFormat="1" ht="12.75">
      <c r="A79" s="29" t="s">
        <v>10</v>
      </c>
      <c r="B79" s="28"/>
      <c r="C79" s="28"/>
      <c r="D79" s="28" t="s">
        <v>154</v>
      </c>
      <c r="E79" s="329">
        <v>0</v>
      </c>
      <c r="F79" s="223">
        <v>500</v>
      </c>
      <c r="G79" s="332">
        <v>113.81</v>
      </c>
      <c r="H79" s="92">
        <f t="shared" si="0"/>
        <v>0.22762000000000002</v>
      </c>
      <c r="I79" s="92">
        <f t="shared" si="2"/>
        <v>5.840627183246174E-06</v>
      </c>
      <c r="J79" s="34"/>
    </row>
    <row r="80" spans="1:10" s="36" customFormat="1" ht="12.75">
      <c r="A80" s="29" t="s">
        <v>12</v>
      </c>
      <c r="B80" s="94"/>
      <c r="C80" s="94"/>
      <c r="D80" s="28" t="s">
        <v>79</v>
      </c>
      <c r="E80" s="329">
        <v>2000</v>
      </c>
      <c r="F80" s="223">
        <v>3500</v>
      </c>
      <c r="G80" s="332">
        <v>464.96</v>
      </c>
      <c r="H80" s="92">
        <f t="shared" si="0"/>
        <v>0.1328457142857143</v>
      </c>
      <c r="I80" s="92">
        <f t="shared" si="2"/>
        <v>2.3861330420192784E-05</v>
      </c>
      <c r="J80" s="95"/>
    </row>
    <row r="81" spans="1:10" s="36" customFormat="1" ht="12.75">
      <c r="A81" s="17" t="s">
        <v>12</v>
      </c>
      <c r="B81" s="115"/>
      <c r="C81" s="115"/>
      <c r="D81" s="28" t="s">
        <v>253</v>
      </c>
      <c r="E81" s="329">
        <v>481</v>
      </c>
      <c r="F81" s="34">
        <v>311</v>
      </c>
      <c r="G81" s="34">
        <v>213.41</v>
      </c>
      <c r="H81" s="92">
        <f t="shared" si="0"/>
        <v>0.6862057877813504</v>
      </c>
      <c r="I81" s="92">
        <f t="shared" si="2"/>
        <v>1.0952009904020437E-05</v>
      </c>
      <c r="J81" s="95"/>
    </row>
    <row r="82" spans="1:10" s="36" customFormat="1" ht="25.5">
      <c r="A82" s="19" t="s">
        <v>552</v>
      </c>
      <c r="B82" s="115"/>
      <c r="C82" s="115"/>
      <c r="D82" s="28" t="s">
        <v>553</v>
      </c>
      <c r="E82" s="329">
        <v>0</v>
      </c>
      <c r="F82" s="34">
        <v>5580</v>
      </c>
      <c r="G82" s="34">
        <v>1545.9</v>
      </c>
      <c r="H82" s="92">
        <f t="shared" si="0"/>
        <v>0.27704301075268817</v>
      </c>
      <c r="I82" s="92">
        <f t="shared" si="2"/>
        <v>7.933420228960776E-05</v>
      </c>
      <c r="J82" s="95"/>
    </row>
    <row r="83" spans="1:10" ht="12.75">
      <c r="A83" s="29" t="s">
        <v>90</v>
      </c>
      <c r="B83" s="18"/>
      <c r="C83" s="18"/>
      <c r="D83" s="28" t="s">
        <v>254</v>
      </c>
      <c r="E83" s="325">
        <v>41185</v>
      </c>
      <c r="F83" s="220">
        <v>36071</v>
      </c>
      <c r="G83" s="34">
        <v>27979.04</v>
      </c>
      <c r="H83" s="92">
        <f t="shared" si="0"/>
        <v>0.7756657702863796</v>
      </c>
      <c r="I83" s="92">
        <f t="shared" si="2"/>
        <v>0.0014358592530105616</v>
      </c>
      <c r="J83" s="62"/>
    </row>
    <row r="84" spans="1:10" s="78" customFormat="1" ht="18" customHeight="1">
      <c r="A84" s="15" t="s">
        <v>17</v>
      </c>
      <c r="B84" s="16">
        <v>750</v>
      </c>
      <c r="C84" s="16"/>
      <c r="D84" s="16"/>
      <c r="E84" s="323">
        <f>SUM(E85,E101,E106,E146,E138,E144)</f>
        <v>2192383</v>
      </c>
      <c r="F84" s="188">
        <f>SUM(F85,F101,F106,F138,F146)</f>
        <v>2224911</v>
      </c>
      <c r="G84" s="188">
        <f>SUM(G85,G101,G106,G146,G138)</f>
        <v>2153007.0300000003</v>
      </c>
      <c r="H84" s="30">
        <f t="shared" si="0"/>
        <v>0.9676823162814154</v>
      </c>
      <c r="I84" s="30">
        <f t="shared" si="2"/>
        <v>0.11049039087196302</v>
      </c>
      <c r="J84" s="62">
        <v>0</v>
      </c>
    </row>
    <row r="85" spans="1:10" s="78" customFormat="1" ht="15" customHeight="1">
      <c r="A85" s="93" t="s">
        <v>18</v>
      </c>
      <c r="B85" s="94"/>
      <c r="C85" s="94">
        <v>75011</v>
      </c>
      <c r="D85" s="94"/>
      <c r="E85" s="324">
        <f>SUM(E86:E100)</f>
        <v>144565</v>
      </c>
      <c r="F85" s="224">
        <f>SUM(F86:F100)</f>
        <v>144544</v>
      </c>
      <c r="G85" s="224">
        <f>SUM(G86:G100)</f>
        <v>136782.48</v>
      </c>
      <c r="H85" s="68">
        <f t="shared" si="0"/>
        <v>0.946303409342484</v>
      </c>
      <c r="I85" s="68">
        <f t="shared" si="2"/>
        <v>0.007019554264825816</v>
      </c>
      <c r="J85" s="96"/>
    </row>
    <row r="86" spans="1:10" s="36" customFormat="1" ht="12.75">
      <c r="A86" s="27" t="s">
        <v>289</v>
      </c>
      <c r="B86" s="18"/>
      <c r="C86" s="18"/>
      <c r="D86" s="28" t="s">
        <v>98</v>
      </c>
      <c r="E86" s="325">
        <v>600</v>
      </c>
      <c r="F86" s="225">
        <v>1150</v>
      </c>
      <c r="G86" s="223">
        <v>269</v>
      </c>
      <c r="H86" s="92">
        <f t="shared" si="0"/>
        <v>0.23391304347826086</v>
      </c>
      <c r="I86" s="92">
        <f t="shared" si="2"/>
        <v>1.3804838874380288E-05</v>
      </c>
      <c r="J86" s="35"/>
    </row>
    <row r="87" spans="1:10" ht="12.75">
      <c r="A87" s="17" t="s">
        <v>19</v>
      </c>
      <c r="B87" s="18"/>
      <c r="C87" s="18"/>
      <c r="D87" s="18">
        <v>4010</v>
      </c>
      <c r="E87" s="325">
        <v>92935</v>
      </c>
      <c r="F87" s="220">
        <v>95178.4</v>
      </c>
      <c r="G87" s="34">
        <v>93178.4</v>
      </c>
      <c r="H87" s="92">
        <f t="shared" si="0"/>
        <v>0.9789868289443824</v>
      </c>
      <c r="I87" s="92">
        <f t="shared" si="2"/>
        <v>0.0047818319649537405</v>
      </c>
      <c r="J87" s="35"/>
    </row>
    <row r="88" spans="1:10" s="67" customFormat="1" ht="12.75">
      <c r="A88" s="17" t="s">
        <v>20</v>
      </c>
      <c r="B88" s="18"/>
      <c r="C88" s="18"/>
      <c r="D88" s="18">
        <v>4040</v>
      </c>
      <c r="E88" s="325">
        <v>6166</v>
      </c>
      <c r="F88" s="220">
        <v>6146.49</v>
      </c>
      <c r="G88" s="34">
        <v>6146.49</v>
      </c>
      <c r="H88" s="92">
        <f t="shared" si="0"/>
        <v>1</v>
      </c>
      <c r="I88" s="92">
        <f t="shared" si="2"/>
        <v>0.00031543235722301005</v>
      </c>
      <c r="J88" s="35"/>
    </row>
    <row r="89" spans="1:10" ht="12.75">
      <c r="A89" s="17" t="s">
        <v>21</v>
      </c>
      <c r="B89" s="18"/>
      <c r="C89" s="18"/>
      <c r="D89" s="18">
        <v>4110</v>
      </c>
      <c r="E89" s="325">
        <v>17035</v>
      </c>
      <c r="F89" s="220">
        <v>17463.48</v>
      </c>
      <c r="G89" s="34">
        <v>17010.94</v>
      </c>
      <c r="H89" s="92">
        <f aca="true" t="shared" si="3" ref="H89:H152">G89/F89</f>
        <v>0.9740864936427333</v>
      </c>
      <c r="I89" s="92">
        <f t="shared" si="2"/>
        <v>0.0008729861925715636</v>
      </c>
      <c r="J89" s="35"/>
    </row>
    <row r="90" spans="1:10" ht="12.75">
      <c r="A90" s="17" t="s">
        <v>22</v>
      </c>
      <c r="B90" s="18"/>
      <c r="C90" s="18"/>
      <c r="D90" s="18">
        <v>4120</v>
      </c>
      <c r="E90" s="325">
        <v>2003</v>
      </c>
      <c r="F90" s="220">
        <v>2067.77</v>
      </c>
      <c r="G90" s="34">
        <v>2002.77</v>
      </c>
      <c r="H90" s="92">
        <f t="shared" si="3"/>
        <v>0.9685651692402927</v>
      </c>
      <c r="I90" s="92">
        <f t="shared" si="2"/>
        <v>0.0001027803611614967</v>
      </c>
      <c r="J90" s="35"/>
    </row>
    <row r="91" spans="1:10" ht="12.75">
      <c r="A91" s="27" t="s">
        <v>165</v>
      </c>
      <c r="B91" s="18"/>
      <c r="C91" s="18"/>
      <c r="D91" s="28" t="s">
        <v>166</v>
      </c>
      <c r="E91" s="325">
        <v>500</v>
      </c>
      <c r="F91" s="220">
        <v>0</v>
      </c>
      <c r="G91" s="34">
        <v>0</v>
      </c>
      <c r="H91" s="92"/>
      <c r="I91" s="92">
        <f t="shared" si="2"/>
        <v>0</v>
      </c>
      <c r="J91" s="35"/>
    </row>
    <row r="92" spans="1:10" ht="12.75">
      <c r="A92" s="17" t="s">
        <v>9</v>
      </c>
      <c r="B92" s="18"/>
      <c r="C92" s="18"/>
      <c r="D92" s="18" t="s">
        <v>83</v>
      </c>
      <c r="E92" s="325">
        <v>8427</v>
      </c>
      <c r="F92" s="220">
        <v>7450</v>
      </c>
      <c r="G92" s="34">
        <v>5808.78</v>
      </c>
      <c r="H92" s="92">
        <f t="shared" si="3"/>
        <v>0.7797020134228188</v>
      </c>
      <c r="I92" s="92">
        <f t="shared" si="2"/>
        <v>0.0002981013827387462</v>
      </c>
      <c r="J92" s="35"/>
    </row>
    <row r="93" spans="1:10" ht="12.75">
      <c r="A93" s="29" t="s">
        <v>146</v>
      </c>
      <c r="B93" s="18"/>
      <c r="C93" s="18"/>
      <c r="D93" s="18" t="s">
        <v>147</v>
      </c>
      <c r="E93" s="325">
        <v>0</v>
      </c>
      <c r="F93" s="220">
        <v>245</v>
      </c>
      <c r="G93" s="34">
        <v>245</v>
      </c>
      <c r="H93" s="92">
        <f t="shared" si="3"/>
        <v>1</v>
      </c>
      <c r="I93" s="92">
        <f t="shared" si="2"/>
        <v>1.2573180387446731E-05</v>
      </c>
      <c r="J93" s="35"/>
    </row>
    <row r="94" spans="1:10" ht="12.75">
      <c r="A94" s="17" t="s">
        <v>11</v>
      </c>
      <c r="B94" s="18"/>
      <c r="C94" s="18"/>
      <c r="D94" s="18" t="s">
        <v>136</v>
      </c>
      <c r="E94" s="325">
        <v>400</v>
      </c>
      <c r="F94" s="220">
        <v>0</v>
      </c>
      <c r="G94" s="34">
        <v>0</v>
      </c>
      <c r="H94" s="92"/>
      <c r="I94" s="92">
        <f t="shared" si="2"/>
        <v>0</v>
      </c>
      <c r="J94" s="35"/>
    </row>
    <row r="95" spans="1:10" ht="12.75">
      <c r="A95" s="27" t="s">
        <v>48</v>
      </c>
      <c r="B95" s="18"/>
      <c r="C95" s="18"/>
      <c r="D95" s="28" t="s">
        <v>138</v>
      </c>
      <c r="E95" s="325">
        <v>100</v>
      </c>
      <c r="F95" s="220">
        <v>150</v>
      </c>
      <c r="G95" s="34">
        <v>93</v>
      </c>
      <c r="H95" s="92">
        <f t="shared" si="3"/>
        <v>0.62</v>
      </c>
      <c r="I95" s="92">
        <f t="shared" si="2"/>
        <v>4.772676636867535E-06</v>
      </c>
      <c r="J95" s="35"/>
    </row>
    <row r="96" spans="1:10" ht="12.75">
      <c r="A96" s="27" t="s">
        <v>12</v>
      </c>
      <c r="B96" s="18"/>
      <c r="C96" s="18"/>
      <c r="D96" s="28" t="s">
        <v>79</v>
      </c>
      <c r="E96" s="325">
        <v>12400</v>
      </c>
      <c r="F96" s="220">
        <v>11617.42</v>
      </c>
      <c r="G96" s="34">
        <v>9053.51</v>
      </c>
      <c r="H96" s="92">
        <f t="shared" si="3"/>
        <v>0.7793046993222248</v>
      </c>
      <c r="I96" s="92">
        <f t="shared" si="2"/>
        <v>0.00046461801783490963</v>
      </c>
      <c r="J96" s="35"/>
    </row>
    <row r="97" spans="1:10" ht="12.75">
      <c r="A97" s="27" t="s">
        <v>382</v>
      </c>
      <c r="B97" s="18"/>
      <c r="C97" s="18"/>
      <c r="D97" s="28" t="s">
        <v>383</v>
      </c>
      <c r="E97" s="325">
        <v>400</v>
      </c>
      <c r="F97" s="220">
        <v>142.44</v>
      </c>
      <c r="G97" s="34">
        <v>42.44</v>
      </c>
      <c r="H97" s="92">
        <f t="shared" si="3"/>
        <v>0.2979500140409997</v>
      </c>
      <c r="I97" s="92">
        <f t="shared" si="2"/>
        <v>2.177982757727507E-06</v>
      </c>
      <c r="J97" s="35"/>
    </row>
    <row r="98" spans="1:10" ht="12.75">
      <c r="A98" s="27" t="s">
        <v>25</v>
      </c>
      <c r="B98" s="18"/>
      <c r="C98" s="18"/>
      <c r="D98" s="28" t="s">
        <v>84</v>
      </c>
      <c r="E98" s="325">
        <v>100</v>
      </c>
      <c r="F98" s="220">
        <v>15</v>
      </c>
      <c r="G98" s="34">
        <v>15</v>
      </c>
      <c r="H98" s="92">
        <f t="shared" si="3"/>
        <v>1</v>
      </c>
      <c r="I98" s="92">
        <f t="shared" si="2"/>
        <v>7.697865543334733E-07</v>
      </c>
      <c r="J98" s="35"/>
    </row>
    <row r="99" spans="1:10" ht="12.75">
      <c r="A99" s="29" t="s">
        <v>338</v>
      </c>
      <c r="B99" s="18"/>
      <c r="C99" s="18"/>
      <c r="D99" s="18">
        <v>4440</v>
      </c>
      <c r="E99" s="325">
        <v>3099</v>
      </c>
      <c r="F99" s="220">
        <v>2918</v>
      </c>
      <c r="G99" s="34">
        <v>2917.15</v>
      </c>
      <c r="H99" s="92">
        <f t="shared" si="3"/>
        <v>0.9997087045921864</v>
      </c>
      <c r="I99" s="92">
        <f t="shared" si="2"/>
        <v>0.0001497055231315928</v>
      </c>
      <c r="J99" s="35"/>
    </row>
    <row r="100" spans="1:10" ht="25.5">
      <c r="A100" s="29" t="s">
        <v>215</v>
      </c>
      <c r="B100" s="18"/>
      <c r="C100" s="18"/>
      <c r="D100" s="28" t="s">
        <v>200</v>
      </c>
      <c r="E100" s="325">
        <v>400</v>
      </c>
      <c r="F100" s="220">
        <v>0</v>
      </c>
      <c r="G100" s="34">
        <v>0</v>
      </c>
      <c r="H100" s="92"/>
      <c r="I100" s="92">
        <f t="shared" si="2"/>
        <v>0</v>
      </c>
      <c r="J100" s="35"/>
    </row>
    <row r="101" spans="1:10" ht="15" customHeight="1">
      <c r="A101" s="93" t="s">
        <v>335</v>
      </c>
      <c r="B101" s="94"/>
      <c r="C101" s="94">
        <v>75022</v>
      </c>
      <c r="D101" s="94"/>
      <c r="E101" s="324">
        <f>SUM(E102:E105)</f>
        <v>77118</v>
      </c>
      <c r="F101" s="224">
        <f>SUM(F102:F105)</f>
        <v>97324</v>
      </c>
      <c r="G101" s="224">
        <f>SUM(G102:G105)</f>
        <v>92985.03</v>
      </c>
      <c r="H101" s="68">
        <f t="shared" si="3"/>
        <v>0.9554172660392092</v>
      </c>
      <c r="I101" s="68">
        <f t="shared" si="2"/>
        <v>0.00477190838988631</v>
      </c>
      <c r="J101" s="96"/>
    </row>
    <row r="102" spans="1:10" ht="12.75">
      <c r="A102" s="17" t="s">
        <v>23</v>
      </c>
      <c r="B102" s="18"/>
      <c r="C102" s="18"/>
      <c r="D102" s="18">
        <v>3030</v>
      </c>
      <c r="E102" s="325">
        <v>73768</v>
      </c>
      <c r="F102" s="220">
        <v>91874</v>
      </c>
      <c r="G102" s="34">
        <v>88773.22</v>
      </c>
      <c r="H102" s="92">
        <f t="shared" si="3"/>
        <v>0.9662496462546531</v>
      </c>
      <c r="I102" s="92">
        <f t="shared" si="2"/>
        <v>0.004555762076059159</v>
      </c>
      <c r="J102" s="35"/>
    </row>
    <row r="103" spans="1:10" ht="12.75">
      <c r="A103" s="17" t="s">
        <v>9</v>
      </c>
      <c r="B103" s="18"/>
      <c r="C103" s="18"/>
      <c r="D103" s="18">
        <v>4210</v>
      </c>
      <c r="E103" s="325">
        <v>2000</v>
      </c>
      <c r="F103" s="220">
        <v>1800</v>
      </c>
      <c r="G103" s="34">
        <v>766.18</v>
      </c>
      <c r="H103" s="92">
        <f t="shared" si="3"/>
        <v>0.4256555555555555</v>
      </c>
      <c r="I103" s="92">
        <f t="shared" si="2"/>
        <v>3.931967081328137E-05</v>
      </c>
      <c r="J103" s="35"/>
    </row>
    <row r="104" spans="1:10" s="67" customFormat="1" ht="12.75">
      <c r="A104" s="17" t="s">
        <v>12</v>
      </c>
      <c r="B104" s="18"/>
      <c r="C104" s="18"/>
      <c r="D104" s="18" t="s">
        <v>79</v>
      </c>
      <c r="E104" s="325">
        <v>500</v>
      </c>
      <c r="F104" s="220">
        <v>2800</v>
      </c>
      <c r="G104" s="34">
        <v>2681.8</v>
      </c>
      <c r="H104" s="92">
        <f t="shared" si="3"/>
        <v>0.9577857142857144</v>
      </c>
      <c r="I104" s="92">
        <f t="shared" si="2"/>
        <v>0.0001376275720941006</v>
      </c>
      <c r="J104" s="35"/>
    </row>
    <row r="105" spans="1:10" ht="12.75">
      <c r="A105" s="29" t="s">
        <v>550</v>
      </c>
      <c r="B105" s="18"/>
      <c r="C105" s="18"/>
      <c r="D105" s="28" t="s">
        <v>201</v>
      </c>
      <c r="E105" s="325">
        <v>850</v>
      </c>
      <c r="F105" s="220">
        <v>850</v>
      </c>
      <c r="G105" s="34">
        <v>763.83</v>
      </c>
      <c r="H105" s="92">
        <f t="shared" si="3"/>
        <v>0.8986235294117647</v>
      </c>
      <c r="I105" s="92">
        <f t="shared" si="2"/>
        <v>3.919907091976913E-05</v>
      </c>
      <c r="J105" s="35"/>
    </row>
    <row r="106" spans="1:10" ht="15" customHeight="1">
      <c r="A106" s="93" t="s">
        <v>362</v>
      </c>
      <c r="B106" s="94"/>
      <c r="C106" s="94">
        <v>75023</v>
      </c>
      <c r="D106" s="94"/>
      <c r="E106" s="324">
        <f>SUM(E107:E137)</f>
        <v>1909300</v>
      </c>
      <c r="F106" s="224">
        <f>SUM(F107:F137)</f>
        <v>1920332</v>
      </c>
      <c r="G106" s="224">
        <f>SUM(G107:G137)</f>
        <v>1867585.65</v>
      </c>
      <c r="H106" s="68">
        <f t="shared" si="3"/>
        <v>0.9725326922636294</v>
      </c>
      <c r="I106" s="30">
        <f t="shared" si="2"/>
        <v>0.09584282149574268</v>
      </c>
      <c r="J106" s="96"/>
    </row>
    <row r="107" spans="1:10" ht="12.75">
      <c r="A107" s="27" t="s">
        <v>336</v>
      </c>
      <c r="B107" s="18"/>
      <c r="C107" s="18"/>
      <c r="D107" s="18">
        <v>3020</v>
      </c>
      <c r="E107" s="325">
        <v>7000</v>
      </c>
      <c r="F107" s="220">
        <v>20225</v>
      </c>
      <c r="G107" s="34">
        <v>18775.56</v>
      </c>
      <c r="H107" s="92">
        <f t="shared" si="3"/>
        <v>0.9283342398022251</v>
      </c>
      <c r="I107" s="92">
        <f t="shared" si="2"/>
        <v>0.000963544909205426</v>
      </c>
      <c r="J107" s="35"/>
    </row>
    <row r="108" spans="1:10" ht="12.75">
      <c r="A108" s="17" t="s">
        <v>19</v>
      </c>
      <c r="B108" s="18"/>
      <c r="C108" s="18"/>
      <c r="D108" s="18">
        <v>4010</v>
      </c>
      <c r="E108" s="325">
        <v>1043096</v>
      </c>
      <c r="F108" s="220">
        <v>1049004</v>
      </c>
      <c r="G108" s="34">
        <v>1045659.5</v>
      </c>
      <c r="H108" s="92">
        <f t="shared" si="3"/>
        <v>0.9968117376101521</v>
      </c>
      <c r="I108" s="92">
        <f t="shared" si="2"/>
        <v>0.05366230823407084</v>
      </c>
      <c r="J108" s="35"/>
    </row>
    <row r="109" spans="1:10" s="67" customFormat="1" ht="12.75">
      <c r="A109" s="17" t="s">
        <v>24</v>
      </c>
      <c r="B109" s="18"/>
      <c r="C109" s="18"/>
      <c r="D109" s="18">
        <v>4040</v>
      </c>
      <c r="E109" s="325">
        <v>82720</v>
      </c>
      <c r="F109" s="220">
        <v>82687</v>
      </c>
      <c r="G109" s="34">
        <v>82686.69</v>
      </c>
      <c r="H109" s="92">
        <f t="shared" si="3"/>
        <v>0.9999962509221523</v>
      </c>
      <c r="I109" s="92">
        <f t="shared" si="2"/>
        <v>0.004243406812289338</v>
      </c>
      <c r="J109" s="35"/>
    </row>
    <row r="110" spans="1:10" ht="12.75">
      <c r="A110" s="17" t="s">
        <v>21</v>
      </c>
      <c r="B110" s="18"/>
      <c r="C110" s="18"/>
      <c r="D110" s="18">
        <v>4110</v>
      </c>
      <c r="E110" s="325">
        <v>174954</v>
      </c>
      <c r="F110" s="220">
        <v>190674</v>
      </c>
      <c r="G110" s="34">
        <v>188105.34</v>
      </c>
      <c r="H110" s="92">
        <f t="shared" si="3"/>
        <v>0.9865285251266559</v>
      </c>
      <c r="I110" s="92">
        <f t="shared" si="2"/>
        <v>0.009653397435355099</v>
      </c>
      <c r="J110" s="35"/>
    </row>
    <row r="111" spans="1:10" ht="12.75">
      <c r="A111" s="17" t="s">
        <v>22</v>
      </c>
      <c r="B111" s="18"/>
      <c r="C111" s="18"/>
      <c r="D111" s="18">
        <v>4120</v>
      </c>
      <c r="E111" s="325">
        <v>21032</v>
      </c>
      <c r="F111" s="220">
        <v>24046</v>
      </c>
      <c r="G111" s="34">
        <v>23901.3</v>
      </c>
      <c r="H111" s="92">
        <f t="shared" si="3"/>
        <v>0.9939823671296681</v>
      </c>
      <c r="I111" s="92">
        <f t="shared" si="2"/>
        <v>0.001226593291406043</v>
      </c>
      <c r="J111" s="35"/>
    </row>
    <row r="112" spans="1:10" ht="25.5">
      <c r="A112" s="29" t="s">
        <v>337</v>
      </c>
      <c r="B112" s="18"/>
      <c r="C112" s="18"/>
      <c r="D112" s="28" t="s">
        <v>137</v>
      </c>
      <c r="E112" s="325">
        <v>500</v>
      </c>
      <c r="F112" s="220">
        <v>0</v>
      </c>
      <c r="G112" s="34">
        <v>0</v>
      </c>
      <c r="H112" s="92"/>
      <c r="I112" s="92">
        <f t="shared" si="2"/>
        <v>0</v>
      </c>
      <c r="J112" s="35"/>
    </row>
    <row r="113" spans="1:10" ht="12.75">
      <c r="A113" s="27" t="s">
        <v>165</v>
      </c>
      <c r="B113" s="18"/>
      <c r="C113" s="18"/>
      <c r="D113" s="28" t="s">
        <v>166</v>
      </c>
      <c r="E113" s="325">
        <v>5000</v>
      </c>
      <c r="F113" s="220">
        <v>850</v>
      </c>
      <c r="G113" s="34">
        <v>850</v>
      </c>
      <c r="H113" s="92">
        <f t="shared" si="3"/>
        <v>1</v>
      </c>
      <c r="I113" s="92">
        <f t="shared" si="2"/>
        <v>4.362123807889682E-05</v>
      </c>
      <c r="J113" s="35"/>
    </row>
    <row r="114" spans="1:10" ht="12.75">
      <c r="A114" s="27" t="s">
        <v>9</v>
      </c>
      <c r="B114" s="18"/>
      <c r="C114" s="18"/>
      <c r="D114" s="18">
        <v>4210</v>
      </c>
      <c r="E114" s="325">
        <v>138000</v>
      </c>
      <c r="F114" s="220">
        <v>138085</v>
      </c>
      <c r="G114" s="34">
        <v>122689.73</v>
      </c>
      <c r="H114" s="92">
        <f t="shared" si="3"/>
        <v>0.8885087446138248</v>
      </c>
      <c r="I114" s="92">
        <f t="shared" si="2"/>
        <v>0.006296326967253611</v>
      </c>
      <c r="J114" s="35"/>
    </row>
    <row r="115" spans="1:10" ht="12.75">
      <c r="A115" s="29" t="s">
        <v>146</v>
      </c>
      <c r="B115" s="18"/>
      <c r="C115" s="18"/>
      <c r="D115" s="28" t="s">
        <v>147</v>
      </c>
      <c r="E115" s="325">
        <v>1200</v>
      </c>
      <c r="F115" s="220">
        <v>1465</v>
      </c>
      <c r="G115" s="34">
        <v>1404.77</v>
      </c>
      <c r="H115" s="92">
        <f t="shared" si="3"/>
        <v>0.9588873720136518</v>
      </c>
      <c r="I115" s="92">
        <f t="shared" si="2"/>
        <v>7.209153719540223E-05</v>
      </c>
      <c r="J115" s="35"/>
    </row>
    <row r="116" spans="1:10" ht="12.75">
      <c r="A116" s="17" t="s">
        <v>10</v>
      </c>
      <c r="B116" s="18"/>
      <c r="C116" s="18"/>
      <c r="D116" s="18">
        <v>4260</v>
      </c>
      <c r="E116" s="325">
        <v>113500</v>
      </c>
      <c r="F116" s="220">
        <v>107000</v>
      </c>
      <c r="G116" s="34">
        <v>104494.64</v>
      </c>
      <c r="H116" s="92">
        <f t="shared" si="3"/>
        <v>0.9765854205607477</v>
      </c>
      <c r="I116" s="92">
        <f t="shared" si="2"/>
        <v>0.005362571258127782</v>
      </c>
      <c r="J116" s="35"/>
    </row>
    <row r="117" spans="1:10" ht="12.75">
      <c r="A117" s="27" t="s">
        <v>11</v>
      </c>
      <c r="B117" s="18"/>
      <c r="C117" s="18"/>
      <c r="D117" s="28" t="s">
        <v>136</v>
      </c>
      <c r="E117" s="325">
        <v>40000</v>
      </c>
      <c r="F117" s="220">
        <v>8000</v>
      </c>
      <c r="G117" s="34">
        <v>6507.8</v>
      </c>
      <c r="H117" s="92">
        <f t="shared" si="3"/>
        <v>0.8134750000000001</v>
      </c>
      <c r="I117" s="92">
        <f t="shared" si="2"/>
        <v>0.00033397446255275853</v>
      </c>
      <c r="J117" s="35"/>
    </row>
    <row r="118" spans="1:10" ht="12.75">
      <c r="A118" s="27" t="s">
        <v>48</v>
      </c>
      <c r="B118" s="18"/>
      <c r="C118" s="18"/>
      <c r="D118" s="28" t="s">
        <v>138</v>
      </c>
      <c r="E118" s="325">
        <v>1000</v>
      </c>
      <c r="F118" s="220">
        <v>1000</v>
      </c>
      <c r="G118" s="34">
        <v>890</v>
      </c>
      <c r="H118" s="92">
        <f t="shared" si="3"/>
        <v>0.89</v>
      </c>
      <c r="I118" s="92">
        <f t="shared" si="2"/>
        <v>4.567400222378609E-05</v>
      </c>
      <c r="J118" s="35"/>
    </row>
    <row r="119" spans="1:10" ht="12.75">
      <c r="A119" s="17" t="s">
        <v>12</v>
      </c>
      <c r="B119" s="18"/>
      <c r="C119" s="18"/>
      <c r="D119" s="18">
        <v>4300</v>
      </c>
      <c r="E119" s="325">
        <v>112000</v>
      </c>
      <c r="F119" s="220">
        <v>148800</v>
      </c>
      <c r="G119" s="34">
        <v>132461.92</v>
      </c>
      <c r="H119" s="92">
        <f t="shared" si="3"/>
        <v>0.8902010752688173</v>
      </c>
      <c r="I119" s="92">
        <f t="shared" si="2"/>
        <v>0.0067978269984797475</v>
      </c>
      <c r="J119" s="35"/>
    </row>
    <row r="120" spans="1:10" ht="25.5">
      <c r="A120" s="19" t="s">
        <v>352</v>
      </c>
      <c r="B120" s="18"/>
      <c r="C120" s="18"/>
      <c r="D120" s="18" t="s">
        <v>179</v>
      </c>
      <c r="E120" s="325">
        <v>500</v>
      </c>
      <c r="F120" s="220">
        <v>135</v>
      </c>
      <c r="G120" s="34">
        <v>0</v>
      </c>
      <c r="H120" s="92">
        <f t="shared" si="3"/>
        <v>0</v>
      </c>
      <c r="I120" s="92">
        <f t="shared" si="2"/>
        <v>0</v>
      </c>
      <c r="J120" s="35"/>
    </row>
    <row r="121" spans="1:10" ht="12.75">
      <c r="A121" s="19" t="s">
        <v>343</v>
      </c>
      <c r="B121" s="18"/>
      <c r="C121" s="18"/>
      <c r="D121" s="18" t="s">
        <v>167</v>
      </c>
      <c r="E121" s="325">
        <v>3435</v>
      </c>
      <c r="F121" s="220">
        <v>0</v>
      </c>
      <c r="G121" s="34">
        <v>0</v>
      </c>
      <c r="H121" s="92"/>
      <c r="I121" s="92">
        <f t="shared" si="2"/>
        <v>0</v>
      </c>
      <c r="J121" s="35"/>
    </row>
    <row r="122" spans="1:10" ht="12.75">
      <c r="A122" s="29" t="s">
        <v>550</v>
      </c>
      <c r="B122" s="18"/>
      <c r="C122" s="18"/>
      <c r="D122" s="28" t="s">
        <v>201</v>
      </c>
      <c r="E122" s="325">
        <v>6785</v>
      </c>
      <c r="F122" s="220">
        <v>15260</v>
      </c>
      <c r="G122" s="34">
        <v>13865.51</v>
      </c>
      <c r="H122" s="92">
        <f t="shared" si="3"/>
        <v>0.9086179554390563</v>
      </c>
      <c r="I122" s="92">
        <f t="shared" si="2"/>
        <v>0.0007115655444650879</v>
      </c>
      <c r="J122" s="35"/>
    </row>
    <row r="123" spans="1:10" ht="25.5">
      <c r="A123" s="29" t="s">
        <v>554</v>
      </c>
      <c r="B123" s="18"/>
      <c r="C123" s="18"/>
      <c r="D123" s="28" t="s">
        <v>202</v>
      </c>
      <c r="E123" s="325">
        <v>7040</v>
      </c>
      <c r="F123" s="220">
        <v>0</v>
      </c>
      <c r="G123" s="34">
        <v>0</v>
      </c>
      <c r="H123" s="92"/>
      <c r="I123" s="92">
        <f t="shared" si="2"/>
        <v>0</v>
      </c>
      <c r="J123" s="35"/>
    </row>
    <row r="124" spans="1:10" ht="25.5">
      <c r="A124" s="37" t="s">
        <v>213</v>
      </c>
      <c r="B124" s="18"/>
      <c r="C124" s="18"/>
      <c r="D124" s="28" t="s">
        <v>214</v>
      </c>
      <c r="E124" s="325">
        <v>5000</v>
      </c>
      <c r="F124" s="220">
        <v>0</v>
      </c>
      <c r="G124" s="34">
        <v>0</v>
      </c>
      <c r="H124" s="92"/>
      <c r="I124" s="92">
        <f t="shared" si="2"/>
        <v>0</v>
      </c>
      <c r="J124" s="35"/>
    </row>
    <row r="125" spans="1:10" ht="12.75">
      <c r="A125" s="17" t="s">
        <v>25</v>
      </c>
      <c r="B125" s="18"/>
      <c r="C125" s="18"/>
      <c r="D125" s="18">
        <v>4410</v>
      </c>
      <c r="E125" s="325">
        <v>5168</v>
      </c>
      <c r="F125" s="220">
        <v>3848</v>
      </c>
      <c r="G125" s="34">
        <v>2227.12</v>
      </c>
      <c r="H125" s="92">
        <f t="shared" si="3"/>
        <v>0.5787733887733888</v>
      </c>
      <c r="I125" s="92">
        <f t="shared" si="2"/>
        <v>0.00011429380205914433</v>
      </c>
      <c r="J125" s="35"/>
    </row>
    <row r="126" spans="1:10" ht="12.75">
      <c r="A126" s="17" t="s">
        <v>26</v>
      </c>
      <c r="B126" s="18"/>
      <c r="C126" s="18"/>
      <c r="D126" s="18">
        <v>4430</v>
      </c>
      <c r="E126" s="325">
        <v>17500</v>
      </c>
      <c r="F126" s="220">
        <v>11035</v>
      </c>
      <c r="G126" s="34">
        <v>8841.71</v>
      </c>
      <c r="H126" s="92">
        <f t="shared" si="3"/>
        <v>0.8012424105120072</v>
      </c>
      <c r="I126" s="92">
        <f t="shared" si="2"/>
        <v>0.0004537486316877209</v>
      </c>
      <c r="J126" s="35"/>
    </row>
    <row r="127" spans="1:10" ht="12.75">
      <c r="A127" s="29" t="s">
        <v>338</v>
      </c>
      <c r="B127" s="18"/>
      <c r="C127" s="18"/>
      <c r="D127" s="18">
        <v>4440</v>
      </c>
      <c r="E127" s="325">
        <v>35653</v>
      </c>
      <c r="F127" s="220">
        <v>35068</v>
      </c>
      <c r="G127" s="34">
        <v>35067.73</v>
      </c>
      <c r="H127" s="92">
        <f t="shared" si="3"/>
        <v>0.9999923006729783</v>
      </c>
      <c r="I127" s="92">
        <f t="shared" si="2"/>
        <v>0.0017996444696664383</v>
      </c>
      <c r="J127" s="35"/>
    </row>
    <row r="128" spans="1:10" ht="12.75">
      <c r="A128" s="27" t="s">
        <v>31</v>
      </c>
      <c r="B128" s="18"/>
      <c r="C128" s="18"/>
      <c r="D128" s="28" t="s">
        <v>168</v>
      </c>
      <c r="E128" s="325">
        <v>69784</v>
      </c>
      <c r="F128" s="220">
        <v>65340</v>
      </c>
      <c r="G128" s="34">
        <v>65340</v>
      </c>
      <c r="H128" s="92">
        <f t="shared" si="3"/>
        <v>1</v>
      </c>
      <c r="I128" s="92">
        <f t="shared" si="2"/>
        <v>0.00335319023067661</v>
      </c>
      <c r="J128" s="35"/>
    </row>
    <row r="129" spans="1:10" ht="25.5">
      <c r="A129" s="29" t="s">
        <v>339</v>
      </c>
      <c r="B129" s="18"/>
      <c r="C129" s="18"/>
      <c r="D129" s="28" t="s">
        <v>169</v>
      </c>
      <c r="E129" s="325">
        <v>1740</v>
      </c>
      <c r="F129" s="220">
        <v>1806</v>
      </c>
      <c r="G129" s="34">
        <v>1806</v>
      </c>
      <c r="H129" s="92">
        <f t="shared" si="3"/>
        <v>1</v>
      </c>
      <c r="I129" s="92">
        <f t="shared" si="2"/>
        <v>9.268230114175019E-05</v>
      </c>
      <c r="J129" s="35"/>
    </row>
    <row r="130" spans="1:10" ht="12.75">
      <c r="A130" s="37" t="s">
        <v>216</v>
      </c>
      <c r="B130" s="18"/>
      <c r="C130" s="18"/>
      <c r="D130" s="28" t="s">
        <v>217</v>
      </c>
      <c r="E130" s="325">
        <v>250</v>
      </c>
      <c r="F130" s="220">
        <v>370</v>
      </c>
      <c r="G130" s="34">
        <v>160</v>
      </c>
      <c r="H130" s="92">
        <f t="shared" si="3"/>
        <v>0.43243243243243246</v>
      </c>
      <c r="I130" s="92">
        <f t="shared" si="2"/>
        <v>8.211056579557049E-06</v>
      </c>
      <c r="J130" s="35"/>
    </row>
    <row r="131" spans="1:10" ht="12.75">
      <c r="A131" s="17" t="s">
        <v>95</v>
      </c>
      <c r="B131" s="18"/>
      <c r="C131" s="18"/>
      <c r="D131" s="18" t="s">
        <v>96</v>
      </c>
      <c r="E131" s="325">
        <v>5000</v>
      </c>
      <c r="F131" s="220">
        <v>2200</v>
      </c>
      <c r="G131" s="34">
        <v>0</v>
      </c>
      <c r="H131" s="92">
        <f t="shared" si="3"/>
        <v>0</v>
      </c>
      <c r="I131" s="92">
        <f t="shared" si="2"/>
        <v>0</v>
      </c>
      <c r="J131" s="35"/>
    </row>
    <row r="132" spans="1:10" ht="25.5">
      <c r="A132" s="19" t="s">
        <v>406</v>
      </c>
      <c r="B132" s="18"/>
      <c r="C132" s="18"/>
      <c r="D132" s="18" t="s">
        <v>401</v>
      </c>
      <c r="E132" s="325">
        <v>10</v>
      </c>
      <c r="F132" s="220">
        <v>10</v>
      </c>
      <c r="G132" s="34">
        <v>0</v>
      </c>
      <c r="H132" s="92">
        <f t="shared" si="3"/>
        <v>0</v>
      </c>
      <c r="I132" s="92">
        <f aca="true" t="shared" si="4" ref="I132:I195">G132/19485921.02</f>
        <v>0</v>
      </c>
      <c r="J132" s="35"/>
    </row>
    <row r="133" spans="1:12" ht="12.75">
      <c r="A133" s="17" t="s">
        <v>16</v>
      </c>
      <c r="B133" s="18"/>
      <c r="C133" s="18"/>
      <c r="D133" s="18">
        <v>4580</v>
      </c>
      <c r="E133" s="325">
        <v>10</v>
      </c>
      <c r="F133" s="220">
        <v>10</v>
      </c>
      <c r="G133" s="34">
        <v>0</v>
      </c>
      <c r="H133" s="92">
        <f t="shared" si="3"/>
        <v>0</v>
      </c>
      <c r="I133" s="92">
        <f t="shared" si="4"/>
        <v>0</v>
      </c>
      <c r="J133" s="35"/>
      <c r="L133" s="74"/>
    </row>
    <row r="134" spans="1:12" ht="12.75">
      <c r="A134" s="17" t="s">
        <v>93</v>
      </c>
      <c r="B134" s="18"/>
      <c r="C134" s="18"/>
      <c r="D134" s="18" t="s">
        <v>94</v>
      </c>
      <c r="E134" s="325">
        <v>3000</v>
      </c>
      <c r="F134" s="220">
        <v>1850</v>
      </c>
      <c r="G134" s="34">
        <v>940.14</v>
      </c>
      <c r="H134" s="92">
        <f t="shared" si="3"/>
        <v>0.5081837837837838</v>
      </c>
      <c r="I134" s="92">
        <f t="shared" si="4"/>
        <v>4.8247142079404774E-05</v>
      </c>
      <c r="J134" s="35"/>
      <c r="L134" s="74"/>
    </row>
    <row r="135" spans="1:12" ht="25.5">
      <c r="A135" s="29" t="s">
        <v>215</v>
      </c>
      <c r="B135" s="18"/>
      <c r="C135" s="18"/>
      <c r="D135" s="28" t="s">
        <v>200</v>
      </c>
      <c r="E135" s="325">
        <v>7000</v>
      </c>
      <c r="F135" s="220">
        <v>11200</v>
      </c>
      <c r="G135" s="34">
        <v>10547.3</v>
      </c>
      <c r="H135" s="92">
        <f t="shared" si="3"/>
        <v>0.9417232142857143</v>
      </c>
      <c r="I135" s="92">
        <f t="shared" si="4"/>
        <v>0.0005412779816347629</v>
      </c>
      <c r="J135" s="35"/>
      <c r="L135" s="74"/>
    </row>
    <row r="136" spans="1:12" ht="12.75">
      <c r="A136" s="27" t="s">
        <v>248</v>
      </c>
      <c r="B136" s="18"/>
      <c r="C136" s="18"/>
      <c r="D136" s="28" t="s">
        <v>274</v>
      </c>
      <c r="E136" s="325">
        <v>1209</v>
      </c>
      <c r="F136" s="220">
        <v>309</v>
      </c>
      <c r="G136" s="34">
        <v>308.46</v>
      </c>
      <c r="H136" s="92">
        <f t="shared" si="3"/>
        <v>0.9982524271844659</v>
      </c>
      <c r="I136" s="92">
        <f t="shared" si="4"/>
        <v>1.5829890703313545E-05</v>
      </c>
      <c r="J136" s="35"/>
      <c r="L136" s="74"/>
    </row>
    <row r="137" spans="1:12" ht="12.75">
      <c r="A137" s="27" t="s">
        <v>248</v>
      </c>
      <c r="B137" s="18"/>
      <c r="C137" s="18"/>
      <c r="D137" s="28" t="s">
        <v>254</v>
      </c>
      <c r="E137" s="325">
        <v>214</v>
      </c>
      <c r="F137" s="220">
        <v>55</v>
      </c>
      <c r="G137" s="34">
        <v>54.43</v>
      </c>
      <c r="H137" s="92">
        <f t="shared" si="3"/>
        <v>0.9896363636363636</v>
      </c>
      <c r="I137" s="92">
        <f t="shared" si="4"/>
        <v>2.7932988101580637E-06</v>
      </c>
      <c r="J137" s="35"/>
      <c r="L137" s="74"/>
    </row>
    <row r="138" spans="1:14" ht="12.75">
      <c r="A138" s="93" t="s">
        <v>397</v>
      </c>
      <c r="B138" s="94"/>
      <c r="C138" s="94" t="s">
        <v>195</v>
      </c>
      <c r="D138" s="94"/>
      <c r="E138" s="324">
        <f>SUM(E139:E142)</f>
        <v>30000</v>
      </c>
      <c r="F138" s="95">
        <f>SUM(F139:F143)</f>
        <v>24459</v>
      </c>
      <c r="G138" s="95">
        <f>SUM(G139:G143)</f>
        <v>22968.89</v>
      </c>
      <c r="H138" s="68">
        <f t="shared" si="3"/>
        <v>0.9390772312850075</v>
      </c>
      <c r="I138" s="68">
        <f t="shared" si="4"/>
        <v>0.0011787428459976382</v>
      </c>
      <c r="J138" s="96"/>
      <c r="L138" s="74"/>
      <c r="N138" s="60"/>
    </row>
    <row r="139" spans="1:14" ht="12.75">
      <c r="A139" s="27" t="s">
        <v>203</v>
      </c>
      <c r="B139" s="94"/>
      <c r="C139" s="94"/>
      <c r="D139" s="28" t="s">
        <v>166</v>
      </c>
      <c r="E139" s="329">
        <v>4000</v>
      </c>
      <c r="F139" s="34">
        <v>4000</v>
      </c>
      <c r="G139" s="34">
        <v>4000</v>
      </c>
      <c r="H139" s="92">
        <f t="shared" si="3"/>
        <v>1</v>
      </c>
      <c r="I139" s="92">
        <f t="shared" si="4"/>
        <v>0.00020527641448892623</v>
      </c>
      <c r="J139" s="96"/>
      <c r="L139" s="74"/>
      <c r="N139" s="60"/>
    </row>
    <row r="140" spans="1:14" ht="12.75">
      <c r="A140" s="27" t="s">
        <v>546</v>
      </c>
      <c r="B140" s="94"/>
      <c r="C140" s="94"/>
      <c r="D140" s="28" t="s">
        <v>555</v>
      </c>
      <c r="E140" s="329">
        <v>0</v>
      </c>
      <c r="F140" s="34">
        <v>0</v>
      </c>
      <c r="G140" s="34">
        <v>0</v>
      </c>
      <c r="H140" s="92" t="e">
        <f t="shared" si="3"/>
        <v>#DIV/0!</v>
      </c>
      <c r="I140" s="92">
        <f t="shared" si="4"/>
        <v>0</v>
      </c>
      <c r="J140" s="96"/>
      <c r="L140" s="74"/>
      <c r="N140" s="60"/>
    </row>
    <row r="141" spans="1:14" ht="12.75">
      <c r="A141" s="17" t="s">
        <v>9</v>
      </c>
      <c r="B141" s="18"/>
      <c r="C141" s="28"/>
      <c r="D141" s="28" t="s">
        <v>83</v>
      </c>
      <c r="E141" s="325">
        <v>12000</v>
      </c>
      <c r="F141" s="220">
        <v>7800</v>
      </c>
      <c r="G141" s="34">
        <v>7732.27</v>
      </c>
      <c r="H141" s="92">
        <f t="shared" si="3"/>
        <v>0.9913166666666667</v>
      </c>
      <c r="I141" s="92">
        <f t="shared" si="4"/>
        <v>0.0003968131653650724</v>
      </c>
      <c r="J141" s="35"/>
      <c r="L141" s="74"/>
      <c r="N141" s="60"/>
    </row>
    <row r="142" spans="1:14" ht="12.75">
      <c r="A142" s="27" t="s">
        <v>12</v>
      </c>
      <c r="B142" s="18"/>
      <c r="C142" s="28"/>
      <c r="D142" s="28" t="s">
        <v>79</v>
      </c>
      <c r="E142" s="325">
        <v>14000</v>
      </c>
      <c r="F142" s="220">
        <v>12600</v>
      </c>
      <c r="G142" s="34">
        <v>11177.62</v>
      </c>
      <c r="H142" s="92">
        <f t="shared" si="3"/>
        <v>0.8871126984126985</v>
      </c>
      <c r="I142" s="92">
        <f t="shared" si="4"/>
        <v>0.0005736254390299279</v>
      </c>
      <c r="J142" s="35"/>
      <c r="L142" s="74"/>
      <c r="N142" s="60"/>
    </row>
    <row r="143" spans="1:14" ht="12.75">
      <c r="A143" s="27" t="s">
        <v>93</v>
      </c>
      <c r="B143" s="18"/>
      <c r="C143" s="28"/>
      <c r="D143" s="28" t="s">
        <v>94</v>
      </c>
      <c r="E143" s="325">
        <v>0</v>
      </c>
      <c r="F143" s="220">
        <v>59</v>
      </c>
      <c r="G143" s="34">
        <v>59</v>
      </c>
      <c r="H143" s="92">
        <f t="shared" si="3"/>
        <v>1</v>
      </c>
      <c r="I143" s="92">
        <f t="shared" si="4"/>
        <v>3.027827113711662E-06</v>
      </c>
      <c r="J143" s="35"/>
      <c r="L143" s="74"/>
      <c r="N143" s="60"/>
    </row>
    <row r="144" spans="1:14" s="67" customFormat="1" ht="15" customHeight="1">
      <c r="A144" s="93" t="s">
        <v>293</v>
      </c>
      <c r="B144" s="18"/>
      <c r="C144" s="59" t="s">
        <v>294</v>
      </c>
      <c r="D144" s="59"/>
      <c r="E144" s="326">
        <v>0</v>
      </c>
      <c r="F144" s="62">
        <f>F145</f>
        <v>0</v>
      </c>
      <c r="G144" s="62">
        <f>SUM(G145)</f>
        <v>0</v>
      </c>
      <c r="H144" s="30" t="e">
        <f t="shared" si="3"/>
        <v>#DIV/0!</v>
      </c>
      <c r="I144" s="30">
        <f t="shared" si="4"/>
        <v>0</v>
      </c>
      <c r="J144" s="35"/>
      <c r="L144" s="100"/>
      <c r="N144" s="101"/>
    </row>
    <row r="145" spans="1:14" ht="38.25">
      <c r="A145" s="29" t="s">
        <v>296</v>
      </c>
      <c r="B145" s="18"/>
      <c r="C145" s="28"/>
      <c r="D145" s="28" t="s">
        <v>295</v>
      </c>
      <c r="E145" s="325">
        <v>0</v>
      </c>
      <c r="F145" s="220">
        <v>0</v>
      </c>
      <c r="G145" s="34">
        <v>0</v>
      </c>
      <c r="H145" s="92" t="e">
        <f t="shared" si="3"/>
        <v>#DIV/0!</v>
      </c>
      <c r="I145" s="30">
        <f t="shared" si="4"/>
        <v>0</v>
      </c>
      <c r="J145" s="35"/>
      <c r="L145" s="74"/>
      <c r="N145" s="60"/>
    </row>
    <row r="146" spans="1:14" ht="12.75">
      <c r="A146" s="93" t="s">
        <v>15</v>
      </c>
      <c r="B146" s="94"/>
      <c r="C146" s="94">
        <v>75095</v>
      </c>
      <c r="D146" s="94"/>
      <c r="E146" s="324">
        <f>SUM(E147:E151)</f>
        <v>31400</v>
      </c>
      <c r="F146" s="224">
        <f>SUM(F147:F151)</f>
        <v>38252</v>
      </c>
      <c r="G146" s="224">
        <f>SUM(G147:G151)</f>
        <v>32684.98</v>
      </c>
      <c r="H146" s="68">
        <f t="shared" si="3"/>
        <v>0.8544646031580048</v>
      </c>
      <c r="I146" s="68">
        <f t="shared" si="4"/>
        <v>0.001677363875510566</v>
      </c>
      <c r="J146" s="96"/>
      <c r="L146" s="74"/>
      <c r="N146" s="60"/>
    </row>
    <row r="147" spans="1:14" ht="36">
      <c r="A147" s="106" t="s">
        <v>340</v>
      </c>
      <c r="B147" s="18"/>
      <c r="C147" s="18"/>
      <c r="D147" s="28" t="s">
        <v>170</v>
      </c>
      <c r="E147" s="325">
        <v>13400</v>
      </c>
      <c r="F147" s="225">
        <v>13752</v>
      </c>
      <c r="G147" s="223">
        <v>13752</v>
      </c>
      <c r="H147" s="92">
        <f t="shared" si="3"/>
        <v>1</v>
      </c>
      <c r="I147" s="92">
        <f t="shared" si="4"/>
        <v>0.0007057403130129284</v>
      </c>
      <c r="J147" s="35"/>
      <c r="L147" s="74"/>
      <c r="N147" s="60"/>
    </row>
    <row r="148" spans="1:14" ht="12.75">
      <c r="A148" s="106" t="s">
        <v>546</v>
      </c>
      <c r="B148" s="18"/>
      <c r="C148" s="18"/>
      <c r="D148" s="28" t="s">
        <v>555</v>
      </c>
      <c r="E148" s="325">
        <v>0</v>
      </c>
      <c r="F148" s="225">
        <v>1885</v>
      </c>
      <c r="G148" s="223">
        <v>1323.88</v>
      </c>
      <c r="H148" s="92">
        <f t="shared" si="3"/>
        <v>0.7023236074270558</v>
      </c>
      <c r="I148" s="92">
        <f t="shared" si="4"/>
        <v>6.794033490339992E-05</v>
      </c>
      <c r="J148" s="35"/>
      <c r="L148" s="74"/>
      <c r="N148" s="60"/>
    </row>
    <row r="149" spans="1:14" ht="12.75">
      <c r="A149" s="17" t="s">
        <v>9</v>
      </c>
      <c r="B149" s="18"/>
      <c r="C149" s="18"/>
      <c r="D149" s="18">
        <v>4210</v>
      </c>
      <c r="E149" s="325">
        <v>10000</v>
      </c>
      <c r="F149" s="220">
        <v>13000</v>
      </c>
      <c r="G149" s="34">
        <v>10789.15</v>
      </c>
      <c r="H149" s="92">
        <f t="shared" si="3"/>
        <v>0.8299346153846153</v>
      </c>
      <c r="I149" s="92">
        <f t="shared" si="4"/>
        <v>0.0005536895068457996</v>
      </c>
      <c r="J149" s="35"/>
      <c r="L149" s="74"/>
      <c r="N149" s="60"/>
    </row>
    <row r="150" spans="1:14" ht="12.75">
      <c r="A150" s="27" t="s">
        <v>11</v>
      </c>
      <c r="B150" s="18"/>
      <c r="C150" s="18"/>
      <c r="D150" s="18" t="s">
        <v>136</v>
      </c>
      <c r="E150" s="325">
        <v>0</v>
      </c>
      <c r="F150" s="220">
        <v>615</v>
      </c>
      <c r="G150" s="34">
        <v>615</v>
      </c>
      <c r="H150" s="92">
        <f t="shared" si="3"/>
        <v>1</v>
      </c>
      <c r="I150" s="92">
        <f t="shared" si="4"/>
        <v>3.156124872767241E-05</v>
      </c>
      <c r="J150" s="35"/>
      <c r="L150" s="74"/>
      <c r="N150" s="60"/>
    </row>
    <row r="151" spans="1:14" s="67" customFormat="1" ht="12.75">
      <c r="A151" s="17" t="s">
        <v>12</v>
      </c>
      <c r="B151" s="18"/>
      <c r="C151" s="18"/>
      <c r="D151" s="18" t="s">
        <v>79</v>
      </c>
      <c r="E151" s="325">
        <v>8000</v>
      </c>
      <c r="F151" s="220">
        <v>9000</v>
      </c>
      <c r="G151" s="34">
        <v>6204.95</v>
      </c>
      <c r="H151" s="92">
        <f t="shared" si="3"/>
        <v>0.6894388888888888</v>
      </c>
      <c r="I151" s="92">
        <f t="shared" si="4"/>
        <v>0.0003184324720207657</v>
      </c>
      <c r="J151" s="35"/>
      <c r="L151" s="100"/>
      <c r="N151" s="101"/>
    </row>
    <row r="152" spans="1:14" ht="25.5">
      <c r="A152" s="20" t="s">
        <v>180</v>
      </c>
      <c r="B152" s="16">
        <v>751</v>
      </c>
      <c r="C152" s="16"/>
      <c r="D152" s="16"/>
      <c r="E152" s="323">
        <f>SUM(E153)</f>
        <v>1150</v>
      </c>
      <c r="F152" s="188">
        <f>SUM(F153,F159,F168,F177)</f>
        <v>60323</v>
      </c>
      <c r="G152" s="188">
        <f>SUM(G153,G159,G168,G177)</f>
        <v>60314.89</v>
      </c>
      <c r="H152" s="30">
        <f t="shared" si="3"/>
        <v>0.9998655570843625</v>
      </c>
      <c r="I152" s="30">
        <f t="shared" si="4"/>
        <v>0.003095306089873498</v>
      </c>
      <c r="J152" s="62">
        <v>0</v>
      </c>
      <c r="L152" s="74"/>
      <c r="N152" s="60"/>
    </row>
    <row r="153" spans="1:14" ht="25.5">
      <c r="A153" s="65" t="s">
        <v>181</v>
      </c>
      <c r="B153" s="94"/>
      <c r="C153" s="94">
        <v>75101</v>
      </c>
      <c r="D153" s="94"/>
      <c r="E153" s="324">
        <f>SUM(E154:E158)</f>
        <v>1150</v>
      </c>
      <c r="F153" s="95">
        <f>SUM(F154:F158)</f>
        <v>1150</v>
      </c>
      <c r="G153" s="95">
        <f>SUM(G154:G158)</f>
        <v>1147.8899999999999</v>
      </c>
      <c r="H153" s="68">
        <f aca="true" t="shared" si="5" ref="H153:H239">G153/F153</f>
        <v>0.9981652173913043</v>
      </c>
      <c r="I153" s="68">
        <f t="shared" si="4"/>
        <v>5.890868585692338E-05</v>
      </c>
      <c r="J153" s="96"/>
      <c r="L153" s="74"/>
      <c r="N153" s="60"/>
    </row>
    <row r="154" spans="1:14" ht="12.75">
      <c r="A154" s="27" t="s">
        <v>19</v>
      </c>
      <c r="B154" s="18"/>
      <c r="C154" s="18"/>
      <c r="D154" s="28" t="s">
        <v>151</v>
      </c>
      <c r="E154" s="325">
        <v>960</v>
      </c>
      <c r="F154" s="220">
        <v>960</v>
      </c>
      <c r="G154" s="34">
        <v>960</v>
      </c>
      <c r="H154" s="92">
        <f t="shared" si="5"/>
        <v>1</v>
      </c>
      <c r="I154" s="92">
        <f t="shared" si="4"/>
        <v>4.926633947734229E-05</v>
      </c>
      <c r="J154" s="35"/>
      <c r="L154" s="74"/>
      <c r="N154" s="60"/>
    </row>
    <row r="155" spans="1:14" ht="12.75">
      <c r="A155" s="17" t="s">
        <v>27</v>
      </c>
      <c r="B155" s="18"/>
      <c r="C155" s="18"/>
      <c r="D155" s="18">
        <v>4110</v>
      </c>
      <c r="E155" s="325">
        <v>166</v>
      </c>
      <c r="F155" s="220">
        <v>166</v>
      </c>
      <c r="G155" s="34">
        <v>164.37</v>
      </c>
      <c r="H155" s="92">
        <f>G155/F155</f>
        <v>0.9901807228915663</v>
      </c>
      <c r="I155" s="92">
        <f t="shared" si="4"/>
        <v>8.4353210623862E-06</v>
      </c>
      <c r="J155" s="35"/>
      <c r="L155" s="74"/>
      <c r="N155" s="60"/>
    </row>
    <row r="156" spans="1:14" s="67" customFormat="1" ht="12.75">
      <c r="A156" s="17" t="s">
        <v>22</v>
      </c>
      <c r="B156" s="18"/>
      <c r="C156" s="18"/>
      <c r="D156" s="18">
        <v>4120</v>
      </c>
      <c r="E156" s="325">
        <v>24</v>
      </c>
      <c r="F156" s="220">
        <v>24</v>
      </c>
      <c r="G156" s="34">
        <v>23.52</v>
      </c>
      <c r="H156" s="92">
        <f t="shared" si="5"/>
        <v>0.98</v>
      </c>
      <c r="I156" s="92">
        <f t="shared" si="4"/>
        <v>1.2070253171948863E-06</v>
      </c>
      <c r="J156" s="35"/>
      <c r="L156" s="100"/>
      <c r="N156" s="101"/>
    </row>
    <row r="157" spans="1:14" ht="12.75">
      <c r="A157" s="17" t="s">
        <v>9</v>
      </c>
      <c r="B157" s="18"/>
      <c r="C157" s="18"/>
      <c r="D157" s="18" t="s">
        <v>83</v>
      </c>
      <c r="E157" s="325">
        <v>0</v>
      </c>
      <c r="F157" s="220">
        <v>0</v>
      </c>
      <c r="G157" s="34">
        <v>0</v>
      </c>
      <c r="H157" s="92" t="e">
        <f>G157/F157</f>
        <v>#DIV/0!</v>
      </c>
      <c r="I157" s="92">
        <f t="shared" si="4"/>
        <v>0</v>
      </c>
      <c r="J157" s="35"/>
      <c r="L157" s="74"/>
      <c r="N157" s="60"/>
    </row>
    <row r="158" spans="1:14" ht="12.75">
      <c r="A158" s="27" t="s">
        <v>12</v>
      </c>
      <c r="B158" s="18"/>
      <c r="C158" s="18"/>
      <c r="D158" s="28" t="s">
        <v>79</v>
      </c>
      <c r="E158" s="325">
        <v>0</v>
      </c>
      <c r="F158" s="220">
        <v>0</v>
      </c>
      <c r="G158" s="34">
        <v>0</v>
      </c>
      <c r="H158" s="92" t="e">
        <f t="shared" si="5"/>
        <v>#DIV/0!</v>
      </c>
      <c r="I158" s="92">
        <f t="shared" si="4"/>
        <v>0</v>
      </c>
      <c r="J158" s="35"/>
      <c r="L158" s="74"/>
      <c r="N158" s="60"/>
    </row>
    <row r="159" spans="1:14" ht="15" customHeight="1">
      <c r="A159" s="93" t="s">
        <v>556</v>
      </c>
      <c r="B159" s="94"/>
      <c r="C159" s="94" t="s">
        <v>557</v>
      </c>
      <c r="D159" s="94"/>
      <c r="E159" s="324">
        <v>0</v>
      </c>
      <c r="F159" s="95">
        <f>SUM(F160:F167)</f>
        <v>29299</v>
      </c>
      <c r="G159" s="95">
        <f>SUM(G160:G167)</f>
        <v>29296.85</v>
      </c>
      <c r="H159" s="68">
        <f t="shared" si="5"/>
        <v>0.9999266186559268</v>
      </c>
      <c r="I159" s="68">
        <f t="shared" si="4"/>
        <v>0.0015034880809549746</v>
      </c>
      <c r="J159" s="62"/>
      <c r="L159" s="74"/>
      <c r="N159" s="60"/>
    </row>
    <row r="160" spans="1:14" ht="12.75">
      <c r="A160" s="27" t="s">
        <v>23</v>
      </c>
      <c r="B160" s="18"/>
      <c r="C160" s="28"/>
      <c r="D160" s="28" t="s">
        <v>80</v>
      </c>
      <c r="E160" s="325">
        <v>0</v>
      </c>
      <c r="F160" s="220">
        <v>17200</v>
      </c>
      <c r="G160" s="34">
        <v>17200</v>
      </c>
      <c r="H160" s="92">
        <f t="shared" si="5"/>
        <v>1</v>
      </c>
      <c r="I160" s="92">
        <f t="shared" si="4"/>
        <v>0.0008826885823023828</v>
      </c>
      <c r="J160" s="35"/>
      <c r="L160" s="74"/>
      <c r="N160" s="60"/>
    </row>
    <row r="161" spans="1:14" ht="12.75">
      <c r="A161" s="27" t="s">
        <v>19</v>
      </c>
      <c r="B161" s="18"/>
      <c r="C161" s="28"/>
      <c r="D161" s="28" t="s">
        <v>151</v>
      </c>
      <c r="E161" s="325">
        <v>0</v>
      </c>
      <c r="F161" s="220">
        <v>800</v>
      </c>
      <c r="G161" s="34">
        <v>800</v>
      </c>
      <c r="H161" s="92">
        <f t="shared" si="5"/>
        <v>1</v>
      </c>
      <c r="I161" s="92">
        <f t="shared" si="4"/>
        <v>4.105528289778525E-05</v>
      </c>
      <c r="J161" s="35"/>
      <c r="L161" s="74"/>
      <c r="N161" s="60"/>
    </row>
    <row r="162" spans="1:14" ht="12.75">
      <c r="A162" s="27" t="s">
        <v>21</v>
      </c>
      <c r="B162" s="18"/>
      <c r="C162" s="28"/>
      <c r="D162" s="28" t="s">
        <v>81</v>
      </c>
      <c r="E162" s="325">
        <v>0</v>
      </c>
      <c r="F162" s="220">
        <v>741</v>
      </c>
      <c r="G162" s="34">
        <v>740.43</v>
      </c>
      <c r="H162" s="92">
        <f t="shared" si="5"/>
        <v>0.9992307692307691</v>
      </c>
      <c r="I162" s="92">
        <f t="shared" si="4"/>
        <v>3.799820389500891E-05</v>
      </c>
      <c r="J162" s="35"/>
      <c r="L162" s="74"/>
      <c r="N162" s="60"/>
    </row>
    <row r="163" spans="1:14" ht="12.75">
      <c r="A163" s="27" t="s">
        <v>22</v>
      </c>
      <c r="B163" s="18"/>
      <c r="C163" s="28"/>
      <c r="D163" s="28" t="s">
        <v>82</v>
      </c>
      <c r="E163" s="325">
        <v>0</v>
      </c>
      <c r="F163" s="220">
        <v>107</v>
      </c>
      <c r="G163" s="34">
        <v>106.09</v>
      </c>
      <c r="H163" s="92">
        <f t="shared" si="5"/>
        <v>0.9914953271028037</v>
      </c>
      <c r="I163" s="92">
        <f t="shared" si="4"/>
        <v>5.444443703282546E-06</v>
      </c>
      <c r="J163" s="35"/>
      <c r="L163" s="74"/>
      <c r="N163" s="60"/>
    </row>
    <row r="164" spans="1:14" ht="12.75">
      <c r="A164" s="27" t="s">
        <v>165</v>
      </c>
      <c r="B164" s="18"/>
      <c r="C164" s="28"/>
      <c r="D164" s="28" t="s">
        <v>166</v>
      </c>
      <c r="E164" s="325">
        <v>0</v>
      </c>
      <c r="F164" s="220">
        <v>4230</v>
      </c>
      <c r="G164" s="34">
        <v>4230</v>
      </c>
      <c r="H164" s="92">
        <f t="shared" si="5"/>
        <v>1</v>
      </c>
      <c r="I164" s="92">
        <f t="shared" si="4"/>
        <v>0.00021707980832203947</v>
      </c>
      <c r="J164" s="35"/>
      <c r="L164" s="74"/>
      <c r="N164" s="60"/>
    </row>
    <row r="165" spans="1:14" ht="12.75">
      <c r="A165" s="27" t="s">
        <v>9</v>
      </c>
      <c r="B165" s="18"/>
      <c r="C165" s="28"/>
      <c r="D165" s="28" t="s">
        <v>83</v>
      </c>
      <c r="E165" s="325">
        <v>0</v>
      </c>
      <c r="F165" s="220">
        <v>5456</v>
      </c>
      <c r="G165" s="34">
        <v>5455.89</v>
      </c>
      <c r="H165" s="92">
        <f t="shared" si="5"/>
        <v>0.9999798387096774</v>
      </c>
      <c r="I165" s="92">
        <f t="shared" si="4"/>
        <v>0.00027999138426149697</v>
      </c>
      <c r="J165" s="35"/>
      <c r="L165" s="74"/>
      <c r="N165" s="60"/>
    </row>
    <row r="166" spans="1:14" ht="12.75">
      <c r="A166" s="27" t="s">
        <v>12</v>
      </c>
      <c r="B166" s="18"/>
      <c r="C166" s="28"/>
      <c r="D166" s="28" t="s">
        <v>79</v>
      </c>
      <c r="E166" s="325">
        <v>0</v>
      </c>
      <c r="F166" s="220">
        <v>600</v>
      </c>
      <c r="G166" s="34">
        <v>600</v>
      </c>
      <c r="H166" s="92">
        <f t="shared" si="5"/>
        <v>1</v>
      </c>
      <c r="I166" s="92">
        <f t="shared" si="4"/>
        <v>3.079146217333893E-05</v>
      </c>
      <c r="J166" s="35"/>
      <c r="L166" s="74"/>
      <c r="N166" s="60"/>
    </row>
    <row r="167" spans="1:14" ht="12.75">
      <c r="A167" s="27" t="s">
        <v>25</v>
      </c>
      <c r="B167" s="18"/>
      <c r="C167" s="28"/>
      <c r="D167" s="28" t="s">
        <v>84</v>
      </c>
      <c r="E167" s="325">
        <v>0</v>
      </c>
      <c r="F167" s="220">
        <v>165</v>
      </c>
      <c r="G167" s="34">
        <v>164.44</v>
      </c>
      <c r="H167" s="92">
        <f t="shared" si="5"/>
        <v>0.9966060606060606</v>
      </c>
      <c r="I167" s="92">
        <f t="shared" si="4"/>
        <v>8.438913399639757E-06</v>
      </c>
      <c r="J167" s="35"/>
      <c r="L167" s="74"/>
      <c r="N167" s="60"/>
    </row>
    <row r="168" spans="1:14" ht="12.75">
      <c r="A168" s="114" t="s">
        <v>558</v>
      </c>
      <c r="B168" s="18"/>
      <c r="C168" s="94" t="s">
        <v>559</v>
      </c>
      <c r="D168" s="28"/>
      <c r="E168" s="324">
        <v>0</v>
      </c>
      <c r="F168" s="95">
        <f>SUM(F169:F176)</f>
        <v>15400</v>
      </c>
      <c r="G168" s="95">
        <f>SUM(G169:G176)</f>
        <v>15398.010000000002</v>
      </c>
      <c r="H168" s="68">
        <f t="shared" si="5"/>
        <v>0.9998707792207794</v>
      </c>
      <c r="I168" s="68">
        <f t="shared" si="4"/>
        <v>0.0007902120707661578</v>
      </c>
      <c r="J168" s="35"/>
      <c r="L168" s="74"/>
      <c r="N168" s="61"/>
    </row>
    <row r="169" spans="1:14" ht="12.75">
      <c r="A169" s="27" t="s">
        <v>23</v>
      </c>
      <c r="B169" s="18"/>
      <c r="C169" s="94"/>
      <c r="D169" s="28" t="s">
        <v>80</v>
      </c>
      <c r="E169" s="325">
        <v>0</v>
      </c>
      <c r="F169" s="220">
        <v>7080</v>
      </c>
      <c r="G169" s="34">
        <v>7080</v>
      </c>
      <c r="H169" s="92">
        <f t="shared" si="5"/>
        <v>1</v>
      </c>
      <c r="I169" s="92">
        <f t="shared" si="4"/>
        <v>0.0003633392536453994</v>
      </c>
      <c r="J169" s="35"/>
      <c r="L169" s="74"/>
      <c r="N169" s="61"/>
    </row>
    <row r="170" spans="1:14" ht="12.75">
      <c r="A170" s="27" t="s">
        <v>19</v>
      </c>
      <c r="B170" s="18"/>
      <c r="C170" s="94"/>
      <c r="D170" s="28" t="s">
        <v>151</v>
      </c>
      <c r="E170" s="325">
        <v>0</v>
      </c>
      <c r="F170" s="220">
        <v>400</v>
      </c>
      <c r="G170" s="34">
        <v>400</v>
      </c>
      <c r="H170" s="92">
        <f t="shared" si="5"/>
        <v>1</v>
      </c>
      <c r="I170" s="92">
        <f t="shared" si="4"/>
        <v>2.0527641448892624E-05</v>
      </c>
      <c r="J170" s="35"/>
      <c r="L170" s="74"/>
      <c r="N170" s="61"/>
    </row>
    <row r="171" spans="1:14" ht="12.75">
      <c r="A171" s="27" t="s">
        <v>21</v>
      </c>
      <c r="B171" s="18"/>
      <c r="C171" s="94"/>
      <c r="D171" s="28" t="s">
        <v>81</v>
      </c>
      <c r="E171" s="325">
        <v>0</v>
      </c>
      <c r="F171" s="220">
        <v>479</v>
      </c>
      <c r="G171" s="34">
        <v>478.8</v>
      </c>
      <c r="H171" s="92">
        <f t="shared" si="5"/>
        <v>0.9995824634655532</v>
      </c>
      <c r="I171" s="92">
        <f t="shared" si="4"/>
        <v>2.457158681432447E-05</v>
      </c>
      <c r="J171" s="35"/>
      <c r="L171" s="74"/>
      <c r="N171" s="61"/>
    </row>
    <row r="172" spans="1:14" ht="12.75">
      <c r="A172" s="27" t="s">
        <v>22</v>
      </c>
      <c r="B172" s="18"/>
      <c r="C172" s="94"/>
      <c r="D172" s="28" t="s">
        <v>82</v>
      </c>
      <c r="E172" s="325">
        <v>0</v>
      </c>
      <c r="F172" s="220">
        <v>69</v>
      </c>
      <c r="G172" s="34">
        <v>68.6</v>
      </c>
      <c r="H172" s="92">
        <f t="shared" si="5"/>
        <v>0.9942028985507245</v>
      </c>
      <c r="I172" s="92">
        <f t="shared" si="4"/>
        <v>3.5204905084850846E-06</v>
      </c>
      <c r="J172" s="35"/>
      <c r="L172" s="74"/>
      <c r="N172" s="61"/>
    </row>
    <row r="173" spans="1:14" ht="12.75">
      <c r="A173" s="27" t="s">
        <v>165</v>
      </c>
      <c r="B173" s="18"/>
      <c r="C173" s="94"/>
      <c r="D173" s="28" t="s">
        <v>166</v>
      </c>
      <c r="E173" s="325">
        <v>0</v>
      </c>
      <c r="F173" s="220">
        <v>3040</v>
      </c>
      <c r="G173" s="34">
        <v>3040</v>
      </c>
      <c r="H173" s="92">
        <f t="shared" si="5"/>
        <v>1</v>
      </c>
      <c r="I173" s="92">
        <f t="shared" si="4"/>
        <v>0.00015601007501158393</v>
      </c>
      <c r="J173" s="35"/>
      <c r="L173" s="74"/>
      <c r="N173" s="61"/>
    </row>
    <row r="174" spans="1:14" ht="12.75">
      <c r="A174" s="27" t="s">
        <v>9</v>
      </c>
      <c r="B174" s="18"/>
      <c r="C174" s="94"/>
      <c r="D174" s="28" t="s">
        <v>83</v>
      </c>
      <c r="E174" s="325">
        <v>0</v>
      </c>
      <c r="F174" s="220">
        <v>3591</v>
      </c>
      <c r="G174" s="34">
        <v>3590.17</v>
      </c>
      <c r="H174" s="92">
        <f t="shared" si="5"/>
        <v>0.9997688666109719</v>
      </c>
      <c r="I174" s="92">
        <f t="shared" si="4"/>
        <v>0.00018424430625142707</v>
      </c>
      <c r="J174" s="35"/>
      <c r="L174" s="74"/>
      <c r="N174" s="61"/>
    </row>
    <row r="175" spans="1:14" ht="12.75">
      <c r="A175" s="27" t="s">
        <v>12</v>
      </c>
      <c r="B175" s="18"/>
      <c r="C175" s="94"/>
      <c r="D175" s="28" t="s">
        <v>79</v>
      </c>
      <c r="E175" s="325">
        <v>0</v>
      </c>
      <c r="F175" s="220">
        <v>590</v>
      </c>
      <c r="G175" s="34">
        <v>590</v>
      </c>
      <c r="H175" s="92">
        <f t="shared" si="5"/>
        <v>1</v>
      </c>
      <c r="I175" s="92">
        <f t="shared" si="4"/>
        <v>3.0278271137116618E-05</v>
      </c>
      <c r="J175" s="35"/>
      <c r="L175" s="74"/>
      <c r="N175" s="61"/>
    </row>
    <row r="176" spans="1:14" ht="12.75">
      <c r="A176" s="27" t="s">
        <v>25</v>
      </c>
      <c r="B176" s="18"/>
      <c r="C176" s="94"/>
      <c r="D176" s="28" t="s">
        <v>84</v>
      </c>
      <c r="E176" s="325">
        <v>0</v>
      </c>
      <c r="F176" s="220">
        <v>151</v>
      </c>
      <c r="G176" s="34">
        <v>150.44</v>
      </c>
      <c r="H176" s="92">
        <f t="shared" si="5"/>
        <v>0.9962913907284768</v>
      </c>
      <c r="I176" s="92">
        <f t="shared" si="4"/>
        <v>7.720445948928515E-06</v>
      </c>
      <c r="J176" s="35"/>
      <c r="L176" s="74"/>
      <c r="N176" s="61"/>
    </row>
    <row r="177" spans="1:14" ht="12.75">
      <c r="A177" s="114" t="s">
        <v>560</v>
      </c>
      <c r="B177" s="18"/>
      <c r="C177" s="94" t="s">
        <v>561</v>
      </c>
      <c r="D177" s="28"/>
      <c r="E177" s="324">
        <v>0</v>
      </c>
      <c r="F177" s="95">
        <f>SUM(F178:F185)</f>
        <v>14474</v>
      </c>
      <c r="G177" s="95">
        <f>SUM(G178:G185)</f>
        <v>14472.139999999998</v>
      </c>
      <c r="H177" s="68">
        <f t="shared" si="5"/>
        <v>0.9998714937128643</v>
      </c>
      <c r="I177" s="68">
        <f t="shared" si="4"/>
        <v>0.0007426972522954421</v>
      </c>
      <c r="J177" s="35"/>
      <c r="L177" s="74"/>
      <c r="N177" s="61"/>
    </row>
    <row r="178" spans="1:14" ht="12.75">
      <c r="A178" s="27" t="s">
        <v>23</v>
      </c>
      <c r="B178" s="18"/>
      <c r="C178" s="94"/>
      <c r="D178" s="28" t="s">
        <v>80</v>
      </c>
      <c r="E178" s="325">
        <v>0</v>
      </c>
      <c r="F178" s="220">
        <v>7780</v>
      </c>
      <c r="G178" s="34">
        <v>7780</v>
      </c>
      <c r="H178" s="92">
        <f t="shared" si="5"/>
        <v>1</v>
      </c>
      <c r="I178" s="92">
        <f t="shared" si="4"/>
        <v>0.0003992626261809615</v>
      </c>
      <c r="J178" s="35"/>
      <c r="L178" s="74"/>
      <c r="N178" s="61"/>
    </row>
    <row r="179" spans="1:14" ht="12.75">
      <c r="A179" s="27" t="s">
        <v>19</v>
      </c>
      <c r="B179" s="18"/>
      <c r="C179" s="94"/>
      <c r="D179" s="28" t="s">
        <v>151</v>
      </c>
      <c r="E179" s="325">
        <v>0</v>
      </c>
      <c r="F179" s="220">
        <v>400</v>
      </c>
      <c r="G179" s="34">
        <v>400</v>
      </c>
      <c r="H179" s="92">
        <f t="shared" si="5"/>
        <v>1</v>
      </c>
      <c r="I179" s="92">
        <f t="shared" si="4"/>
        <v>2.0527641448892624E-05</v>
      </c>
      <c r="J179" s="35"/>
      <c r="L179" s="74"/>
      <c r="N179" s="61"/>
    </row>
    <row r="180" spans="1:14" ht="12.75">
      <c r="A180" s="27" t="s">
        <v>21</v>
      </c>
      <c r="B180" s="18"/>
      <c r="C180" s="94"/>
      <c r="D180" s="28" t="s">
        <v>81</v>
      </c>
      <c r="E180" s="325">
        <v>0</v>
      </c>
      <c r="F180" s="220">
        <v>433</v>
      </c>
      <c r="G180" s="34">
        <v>432.63</v>
      </c>
      <c r="H180" s="92">
        <f t="shared" si="5"/>
        <v>0.9991454965357968</v>
      </c>
      <c r="I180" s="92">
        <f t="shared" si="4"/>
        <v>2.2202183800086037E-05</v>
      </c>
      <c r="J180" s="35"/>
      <c r="L180" s="74"/>
      <c r="N180" s="61"/>
    </row>
    <row r="181" spans="1:14" ht="12.75">
      <c r="A181" s="27" t="s">
        <v>22</v>
      </c>
      <c r="B181" s="18"/>
      <c r="C181" s="94"/>
      <c r="D181" s="28" t="s">
        <v>82</v>
      </c>
      <c r="E181" s="325">
        <v>0</v>
      </c>
      <c r="F181" s="220">
        <v>58</v>
      </c>
      <c r="G181" s="34">
        <v>57.94</v>
      </c>
      <c r="H181" s="92">
        <f t="shared" si="5"/>
        <v>0.9989655172413793</v>
      </c>
      <c r="I181" s="92">
        <f t="shared" si="4"/>
        <v>2.973428863872096E-06</v>
      </c>
      <c r="J181" s="35"/>
      <c r="L181" s="74"/>
      <c r="N181" s="61"/>
    </row>
    <row r="182" spans="1:14" ht="12.75">
      <c r="A182" s="27" t="s">
        <v>165</v>
      </c>
      <c r="B182" s="18"/>
      <c r="C182" s="94"/>
      <c r="D182" s="28" t="s">
        <v>166</v>
      </c>
      <c r="E182" s="325">
        <v>0</v>
      </c>
      <c r="F182" s="220">
        <v>2480</v>
      </c>
      <c r="G182" s="34">
        <v>2480</v>
      </c>
      <c r="H182" s="92">
        <f t="shared" si="5"/>
        <v>1</v>
      </c>
      <c r="I182" s="92">
        <f t="shared" si="4"/>
        <v>0.00012727137698313425</v>
      </c>
      <c r="J182" s="35"/>
      <c r="L182" s="74"/>
      <c r="N182" s="61"/>
    </row>
    <row r="183" spans="1:14" ht="12.75">
      <c r="A183" s="27" t="s">
        <v>9</v>
      </c>
      <c r="B183" s="18"/>
      <c r="C183" s="94"/>
      <c r="D183" s="28" t="s">
        <v>83</v>
      </c>
      <c r="E183" s="325">
        <v>0</v>
      </c>
      <c r="F183" s="220">
        <v>2484</v>
      </c>
      <c r="G183" s="34">
        <v>2483.89</v>
      </c>
      <c r="H183" s="92">
        <f t="shared" si="5"/>
        <v>0.9999557165861513</v>
      </c>
      <c r="I183" s="92">
        <f t="shared" si="4"/>
        <v>0.00012747100829622472</v>
      </c>
      <c r="J183" s="35"/>
      <c r="L183" s="74"/>
      <c r="N183" s="61"/>
    </row>
    <row r="184" spans="1:14" ht="12.75">
      <c r="A184" s="27" t="s">
        <v>12</v>
      </c>
      <c r="B184" s="18"/>
      <c r="C184" s="94"/>
      <c r="D184" s="28" t="s">
        <v>79</v>
      </c>
      <c r="E184" s="325">
        <v>0</v>
      </c>
      <c r="F184" s="220">
        <v>756</v>
      </c>
      <c r="G184" s="34">
        <v>755.46</v>
      </c>
      <c r="H184" s="92">
        <f t="shared" si="5"/>
        <v>0.9992857142857143</v>
      </c>
      <c r="I184" s="92">
        <f t="shared" si="4"/>
        <v>3.876953002245105E-05</v>
      </c>
      <c r="J184" s="35"/>
      <c r="L184" s="74"/>
      <c r="N184" s="61"/>
    </row>
    <row r="185" spans="1:14" ht="12.75">
      <c r="A185" s="27" t="s">
        <v>25</v>
      </c>
      <c r="B185" s="18"/>
      <c r="C185" s="94"/>
      <c r="D185" s="28" t="s">
        <v>84</v>
      </c>
      <c r="E185" s="325">
        <v>0</v>
      </c>
      <c r="F185" s="220">
        <v>83</v>
      </c>
      <c r="G185" s="34">
        <v>82.22</v>
      </c>
      <c r="H185" s="92">
        <f t="shared" si="5"/>
        <v>0.9906024096385542</v>
      </c>
      <c r="I185" s="92">
        <f t="shared" si="4"/>
        <v>4.2194566998198785E-06</v>
      </c>
      <c r="J185" s="35"/>
      <c r="L185" s="74"/>
      <c r="N185" s="61"/>
    </row>
    <row r="186" spans="1:12" ht="25.5">
      <c r="A186" s="20" t="s">
        <v>28</v>
      </c>
      <c r="B186" s="16">
        <v>754</v>
      </c>
      <c r="C186" s="16"/>
      <c r="D186" s="16"/>
      <c r="E186" s="323">
        <f>SUM(E187,E191,E203,E225,E189,E212)</f>
        <v>136004</v>
      </c>
      <c r="F186" s="333">
        <f>SUM(,F191,F203,F212,F225,F187)</f>
        <v>133054</v>
      </c>
      <c r="G186" s="188">
        <f>SUM(G187,G191,G203,G225,G189,G212)</f>
        <v>109007.87</v>
      </c>
      <c r="H186" s="30">
        <f t="shared" si="5"/>
        <v>0.819275406977618</v>
      </c>
      <c r="I186" s="30">
        <f>G186/19485921.02</f>
        <v>0.005594186176168746</v>
      </c>
      <c r="J186" s="62">
        <v>0</v>
      </c>
      <c r="L186" s="74"/>
    </row>
    <row r="187" spans="1:12" ht="15" customHeight="1">
      <c r="A187" s="65" t="s">
        <v>407</v>
      </c>
      <c r="B187" s="98"/>
      <c r="C187" s="98" t="s">
        <v>515</v>
      </c>
      <c r="D187" s="98"/>
      <c r="E187" s="327">
        <v>5000</v>
      </c>
      <c r="F187" s="221">
        <f>F188</f>
        <v>0</v>
      </c>
      <c r="G187" s="221">
        <f>G188</f>
        <v>0</v>
      </c>
      <c r="H187" s="68"/>
      <c r="I187" s="68">
        <f t="shared" si="4"/>
        <v>0</v>
      </c>
      <c r="J187" s="95"/>
      <c r="L187" s="74"/>
    </row>
    <row r="188" spans="1:12" s="67" customFormat="1" ht="25.5">
      <c r="A188" s="113" t="s">
        <v>497</v>
      </c>
      <c r="B188" s="21"/>
      <c r="C188" s="21"/>
      <c r="D188" s="21" t="s">
        <v>517</v>
      </c>
      <c r="E188" s="328">
        <v>5000</v>
      </c>
      <c r="F188" s="222">
        <v>0</v>
      </c>
      <c r="G188" s="222">
        <v>0</v>
      </c>
      <c r="H188" s="92"/>
      <c r="I188" s="92">
        <f t="shared" si="4"/>
        <v>0</v>
      </c>
      <c r="J188" s="34"/>
      <c r="L188" s="100"/>
    </row>
    <row r="189" spans="1:12" s="71" customFormat="1" ht="12.75">
      <c r="A189" s="334" t="s">
        <v>516</v>
      </c>
      <c r="B189" s="335"/>
      <c r="C189" s="336" t="s">
        <v>384</v>
      </c>
      <c r="D189" s="335"/>
      <c r="E189" s="324">
        <v>0</v>
      </c>
      <c r="F189" s="337">
        <f>SUM(F190:F190)</f>
        <v>0</v>
      </c>
      <c r="G189" s="337">
        <v>0</v>
      </c>
      <c r="H189" s="338" t="e">
        <f t="shared" si="5"/>
        <v>#DIV/0!</v>
      </c>
      <c r="I189" s="30">
        <f t="shared" si="4"/>
        <v>0</v>
      </c>
      <c r="J189" s="339"/>
      <c r="L189" s="74"/>
    </row>
    <row r="190" spans="1:12" ht="25.5">
      <c r="A190" s="113" t="s">
        <v>497</v>
      </c>
      <c r="B190" s="16"/>
      <c r="C190" s="16"/>
      <c r="D190" s="28" t="s">
        <v>517</v>
      </c>
      <c r="E190" s="329">
        <v>0</v>
      </c>
      <c r="F190" s="34">
        <v>0</v>
      </c>
      <c r="G190" s="34">
        <v>0</v>
      </c>
      <c r="H190" s="92" t="e">
        <f t="shared" si="5"/>
        <v>#DIV/0!</v>
      </c>
      <c r="I190" s="30">
        <f t="shared" si="4"/>
        <v>0</v>
      </c>
      <c r="J190" s="35"/>
      <c r="L190" s="74"/>
    </row>
    <row r="191" spans="1:12" ht="15" customHeight="1">
      <c r="A191" s="93" t="s">
        <v>29</v>
      </c>
      <c r="B191" s="94"/>
      <c r="C191" s="94">
        <v>75412</v>
      </c>
      <c r="D191" s="94"/>
      <c r="E191" s="324">
        <f>SUM(E193:E201)</f>
        <v>44500</v>
      </c>
      <c r="F191" s="224">
        <f>SUM(F192:F202)</f>
        <v>48400</v>
      </c>
      <c r="G191" s="224">
        <f>SUM(G192:G202)</f>
        <v>42801.979999999996</v>
      </c>
      <c r="H191" s="68">
        <f t="shared" si="5"/>
        <v>0.884338429752066</v>
      </c>
      <c r="I191" s="68">
        <f t="shared" si="4"/>
        <v>0.0021965592468566825</v>
      </c>
      <c r="J191" s="96"/>
      <c r="L191" s="74"/>
    </row>
    <row r="192" spans="1:12" s="67" customFormat="1" ht="27" customHeight="1">
      <c r="A192" s="29" t="s">
        <v>562</v>
      </c>
      <c r="B192" s="28"/>
      <c r="C192" s="28"/>
      <c r="D192" s="28" t="s">
        <v>385</v>
      </c>
      <c r="E192" s="329">
        <v>0</v>
      </c>
      <c r="F192" s="223">
        <v>0</v>
      </c>
      <c r="G192" s="223">
        <v>0</v>
      </c>
      <c r="H192" s="92">
        <v>0</v>
      </c>
      <c r="I192" s="92">
        <f t="shared" si="4"/>
        <v>0</v>
      </c>
      <c r="J192" s="35"/>
      <c r="L192" s="100"/>
    </row>
    <row r="193" spans="1:12" ht="12.75">
      <c r="A193" s="27" t="s">
        <v>23</v>
      </c>
      <c r="B193" s="18"/>
      <c r="C193" s="18"/>
      <c r="D193" s="28" t="s">
        <v>80</v>
      </c>
      <c r="E193" s="325">
        <v>10000</v>
      </c>
      <c r="F193" s="225">
        <v>12500</v>
      </c>
      <c r="G193" s="225">
        <v>12173</v>
      </c>
      <c r="H193" s="92">
        <f t="shared" si="5"/>
        <v>0.97384</v>
      </c>
      <c r="I193" s="92">
        <f t="shared" si="4"/>
        <v>0.0006247074483934248</v>
      </c>
      <c r="J193" s="35"/>
      <c r="L193" s="74"/>
    </row>
    <row r="194" spans="1:12" s="67" customFormat="1" ht="12.75">
      <c r="A194" s="23" t="s">
        <v>21</v>
      </c>
      <c r="B194" s="21"/>
      <c r="C194" s="21"/>
      <c r="D194" s="21" t="s">
        <v>81</v>
      </c>
      <c r="E194" s="328">
        <v>1500</v>
      </c>
      <c r="F194" s="35">
        <v>1250</v>
      </c>
      <c r="G194" s="35">
        <v>1178.22</v>
      </c>
      <c r="H194" s="92">
        <f t="shared" si="5"/>
        <v>0.942576</v>
      </c>
      <c r="I194" s="92">
        <f t="shared" si="4"/>
        <v>6.046519426978567E-05</v>
      </c>
      <c r="J194" s="35"/>
      <c r="L194" s="100"/>
    </row>
    <row r="195" spans="1:12" s="71" customFormat="1" ht="12.75">
      <c r="A195" s="23" t="s">
        <v>165</v>
      </c>
      <c r="B195" s="21"/>
      <c r="C195" s="21"/>
      <c r="D195" s="21" t="s">
        <v>166</v>
      </c>
      <c r="E195" s="328">
        <v>10000</v>
      </c>
      <c r="F195" s="35">
        <v>7200</v>
      </c>
      <c r="G195" s="35">
        <v>6880</v>
      </c>
      <c r="H195" s="92">
        <f t="shared" si="5"/>
        <v>0.9555555555555556</v>
      </c>
      <c r="I195" s="92">
        <f t="shared" si="4"/>
        <v>0.0003530754329209531</v>
      </c>
      <c r="J195" s="35"/>
      <c r="L195" s="74"/>
    </row>
    <row r="196" spans="1:12" ht="12.75">
      <c r="A196" s="17" t="s">
        <v>9</v>
      </c>
      <c r="B196" s="18"/>
      <c r="C196" s="18"/>
      <c r="D196" s="18">
        <v>4210</v>
      </c>
      <c r="E196" s="325">
        <v>12000</v>
      </c>
      <c r="F196" s="220">
        <v>14625</v>
      </c>
      <c r="G196" s="34">
        <v>11836.15</v>
      </c>
      <c r="H196" s="92">
        <f t="shared" si="5"/>
        <v>0.8093094017094017</v>
      </c>
      <c r="I196" s="92">
        <f aca="true" t="shared" si="6" ref="I196:I259">G196/19485921.02</f>
        <v>0.000607420608338276</v>
      </c>
      <c r="J196" s="35"/>
      <c r="L196" s="74"/>
    </row>
    <row r="197" spans="1:12" ht="12.75">
      <c r="A197" s="17" t="s">
        <v>10</v>
      </c>
      <c r="B197" s="18"/>
      <c r="C197" s="18"/>
      <c r="D197" s="18">
        <v>4260</v>
      </c>
      <c r="E197" s="325">
        <v>500</v>
      </c>
      <c r="F197" s="220">
        <v>500</v>
      </c>
      <c r="G197" s="34">
        <v>98.15</v>
      </c>
      <c r="H197" s="92">
        <f t="shared" si="5"/>
        <v>0.1963</v>
      </c>
      <c r="I197" s="92">
        <f t="shared" si="6"/>
        <v>5.0369700205220276E-06</v>
      </c>
      <c r="J197" s="35"/>
      <c r="L197" s="74"/>
    </row>
    <row r="198" spans="1:12" ht="12.75">
      <c r="A198" s="27" t="s">
        <v>11</v>
      </c>
      <c r="B198" s="18"/>
      <c r="C198" s="18"/>
      <c r="D198" s="28" t="s">
        <v>136</v>
      </c>
      <c r="E198" s="325">
        <v>2000</v>
      </c>
      <c r="F198" s="220">
        <v>1500</v>
      </c>
      <c r="G198" s="34">
        <v>731.45</v>
      </c>
      <c r="H198" s="92">
        <f t="shared" si="5"/>
        <v>0.48763333333333336</v>
      </c>
      <c r="I198" s="92">
        <f t="shared" si="6"/>
        <v>3.7537358344481275E-05</v>
      </c>
      <c r="J198" s="35"/>
      <c r="L198" s="74"/>
    </row>
    <row r="199" spans="1:12" ht="12.75">
      <c r="A199" s="27" t="s">
        <v>48</v>
      </c>
      <c r="B199" s="18"/>
      <c r="C199" s="18"/>
      <c r="D199" s="28" t="s">
        <v>138</v>
      </c>
      <c r="E199" s="325">
        <v>1000</v>
      </c>
      <c r="F199" s="220">
        <v>375</v>
      </c>
      <c r="G199" s="34">
        <v>375</v>
      </c>
      <c r="H199" s="92">
        <f t="shared" si="5"/>
        <v>1</v>
      </c>
      <c r="I199" s="92">
        <f t="shared" si="6"/>
        <v>1.9244663858336833E-05</v>
      </c>
      <c r="J199" s="35"/>
      <c r="L199" s="74"/>
    </row>
    <row r="200" spans="1:12" ht="12.75">
      <c r="A200" s="17" t="s">
        <v>12</v>
      </c>
      <c r="B200" s="18"/>
      <c r="C200" s="18"/>
      <c r="D200" s="18">
        <v>4300</v>
      </c>
      <c r="E200" s="325">
        <v>3000</v>
      </c>
      <c r="F200" s="220">
        <v>3500</v>
      </c>
      <c r="G200" s="34">
        <v>2587.95</v>
      </c>
      <c r="H200" s="92">
        <f t="shared" si="5"/>
        <v>0.7394142857142857</v>
      </c>
      <c r="I200" s="92">
        <f t="shared" si="6"/>
        <v>0.00013281127421915415</v>
      </c>
      <c r="J200" s="35"/>
      <c r="L200" s="74"/>
    </row>
    <row r="201" spans="1:12" ht="12.75">
      <c r="A201" s="17" t="s">
        <v>26</v>
      </c>
      <c r="B201" s="18"/>
      <c r="C201" s="18"/>
      <c r="D201" s="18">
        <v>4430</v>
      </c>
      <c r="E201" s="325">
        <v>4500</v>
      </c>
      <c r="F201" s="220">
        <v>6950</v>
      </c>
      <c r="G201" s="34">
        <v>6942.06</v>
      </c>
      <c r="H201" s="92">
        <f t="shared" si="5"/>
        <v>0.9988575539568346</v>
      </c>
      <c r="I201" s="92">
        <f t="shared" si="6"/>
        <v>0.0003562602964917488</v>
      </c>
      <c r="J201" s="35"/>
      <c r="L201" s="74"/>
    </row>
    <row r="202" spans="1:12" ht="36">
      <c r="A202" s="106" t="s">
        <v>563</v>
      </c>
      <c r="B202" s="18"/>
      <c r="C202" s="18"/>
      <c r="D202" s="18" t="s">
        <v>518</v>
      </c>
      <c r="E202" s="325">
        <v>0</v>
      </c>
      <c r="F202" s="220">
        <v>0</v>
      </c>
      <c r="G202" s="34">
        <v>0</v>
      </c>
      <c r="H202" s="92" t="e">
        <f t="shared" si="5"/>
        <v>#DIV/0!</v>
      </c>
      <c r="I202" s="92">
        <f t="shared" si="6"/>
        <v>0</v>
      </c>
      <c r="J202" s="35"/>
      <c r="L202" s="74"/>
    </row>
    <row r="203" spans="1:12" ht="15" customHeight="1">
      <c r="A203" s="93" t="s">
        <v>30</v>
      </c>
      <c r="B203" s="94"/>
      <c r="C203" s="94">
        <v>75414</v>
      </c>
      <c r="D203" s="94"/>
      <c r="E203" s="324">
        <f>SUM(E204:E211)</f>
        <v>2650</v>
      </c>
      <c r="F203" s="224">
        <f>SUM(F204:F211)</f>
        <v>950</v>
      </c>
      <c r="G203" s="224">
        <f>SUM(G204:G211)</f>
        <v>117.2</v>
      </c>
      <c r="H203" s="68">
        <f t="shared" si="5"/>
        <v>0.12336842105263159</v>
      </c>
      <c r="I203" s="68">
        <f t="shared" si="6"/>
        <v>6.014598944525539E-06</v>
      </c>
      <c r="J203" s="96"/>
      <c r="L203" s="74"/>
    </row>
    <row r="204" spans="1:12" ht="12.75">
      <c r="A204" s="27" t="s">
        <v>23</v>
      </c>
      <c r="B204" s="18"/>
      <c r="C204" s="18"/>
      <c r="D204" s="28" t="s">
        <v>80</v>
      </c>
      <c r="E204" s="325">
        <v>200</v>
      </c>
      <c r="F204" s="225">
        <v>200</v>
      </c>
      <c r="G204" s="223">
        <v>0</v>
      </c>
      <c r="H204" s="92">
        <f t="shared" si="5"/>
        <v>0</v>
      </c>
      <c r="I204" s="92">
        <f t="shared" si="6"/>
        <v>0</v>
      </c>
      <c r="J204" s="35"/>
      <c r="L204" s="74"/>
    </row>
    <row r="205" spans="1:12" ht="12.75">
      <c r="A205" s="27" t="s">
        <v>203</v>
      </c>
      <c r="B205" s="18"/>
      <c r="C205" s="18"/>
      <c r="D205" s="28" t="s">
        <v>166</v>
      </c>
      <c r="E205" s="325">
        <v>200</v>
      </c>
      <c r="F205" s="225">
        <v>0</v>
      </c>
      <c r="G205" s="223">
        <v>0</v>
      </c>
      <c r="H205" s="92"/>
      <c r="I205" s="92">
        <f t="shared" si="6"/>
        <v>0</v>
      </c>
      <c r="J205" s="35"/>
      <c r="L205" s="74"/>
    </row>
    <row r="206" spans="1:12" s="67" customFormat="1" ht="12.75">
      <c r="A206" s="17" t="s">
        <v>9</v>
      </c>
      <c r="B206" s="18"/>
      <c r="C206" s="18"/>
      <c r="D206" s="18">
        <v>4210</v>
      </c>
      <c r="E206" s="325">
        <v>200</v>
      </c>
      <c r="F206" s="220">
        <v>0</v>
      </c>
      <c r="G206" s="34">
        <v>0</v>
      </c>
      <c r="H206" s="92"/>
      <c r="I206" s="92">
        <f t="shared" si="6"/>
        <v>0</v>
      </c>
      <c r="J206" s="35"/>
      <c r="L206" s="100"/>
    </row>
    <row r="207" spans="1:12" ht="12.75">
      <c r="A207" s="17" t="s">
        <v>10</v>
      </c>
      <c r="B207" s="18"/>
      <c r="C207" s="18"/>
      <c r="D207" s="18" t="s">
        <v>154</v>
      </c>
      <c r="E207" s="325">
        <v>250</v>
      </c>
      <c r="F207" s="220">
        <v>250</v>
      </c>
      <c r="G207" s="34">
        <v>0</v>
      </c>
      <c r="H207" s="92">
        <f t="shared" si="5"/>
        <v>0</v>
      </c>
      <c r="I207" s="92">
        <f t="shared" si="6"/>
        <v>0</v>
      </c>
      <c r="J207" s="35"/>
      <c r="L207" s="74"/>
    </row>
    <row r="208" spans="1:12" ht="12.75">
      <c r="A208" s="27" t="s">
        <v>11</v>
      </c>
      <c r="B208" s="18"/>
      <c r="C208" s="18"/>
      <c r="D208" s="28" t="s">
        <v>136</v>
      </c>
      <c r="E208" s="325">
        <v>500</v>
      </c>
      <c r="F208" s="220">
        <v>200</v>
      </c>
      <c r="G208" s="34">
        <v>10</v>
      </c>
      <c r="H208" s="92">
        <f t="shared" si="5"/>
        <v>0.05</v>
      </c>
      <c r="I208" s="92">
        <f t="shared" si="6"/>
        <v>5.131910362223156E-07</v>
      </c>
      <c r="J208" s="35"/>
      <c r="L208" s="74"/>
    </row>
    <row r="209" spans="1:12" ht="12.75">
      <c r="A209" s="17" t="s">
        <v>12</v>
      </c>
      <c r="B209" s="18"/>
      <c r="C209" s="18"/>
      <c r="D209" s="18">
        <v>4300</v>
      </c>
      <c r="E209" s="325">
        <v>500</v>
      </c>
      <c r="F209" s="220">
        <v>300</v>
      </c>
      <c r="G209" s="34">
        <v>107.2</v>
      </c>
      <c r="H209" s="92">
        <f t="shared" si="5"/>
        <v>0.35733333333333334</v>
      </c>
      <c r="I209" s="92">
        <f t="shared" si="6"/>
        <v>5.501407908303223E-06</v>
      </c>
      <c r="J209" s="35"/>
      <c r="L209" s="74"/>
    </row>
    <row r="210" spans="1:12" ht="12.75">
      <c r="A210" s="17" t="s">
        <v>25</v>
      </c>
      <c r="B210" s="18"/>
      <c r="C210" s="18"/>
      <c r="D210" s="18" t="s">
        <v>84</v>
      </c>
      <c r="E210" s="325">
        <v>300</v>
      </c>
      <c r="F210" s="220">
        <v>0</v>
      </c>
      <c r="G210" s="34">
        <v>0</v>
      </c>
      <c r="H210" s="92"/>
      <c r="I210" s="92">
        <f t="shared" si="6"/>
        <v>0</v>
      </c>
      <c r="J210" s="35"/>
      <c r="L210" s="74"/>
    </row>
    <row r="211" spans="1:12" ht="25.5">
      <c r="A211" s="29" t="s">
        <v>204</v>
      </c>
      <c r="B211" s="18"/>
      <c r="C211" s="18"/>
      <c r="D211" s="28" t="s">
        <v>200</v>
      </c>
      <c r="E211" s="325">
        <v>500</v>
      </c>
      <c r="F211" s="220">
        <v>0</v>
      </c>
      <c r="G211" s="34">
        <v>0</v>
      </c>
      <c r="H211" s="92"/>
      <c r="I211" s="92">
        <f t="shared" si="6"/>
        <v>0</v>
      </c>
      <c r="J211" s="35"/>
      <c r="L211" s="74"/>
    </row>
    <row r="212" spans="1:12" ht="15" customHeight="1">
      <c r="A212" s="65" t="s">
        <v>386</v>
      </c>
      <c r="B212" s="94"/>
      <c r="C212" s="94" t="s">
        <v>387</v>
      </c>
      <c r="D212" s="94"/>
      <c r="E212" s="324">
        <f>SUM(E213:E224)</f>
        <v>69854</v>
      </c>
      <c r="F212" s="224">
        <f>SUM(F213:F224)</f>
        <v>70604</v>
      </c>
      <c r="G212" s="224">
        <f>SUM(G213:G224)</f>
        <v>59660.51000000001</v>
      </c>
      <c r="H212" s="68">
        <f t="shared" si="5"/>
        <v>0.8450018412554531</v>
      </c>
      <c r="I212" s="68">
        <f t="shared" si="6"/>
        <v>0.0030617238948451825</v>
      </c>
      <c r="J212" s="96"/>
      <c r="L212" s="74"/>
    </row>
    <row r="213" spans="1:12" ht="12.75">
      <c r="A213" s="27" t="s">
        <v>289</v>
      </c>
      <c r="B213" s="18"/>
      <c r="C213" s="18"/>
      <c r="D213" s="28" t="s">
        <v>98</v>
      </c>
      <c r="E213" s="325">
        <v>2000</v>
      </c>
      <c r="F213" s="220">
        <v>2000</v>
      </c>
      <c r="G213" s="34">
        <v>1983.11</v>
      </c>
      <c r="H213" s="92">
        <f t="shared" si="5"/>
        <v>0.991555</v>
      </c>
      <c r="I213" s="92">
        <f t="shared" si="6"/>
        <v>0.00010177142758428361</v>
      </c>
      <c r="J213" s="35"/>
      <c r="L213" s="74"/>
    </row>
    <row r="214" spans="1:12" ht="12.75">
      <c r="A214" s="17" t="s">
        <v>19</v>
      </c>
      <c r="B214" s="18"/>
      <c r="C214" s="18"/>
      <c r="D214" s="18">
        <v>4010</v>
      </c>
      <c r="E214" s="325">
        <v>45953</v>
      </c>
      <c r="F214" s="220">
        <v>45953</v>
      </c>
      <c r="G214" s="34">
        <v>39692.86</v>
      </c>
      <c r="H214" s="92">
        <f t="shared" si="5"/>
        <v>0.8637708093051596</v>
      </c>
      <c r="I214" s="92">
        <f t="shared" si="6"/>
        <v>0.00203700199540273</v>
      </c>
      <c r="J214" s="35"/>
      <c r="L214" s="74"/>
    </row>
    <row r="215" spans="1:12" s="67" customFormat="1" ht="12.75">
      <c r="A215" s="17" t="s">
        <v>20</v>
      </c>
      <c r="B215" s="18"/>
      <c r="C215" s="18"/>
      <c r="D215" s="18" t="s">
        <v>171</v>
      </c>
      <c r="E215" s="325">
        <v>3777</v>
      </c>
      <c r="F215" s="220">
        <v>3777</v>
      </c>
      <c r="G215" s="34">
        <v>3776.04</v>
      </c>
      <c r="H215" s="92">
        <f t="shared" si="5"/>
        <v>0.9997458300238284</v>
      </c>
      <c r="I215" s="92">
        <f t="shared" si="6"/>
        <v>0.00019378298804169125</v>
      </c>
      <c r="J215" s="35"/>
      <c r="L215" s="100"/>
    </row>
    <row r="216" spans="1:12" ht="12.75">
      <c r="A216" s="17" t="s">
        <v>21</v>
      </c>
      <c r="B216" s="18"/>
      <c r="C216" s="18"/>
      <c r="D216" s="18">
        <v>4110</v>
      </c>
      <c r="E216" s="325">
        <v>8556</v>
      </c>
      <c r="F216" s="220">
        <v>8556</v>
      </c>
      <c r="G216" s="34">
        <v>7446.64</v>
      </c>
      <c r="H216" s="92">
        <f t="shared" si="5"/>
        <v>0.870341280972417</v>
      </c>
      <c r="I216" s="92">
        <f t="shared" si="6"/>
        <v>0.0003821548897974544</v>
      </c>
      <c r="J216" s="35"/>
      <c r="L216" s="74"/>
    </row>
    <row r="217" spans="1:12" ht="12.75">
      <c r="A217" s="17" t="s">
        <v>22</v>
      </c>
      <c r="B217" s="18"/>
      <c r="C217" s="18"/>
      <c r="D217" s="18">
        <v>4120</v>
      </c>
      <c r="E217" s="325">
        <v>1220</v>
      </c>
      <c r="F217" s="220">
        <v>1220</v>
      </c>
      <c r="G217" s="34">
        <v>1183.02</v>
      </c>
      <c r="H217" s="92">
        <f t="shared" si="5"/>
        <v>0.969688524590164</v>
      </c>
      <c r="I217" s="92">
        <f t="shared" si="6"/>
        <v>6.071152596717237E-05</v>
      </c>
      <c r="J217" s="35"/>
      <c r="L217" s="74"/>
    </row>
    <row r="218" spans="1:12" ht="12.75">
      <c r="A218" s="17" t="s">
        <v>9</v>
      </c>
      <c r="B218" s="18"/>
      <c r="C218" s="18"/>
      <c r="D218" s="18" t="s">
        <v>83</v>
      </c>
      <c r="E218" s="325">
        <v>800</v>
      </c>
      <c r="F218" s="220">
        <v>869</v>
      </c>
      <c r="G218" s="34">
        <v>356.91</v>
      </c>
      <c r="H218" s="92">
        <f t="shared" si="5"/>
        <v>0.41071346375143847</v>
      </c>
      <c r="I218" s="92">
        <f t="shared" si="6"/>
        <v>1.8316301273810667E-05</v>
      </c>
      <c r="J218" s="35"/>
      <c r="L218" s="74"/>
    </row>
    <row r="219" spans="1:12" ht="12.75">
      <c r="A219" s="27" t="s">
        <v>48</v>
      </c>
      <c r="B219" s="18"/>
      <c r="C219" s="18"/>
      <c r="D219" s="28" t="s">
        <v>138</v>
      </c>
      <c r="E219" s="325">
        <v>250</v>
      </c>
      <c r="F219" s="220">
        <v>250</v>
      </c>
      <c r="G219" s="34">
        <v>223</v>
      </c>
      <c r="H219" s="92">
        <f t="shared" si="5"/>
        <v>0.892</v>
      </c>
      <c r="I219" s="92">
        <f t="shared" si="6"/>
        <v>1.1444160107757638E-05</v>
      </c>
      <c r="J219" s="35"/>
      <c r="L219" s="74"/>
    </row>
    <row r="220" spans="1:12" ht="12.75">
      <c r="A220" s="27" t="s">
        <v>12</v>
      </c>
      <c r="B220" s="18"/>
      <c r="C220" s="18"/>
      <c r="D220" s="28" t="s">
        <v>79</v>
      </c>
      <c r="E220" s="325">
        <v>600</v>
      </c>
      <c r="F220" s="220">
        <v>600</v>
      </c>
      <c r="G220" s="34">
        <v>214.01</v>
      </c>
      <c r="H220" s="92">
        <f t="shared" si="5"/>
        <v>0.3566833333333333</v>
      </c>
      <c r="I220" s="92">
        <f t="shared" si="6"/>
        <v>1.0982801366193775E-05</v>
      </c>
      <c r="J220" s="35"/>
      <c r="L220" s="74"/>
    </row>
    <row r="221" spans="1:12" ht="12.75">
      <c r="A221" s="29" t="s">
        <v>550</v>
      </c>
      <c r="B221" s="18"/>
      <c r="C221" s="18"/>
      <c r="D221" s="28" t="s">
        <v>201</v>
      </c>
      <c r="E221" s="325">
        <v>1400</v>
      </c>
      <c r="F221" s="220">
        <v>1100</v>
      </c>
      <c r="G221" s="34">
        <v>942.18</v>
      </c>
      <c r="H221" s="92">
        <f t="shared" si="5"/>
        <v>0.8565272727272727</v>
      </c>
      <c r="I221" s="92">
        <f t="shared" si="6"/>
        <v>4.8351833050794123E-05</v>
      </c>
      <c r="J221" s="35"/>
      <c r="L221" s="74"/>
    </row>
    <row r="222" spans="1:12" ht="12.75">
      <c r="A222" s="27" t="s">
        <v>25</v>
      </c>
      <c r="B222" s="18"/>
      <c r="C222" s="18"/>
      <c r="D222" s="28" t="s">
        <v>84</v>
      </c>
      <c r="E222" s="325">
        <v>700</v>
      </c>
      <c r="F222" s="220">
        <v>1800</v>
      </c>
      <c r="G222" s="34">
        <v>1321.47</v>
      </c>
      <c r="H222" s="92">
        <f t="shared" si="5"/>
        <v>0.73415</v>
      </c>
      <c r="I222" s="92">
        <f t="shared" si="6"/>
        <v>6.781665586367034E-05</v>
      </c>
      <c r="J222" s="35"/>
      <c r="L222" s="74"/>
    </row>
    <row r="223" spans="1:12" ht="12.75">
      <c r="A223" s="29" t="s">
        <v>338</v>
      </c>
      <c r="B223" s="18"/>
      <c r="C223" s="18"/>
      <c r="D223" s="18">
        <v>4440</v>
      </c>
      <c r="E223" s="325">
        <v>2198</v>
      </c>
      <c r="F223" s="220">
        <v>2079</v>
      </c>
      <c r="G223" s="34">
        <v>2078.47</v>
      </c>
      <c r="H223" s="92">
        <f t="shared" si="5"/>
        <v>0.9997450697450696</v>
      </c>
      <c r="I223" s="92">
        <f t="shared" si="6"/>
        <v>0.00010666521730569961</v>
      </c>
      <c r="J223" s="35"/>
      <c r="L223" s="74"/>
    </row>
    <row r="224" spans="1:12" ht="25.5">
      <c r="A224" s="29" t="s">
        <v>215</v>
      </c>
      <c r="B224" s="18"/>
      <c r="C224" s="18"/>
      <c r="D224" s="28" t="s">
        <v>200</v>
      </c>
      <c r="E224" s="325">
        <v>2400</v>
      </c>
      <c r="F224" s="220">
        <v>2400</v>
      </c>
      <c r="G224" s="34">
        <v>442.8</v>
      </c>
      <c r="H224" s="92">
        <f t="shared" si="5"/>
        <v>0.1845</v>
      </c>
      <c r="I224" s="92">
        <f t="shared" si="6"/>
        <v>2.2724099083924135E-05</v>
      </c>
      <c r="J224" s="35"/>
      <c r="L224" s="74"/>
    </row>
    <row r="225" spans="1:12" ht="15" customHeight="1">
      <c r="A225" s="65" t="s">
        <v>15</v>
      </c>
      <c r="B225" s="94"/>
      <c r="C225" s="94" t="s">
        <v>271</v>
      </c>
      <c r="D225" s="94"/>
      <c r="E225" s="324">
        <f>SUM(E226:E231)</f>
        <v>14000</v>
      </c>
      <c r="F225" s="95">
        <f>SUM(F226:F231)</f>
        <v>13100</v>
      </c>
      <c r="G225" s="95">
        <f>SUM(G226:G231)</f>
        <v>6428.179999999999</v>
      </c>
      <c r="H225" s="68">
        <f t="shared" si="5"/>
        <v>0.4907007633587786</v>
      </c>
      <c r="I225" s="68">
        <f t="shared" si="6"/>
        <v>0.00032988843552235643</v>
      </c>
      <c r="J225" s="96"/>
      <c r="L225" s="74"/>
    </row>
    <row r="226" spans="1:12" ht="12.75">
      <c r="A226" s="29" t="s">
        <v>205</v>
      </c>
      <c r="B226" s="94"/>
      <c r="C226" s="94"/>
      <c r="D226" s="28" t="s">
        <v>83</v>
      </c>
      <c r="E226" s="329">
        <v>800</v>
      </c>
      <c r="F226" s="34">
        <v>800</v>
      </c>
      <c r="G226" s="34">
        <v>35.01</v>
      </c>
      <c r="H226" s="92">
        <f t="shared" si="5"/>
        <v>0.043762499999999996</v>
      </c>
      <c r="I226" s="92">
        <f t="shared" si="6"/>
        <v>1.7966818178143268E-06</v>
      </c>
      <c r="J226" s="96"/>
      <c r="L226" s="74"/>
    </row>
    <row r="227" spans="1:12" ht="12.75">
      <c r="A227" s="27" t="s">
        <v>11</v>
      </c>
      <c r="B227" s="18"/>
      <c r="C227" s="18"/>
      <c r="D227" s="28" t="s">
        <v>136</v>
      </c>
      <c r="E227" s="325">
        <v>2000</v>
      </c>
      <c r="F227" s="220">
        <v>1970</v>
      </c>
      <c r="G227" s="34">
        <v>307.5</v>
      </c>
      <c r="H227" s="92">
        <f t="shared" si="5"/>
        <v>0.15609137055837563</v>
      </c>
      <c r="I227" s="92">
        <f t="shared" si="6"/>
        <v>1.5780624363836204E-05</v>
      </c>
      <c r="J227" s="35"/>
      <c r="L227" s="74"/>
    </row>
    <row r="228" spans="1:12" ht="12.75">
      <c r="A228" s="27" t="s">
        <v>564</v>
      </c>
      <c r="B228" s="18"/>
      <c r="C228" s="18"/>
      <c r="D228" s="28" t="s">
        <v>167</v>
      </c>
      <c r="E228" s="325">
        <v>1200</v>
      </c>
      <c r="F228" s="220">
        <v>0</v>
      </c>
      <c r="G228" s="34">
        <v>0</v>
      </c>
      <c r="H228" s="92"/>
      <c r="I228" s="92">
        <f t="shared" si="6"/>
        <v>0</v>
      </c>
      <c r="J228" s="35"/>
      <c r="L228" s="74"/>
    </row>
    <row r="229" spans="1:12" ht="12.75">
      <c r="A229" s="27" t="s">
        <v>565</v>
      </c>
      <c r="B229" s="18"/>
      <c r="C229" s="18"/>
      <c r="D229" s="28" t="s">
        <v>201</v>
      </c>
      <c r="E229" s="325">
        <v>0</v>
      </c>
      <c r="F229" s="220">
        <v>300</v>
      </c>
      <c r="G229" s="34">
        <v>300</v>
      </c>
      <c r="H229" s="92">
        <f t="shared" si="5"/>
        <v>1</v>
      </c>
      <c r="I229" s="92">
        <f t="shared" si="6"/>
        <v>1.5395731086669465E-05</v>
      </c>
      <c r="J229" s="35"/>
      <c r="L229" s="74"/>
    </row>
    <row r="230" spans="1:12" ht="12.75">
      <c r="A230" s="19" t="s">
        <v>26</v>
      </c>
      <c r="B230" s="18"/>
      <c r="C230" s="18"/>
      <c r="D230" s="28" t="s">
        <v>92</v>
      </c>
      <c r="E230" s="325">
        <v>0</v>
      </c>
      <c r="F230" s="220">
        <v>30</v>
      </c>
      <c r="G230" s="34">
        <v>29.27</v>
      </c>
      <c r="H230" s="92">
        <f t="shared" si="5"/>
        <v>0.9756666666666667</v>
      </c>
      <c r="I230" s="92">
        <f t="shared" si="6"/>
        <v>1.5021101630227175E-06</v>
      </c>
      <c r="J230" s="35"/>
      <c r="L230" s="74"/>
    </row>
    <row r="231" spans="1:12" ht="12.75">
      <c r="A231" s="27" t="s">
        <v>90</v>
      </c>
      <c r="B231" s="18"/>
      <c r="C231" s="18"/>
      <c r="D231" s="28" t="s">
        <v>89</v>
      </c>
      <c r="E231" s="325">
        <v>10000</v>
      </c>
      <c r="F231" s="220">
        <v>10000</v>
      </c>
      <c r="G231" s="34">
        <v>5756.4</v>
      </c>
      <c r="H231" s="92">
        <f t="shared" si="5"/>
        <v>0.5756399999999999</v>
      </c>
      <c r="I231" s="92">
        <f t="shared" si="6"/>
        <v>0.00029541328809101373</v>
      </c>
      <c r="J231" s="35"/>
      <c r="L231" s="74"/>
    </row>
    <row r="232" spans="1:12" ht="18" customHeight="1">
      <c r="A232" s="20" t="s">
        <v>41</v>
      </c>
      <c r="B232" s="16">
        <v>757</v>
      </c>
      <c r="C232" s="16"/>
      <c r="D232" s="16"/>
      <c r="E232" s="323">
        <f>SUM(E233,E235)</f>
        <v>212115</v>
      </c>
      <c r="F232" s="188">
        <f>SUM(F233,F235)</f>
        <v>82108</v>
      </c>
      <c r="G232" s="188">
        <f>SUM(G233,G235)</f>
        <v>79690.63</v>
      </c>
      <c r="H232" s="30">
        <f t="shared" si="5"/>
        <v>0.9705586544551079</v>
      </c>
      <c r="I232" s="30">
        <f t="shared" si="6"/>
        <v>0.004089651698690915</v>
      </c>
      <c r="J232" s="62">
        <v>0</v>
      </c>
      <c r="L232" s="74"/>
    </row>
    <row r="233" spans="1:12" s="67" customFormat="1" ht="25.5">
      <c r="A233" s="65" t="s">
        <v>341</v>
      </c>
      <c r="B233" s="94"/>
      <c r="C233" s="94">
        <v>75702</v>
      </c>
      <c r="D233" s="94"/>
      <c r="E233" s="324">
        <f>SUM(E234:E234)</f>
        <v>114557</v>
      </c>
      <c r="F233" s="95">
        <f>SUM(F234:F234)</f>
        <v>82108</v>
      </c>
      <c r="G233" s="95">
        <f>SUM(G234:G234)</f>
        <v>79690.63</v>
      </c>
      <c r="H233" s="68">
        <f t="shared" si="5"/>
        <v>0.9705586544551079</v>
      </c>
      <c r="I233" s="68">
        <f t="shared" si="6"/>
        <v>0.004089651698690915</v>
      </c>
      <c r="J233" s="96"/>
      <c r="L233" s="100"/>
    </row>
    <row r="234" spans="1:12" ht="38.25">
      <c r="A234" s="29" t="s">
        <v>388</v>
      </c>
      <c r="B234" s="18"/>
      <c r="C234" s="18"/>
      <c r="D234" s="28" t="s">
        <v>389</v>
      </c>
      <c r="E234" s="325">
        <v>114557</v>
      </c>
      <c r="F234" s="220">
        <v>82108</v>
      </c>
      <c r="G234" s="34">
        <v>79690.63</v>
      </c>
      <c r="H234" s="92">
        <f t="shared" si="5"/>
        <v>0.9705586544551079</v>
      </c>
      <c r="I234" s="92">
        <f t="shared" si="6"/>
        <v>0.004089651698690915</v>
      </c>
      <c r="J234" s="35"/>
      <c r="L234" s="74"/>
    </row>
    <row r="235" spans="1:12" s="67" customFormat="1" ht="38.25">
      <c r="A235" s="65" t="s">
        <v>342</v>
      </c>
      <c r="B235" s="94"/>
      <c r="C235" s="94">
        <v>75704</v>
      </c>
      <c r="D235" s="94"/>
      <c r="E235" s="324">
        <f>SUM(E236)</f>
        <v>97558</v>
      </c>
      <c r="F235" s="95">
        <v>0</v>
      </c>
      <c r="G235" s="95">
        <f>SUM(G236)</f>
        <v>0</v>
      </c>
      <c r="H235" s="68"/>
      <c r="I235" s="68">
        <f t="shared" si="6"/>
        <v>0</v>
      </c>
      <c r="J235" s="96"/>
      <c r="L235" s="100"/>
    </row>
    <row r="236" spans="1:12" ht="12.75">
      <c r="A236" s="29" t="s">
        <v>185</v>
      </c>
      <c r="B236" s="18"/>
      <c r="C236" s="18"/>
      <c r="D236" s="18">
        <v>8020</v>
      </c>
      <c r="E236" s="325">
        <v>97558</v>
      </c>
      <c r="F236" s="220">
        <v>0</v>
      </c>
      <c r="G236" s="34">
        <v>0</v>
      </c>
      <c r="H236" s="92"/>
      <c r="I236" s="92">
        <f t="shared" si="6"/>
        <v>0</v>
      </c>
      <c r="J236" s="35"/>
      <c r="L236" s="74"/>
    </row>
    <row r="237" spans="1:12" ht="18" customHeight="1">
      <c r="A237" s="20" t="s">
        <v>42</v>
      </c>
      <c r="B237" s="16">
        <v>758</v>
      </c>
      <c r="C237" s="16"/>
      <c r="D237" s="16"/>
      <c r="E237" s="323">
        <f>SUM(E239)</f>
        <v>110000</v>
      </c>
      <c r="F237" s="228">
        <f>SUM(F239)</f>
        <v>59650</v>
      </c>
      <c r="G237" s="228">
        <f>SUM(G239)</f>
        <v>0</v>
      </c>
      <c r="H237" s="30">
        <f t="shared" si="5"/>
        <v>0</v>
      </c>
      <c r="I237" s="30">
        <f t="shared" si="6"/>
        <v>0</v>
      </c>
      <c r="J237" s="35"/>
      <c r="L237" s="74"/>
    </row>
    <row r="238" spans="1:12" s="67" customFormat="1" ht="15" customHeight="1">
      <c r="A238" s="65" t="s">
        <v>44</v>
      </c>
      <c r="B238" s="94"/>
      <c r="C238" s="94" t="s">
        <v>85</v>
      </c>
      <c r="D238" s="94"/>
      <c r="E238" s="324">
        <f>E239</f>
        <v>110000</v>
      </c>
      <c r="F238" s="95">
        <f>SUM(F239)</f>
        <v>59650</v>
      </c>
      <c r="G238" s="95">
        <f>SUM(G239)</f>
        <v>0</v>
      </c>
      <c r="H238" s="68">
        <f t="shared" si="5"/>
        <v>0</v>
      </c>
      <c r="I238" s="68">
        <f t="shared" si="6"/>
        <v>0</v>
      </c>
      <c r="J238" s="96"/>
      <c r="L238" s="100"/>
    </row>
    <row r="239" spans="1:12" ht="12.75">
      <c r="A239" s="19" t="s">
        <v>45</v>
      </c>
      <c r="B239" s="18"/>
      <c r="C239" s="18"/>
      <c r="D239" s="18" t="s">
        <v>86</v>
      </c>
      <c r="E239" s="325">
        <v>110000</v>
      </c>
      <c r="F239" s="220">
        <v>59650</v>
      </c>
      <c r="G239" s="34">
        <v>0</v>
      </c>
      <c r="H239" s="92">
        <f t="shared" si="5"/>
        <v>0</v>
      </c>
      <c r="I239" s="92">
        <f t="shared" si="6"/>
        <v>0</v>
      </c>
      <c r="J239" s="35"/>
      <c r="L239" s="75"/>
    </row>
    <row r="240" spans="1:12" ht="15" customHeight="1">
      <c r="A240" s="20" t="s">
        <v>46</v>
      </c>
      <c r="B240" s="16">
        <v>801</v>
      </c>
      <c r="C240" s="16"/>
      <c r="D240" s="16"/>
      <c r="E240" s="323">
        <f>SUM(E241,E272,E287,E311,E340,E342,E388,E354)</f>
        <v>5944725</v>
      </c>
      <c r="F240" s="188">
        <f>SUM(F241,F272,F287,F311,F340,F342,F388,F354,F376,F369)</f>
        <v>6454662.59</v>
      </c>
      <c r="G240" s="188">
        <f>SUM(G241,G272,G287,G311,G340,G342,G388,G354,G369,G376)</f>
        <v>6282301.85</v>
      </c>
      <c r="H240" s="30">
        <f aca="true" t="shared" si="7" ref="H240:H307">G240/F240</f>
        <v>0.9732967079848553</v>
      </c>
      <c r="I240" s="30">
        <f t="shared" si="6"/>
        <v>0.32240209962628696</v>
      </c>
      <c r="J240" s="62">
        <v>0</v>
      </c>
      <c r="L240" s="75"/>
    </row>
    <row r="241" spans="1:12" s="67" customFormat="1" ht="15" customHeight="1">
      <c r="A241" s="65" t="s">
        <v>47</v>
      </c>
      <c r="B241" s="94"/>
      <c r="C241" s="94">
        <v>80101</v>
      </c>
      <c r="D241" s="94"/>
      <c r="E241" s="324">
        <f>SUM(E242:E271)</f>
        <v>2774238</v>
      </c>
      <c r="F241" s="224">
        <f>SUM(F242:F271)</f>
        <v>2789931.41</v>
      </c>
      <c r="G241" s="224">
        <f>SUM(G242:G271)</f>
        <v>2728830.99</v>
      </c>
      <c r="H241" s="68">
        <f t="shared" si="7"/>
        <v>0.9780996694825556</v>
      </c>
      <c r="I241" s="68">
        <f t="shared" si="6"/>
        <v>0.14004116034336672</v>
      </c>
      <c r="J241" s="96"/>
      <c r="L241" s="102"/>
    </row>
    <row r="242" spans="1:12" ht="12.75">
      <c r="A242" s="29" t="s">
        <v>336</v>
      </c>
      <c r="B242" s="18"/>
      <c r="C242" s="18"/>
      <c r="D242" s="18">
        <v>3020</v>
      </c>
      <c r="E242" s="325">
        <v>5707</v>
      </c>
      <c r="F242" s="220">
        <v>6407</v>
      </c>
      <c r="G242" s="34">
        <v>5448.88</v>
      </c>
      <c r="H242" s="92">
        <f t="shared" si="7"/>
        <v>0.8504573123146558</v>
      </c>
      <c r="I242" s="92">
        <f t="shared" si="6"/>
        <v>0.0002796316373451051</v>
      </c>
      <c r="J242" s="35"/>
      <c r="L242" s="75"/>
    </row>
    <row r="243" spans="1:12" ht="12.75">
      <c r="A243" s="19" t="s">
        <v>19</v>
      </c>
      <c r="B243" s="18"/>
      <c r="C243" s="18"/>
      <c r="D243" s="18">
        <v>4010</v>
      </c>
      <c r="E243" s="325">
        <v>1868442</v>
      </c>
      <c r="F243" s="220">
        <v>1698532</v>
      </c>
      <c r="G243" s="34">
        <v>1684339.49</v>
      </c>
      <c r="H243" s="92">
        <f t="shared" si="7"/>
        <v>0.9916442492693691</v>
      </c>
      <c r="I243" s="92">
        <f t="shared" si="6"/>
        <v>0.08643879282232665</v>
      </c>
      <c r="J243" s="35"/>
      <c r="K243" s="229"/>
      <c r="L243" s="75"/>
    </row>
    <row r="244" spans="1:12" ht="12.75">
      <c r="A244" s="19" t="s">
        <v>19</v>
      </c>
      <c r="B244" s="18"/>
      <c r="C244" s="18"/>
      <c r="D244" s="18" t="s">
        <v>405</v>
      </c>
      <c r="E244" s="325">
        <v>0</v>
      </c>
      <c r="F244" s="220">
        <v>785</v>
      </c>
      <c r="G244" s="34">
        <v>785</v>
      </c>
      <c r="H244" s="92">
        <f t="shared" si="7"/>
        <v>1</v>
      </c>
      <c r="I244" s="92">
        <f t="shared" si="6"/>
        <v>4.028549634345177E-05</v>
      </c>
      <c r="J244" s="35"/>
      <c r="K244" s="229"/>
      <c r="L244" s="75"/>
    </row>
    <row r="245" spans="1:12" s="67" customFormat="1" ht="12.75">
      <c r="A245" s="19" t="s">
        <v>20</v>
      </c>
      <c r="B245" s="18"/>
      <c r="C245" s="18"/>
      <c r="D245" s="18">
        <v>4040</v>
      </c>
      <c r="E245" s="325">
        <v>144970</v>
      </c>
      <c r="F245" s="220">
        <v>141653</v>
      </c>
      <c r="G245" s="34">
        <v>141652.75</v>
      </c>
      <c r="H245" s="92">
        <f t="shared" si="7"/>
        <v>0.999998235123859</v>
      </c>
      <c r="I245" s="92">
        <f t="shared" si="6"/>
        <v>0.007269492155624061</v>
      </c>
      <c r="J245" s="35"/>
      <c r="L245" s="102"/>
    </row>
    <row r="246" spans="1:12" ht="12.75">
      <c r="A246" s="19" t="s">
        <v>21</v>
      </c>
      <c r="B246" s="18"/>
      <c r="C246" s="18"/>
      <c r="D246" s="18">
        <v>4110</v>
      </c>
      <c r="E246" s="325">
        <v>342617</v>
      </c>
      <c r="F246" s="220">
        <v>310538.49</v>
      </c>
      <c r="G246" s="34">
        <v>308461.03</v>
      </c>
      <c r="H246" s="92">
        <f t="shared" si="7"/>
        <v>0.9933101368529229</v>
      </c>
      <c r="I246" s="92">
        <f t="shared" si="6"/>
        <v>0.01582994356199028</v>
      </c>
      <c r="J246" s="35"/>
      <c r="L246" s="75"/>
    </row>
    <row r="247" spans="1:12" ht="12.75">
      <c r="A247" s="19" t="s">
        <v>27</v>
      </c>
      <c r="B247" s="18"/>
      <c r="C247" s="18"/>
      <c r="D247" s="18" t="s">
        <v>349</v>
      </c>
      <c r="E247" s="325">
        <v>0</v>
      </c>
      <c r="F247" s="220">
        <v>135</v>
      </c>
      <c r="G247" s="34">
        <v>134.95</v>
      </c>
      <c r="H247" s="92">
        <f t="shared" si="7"/>
        <v>0.9996296296296295</v>
      </c>
      <c r="I247" s="92">
        <f t="shared" si="6"/>
        <v>6.925513033820148E-06</v>
      </c>
      <c r="J247" s="35"/>
      <c r="L247" s="75"/>
    </row>
    <row r="248" spans="1:12" ht="12.75">
      <c r="A248" s="19" t="s">
        <v>22</v>
      </c>
      <c r="B248" s="18"/>
      <c r="C248" s="18"/>
      <c r="D248" s="18">
        <v>4120</v>
      </c>
      <c r="E248" s="325">
        <v>37602</v>
      </c>
      <c r="F248" s="220">
        <v>35905</v>
      </c>
      <c r="G248" s="34">
        <v>31834.7</v>
      </c>
      <c r="H248" s="92">
        <f t="shared" si="7"/>
        <v>0.8866369586408578</v>
      </c>
      <c r="I248" s="92">
        <f t="shared" si="6"/>
        <v>0.001633728268082655</v>
      </c>
      <c r="J248" s="35"/>
      <c r="L248" s="75"/>
    </row>
    <row r="249" spans="1:12" ht="12.75">
      <c r="A249" s="19" t="s">
        <v>22</v>
      </c>
      <c r="B249" s="18"/>
      <c r="C249" s="18"/>
      <c r="D249" s="18" t="s">
        <v>345</v>
      </c>
      <c r="E249" s="325">
        <v>0</v>
      </c>
      <c r="F249" s="220">
        <v>20</v>
      </c>
      <c r="G249" s="34">
        <v>19.24</v>
      </c>
      <c r="H249" s="92">
        <f t="shared" si="7"/>
        <v>0.962</v>
      </c>
      <c r="I249" s="92">
        <f t="shared" si="6"/>
        <v>9.87379553691735E-07</v>
      </c>
      <c r="J249" s="35"/>
      <c r="L249" s="75"/>
    </row>
    <row r="250" spans="1:12" ht="12.75">
      <c r="A250" s="29" t="s">
        <v>165</v>
      </c>
      <c r="B250" s="18"/>
      <c r="C250" s="18"/>
      <c r="D250" s="28" t="s">
        <v>166</v>
      </c>
      <c r="E250" s="325">
        <v>500</v>
      </c>
      <c r="F250" s="220">
        <v>2500</v>
      </c>
      <c r="G250" s="34">
        <v>2500</v>
      </c>
      <c r="H250" s="92">
        <f t="shared" si="7"/>
        <v>1</v>
      </c>
      <c r="I250" s="92">
        <f t="shared" si="6"/>
        <v>0.0001282977590555789</v>
      </c>
      <c r="J250" s="35"/>
      <c r="L250" s="75"/>
    </row>
    <row r="251" spans="1:12" ht="12.75">
      <c r="A251" s="29" t="s">
        <v>546</v>
      </c>
      <c r="B251" s="18"/>
      <c r="C251" s="18"/>
      <c r="D251" s="28" t="s">
        <v>555</v>
      </c>
      <c r="E251" s="325">
        <v>0</v>
      </c>
      <c r="F251" s="220">
        <v>1000</v>
      </c>
      <c r="G251" s="34">
        <v>500</v>
      </c>
      <c r="H251" s="92">
        <f t="shared" si="7"/>
        <v>0.5</v>
      </c>
      <c r="I251" s="92">
        <f t="shared" si="6"/>
        <v>2.565955181111578E-05</v>
      </c>
      <c r="J251" s="35"/>
      <c r="L251" s="75"/>
    </row>
    <row r="252" spans="1:12" ht="12.75">
      <c r="A252" s="19" t="s">
        <v>9</v>
      </c>
      <c r="B252" s="18"/>
      <c r="C252" s="18"/>
      <c r="D252" s="18">
        <v>4210</v>
      </c>
      <c r="E252" s="325">
        <v>99191</v>
      </c>
      <c r="F252" s="220">
        <v>120703</v>
      </c>
      <c r="G252" s="34">
        <v>101125</v>
      </c>
      <c r="H252" s="92">
        <f t="shared" si="7"/>
        <v>0.8378002203756327</v>
      </c>
      <c r="I252" s="92">
        <f t="shared" si="6"/>
        <v>0.005189644353798166</v>
      </c>
      <c r="J252" s="35"/>
      <c r="L252" s="75"/>
    </row>
    <row r="253" spans="1:12" ht="12.75">
      <c r="A253" s="19" t="s">
        <v>9</v>
      </c>
      <c r="B253" s="18"/>
      <c r="C253" s="18"/>
      <c r="D253" s="18" t="s">
        <v>370</v>
      </c>
      <c r="E253" s="325">
        <v>300</v>
      </c>
      <c r="F253" s="220">
        <v>0</v>
      </c>
      <c r="G253" s="34">
        <v>0</v>
      </c>
      <c r="H253" s="92"/>
      <c r="I253" s="92">
        <f t="shared" si="6"/>
        <v>0</v>
      </c>
      <c r="J253" s="35"/>
      <c r="L253" s="75"/>
    </row>
    <row r="254" spans="1:12" ht="12.75">
      <c r="A254" s="29" t="s">
        <v>146</v>
      </c>
      <c r="B254" s="18"/>
      <c r="C254" s="18"/>
      <c r="D254" s="18">
        <v>4240</v>
      </c>
      <c r="E254" s="325">
        <v>5200</v>
      </c>
      <c r="F254" s="220">
        <v>74198.92</v>
      </c>
      <c r="G254" s="34">
        <v>71408.72</v>
      </c>
      <c r="H254" s="92">
        <f t="shared" si="7"/>
        <v>0.9623956790745741</v>
      </c>
      <c r="I254" s="92">
        <f t="shared" si="6"/>
        <v>0.003664631501210919</v>
      </c>
      <c r="J254" s="35"/>
      <c r="L254" s="75"/>
    </row>
    <row r="255" spans="1:12" ht="12.75">
      <c r="A255" s="19" t="s">
        <v>10</v>
      </c>
      <c r="B255" s="18"/>
      <c r="C255" s="18"/>
      <c r="D255" s="18">
        <v>4260</v>
      </c>
      <c r="E255" s="325">
        <v>28800</v>
      </c>
      <c r="F255" s="220">
        <v>27700</v>
      </c>
      <c r="G255" s="34">
        <v>18739.48</v>
      </c>
      <c r="H255" s="92">
        <f t="shared" si="7"/>
        <v>0.676515523465704</v>
      </c>
      <c r="I255" s="92">
        <f t="shared" si="6"/>
        <v>0.0009616933159467358</v>
      </c>
      <c r="J255" s="35"/>
      <c r="L255" s="75"/>
    </row>
    <row r="256" spans="1:12" ht="12.75">
      <c r="A256" s="19" t="s">
        <v>11</v>
      </c>
      <c r="B256" s="18"/>
      <c r="C256" s="18"/>
      <c r="D256" s="18">
        <v>4270</v>
      </c>
      <c r="E256" s="325">
        <v>9100</v>
      </c>
      <c r="F256" s="220">
        <v>51019</v>
      </c>
      <c r="G256" s="34">
        <v>49082.87</v>
      </c>
      <c r="H256" s="92">
        <f t="shared" si="7"/>
        <v>0.962050804602207</v>
      </c>
      <c r="I256" s="92">
        <f t="shared" si="6"/>
        <v>0.0025188888916065208</v>
      </c>
      <c r="J256" s="35"/>
      <c r="L256" s="75"/>
    </row>
    <row r="257" spans="1:12" ht="12.75">
      <c r="A257" s="19" t="s">
        <v>48</v>
      </c>
      <c r="B257" s="18"/>
      <c r="C257" s="18"/>
      <c r="D257" s="18">
        <v>4280</v>
      </c>
      <c r="E257" s="325">
        <v>960</v>
      </c>
      <c r="F257" s="220">
        <v>960</v>
      </c>
      <c r="G257" s="34">
        <v>710</v>
      </c>
      <c r="H257" s="92">
        <f t="shared" si="7"/>
        <v>0.7395833333333334</v>
      </c>
      <c r="I257" s="92">
        <f t="shared" si="6"/>
        <v>3.64365635717844E-05</v>
      </c>
      <c r="J257" s="35"/>
      <c r="L257" s="75"/>
    </row>
    <row r="258" spans="1:12" ht="12.75">
      <c r="A258" s="19" t="s">
        <v>12</v>
      </c>
      <c r="B258" s="18"/>
      <c r="C258" s="18"/>
      <c r="D258" s="18">
        <v>4300</v>
      </c>
      <c r="E258" s="325">
        <v>18500</v>
      </c>
      <c r="F258" s="220">
        <v>19630</v>
      </c>
      <c r="G258" s="34">
        <v>18532.94</v>
      </c>
      <c r="H258" s="92">
        <f t="shared" si="7"/>
        <v>0.9441130922058074</v>
      </c>
      <c r="I258" s="92">
        <f t="shared" si="6"/>
        <v>0.0009510938682846</v>
      </c>
      <c r="J258" s="35"/>
      <c r="L258" s="75"/>
    </row>
    <row r="259" spans="1:12" ht="12.75">
      <c r="A259" s="19" t="s">
        <v>12</v>
      </c>
      <c r="B259" s="18"/>
      <c r="C259" s="18"/>
      <c r="D259" s="18" t="s">
        <v>347</v>
      </c>
      <c r="E259" s="325">
        <v>10300</v>
      </c>
      <c r="F259" s="220">
        <v>8434</v>
      </c>
      <c r="G259" s="34">
        <v>8433.82</v>
      </c>
      <c r="H259" s="92">
        <f t="shared" si="7"/>
        <v>0.9999786578136115</v>
      </c>
      <c r="I259" s="92">
        <f t="shared" si="6"/>
        <v>0.0004328160825112489</v>
      </c>
      <c r="J259" s="35"/>
      <c r="L259" s="75"/>
    </row>
    <row r="260" spans="1:12" ht="25.5">
      <c r="A260" s="19" t="s">
        <v>352</v>
      </c>
      <c r="B260" s="18"/>
      <c r="C260" s="18"/>
      <c r="D260" s="18" t="s">
        <v>179</v>
      </c>
      <c r="E260" s="325">
        <v>24800</v>
      </c>
      <c r="F260" s="220">
        <v>24800</v>
      </c>
      <c r="G260" s="34">
        <v>24535.92</v>
      </c>
      <c r="H260" s="92">
        <f t="shared" si="7"/>
        <v>0.9893516129032257</v>
      </c>
      <c r="I260" s="92">
        <f aca="true" t="shared" si="8" ref="I260:I323">G260/19485921.02</f>
        <v>0.0012591614209467837</v>
      </c>
      <c r="J260" s="35"/>
      <c r="L260" s="75"/>
    </row>
    <row r="261" spans="1:12" ht="12.75">
      <c r="A261" s="19" t="s">
        <v>566</v>
      </c>
      <c r="B261" s="18"/>
      <c r="C261" s="18"/>
      <c r="D261" s="18" t="s">
        <v>167</v>
      </c>
      <c r="E261" s="325">
        <v>590</v>
      </c>
      <c r="F261" s="220">
        <v>0</v>
      </c>
      <c r="G261" s="34">
        <v>0</v>
      </c>
      <c r="H261" s="92"/>
      <c r="I261" s="92">
        <f t="shared" si="8"/>
        <v>0</v>
      </c>
      <c r="J261" s="35"/>
      <c r="L261" s="75"/>
    </row>
    <row r="262" spans="1:12" ht="12.75">
      <c r="A262" s="29" t="s">
        <v>550</v>
      </c>
      <c r="B262" s="18"/>
      <c r="C262" s="18"/>
      <c r="D262" s="28" t="s">
        <v>201</v>
      </c>
      <c r="E262" s="325">
        <v>1500</v>
      </c>
      <c r="F262" s="220">
        <v>4890</v>
      </c>
      <c r="G262" s="34">
        <v>3884.75</v>
      </c>
      <c r="H262" s="92">
        <f t="shared" si="7"/>
        <v>0.7944274028629856</v>
      </c>
      <c r="I262" s="92">
        <f t="shared" si="8"/>
        <v>0.00019936188779646403</v>
      </c>
      <c r="J262" s="35"/>
      <c r="L262" s="75"/>
    </row>
    <row r="263" spans="1:12" ht="25.5">
      <c r="A263" s="29" t="s">
        <v>567</v>
      </c>
      <c r="B263" s="18"/>
      <c r="C263" s="18"/>
      <c r="D263" s="28" t="s">
        <v>202</v>
      </c>
      <c r="E263" s="325">
        <v>2800</v>
      </c>
      <c r="F263" s="220">
        <v>0</v>
      </c>
      <c r="G263" s="34">
        <v>0</v>
      </c>
      <c r="H263" s="92"/>
      <c r="I263" s="92">
        <f t="shared" si="8"/>
        <v>0</v>
      </c>
      <c r="J263" s="35"/>
      <c r="L263" s="75"/>
    </row>
    <row r="264" spans="1:12" ht="12.75">
      <c r="A264" s="19" t="s">
        <v>25</v>
      </c>
      <c r="B264" s="18"/>
      <c r="C264" s="18"/>
      <c r="D264" s="18">
        <v>4410</v>
      </c>
      <c r="E264" s="325">
        <v>5000</v>
      </c>
      <c r="F264" s="220">
        <v>5500</v>
      </c>
      <c r="G264" s="34">
        <v>4931.37</v>
      </c>
      <c r="H264" s="92">
        <f t="shared" si="7"/>
        <v>0.8966127272727272</v>
      </c>
      <c r="I264" s="92">
        <f t="shared" si="8"/>
        <v>0.000253073488029564</v>
      </c>
      <c r="J264" s="35"/>
      <c r="L264" s="75"/>
    </row>
    <row r="265" spans="1:12" ht="12.75">
      <c r="A265" s="19" t="s">
        <v>25</v>
      </c>
      <c r="B265" s="18"/>
      <c r="C265" s="18"/>
      <c r="D265" s="18" t="s">
        <v>404</v>
      </c>
      <c r="E265" s="325">
        <v>1000</v>
      </c>
      <c r="F265" s="220">
        <v>0</v>
      </c>
      <c r="G265" s="34">
        <v>0</v>
      </c>
      <c r="H265" s="92"/>
      <c r="I265" s="92">
        <f t="shared" si="8"/>
        <v>0</v>
      </c>
      <c r="J265" s="35"/>
      <c r="L265" s="75"/>
    </row>
    <row r="266" spans="1:12" ht="12.75">
      <c r="A266" s="19" t="s">
        <v>273</v>
      </c>
      <c r="B266" s="18"/>
      <c r="C266" s="18"/>
      <c r="D266" s="18" t="s">
        <v>348</v>
      </c>
      <c r="E266" s="325">
        <v>12964</v>
      </c>
      <c r="F266" s="220">
        <v>22899</v>
      </c>
      <c r="G266" s="34">
        <v>22895.61</v>
      </c>
      <c r="H266" s="92">
        <f t="shared" si="7"/>
        <v>0.9998519586008123</v>
      </c>
      <c r="I266" s="92">
        <f t="shared" si="8"/>
        <v>0.001174982182084201</v>
      </c>
      <c r="J266" s="35"/>
      <c r="L266" s="75"/>
    </row>
    <row r="267" spans="1:12" ht="12.75">
      <c r="A267" s="19" t="s">
        <v>26</v>
      </c>
      <c r="B267" s="18"/>
      <c r="C267" s="18"/>
      <c r="D267" s="18">
        <v>4430</v>
      </c>
      <c r="E267" s="325">
        <v>7300</v>
      </c>
      <c r="F267" s="220">
        <v>6426</v>
      </c>
      <c r="G267" s="34">
        <v>6425.69</v>
      </c>
      <c r="H267" s="92">
        <f t="shared" si="7"/>
        <v>0.9999517584811702</v>
      </c>
      <c r="I267" s="92">
        <f t="shared" si="8"/>
        <v>0.00032976065095433705</v>
      </c>
      <c r="J267" s="35"/>
      <c r="L267" s="75"/>
    </row>
    <row r="268" spans="1:12" ht="12.75">
      <c r="A268" s="19" t="s">
        <v>338</v>
      </c>
      <c r="B268" s="18"/>
      <c r="C268" s="18"/>
      <c r="D268" s="18">
        <v>4440</v>
      </c>
      <c r="E268" s="325">
        <v>142745</v>
      </c>
      <c r="F268" s="220">
        <v>136629</v>
      </c>
      <c r="G268" s="34">
        <v>136628.03</v>
      </c>
      <c r="H268" s="92">
        <f t="shared" si="7"/>
        <v>0.999992900482328</v>
      </c>
      <c r="I268" s="92">
        <f t="shared" si="8"/>
        <v>0.007011628029271362</v>
      </c>
      <c r="J268" s="35"/>
      <c r="L268" s="75"/>
    </row>
    <row r="269" spans="1:12" ht="25.5">
      <c r="A269" s="29" t="s">
        <v>215</v>
      </c>
      <c r="B269" s="18"/>
      <c r="C269" s="18"/>
      <c r="D269" s="28" t="s">
        <v>200</v>
      </c>
      <c r="E269" s="325">
        <v>3350</v>
      </c>
      <c r="F269" s="220">
        <v>3950</v>
      </c>
      <c r="G269" s="34">
        <v>3305</v>
      </c>
      <c r="H269" s="92">
        <f t="shared" si="7"/>
        <v>0.8367088607594937</v>
      </c>
      <c r="I269" s="92">
        <f t="shared" si="8"/>
        <v>0.0001696096374714753</v>
      </c>
      <c r="J269" s="35"/>
      <c r="L269" s="75"/>
    </row>
    <row r="270" spans="1:12" ht="12.75">
      <c r="A270" s="29" t="s">
        <v>90</v>
      </c>
      <c r="B270" s="18"/>
      <c r="C270" s="18"/>
      <c r="D270" s="28" t="s">
        <v>89</v>
      </c>
      <c r="E270" s="325">
        <v>0</v>
      </c>
      <c r="F270" s="220">
        <v>60476</v>
      </c>
      <c r="G270" s="34">
        <v>58275</v>
      </c>
      <c r="H270" s="92">
        <f>G270/F270</f>
        <v>0.9636053971823534</v>
      </c>
      <c r="I270" s="92">
        <f t="shared" si="8"/>
        <v>0.002990620763585544</v>
      </c>
      <c r="J270" s="35"/>
      <c r="L270" s="75"/>
    </row>
    <row r="271" spans="1:12" ht="12.75">
      <c r="A271" s="29" t="s">
        <v>396</v>
      </c>
      <c r="B271" s="18"/>
      <c r="C271" s="18"/>
      <c r="D271" s="28" t="s">
        <v>149</v>
      </c>
      <c r="E271" s="325">
        <v>0</v>
      </c>
      <c r="F271" s="220">
        <v>24241</v>
      </c>
      <c r="G271" s="34">
        <v>24240.75</v>
      </c>
      <c r="H271" s="92">
        <f>G271/F271</f>
        <v>0.9999896868941051</v>
      </c>
      <c r="I271" s="92">
        <f t="shared" si="8"/>
        <v>0.0012440135611306096</v>
      </c>
      <c r="J271" s="35"/>
      <c r="L271" s="75"/>
    </row>
    <row r="272" spans="1:12" ht="15" customHeight="1">
      <c r="A272" s="65" t="s">
        <v>344</v>
      </c>
      <c r="B272" s="94"/>
      <c r="C272" s="94" t="s">
        <v>186</v>
      </c>
      <c r="D272" s="94"/>
      <c r="E272" s="324">
        <f>SUM(E273:E286)</f>
        <v>480705</v>
      </c>
      <c r="F272" s="224">
        <f>SUM(F273:F286)</f>
        <v>485647</v>
      </c>
      <c r="G272" s="224">
        <f>SUM(G273:G286)</f>
        <v>474326.39999999997</v>
      </c>
      <c r="H272" s="68">
        <f t="shared" si="7"/>
        <v>0.9766896531843087</v>
      </c>
      <c r="I272" s="68">
        <f t="shared" si="8"/>
        <v>0.024342005672360053</v>
      </c>
      <c r="J272" s="96"/>
      <c r="L272" s="75"/>
    </row>
    <row r="273" spans="1:12" ht="12.75">
      <c r="A273" s="19" t="s">
        <v>336</v>
      </c>
      <c r="B273" s="18"/>
      <c r="C273" s="18"/>
      <c r="D273" s="18">
        <v>3020</v>
      </c>
      <c r="E273" s="325">
        <v>1438</v>
      </c>
      <c r="F273" s="220">
        <v>1438</v>
      </c>
      <c r="G273" s="34">
        <v>1213.81</v>
      </c>
      <c r="H273" s="92">
        <f t="shared" si="7"/>
        <v>0.844095966620306</v>
      </c>
      <c r="I273" s="92">
        <f t="shared" si="8"/>
        <v>6.229164116770089E-05</v>
      </c>
      <c r="J273" s="35"/>
      <c r="L273" s="75"/>
    </row>
    <row r="274" spans="1:12" ht="12.75">
      <c r="A274" s="19" t="s">
        <v>19</v>
      </c>
      <c r="B274" s="18"/>
      <c r="C274" s="18"/>
      <c r="D274" s="18">
        <v>4010</v>
      </c>
      <c r="E274" s="325">
        <v>305091</v>
      </c>
      <c r="F274" s="220">
        <v>291506</v>
      </c>
      <c r="G274" s="34">
        <v>289835.14</v>
      </c>
      <c r="H274" s="92">
        <f t="shared" si="7"/>
        <v>0.9942681797287192</v>
      </c>
      <c r="I274" s="92">
        <f t="shared" si="8"/>
        <v>0.01487407958302399</v>
      </c>
      <c r="J274" s="35"/>
      <c r="L274" s="75"/>
    </row>
    <row r="275" spans="1:12" ht="12.75">
      <c r="A275" s="19" t="s">
        <v>20</v>
      </c>
      <c r="B275" s="18"/>
      <c r="C275" s="18"/>
      <c r="D275" s="18">
        <v>4040</v>
      </c>
      <c r="E275" s="325">
        <v>23845</v>
      </c>
      <c r="F275" s="220">
        <v>23030</v>
      </c>
      <c r="G275" s="34">
        <v>23029.77</v>
      </c>
      <c r="H275" s="92">
        <f t="shared" si="7"/>
        <v>0.9999900130264872</v>
      </c>
      <c r="I275" s="92">
        <f t="shared" si="8"/>
        <v>0.0011818671530261597</v>
      </c>
      <c r="J275" s="35"/>
      <c r="L275" s="75"/>
    </row>
    <row r="276" spans="1:12" s="67" customFormat="1" ht="12.75">
      <c r="A276" s="19" t="s">
        <v>21</v>
      </c>
      <c r="B276" s="18"/>
      <c r="C276" s="18"/>
      <c r="D276" s="18">
        <v>4110</v>
      </c>
      <c r="E276" s="325">
        <v>55302</v>
      </c>
      <c r="F276" s="220">
        <v>52721</v>
      </c>
      <c r="G276" s="34">
        <v>50753.49</v>
      </c>
      <c r="H276" s="92">
        <f t="shared" si="7"/>
        <v>0.9626807154644259</v>
      </c>
      <c r="I276" s="92">
        <f t="shared" si="8"/>
        <v>0.002604623612499893</v>
      </c>
      <c r="J276" s="35"/>
      <c r="L276" s="102"/>
    </row>
    <row r="277" spans="1:12" ht="12.75">
      <c r="A277" s="19" t="s">
        <v>22</v>
      </c>
      <c r="B277" s="18"/>
      <c r="C277" s="18"/>
      <c r="D277" s="18">
        <v>4120</v>
      </c>
      <c r="E277" s="325">
        <v>6827</v>
      </c>
      <c r="F277" s="220">
        <v>5911</v>
      </c>
      <c r="G277" s="34">
        <v>5779.38</v>
      </c>
      <c r="H277" s="92">
        <f t="shared" si="7"/>
        <v>0.9777330400947386</v>
      </c>
      <c r="I277" s="92">
        <f t="shared" si="8"/>
        <v>0.0002965926010922526</v>
      </c>
      <c r="J277" s="35"/>
      <c r="L277" s="75"/>
    </row>
    <row r="278" spans="1:12" ht="12.75">
      <c r="A278" s="19" t="s">
        <v>9</v>
      </c>
      <c r="B278" s="18"/>
      <c r="C278" s="18"/>
      <c r="D278" s="18">
        <v>4210</v>
      </c>
      <c r="E278" s="325">
        <v>35226</v>
      </c>
      <c r="F278" s="220">
        <v>63353</v>
      </c>
      <c r="G278" s="34">
        <v>60976.41</v>
      </c>
      <c r="H278" s="92">
        <f t="shared" si="7"/>
        <v>0.9624865436522344</v>
      </c>
      <c r="I278" s="92">
        <f t="shared" si="8"/>
        <v>0.0031292547033016766</v>
      </c>
      <c r="J278" s="35"/>
      <c r="L278" s="75"/>
    </row>
    <row r="279" spans="1:12" ht="12.75">
      <c r="A279" s="29" t="s">
        <v>146</v>
      </c>
      <c r="B279" s="18"/>
      <c r="C279" s="18"/>
      <c r="D279" s="18">
        <v>4240</v>
      </c>
      <c r="E279" s="325">
        <v>2000</v>
      </c>
      <c r="F279" s="220">
        <v>1500</v>
      </c>
      <c r="G279" s="34">
        <v>1234.63</v>
      </c>
      <c r="H279" s="92">
        <f t="shared" si="7"/>
        <v>0.8230866666666667</v>
      </c>
      <c r="I279" s="92">
        <f t="shared" si="8"/>
        <v>6.336010490511575E-05</v>
      </c>
      <c r="J279" s="35"/>
      <c r="L279" s="75"/>
    </row>
    <row r="280" spans="1:12" ht="12.75">
      <c r="A280" s="19" t="s">
        <v>10</v>
      </c>
      <c r="B280" s="18"/>
      <c r="C280" s="18"/>
      <c r="D280" s="18">
        <v>4260</v>
      </c>
      <c r="E280" s="325">
        <v>16700</v>
      </c>
      <c r="F280" s="220">
        <v>15000</v>
      </c>
      <c r="G280" s="34">
        <v>10943.41</v>
      </c>
      <c r="H280" s="92">
        <f t="shared" si="7"/>
        <v>0.7295606666666666</v>
      </c>
      <c r="I280" s="92">
        <f t="shared" si="8"/>
        <v>0.000561605991770565</v>
      </c>
      <c r="J280" s="35"/>
      <c r="L280" s="75"/>
    </row>
    <row r="281" spans="1:12" ht="12.75">
      <c r="A281" s="29" t="s">
        <v>11</v>
      </c>
      <c r="B281" s="18"/>
      <c r="C281" s="18"/>
      <c r="D281" s="28" t="s">
        <v>136</v>
      </c>
      <c r="E281" s="325">
        <v>2000</v>
      </c>
      <c r="F281" s="220">
        <v>706</v>
      </c>
      <c r="G281" s="34">
        <v>430.5</v>
      </c>
      <c r="H281" s="92">
        <f t="shared" si="7"/>
        <v>0.6097733711048159</v>
      </c>
      <c r="I281" s="92">
        <f t="shared" si="8"/>
        <v>2.2092874109370685E-05</v>
      </c>
      <c r="J281" s="35"/>
      <c r="L281" s="75"/>
    </row>
    <row r="282" spans="1:12" ht="12.75">
      <c r="A282" s="19" t="s">
        <v>48</v>
      </c>
      <c r="B282" s="18"/>
      <c r="C282" s="18"/>
      <c r="D282" s="18">
        <v>4280</v>
      </c>
      <c r="E282" s="325">
        <v>210</v>
      </c>
      <c r="F282" s="220">
        <v>210</v>
      </c>
      <c r="G282" s="34">
        <v>180</v>
      </c>
      <c r="H282" s="92">
        <f t="shared" si="7"/>
        <v>0.8571428571428571</v>
      </c>
      <c r="I282" s="92">
        <f t="shared" si="8"/>
        <v>9.23743865200168E-06</v>
      </c>
      <c r="J282" s="35"/>
      <c r="L282" s="75"/>
    </row>
    <row r="283" spans="1:12" ht="12.75">
      <c r="A283" s="19" t="s">
        <v>12</v>
      </c>
      <c r="B283" s="18"/>
      <c r="C283" s="18"/>
      <c r="D283" s="18">
        <v>4300</v>
      </c>
      <c r="E283" s="325">
        <v>5850</v>
      </c>
      <c r="F283" s="220">
        <v>5590</v>
      </c>
      <c r="G283" s="34">
        <v>5348.88</v>
      </c>
      <c r="H283" s="92">
        <f t="shared" si="7"/>
        <v>0.956865831842576</v>
      </c>
      <c r="I283" s="92">
        <f t="shared" si="8"/>
        <v>0.0002744997269828819</v>
      </c>
      <c r="J283" s="35"/>
      <c r="L283" s="75"/>
    </row>
    <row r="284" spans="1:12" ht="12.75">
      <c r="A284" s="19" t="s">
        <v>26</v>
      </c>
      <c r="B284" s="18"/>
      <c r="C284" s="18"/>
      <c r="D284" s="18" t="s">
        <v>92</v>
      </c>
      <c r="E284" s="325">
        <v>3800</v>
      </c>
      <c r="F284" s="220">
        <v>3541</v>
      </c>
      <c r="G284" s="34">
        <v>3540.68</v>
      </c>
      <c r="H284" s="92">
        <f t="shared" si="7"/>
        <v>0.999909630048009</v>
      </c>
      <c r="I284" s="92">
        <f t="shared" si="8"/>
        <v>0.00018170452381316283</v>
      </c>
      <c r="J284" s="35"/>
      <c r="L284" s="75"/>
    </row>
    <row r="285" spans="1:12" ht="12.75">
      <c r="A285" s="19" t="s">
        <v>338</v>
      </c>
      <c r="B285" s="18"/>
      <c r="C285" s="18"/>
      <c r="D285" s="18">
        <v>4440</v>
      </c>
      <c r="E285" s="325">
        <v>22216</v>
      </c>
      <c r="F285" s="220">
        <v>20941</v>
      </c>
      <c r="G285" s="34">
        <v>20940.3</v>
      </c>
      <c r="H285" s="92">
        <f t="shared" si="7"/>
        <v>0.9999665727520175</v>
      </c>
      <c r="I285" s="92">
        <f t="shared" si="8"/>
        <v>0.0010746374255806155</v>
      </c>
      <c r="J285" s="35"/>
      <c r="L285" s="75"/>
    </row>
    <row r="286" spans="1:12" ht="25.5">
      <c r="A286" s="29" t="s">
        <v>215</v>
      </c>
      <c r="B286" s="18"/>
      <c r="C286" s="18"/>
      <c r="D286" s="18" t="s">
        <v>200</v>
      </c>
      <c r="E286" s="325">
        <v>200</v>
      </c>
      <c r="F286" s="220">
        <v>200</v>
      </c>
      <c r="G286" s="34">
        <v>120</v>
      </c>
      <c r="H286" s="92">
        <f t="shared" si="7"/>
        <v>0.6</v>
      </c>
      <c r="I286" s="92">
        <f t="shared" si="8"/>
        <v>6.158292434667787E-06</v>
      </c>
      <c r="J286" s="35"/>
      <c r="L286" s="75"/>
    </row>
    <row r="287" spans="1:12" ht="15" customHeight="1">
      <c r="A287" s="65" t="s">
        <v>187</v>
      </c>
      <c r="B287" s="94"/>
      <c r="C287" s="94" t="s">
        <v>124</v>
      </c>
      <c r="D287" s="94"/>
      <c r="E287" s="324">
        <f>SUM(E288:E310)</f>
        <v>1064342</v>
      </c>
      <c r="F287" s="224">
        <f>SUM(F288:F310)</f>
        <v>1032693</v>
      </c>
      <c r="G287" s="224">
        <f>SUM(G288:G310)</f>
        <v>997568.99</v>
      </c>
      <c r="H287" s="68">
        <f t="shared" si="7"/>
        <v>0.9659879460788443</v>
      </c>
      <c r="I287" s="68">
        <f t="shared" si="8"/>
        <v>0.05119434636813487</v>
      </c>
      <c r="J287" s="96"/>
      <c r="L287" s="75"/>
    </row>
    <row r="288" spans="1:12" ht="25.5">
      <c r="A288" s="29" t="s">
        <v>568</v>
      </c>
      <c r="B288" s="28"/>
      <c r="C288" s="28"/>
      <c r="D288" s="28" t="s">
        <v>569</v>
      </c>
      <c r="E288" s="329">
        <v>33842</v>
      </c>
      <c r="F288" s="34">
        <v>0</v>
      </c>
      <c r="G288" s="34">
        <v>0</v>
      </c>
      <c r="H288" s="92"/>
      <c r="I288" s="92">
        <f t="shared" si="8"/>
        <v>0</v>
      </c>
      <c r="J288" s="35"/>
      <c r="L288" s="75"/>
    </row>
    <row r="289" spans="1:12" ht="12.75">
      <c r="A289" s="29" t="s">
        <v>336</v>
      </c>
      <c r="B289" s="18"/>
      <c r="C289" s="18"/>
      <c r="D289" s="28" t="s">
        <v>98</v>
      </c>
      <c r="E289" s="325">
        <v>2100</v>
      </c>
      <c r="F289" s="220">
        <v>2200</v>
      </c>
      <c r="G289" s="34">
        <v>2107.13</v>
      </c>
      <c r="H289" s="92">
        <f t="shared" si="7"/>
        <v>0.9577863636363637</v>
      </c>
      <c r="I289" s="92">
        <f t="shared" si="8"/>
        <v>0.00010813602281551278</v>
      </c>
      <c r="J289" s="35"/>
      <c r="L289" s="75"/>
    </row>
    <row r="290" spans="1:12" ht="12.75">
      <c r="A290" s="19" t="s">
        <v>19</v>
      </c>
      <c r="B290" s="18"/>
      <c r="C290" s="18"/>
      <c r="D290" s="18">
        <v>4010</v>
      </c>
      <c r="E290" s="325">
        <v>626858</v>
      </c>
      <c r="F290" s="220">
        <v>620958</v>
      </c>
      <c r="G290" s="34">
        <v>617538.4</v>
      </c>
      <c r="H290" s="92">
        <f t="shared" si="7"/>
        <v>0.9944930252931761</v>
      </c>
      <c r="I290" s="92">
        <f t="shared" si="8"/>
        <v>0.03169151714030708</v>
      </c>
      <c r="J290" s="35"/>
      <c r="L290" s="75"/>
    </row>
    <row r="291" spans="1:12" s="67" customFormat="1" ht="12.75">
      <c r="A291" s="19" t="s">
        <v>20</v>
      </c>
      <c r="B291" s="18"/>
      <c r="C291" s="18"/>
      <c r="D291" s="18">
        <v>4040</v>
      </c>
      <c r="E291" s="325">
        <v>43900</v>
      </c>
      <c r="F291" s="220">
        <v>42567</v>
      </c>
      <c r="G291" s="34">
        <v>42566.19</v>
      </c>
      <c r="H291" s="92">
        <f t="shared" si="7"/>
        <v>0.9999809711748538</v>
      </c>
      <c r="I291" s="92">
        <f t="shared" si="8"/>
        <v>0.0021844587154135967</v>
      </c>
      <c r="J291" s="35"/>
      <c r="L291" s="102"/>
    </row>
    <row r="292" spans="1:12" s="71" customFormat="1" ht="12.75">
      <c r="A292" s="19" t="s">
        <v>21</v>
      </c>
      <c r="B292" s="18"/>
      <c r="C292" s="18"/>
      <c r="D292" s="18">
        <v>4110</v>
      </c>
      <c r="E292" s="325">
        <v>112585</v>
      </c>
      <c r="F292" s="220">
        <v>114265</v>
      </c>
      <c r="G292" s="34">
        <v>111415.24</v>
      </c>
      <c r="H292" s="92">
        <f t="shared" si="7"/>
        <v>0.9750600796394346</v>
      </c>
      <c r="I292" s="92">
        <f t="shared" si="8"/>
        <v>0.005717730246655798</v>
      </c>
      <c r="J292" s="35"/>
      <c r="L292" s="75"/>
    </row>
    <row r="293" spans="1:12" ht="12.75">
      <c r="A293" s="19" t="s">
        <v>22</v>
      </c>
      <c r="B293" s="18"/>
      <c r="C293" s="18"/>
      <c r="D293" s="18">
        <v>4120</v>
      </c>
      <c r="E293" s="325">
        <v>13891</v>
      </c>
      <c r="F293" s="220">
        <v>12841</v>
      </c>
      <c r="G293" s="34">
        <v>12167.1</v>
      </c>
      <c r="H293" s="92">
        <f t="shared" si="7"/>
        <v>0.947519663577603</v>
      </c>
      <c r="I293" s="92">
        <f t="shared" si="8"/>
        <v>0.0006244046656820536</v>
      </c>
      <c r="J293" s="35"/>
      <c r="L293" s="75"/>
    </row>
    <row r="294" spans="1:12" ht="12.75">
      <c r="A294" s="29" t="s">
        <v>165</v>
      </c>
      <c r="B294" s="18"/>
      <c r="C294" s="18"/>
      <c r="D294" s="18" t="s">
        <v>166</v>
      </c>
      <c r="E294" s="325">
        <v>0</v>
      </c>
      <c r="F294" s="220">
        <v>1000</v>
      </c>
      <c r="G294" s="34">
        <v>1000</v>
      </c>
      <c r="H294" s="92">
        <f t="shared" si="7"/>
        <v>1</v>
      </c>
      <c r="I294" s="92">
        <f t="shared" si="8"/>
        <v>5.131910362223156E-05</v>
      </c>
      <c r="J294" s="35"/>
      <c r="L294" s="75"/>
    </row>
    <row r="295" spans="1:12" ht="12.75">
      <c r="A295" s="29" t="s">
        <v>546</v>
      </c>
      <c r="B295" s="18"/>
      <c r="C295" s="18"/>
      <c r="D295" s="28" t="s">
        <v>555</v>
      </c>
      <c r="E295" s="325">
        <v>0</v>
      </c>
      <c r="F295" s="220">
        <v>300</v>
      </c>
      <c r="G295" s="34">
        <v>277.41</v>
      </c>
      <c r="H295" s="92">
        <f t="shared" si="7"/>
        <v>0.9247000000000001</v>
      </c>
      <c r="I295" s="92">
        <f t="shared" si="8"/>
        <v>1.4236432535843257E-05</v>
      </c>
      <c r="J295" s="35"/>
      <c r="L295" s="75"/>
    </row>
    <row r="296" spans="1:12" ht="12.75">
      <c r="A296" s="19" t="s">
        <v>9</v>
      </c>
      <c r="B296" s="18"/>
      <c r="C296" s="18"/>
      <c r="D296" s="18">
        <v>4210</v>
      </c>
      <c r="E296" s="325">
        <v>67301</v>
      </c>
      <c r="F296" s="220">
        <v>59447</v>
      </c>
      <c r="G296" s="34">
        <v>43491.15</v>
      </c>
      <c r="H296" s="92">
        <f t="shared" si="7"/>
        <v>0.7315953706663079</v>
      </c>
      <c r="I296" s="92">
        <f t="shared" si="8"/>
        <v>0.002231926833500016</v>
      </c>
      <c r="J296" s="35"/>
      <c r="L296" s="75"/>
    </row>
    <row r="297" spans="1:12" ht="12.75">
      <c r="A297" s="29" t="s">
        <v>60</v>
      </c>
      <c r="B297" s="18"/>
      <c r="C297" s="18"/>
      <c r="D297" s="28" t="s">
        <v>139</v>
      </c>
      <c r="E297" s="325">
        <v>76000</v>
      </c>
      <c r="F297" s="220">
        <v>76000</v>
      </c>
      <c r="G297" s="34">
        <v>72091.89</v>
      </c>
      <c r="H297" s="92">
        <f t="shared" si="7"/>
        <v>0.9485775</v>
      </c>
      <c r="I297" s="92">
        <f t="shared" si="8"/>
        <v>0.003699691173232519</v>
      </c>
      <c r="J297" s="35"/>
      <c r="L297" s="75"/>
    </row>
    <row r="298" spans="1:12" ht="12.75">
      <c r="A298" s="29" t="s">
        <v>146</v>
      </c>
      <c r="B298" s="18"/>
      <c r="C298" s="18"/>
      <c r="D298" s="18">
        <v>4240</v>
      </c>
      <c r="E298" s="325">
        <v>5000</v>
      </c>
      <c r="F298" s="220">
        <v>4500</v>
      </c>
      <c r="G298" s="34">
        <v>4457.8</v>
      </c>
      <c r="H298" s="92">
        <f t="shared" si="7"/>
        <v>0.9906222222222223</v>
      </c>
      <c r="I298" s="92">
        <f t="shared" si="8"/>
        <v>0.00022877030012718384</v>
      </c>
      <c r="J298" s="35"/>
      <c r="L298" s="75"/>
    </row>
    <row r="299" spans="1:12" ht="12.75">
      <c r="A299" s="29" t="s">
        <v>10</v>
      </c>
      <c r="B299" s="18"/>
      <c r="C299" s="18"/>
      <c r="D299" s="28" t="s">
        <v>154</v>
      </c>
      <c r="E299" s="325">
        <v>19800</v>
      </c>
      <c r="F299" s="220">
        <v>18500</v>
      </c>
      <c r="G299" s="34">
        <v>15971.34</v>
      </c>
      <c r="H299" s="92">
        <f t="shared" si="7"/>
        <v>0.8633156756756757</v>
      </c>
      <c r="I299" s="92">
        <f t="shared" si="8"/>
        <v>0.0008196348524458917</v>
      </c>
      <c r="J299" s="35"/>
      <c r="L299" s="75"/>
    </row>
    <row r="300" spans="1:12" ht="12.75">
      <c r="A300" s="19" t="s">
        <v>11</v>
      </c>
      <c r="B300" s="18"/>
      <c r="C300" s="18"/>
      <c r="D300" s="18">
        <v>4270</v>
      </c>
      <c r="E300" s="325">
        <v>2700</v>
      </c>
      <c r="F300" s="220">
        <v>18100</v>
      </c>
      <c r="G300" s="34">
        <v>14866.4</v>
      </c>
      <c r="H300" s="92">
        <f t="shared" si="7"/>
        <v>0.8213480662983426</v>
      </c>
      <c r="I300" s="92">
        <f t="shared" si="8"/>
        <v>0.0007629303220895432</v>
      </c>
      <c r="J300" s="35"/>
      <c r="L300" s="75"/>
    </row>
    <row r="301" spans="1:12" ht="12.75">
      <c r="A301" s="19" t="s">
        <v>48</v>
      </c>
      <c r="B301" s="18"/>
      <c r="C301" s="18"/>
      <c r="D301" s="18">
        <v>4280</v>
      </c>
      <c r="E301" s="325">
        <v>360</v>
      </c>
      <c r="F301" s="220">
        <v>517</v>
      </c>
      <c r="G301" s="34">
        <v>517</v>
      </c>
      <c r="H301" s="92">
        <f t="shared" si="7"/>
        <v>1</v>
      </c>
      <c r="I301" s="92">
        <f t="shared" si="8"/>
        <v>2.6531976572693714E-05</v>
      </c>
      <c r="J301" s="35"/>
      <c r="L301" s="75"/>
    </row>
    <row r="302" spans="1:12" ht="12.75">
      <c r="A302" s="19" t="s">
        <v>12</v>
      </c>
      <c r="B302" s="18"/>
      <c r="C302" s="18"/>
      <c r="D302" s="18">
        <v>4300</v>
      </c>
      <c r="E302" s="325">
        <v>8250</v>
      </c>
      <c r="F302" s="220">
        <v>7980</v>
      </c>
      <c r="G302" s="34">
        <v>6580.87</v>
      </c>
      <c r="H302" s="92">
        <f t="shared" si="7"/>
        <v>0.8246704260651629</v>
      </c>
      <c r="I302" s="92">
        <f t="shared" si="8"/>
        <v>0.000337724349454435</v>
      </c>
      <c r="J302" s="35"/>
      <c r="L302" s="75"/>
    </row>
    <row r="303" spans="1:12" ht="12.75">
      <c r="A303" s="19" t="s">
        <v>570</v>
      </c>
      <c r="B303" s="18"/>
      <c r="C303" s="18"/>
      <c r="D303" s="18" t="s">
        <v>167</v>
      </c>
      <c r="E303" s="325">
        <v>1240</v>
      </c>
      <c r="F303" s="220">
        <v>0</v>
      </c>
      <c r="G303" s="34">
        <v>0</v>
      </c>
      <c r="H303" s="92"/>
      <c r="I303" s="92">
        <f t="shared" si="8"/>
        <v>0</v>
      </c>
      <c r="J303" s="35"/>
      <c r="L303" s="75"/>
    </row>
    <row r="304" spans="1:12" ht="12.75">
      <c r="A304" s="29" t="s">
        <v>571</v>
      </c>
      <c r="B304" s="18"/>
      <c r="C304" s="18"/>
      <c r="D304" s="28" t="s">
        <v>201</v>
      </c>
      <c r="E304" s="325">
        <v>300</v>
      </c>
      <c r="F304" s="220">
        <v>2540</v>
      </c>
      <c r="G304" s="34">
        <v>1785.22</v>
      </c>
      <c r="H304" s="92">
        <f t="shared" si="7"/>
        <v>0.7028425196850394</v>
      </c>
      <c r="I304" s="92">
        <f t="shared" si="8"/>
        <v>9.161589016848022E-05</v>
      </c>
      <c r="J304" s="35"/>
      <c r="L304" s="75"/>
    </row>
    <row r="305" spans="1:12" ht="25.5">
      <c r="A305" s="29" t="s">
        <v>519</v>
      </c>
      <c r="B305" s="18"/>
      <c r="C305" s="18"/>
      <c r="D305" s="28" t="s">
        <v>202</v>
      </c>
      <c r="E305" s="325">
        <v>1000</v>
      </c>
      <c r="F305" s="220">
        <v>0</v>
      </c>
      <c r="G305" s="34">
        <v>0</v>
      </c>
      <c r="H305" s="92"/>
      <c r="I305" s="92">
        <f t="shared" si="8"/>
        <v>0</v>
      </c>
      <c r="J305" s="35"/>
      <c r="L305" s="75"/>
    </row>
    <row r="306" spans="1:12" ht="12.75">
      <c r="A306" s="19" t="s">
        <v>25</v>
      </c>
      <c r="B306" s="18"/>
      <c r="C306" s="18"/>
      <c r="D306" s="18">
        <v>4410</v>
      </c>
      <c r="E306" s="325">
        <v>400</v>
      </c>
      <c r="F306" s="220">
        <v>200</v>
      </c>
      <c r="G306" s="34">
        <v>168.84</v>
      </c>
      <c r="H306" s="92">
        <f t="shared" si="7"/>
        <v>0.8442000000000001</v>
      </c>
      <c r="I306" s="92">
        <f t="shared" si="8"/>
        <v>8.664717455577575E-06</v>
      </c>
      <c r="J306" s="35"/>
      <c r="L306" s="75"/>
    </row>
    <row r="307" spans="1:12" ht="12.75">
      <c r="A307" s="19" t="s">
        <v>26</v>
      </c>
      <c r="B307" s="18"/>
      <c r="C307" s="18"/>
      <c r="D307" s="18">
        <v>4430</v>
      </c>
      <c r="E307" s="325">
        <v>3500</v>
      </c>
      <c r="F307" s="220">
        <v>2639</v>
      </c>
      <c r="G307" s="34">
        <v>2638.65</v>
      </c>
      <c r="H307" s="92">
        <f t="shared" si="7"/>
        <v>0.9998673740053051</v>
      </c>
      <c r="I307" s="92">
        <f t="shared" si="8"/>
        <v>0.0001354131527728013</v>
      </c>
      <c r="J307" s="35"/>
      <c r="L307" s="75"/>
    </row>
    <row r="308" spans="1:12" ht="12.75">
      <c r="A308" s="19" t="s">
        <v>338</v>
      </c>
      <c r="B308" s="18"/>
      <c r="C308" s="18"/>
      <c r="D308" s="18">
        <v>4440</v>
      </c>
      <c r="E308" s="325">
        <v>44565</v>
      </c>
      <c r="F308" s="220">
        <v>46739</v>
      </c>
      <c r="G308" s="34">
        <v>46738.36</v>
      </c>
      <c r="H308" s="92">
        <f aca="true" t="shared" si="9" ref="H308:H371">G308/F308</f>
        <v>0.999986306938531</v>
      </c>
      <c r="I308" s="92">
        <f t="shared" si="8"/>
        <v>0.0023985707399731626</v>
      </c>
      <c r="J308" s="35"/>
      <c r="L308" s="75"/>
    </row>
    <row r="309" spans="1:12" ht="25.5">
      <c r="A309" s="29" t="s">
        <v>220</v>
      </c>
      <c r="B309" s="18"/>
      <c r="C309" s="18"/>
      <c r="D309" s="28" t="s">
        <v>200</v>
      </c>
      <c r="E309" s="325">
        <v>750</v>
      </c>
      <c r="F309" s="220">
        <v>1400</v>
      </c>
      <c r="G309" s="34">
        <v>1190</v>
      </c>
      <c r="H309" s="92">
        <f t="shared" si="9"/>
        <v>0.85</v>
      </c>
      <c r="I309" s="92">
        <f t="shared" si="8"/>
        <v>6.106973331045555E-05</v>
      </c>
      <c r="J309" s="35"/>
      <c r="L309" s="75"/>
    </row>
    <row r="310" spans="1:12" ht="12.75">
      <c r="A310" s="29" t="s">
        <v>90</v>
      </c>
      <c r="B310" s="18"/>
      <c r="C310" s="18"/>
      <c r="D310" s="28" t="s">
        <v>89</v>
      </c>
      <c r="E310" s="325">
        <v>0</v>
      </c>
      <c r="F310" s="220">
        <v>0</v>
      </c>
      <c r="G310" s="34">
        <v>0</v>
      </c>
      <c r="H310" s="92" t="e">
        <f t="shared" si="9"/>
        <v>#DIV/0!</v>
      </c>
      <c r="I310" s="92">
        <f t="shared" si="8"/>
        <v>0</v>
      </c>
      <c r="J310" s="35"/>
      <c r="L310" s="75"/>
    </row>
    <row r="311" spans="1:12" ht="15" customHeight="1">
      <c r="A311" s="65" t="s">
        <v>49</v>
      </c>
      <c r="B311" s="94"/>
      <c r="C311" s="94" t="s">
        <v>188</v>
      </c>
      <c r="D311" s="94"/>
      <c r="E311" s="324">
        <f>SUM(E312:E339)</f>
        <v>1260326</v>
      </c>
      <c r="F311" s="95">
        <f>SUM(F312:F339)</f>
        <v>1080652.63</v>
      </c>
      <c r="G311" s="95">
        <f>SUM(G312:G339)</f>
        <v>1039131.04</v>
      </c>
      <c r="H311" s="68">
        <f t="shared" si="9"/>
        <v>0.9615773016718612</v>
      </c>
      <c r="I311" s="68">
        <f t="shared" si="8"/>
        <v>0.053327273518837245</v>
      </c>
      <c r="J311" s="96"/>
      <c r="L311" s="75"/>
    </row>
    <row r="312" spans="1:12" ht="12.75">
      <c r="A312" s="29" t="s">
        <v>336</v>
      </c>
      <c r="B312" s="18"/>
      <c r="C312" s="28"/>
      <c r="D312" s="28" t="s">
        <v>98</v>
      </c>
      <c r="E312" s="325">
        <v>2450</v>
      </c>
      <c r="F312" s="220">
        <v>2900</v>
      </c>
      <c r="G312" s="34">
        <v>2509.3</v>
      </c>
      <c r="H312" s="92">
        <f t="shared" si="9"/>
        <v>0.8652758620689656</v>
      </c>
      <c r="I312" s="92">
        <f t="shared" si="8"/>
        <v>0.00012877502671926566</v>
      </c>
      <c r="J312" s="35"/>
      <c r="L312" s="75"/>
    </row>
    <row r="313" spans="1:12" ht="12.75">
      <c r="A313" s="19" t="s">
        <v>19</v>
      </c>
      <c r="B313" s="18"/>
      <c r="C313" s="18"/>
      <c r="D313" s="18">
        <v>4010</v>
      </c>
      <c r="E313" s="325">
        <v>815348</v>
      </c>
      <c r="F313" s="220">
        <v>682979</v>
      </c>
      <c r="G313" s="34">
        <v>680322.91</v>
      </c>
      <c r="H313" s="92">
        <f t="shared" si="9"/>
        <v>0.9961110224472495</v>
      </c>
      <c r="I313" s="92">
        <f t="shared" si="8"/>
        <v>0.034913561914868114</v>
      </c>
      <c r="J313" s="35"/>
      <c r="L313" s="75"/>
    </row>
    <row r="314" spans="1:12" ht="12.75">
      <c r="A314" s="19" t="s">
        <v>19</v>
      </c>
      <c r="B314" s="18"/>
      <c r="C314" s="18"/>
      <c r="D314" s="18" t="s">
        <v>405</v>
      </c>
      <c r="E314" s="325">
        <v>2000</v>
      </c>
      <c r="F314" s="220">
        <v>2000</v>
      </c>
      <c r="G314" s="34">
        <v>2000</v>
      </c>
      <c r="H314" s="92">
        <f t="shared" si="9"/>
        <v>1</v>
      </c>
      <c r="I314" s="92">
        <f t="shared" si="8"/>
        <v>0.00010263820724446312</v>
      </c>
      <c r="J314" s="35"/>
      <c r="L314" s="75"/>
    </row>
    <row r="315" spans="1:12" s="67" customFormat="1" ht="12.75">
      <c r="A315" s="29" t="s">
        <v>20</v>
      </c>
      <c r="B315" s="18"/>
      <c r="C315" s="18"/>
      <c r="D315" s="28" t="s">
        <v>171</v>
      </c>
      <c r="E315" s="325">
        <v>79685</v>
      </c>
      <c r="F315" s="220">
        <v>72938</v>
      </c>
      <c r="G315" s="34">
        <v>72937.26</v>
      </c>
      <c r="H315" s="92">
        <f t="shared" si="9"/>
        <v>0.9999898543968849</v>
      </c>
      <c r="I315" s="92">
        <f t="shared" si="8"/>
        <v>0.0037430748038616447</v>
      </c>
      <c r="J315" s="35"/>
      <c r="L315" s="102"/>
    </row>
    <row r="316" spans="1:12" ht="12.75">
      <c r="A316" s="19" t="s">
        <v>21</v>
      </c>
      <c r="B316" s="18"/>
      <c r="C316" s="18"/>
      <c r="D316" s="18">
        <v>4110</v>
      </c>
      <c r="E316" s="325">
        <v>152481</v>
      </c>
      <c r="F316" s="220">
        <v>128073</v>
      </c>
      <c r="G316" s="34">
        <v>128025.69</v>
      </c>
      <c r="H316" s="92">
        <f t="shared" si="9"/>
        <v>0.9996306012976974</v>
      </c>
      <c r="I316" s="92">
        <f t="shared" si="8"/>
        <v>0.0065701636514176945</v>
      </c>
      <c r="J316" s="35"/>
      <c r="L316" s="75"/>
    </row>
    <row r="317" spans="1:12" ht="12.75">
      <c r="A317" s="19" t="s">
        <v>21</v>
      </c>
      <c r="B317" s="18"/>
      <c r="C317" s="18"/>
      <c r="D317" s="18" t="s">
        <v>349</v>
      </c>
      <c r="E317" s="325">
        <v>1049</v>
      </c>
      <c r="F317" s="220">
        <v>1049</v>
      </c>
      <c r="G317" s="34">
        <v>575.87</v>
      </c>
      <c r="H317" s="92">
        <f t="shared" si="9"/>
        <v>0.5489704480457579</v>
      </c>
      <c r="I317" s="92">
        <f t="shared" si="8"/>
        <v>2.9553132202934485E-05</v>
      </c>
      <c r="J317" s="35"/>
      <c r="L317" s="75"/>
    </row>
    <row r="318" spans="1:12" ht="12.75">
      <c r="A318" s="19" t="s">
        <v>22</v>
      </c>
      <c r="B318" s="18"/>
      <c r="C318" s="18"/>
      <c r="D318" s="18">
        <v>4120</v>
      </c>
      <c r="E318" s="325">
        <v>20136</v>
      </c>
      <c r="F318" s="220">
        <v>17540</v>
      </c>
      <c r="G318" s="34">
        <v>17051.21</v>
      </c>
      <c r="H318" s="92">
        <f t="shared" si="9"/>
        <v>0.9721328392246293</v>
      </c>
      <c r="I318" s="92">
        <f t="shared" si="8"/>
        <v>0.0008750528128744309</v>
      </c>
      <c r="J318" s="35"/>
      <c r="L318" s="75"/>
    </row>
    <row r="319" spans="1:12" ht="12.75">
      <c r="A319" s="19" t="s">
        <v>22</v>
      </c>
      <c r="B319" s="18"/>
      <c r="C319" s="18"/>
      <c r="D319" s="18" t="s">
        <v>345</v>
      </c>
      <c r="E319" s="325">
        <v>151</v>
      </c>
      <c r="F319" s="220">
        <v>151</v>
      </c>
      <c r="G319" s="34">
        <v>82.08</v>
      </c>
      <c r="H319" s="92">
        <f t="shared" si="9"/>
        <v>0.5435761589403973</v>
      </c>
      <c r="I319" s="92">
        <f t="shared" si="8"/>
        <v>4.212272025312766E-06</v>
      </c>
      <c r="J319" s="35"/>
      <c r="L319" s="75"/>
    </row>
    <row r="320" spans="1:12" ht="12.75">
      <c r="A320" s="29" t="s">
        <v>165</v>
      </c>
      <c r="B320" s="18"/>
      <c r="C320" s="18"/>
      <c r="D320" s="28" t="s">
        <v>166</v>
      </c>
      <c r="E320" s="325">
        <v>0</v>
      </c>
      <c r="F320" s="220">
        <v>0</v>
      </c>
      <c r="G320" s="34">
        <v>0</v>
      </c>
      <c r="H320" s="92" t="e">
        <f t="shared" si="9"/>
        <v>#DIV/0!</v>
      </c>
      <c r="I320" s="92">
        <f t="shared" si="8"/>
        <v>0</v>
      </c>
      <c r="J320" s="35"/>
      <c r="L320" s="75"/>
    </row>
    <row r="321" spans="1:12" ht="12.75">
      <c r="A321" s="29" t="s">
        <v>165</v>
      </c>
      <c r="B321" s="18"/>
      <c r="C321" s="18"/>
      <c r="D321" s="28" t="s">
        <v>358</v>
      </c>
      <c r="E321" s="325">
        <v>4100</v>
      </c>
      <c r="F321" s="220">
        <v>4100</v>
      </c>
      <c r="G321" s="34">
        <v>1350</v>
      </c>
      <c r="H321" s="92">
        <f t="shared" si="9"/>
        <v>0.32926829268292684</v>
      </c>
      <c r="I321" s="92">
        <f t="shared" si="8"/>
        <v>6.92807898900126E-05</v>
      </c>
      <c r="J321" s="35"/>
      <c r="L321" s="75"/>
    </row>
    <row r="322" spans="1:12" ht="12.75">
      <c r="A322" s="29" t="s">
        <v>546</v>
      </c>
      <c r="B322" s="18"/>
      <c r="C322" s="18"/>
      <c r="D322" s="28" t="s">
        <v>555</v>
      </c>
      <c r="E322" s="325">
        <v>0</v>
      </c>
      <c r="F322" s="220">
        <v>1000</v>
      </c>
      <c r="G322" s="34">
        <v>650</v>
      </c>
      <c r="H322" s="92">
        <f t="shared" si="9"/>
        <v>0.65</v>
      </c>
      <c r="I322" s="92">
        <f t="shared" si="8"/>
        <v>3.335741735445051E-05</v>
      </c>
      <c r="J322" s="35"/>
      <c r="L322" s="75"/>
    </row>
    <row r="323" spans="1:12" ht="12.75">
      <c r="A323" s="19" t="s">
        <v>9</v>
      </c>
      <c r="B323" s="18"/>
      <c r="C323" s="18"/>
      <c r="D323" s="18">
        <v>4210</v>
      </c>
      <c r="E323" s="325">
        <v>43287</v>
      </c>
      <c r="F323" s="220">
        <v>32219.35</v>
      </c>
      <c r="G323" s="34">
        <v>28821.14</v>
      </c>
      <c r="H323" s="92">
        <f t="shared" si="9"/>
        <v>0.8945289088699804</v>
      </c>
      <c r="I323" s="92">
        <f t="shared" si="8"/>
        <v>0.0014790750701708427</v>
      </c>
      <c r="J323" s="35"/>
      <c r="L323" s="75"/>
    </row>
    <row r="324" spans="1:12" ht="12.75">
      <c r="A324" s="19" t="s">
        <v>9</v>
      </c>
      <c r="B324" s="18"/>
      <c r="C324" s="18"/>
      <c r="D324" s="28" t="s">
        <v>370</v>
      </c>
      <c r="E324" s="325">
        <v>2000</v>
      </c>
      <c r="F324" s="220">
        <v>2000</v>
      </c>
      <c r="G324" s="34">
        <v>1915.03</v>
      </c>
      <c r="H324" s="92">
        <f t="shared" si="9"/>
        <v>0.957515</v>
      </c>
      <c r="I324" s="92">
        <f aca="true" t="shared" si="10" ref="I324:I387">G324/19485921.02</f>
        <v>9.82776230096821E-05</v>
      </c>
      <c r="J324" s="35"/>
      <c r="L324" s="75"/>
    </row>
    <row r="325" spans="1:12" ht="12.75">
      <c r="A325" s="19" t="s">
        <v>60</v>
      </c>
      <c r="B325" s="18"/>
      <c r="C325" s="18"/>
      <c r="D325" s="28" t="s">
        <v>402</v>
      </c>
      <c r="E325" s="325">
        <v>400</v>
      </c>
      <c r="F325" s="220">
        <v>400</v>
      </c>
      <c r="G325" s="34">
        <v>0</v>
      </c>
      <c r="H325" s="92">
        <f t="shared" si="9"/>
        <v>0</v>
      </c>
      <c r="I325" s="92">
        <f t="shared" si="10"/>
        <v>0</v>
      </c>
      <c r="J325" s="35"/>
      <c r="L325" s="75"/>
    </row>
    <row r="326" spans="1:12" ht="12.75">
      <c r="A326" s="29" t="s">
        <v>346</v>
      </c>
      <c r="B326" s="18"/>
      <c r="C326" s="18"/>
      <c r="D326" s="18">
        <v>4240</v>
      </c>
      <c r="E326" s="325">
        <v>3000</v>
      </c>
      <c r="F326" s="220">
        <v>15836.28</v>
      </c>
      <c r="G326" s="34">
        <v>13254.96</v>
      </c>
      <c r="H326" s="92">
        <f t="shared" si="9"/>
        <v>0.8369995983905311</v>
      </c>
      <c r="I326" s="92">
        <f t="shared" si="10"/>
        <v>0.0006802326657485343</v>
      </c>
      <c r="J326" s="35"/>
      <c r="L326" s="75"/>
    </row>
    <row r="327" spans="1:12" ht="12.75">
      <c r="A327" s="29" t="s">
        <v>346</v>
      </c>
      <c r="B327" s="18"/>
      <c r="C327" s="18"/>
      <c r="D327" s="18" t="s">
        <v>403</v>
      </c>
      <c r="E327" s="325">
        <v>2500</v>
      </c>
      <c r="F327" s="220">
        <v>2500</v>
      </c>
      <c r="G327" s="34">
        <v>0</v>
      </c>
      <c r="H327" s="92">
        <f t="shared" si="9"/>
        <v>0</v>
      </c>
      <c r="I327" s="92">
        <f t="shared" si="10"/>
        <v>0</v>
      </c>
      <c r="J327" s="35"/>
      <c r="L327" s="75"/>
    </row>
    <row r="328" spans="1:12" ht="12.75">
      <c r="A328" s="29" t="s">
        <v>10</v>
      </c>
      <c r="B328" s="18"/>
      <c r="C328" s="18"/>
      <c r="D328" s="28" t="s">
        <v>154</v>
      </c>
      <c r="E328" s="325">
        <v>16650</v>
      </c>
      <c r="F328" s="220">
        <v>15650</v>
      </c>
      <c r="G328" s="34">
        <v>9078.32</v>
      </c>
      <c r="H328" s="92">
        <f t="shared" si="9"/>
        <v>0.5800843450479233</v>
      </c>
      <c r="I328" s="92">
        <f t="shared" si="10"/>
        <v>0.00046589124479577714</v>
      </c>
      <c r="J328" s="35"/>
      <c r="L328" s="75"/>
    </row>
    <row r="329" spans="1:12" ht="12.75">
      <c r="A329" s="19" t="s">
        <v>11</v>
      </c>
      <c r="B329" s="18"/>
      <c r="C329" s="18"/>
      <c r="D329" s="18">
        <v>4270</v>
      </c>
      <c r="E329" s="325">
        <v>1000</v>
      </c>
      <c r="F329" s="220">
        <v>2000</v>
      </c>
      <c r="G329" s="34">
        <v>1110.82</v>
      </c>
      <c r="H329" s="92">
        <f t="shared" si="9"/>
        <v>0.55541</v>
      </c>
      <c r="I329" s="92">
        <f t="shared" si="10"/>
        <v>5.700628668564726E-05</v>
      </c>
      <c r="J329" s="35"/>
      <c r="L329" s="75"/>
    </row>
    <row r="330" spans="1:12" ht="12.75">
      <c r="A330" s="19" t="s">
        <v>48</v>
      </c>
      <c r="B330" s="18"/>
      <c r="C330" s="18"/>
      <c r="D330" s="18">
        <v>4280</v>
      </c>
      <c r="E330" s="325">
        <v>490</v>
      </c>
      <c r="F330" s="220">
        <v>490</v>
      </c>
      <c r="G330" s="34">
        <v>460</v>
      </c>
      <c r="H330" s="92">
        <f t="shared" si="9"/>
        <v>0.9387755102040817</v>
      </c>
      <c r="I330" s="92">
        <f t="shared" si="10"/>
        <v>2.3606787666226518E-05</v>
      </c>
      <c r="J330" s="35"/>
      <c r="L330" s="75"/>
    </row>
    <row r="331" spans="1:12" ht="12.75">
      <c r="A331" s="19" t="s">
        <v>12</v>
      </c>
      <c r="B331" s="18"/>
      <c r="C331" s="18"/>
      <c r="D331" s="18">
        <v>4300</v>
      </c>
      <c r="E331" s="325">
        <v>6350</v>
      </c>
      <c r="F331" s="220">
        <v>7150</v>
      </c>
      <c r="G331" s="34">
        <v>6324.79</v>
      </c>
      <c r="H331" s="92">
        <f t="shared" si="9"/>
        <v>0.884586013986014</v>
      </c>
      <c r="I331" s="92">
        <f t="shared" si="10"/>
        <v>0.00032458255339885394</v>
      </c>
      <c r="J331" s="35"/>
      <c r="L331" s="75"/>
    </row>
    <row r="332" spans="1:12" ht="12.75">
      <c r="A332" s="19" t="s">
        <v>12</v>
      </c>
      <c r="B332" s="18"/>
      <c r="C332" s="18"/>
      <c r="D332" s="18" t="s">
        <v>347</v>
      </c>
      <c r="E332" s="325">
        <v>19800</v>
      </c>
      <c r="F332" s="220">
        <v>19800</v>
      </c>
      <c r="G332" s="34">
        <v>9234.42</v>
      </c>
      <c r="H332" s="92">
        <f t="shared" si="9"/>
        <v>0.4663848484848485</v>
      </c>
      <c r="I332" s="92">
        <f t="shared" si="10"/>
        <v>0.00047390215687120754</v>
      </c>
      <c r="J332" s="35"/>
      <c r="L332" s="75"/>
    </row>
    <row r="333" spans="1:12" ht="25.5">
      <c r="A333" s="19" t="s">
        <v>352</v>
      </c>
      <c r="B333" s="18"/>
      <c r="C333" s="18"/>
      <c r="D333" s="18" t="s">
        <v>179</v>
      </c>
      <c r="E333" s="325">
        <v>14000</v>
      </c>
      <c r="F333" s="220">
        <v>14000</v>
      </c>
      <c r="G333" s="34">
        <v>12267.95</v>
      </c>
      <c r="H333" s="92">
        <f t="shared" si="9"/>
        <v>0.8762821428571429</v>
      </c>
      <c r="I333" s="92">
        <f t="shared" si="10"/>
        <v>0.0006295801972823556</v>
      </c>
      <c r="J333" s="35"/>
      <c r="L333" s="75"/>
    </row>
    <row r="334" spans="1:12" ht="12.75">
      <c r="A334" s="19" t="s">
        <v>25</v>
      </c>
      <c r="B334" s="18"/>
      <c r="C334" s="18"/>
      <c r="D334" s="18">
        <v>4410</v>
      </c>
      <c r="E334" s="325">
        <v>1300</v>
      </c>
      <c r="F334" s="220">
        <v>1000</v>
      </c>
      <c r="G334" s="34">
        <v>906.86</v>
      </c>
      <c r="H334" s="92">
        <f t="shared" si="9"/>
        <v>0.90686</v>
      </c>
      <c r="I334" s="92">
        <f t="shared" si="10"/>
        <v>4.653924231085691E-05</v>
      </c>
      <c r="J334" s="35"/>
      <c r="L334" s="75"/>
    </row>
    <row r="335" spans="1:12" ht="12.75">
      <c r="A335" s="19" t="s">
        <v>25</v>
      </c>
      <c r="B335" s="18"/>
      <c r="C335" s="18"/>
      <c r="D335" s="18" t="s">
        <v>404</v>
      </c>
      <c r="E335" s="325">
        <v>1000</v>
      </c>
      <c r="F335" s="220">
        <v>1000</v>
      </c>
      <c r="G335" s="34">
        <v>0</v>
      </c>
      <c r="H335" s="92">
        <f t="shared" si="9"/>
        <v>0</v>
      </c>
      <c r="I335" s="92">
        <f t="shared" si="10"/>
        <v>0</v>
      </c>
      <c r="J335" s="35"/>
      <c r="L335" s="75"/>
    </row>
    <row r="336" spans="1:12" ht="12.75">
      <c r="A336" s="19" t="s">
        <v>273</v>
      </c>
      <c r="B336" s="18"/>
      <c r="C336" s="18"/>
      <c r="D336" s="18" t="s">
        <v>348</v>
      </c>
      <c r="E336" s="325">
        <v>13552</v>
      </c>
      <c r="F336" s="220">
        <v>13552</v>
      </c>
      <c r="G336" s="34">
        <v>10238.23</v>
      </c>
      <c r="H336" s="92">
        <f t="shared" si="9"/>
        <v>0.7554774203069657</v>
      </c>
      <c r="I336" s="92">
        <f t="shared" si="10"/>
        <v>0.0005254167862782398</v>
      </c>
      <c r="J336" s="35"/>
      <c r="L336" s="75"/>
    </row>
    <row r="337" spans="1:12" ht="12.75">
      <c r="A337" s="19" t="s">
        <v>26</v>
      </c>
      <c r="B337" s="18"/>
      <c r="C337" s="18"/>
      <c r="D337" s="18">
        <v>4430</v>
      </c>
      <c r="E337" s="325">
        <v>3500</v>
      </c>
      <c r="F337" s="220">
        <v>3148</v>
      </c>
      <c r="G337" s="34">
        <v>3147.27</v>
      </c>
      <c r="H337" s="92">
        <f t="shared" si="9"/>
        <v>0.9997681067344345</v>
      </c>
      <c r="I337" s="92">
        <f t="shared" si="10"/>
        <v>0.0001615150752571407</v>
      </c>
      <c r="J337" s="35"/>
      <c r="L337" s="75"/>
    </row>
    <row r="338" spans="1:12" ht="12.75">
      <c r="A338" s="19" t="s">
        <v>338</v>
      </c>
      <c r="B338" s="18"/>
      <c r="C338" s="18"/>
      <c r="D338" s="18">
        <v>4440</v>
      </c>
      <c r="E338" s="325">
        <v>53747</v>
      </c>
      <c r="F338" s="220">
        <v>36827</v>
      </c>
      <c r="G338" s="34">
        <v>36826.93</v>
      </c>
      <c r="H338" s="92">
        <f t="shared" si="9"/>
        <v>0.9999980992206805</v>
      </c>
      <c r="I338" s="92">
        <f t="shared" si="10"/>
        <v>0.001889925036758668</v>
      </c>
      <c r="J338" s="35"/>
      <c r="L338" s="75"/>
    </row>
    <row r="339" spans="1:12" ht="25.5">
      <c r="A339" s="29" t="s">
        <v>215</v>
      </c>
      <c r="B339" s="18"/>
      <c r="C339" s="18"/>
      <c r="D339" s="28" t="s">
        <v>200</v>
      </c>
      <c r="E339" s="325">
        <v>350</v>
      </c>
      <c r="F339" s="220">
        <v>350</v>
      </c>
      <c r="G339" s="34">
        <v>40</v>
      </c>
      <c r="H339" s="92">
        <f t="shared" si="9"/>
        <v>0.11428571428571428</v>
      </c>
      <c r="I339" s="92">
        <f t="shared" si="10"/>
        <v>2.0527641448892622E-06</v>
      </c>
      <c r="J339" s="35"/>
      <c r="L339" s="75"/>
    </row>
    <row r="340" spans="1:12" ht="15" customHeight="1">
      <c r="A340" s="65" t="s">
        <v>50</v>
      </c>
      <c r="B340" s="94"/>
      <c r="C340" s="94" t="s">
        <v>189</v>
      </c>
      <c r="D340" s="94"/>
      <c r="E340" s="324">
        <f>(E341)</f>
        <v>88900</v>
      </c>
      <c r="F340" s="95">
        <f>SUM(F341)</f>
        <v>87700</v>
      </c>
      <c r="G340" s="95">
        <f>SUM(G341)</f>
        <v>86099.85</v>
      </c>
      <c r="H340" s="68">
        <f t="shared" si="9"/>
        <v>0.9817542759407071</v>
      </c>
      <c r="I340" s="68">
        <f t="shared" si="10"/>
        <v>0.004418567124008594</v>
      </c>
      <c r="J340" s="96"/>
      <c r="L340" s="75"/>
    </row>
    <row r="341" spans="1:12" ht="12.75">
      <c r="A341" s="29" t="s">
        <v>12</v>
      </c>
      <c r="B341" s="18"/>
      <c r="C341" s="18"/>
      <c r="D341" s="28" t="s">
        <v>79</v>
      </c>
      <c r="E341" s="325">
        <v>88900</v>
      </c>
      <c r="F341" s="220">
        <v>87700</v>
      </c>
      <c r="G341" s="34">
        <v>86099.85</v>
      </c>
      <c r="H341" s="92">
        <f t="shared" si="9"/>
        <v>0.9817542759407071</v>
      </c>
      <c r="I341" s="92">
        <f t="shared" si="10"/>
        <v>0.004418567124008594</v>
      </c>
      <c r="J341" s="35"/>
      <c r="L341" s="75"/>
    </row>
    <row r="342" spans="1:12" ht="15" customHeight="1">
      <c r="A342" s="65" t="s">
        <v>140</v>
      </c>
      <c r="B342" s="94"/>
      <c r="C342" s="94" t="s">
        <v>141</v>
      </c>
      <c r="D342" s="94"/>
      <c r="E342" s="324">
        <f>SUM(E343:E353)</f>
        <v>29866</v>
      </c>
      <c r="F342" s="95">
        <f>SUM(F343:F353)</f>
        <v>68622.08</v>
      </c>
      <c r="G342" s="95">
        <f>SUM(G343:G353)</f>
        <v>65874.66</v>
      </c>
      <c r="H342" s="68">
        <f t="shared" si="9"/>
        <v>0.9599630323068027</v>
      </c>
      <c r="I342" s="68">
        <f t="shared" si="10"/>
        <v>0.0033806285026192723</v>
      </c>
      <c r="J342" s="96"/>
      <c r="L342" s="75"/>
    </row>
    <row r="343" spans="1:12" ht="12.75">
      <c r="A343" s="19" t="s">
        <v>19</v>
      </c>
      <c r="B343" s="28"/>
      <c r="C343" s="28"/>
      <c r="D343" s="28" t="s">
        <v>405</v>
      </c>
      <c r="E343" s="329">
        <v>0</v>
      </c>
      <c r="F343" s="34">
        <v>5000</v>
      </c>
      <c r="G343" s="34">
        <v>5000</v>
      </c>
      <c r="H343" s="92">
        <f>G343/F343</f>
        <v>1</v>
      </c>
      <c r="I343" s="92">
        <f t="shared" si="10"/>
        <v>0.0002565955181111578</v>
      </c>
      <c r="J343" s="35"/>
      <c r="L343" s="75"/>
    </row>
    <row r="344" spans="1:12" ht="12.75">
      <c r="A344" s="19" t="s">
        <v>21</v>
      </c>
      <c r="B344" s="28"/>
      <c r="C344" s="28"/>
      <c r="D344" s="28" t="s">
        <v>349</v>
      </c>
      <c r="E344" s="329">
        <v>0</v>
      </c>
      <c r="F344" s="34">
        <v>859.5</v>
      </c>
      <c r="G344" s="34">
        <v>859.5</v>
      </c>
      <c r="H344" s="92">
        <f aca="true" t="shared" si="11" ref="H344:H353">G344/F344</f>
        <v>1</v>
      </c>
      <c r="I344" s="92">
        <f t="shared" si="10"/>
        <v>4.410876956330802E-05</v>
      </c>
      <c r="J344" s="35"/>
      <c r="L344" s="75"/>
    </row>
    <row r="345" spans="1:12" ht="12.75">
      <c r="A345" s="19" t="s">
        <v>22</v>
      </c>
      <c r="B345" s="28"/>
      <c r="C345" s="28"/>
      <c r="D345" s="28" t="s">
        <v>345</v>
      </c>
      <c r="E345" s="329">
        <v>0</v>
      </c>
      <c r="F345" s="34">
        <v>73.5</v>
      </c>
      <c r="G345" s="34">
        <v>73.5</v>
      </c>
      <c r="H345" s="92">
        <f t="shared" si="11"/>
        <v>1</v>
      </c>
      <c r="I345" s="92">
        <f t="shared" si="10"/>
        <v>3.7719541162340196E-06</v>
      </c>
      <c r="J345" s="35"/>
      <c r="L345" s="75"/>
    </row>
    <row r="346" spans="1:12" ht="12.75">
      <c r="A346" s="29" t="s">
        <v>165</v>
      </c>
      <c r="B346" s="28"/>
      <c r="C346" s="28"/>
      <c r="D346" s="28" t="s">
        <v>166</v>
      </c>
      <c r="E346" s="329">
        <v>0</v>
      </c>
      <c r="F346" s="34">
        <v>1400</v>
      </c>
      <c r="G346" s="34">
        <v>1400</v>
      </c>
      <c r="H346" s="92">
        <f t="shared" si="11"/>
        <v>1</v>
      </c>
      <c r="I346" s="92">
        <f t="shared" si="10"/>
        <v>7.184674507112419E-05</v>
      </c>
      <c r="J346" s="35"/>
      <c r="L346" s="75"/>
    </row>
    <row r="347" spans="1:12" ht="12.75">
      <c r="A347" s="19" t="s">
        <v>9</v>
      </c>
      <c r="B347" s="28"/>
      <c r="C347" s="28"/>
      <c r="D347" s="28" t="s">
        <v>370</v>
      </c>
      <c r="E347" s="329">
        <v>0</v>
      </c>
      <c r="F347" s="34">
        <v>0</v>
      </c>
      <c r="G347" s="34">
        <v>0</v>
      </c>
      <c r="H347" s="92" t="e">
        <f t="shared" si="11"/>
        <v>#DIV/0!</v>
      </c>
      <c r="I347" s="92">
        <f t="shared" si="10"/>
        <v>0</v>
      </c>
      <c r="J347" s="35"/>
      <c r="L347" s="75"/>
    </row>
    <row r="348" spans="1:12" ht="12.75">
      <c r="A348" s="29" t="s">
        <v>346</v>
      </c>
      <c r="B348" s="28"/>
      <c r="C348" s="28"/>
      <c r="D348" s="28" t="s">
        <v>403</v>
      </c>
      <c r="E348" s="329">
        <v>0</v>
      </c>
      <c r="F348" s="34">
        <v>4445.69</v>
      </c>
      <c r="G348" s="34">
        <v>1818</v>
      </c>
      <c r="H348" s="92">
        <f t="shared" si="11"/>
        <v>0.4089353958553116</v>
      </c>
      <c r="I348" s="92">
        <f t="shared" si="10"/>
        <v>9.329813038521697E-05</v>
      </c>
      <c r="J348" s="35"/>
      <c r="L348" s="75"/>
    </row>
    <row r="349" spans="1:12" ht="12.75">
      <c r="A349" s="19" t="s">
        <v>12</v>
      </c>
      <c r="B349" s="28"/>
      <c r="C349" s="28"/>
      <c r="D349" s="28" t="s">
        <v>79</v>
      </c>
      <c r="E349" s="329">
        <v>29866</v>
      </c>
      <c r="F349" s="34">
        <v>5766</v>
      </c>
      <c r="G349" s="34">
        <v>5646.27</v>
      </c>
      <c r="H349" s="92">
        <f t="shared" si="11"/>
        <v>0.9792351716961499</v>
      </c>
      <c r="I349" s="92">
        <f t="shared" si="10"/>
        <v>0.00028976151520909737</v>
      </c>
      <c r="J349" s="35"/>
      <c r="L349" s="75"/>
    </row>
    <row r="350" spans="1:12" ht="12.75">
      <c r="A350" s="19" t="s">
        <v>12</v>
      </c>
      <c r="B350" s="28"/>
      <c r="C350" s="28"/>
      <c r="D350" s="28" t="s">
        <v>347</v>
      </c>
      <c r="E350" s="329">
        <v>0</v>
      </c>
      <c r="F350" s="34">
        <v>0</v>
      </c>
      <c r="G350" s="34">
        <v>0</v>
      </c>
      <c r="H350" s="92" t="e">
        <f t="shared" si="11"/>
        <v>#DIV/0!</v>
      </c>
      <c r="I350" s="92">
        <f t="shared" si="10"/>
        <v>0</v>
      </c>
      <c r="J350" s="35"/>
      <c r="L350" s="75"/>
    </row>
    <row r="351" spans="1:12" ht="12.75">
      <c r="A351" s="19" t="s">
        <v>25</v>
      </c>
      <c r="B351" s="28"/>
      <c r="C351" s="28"/>
      <c r="D351" s="28" t="s">
        <v>404</v>
      </c>
      <c r="E351" s="329">
        <v>0</v>
      </c>
      <c r="F351" s="34">
        <v>1135.28</v>
      </c>
      <c r="G351" s="34">
        <v>1135.28</v>
      </c>
      <c r="H351" s="92">
        <f t="shared" si="11"/>
        <v>1</v>
      </c>
      <c r="I351" s="92">
        <f t="shared" si="10"/>
        <v>5.826155196024704E-05</v>
      </c>
      <c r="J351" s="35"/>
      <c r="L351" s="75"/>
    </row>
    <row r="352" spans="1:12" ht="12.75">
      <c r="A352" s="19" t="s">
        <v>273</v>
      </c>
      <c r="B352" s="28"/>
      <c r="C352" s="28"/>
      <c r="D352" s="28" t="s">
        <v>348</v>
      </c>
      <c r="E352" s="329">
        <v>0</v>
      </c>
      <c r="F352" s="34">
        <v>38088.34</v>
      </c>
      <c r="G352" s="34">
        <v>38088.34</v>
      </c>
      <c r="H352" s="92">
        <f t="shared" si="11"/>
        <v>1</v>
      </c>
      <c r="I352" s="92">
        <f t="shared" si="10"/>
        <v>0.001954659467258787</v>
      </c>
      <c r="J352" s="35"/>
      <c r="L352" s="75"/>
    </row>
    <row r="353" spans="1:12" ht="25.5">
      <c r="A353" s="29" t="s">
        <v>215</v>
      </c>
      <c r="B353" s="28"/>
      <c r="C353" s="28"/>
      <c r="D353" s="28" t="s">
        <v>572</v>
      </c>
      <c r="E353" s="329">
        <v>0</v>
      </c>
      <c r="F353" s="34">
        <v>11853.77</v>
      </c>
      <c r="G353" s="34">
        <v>11853.77</v>
      </c>
      <c r="H353" s="92">
        <f t="shared" si="11"/>
        <v>1</v>
      </c>
      <c r="I353" s="92">
        <f t="shared" si="10"/>
        <v>0.0006083248509440997</v>
      </c>
      <c r="J353" s="35"/>
      <c r="L353" s="75"/>
    </row>
    <row r="354" spans="1:12" s="67" customFormat="1" ht="15" customHeight="1">
      <c r="A354" s="65" t="s">
        <v>351</v>
      </c>
      <c r="B354" s="94"/>
      <c r="C354" s="94" t="s">
        <v>232</v>
      </c>
      <c r="D354" s="94"/>
      <c r="E354" s="324">
        <f>SUM(E355:E367)</f>
        <v>234888</v>
      </c>
      <c r="F354" s="224">
        <f>SUM(F355:F368)</f>
        <v>233353</v>
      </c>
      <c r="G354" s="224">
        <f>SUM(G355:G368)</f>
        <v>227012.48</v>
      </c>
      <c r="H354" s="68">
        <f t="shared" si="9"/>
        <v>0.9728286330152174</v>
      </c>
      <c r="I354" s="68">
        <f t="shared" si="10"/>
        <v>0.01165007698465977</v>
      </c>
      <c r="J354" s="96"/>
      <c r="L354" s="102"/>
    </row>
    <row r="355" spans="1:12" ht="12.75">
      <c r="A355" s="29" t="s">
        <v>336</v>
      </c>
      <c r="B355" s="28"/>
      <c r="C355" s="28"/>
      <c r="D355" s="28" t="s">
        <v>98</v>
      </c>
      <c r="E355" s="329">
        <v>1776</v>
      </c>
      <c r="F355" s="34">
        <v>1776</v>
      </c>
      <c r="G355" s="34">
        <v>1398.53</v>
      </c>
      <c r="H355" s="92">
        <f t="shared" si="9"/>
        <v>0.7874605855855855</v>
      </c>
      <c r="I355" s="92">
        <f t="shared" si="10"/>
        <v>7.17713059887995E-05</v>
      </c>
      <c r="J355" s="35"/>
      <c r="L355" s="75"/>
    </row>
    <row r="356" spans="1:12" s="67" customFormat="1" ht="12.75">
      <c r="A356" s="29" t="s">
        <v>19</v>
      </c>
      <c r="B356" s="28"/>
      <c r="C356" s="28"/>
      <c r="D356" s="28" t="s">
        <v>151</v>
      </c>
      <c r="E356" s="329">
        <v>86787</v>
      </c>
      <c r="F356" s="34">
        <v>82987</v>
      </c>
      <c r="G356" s="34">
        <v>82573.47</v>
      </c>
      <c r="H356" s="92">
        <f t="shared" si="9"/>
        <v>0.9950169303625869</v>
      </c>
      <c r="I356" s="92">
        <f t="shared" si="10"/>
        <v>0.004237596463377229</v>
      </c>
      <c r="J356" s="35"/>
      <c r="L356" s="102"/>
    </row>
    <row r="357" spans="1:12" s="26" customFormat="1" ht="12.75">
      <c r="A357" s="29" t="s">
        <v>20</v>
      </c>
      <c r="B357" s="28"/>
      <c r="C357" s="28"/>
      <c r="D357" s="28" t="s">
        <v>171</v>
      </c>
      <c r="E357" s="329">
        <v>5800</v>
      </c>
      <c r="F357" s="34">
        <v>5792</v>
      </c>
      <c r="G357" s="34">
        <v>5791.05</v>
      </c>
      <c r="H357" s="92">
        <f t="shared" si="9"/>
        <v>0.9998359806629834</v>
      </c>
      <c r="I357" s="92">
        <f t="shared" si="10"/>
        <v>0.00029719149503152405</v>
      </c>
      <c r="J357" s="35"/>
      <c r="L357" s="75"/>
    </row>
    <row r="358" spans="1:12" s="67" customFormat="1" ht="12.75">
      <c r="A358" s="29" t="s">
        <v>27</v>
      </c>
      <c r="B358" s="28"/>
      <c r="C358" s="28"/>
      <c r="D358" s="28" t="s">
        <v>81</v>
      </c>
      <c r="E358" s="329">
        <v>15675</v>
      </c>
      <c r="F358" s="34">
        <v>15175</v>
      </c>
      <c r="G358" s="34">
        <v>14756.12</v>
      </c>
      <c r="H358" s="92">
        <f t="shared" si="9"/>
        <v>0.9723967051070841</v>
      </c>
      <c r="I358" s="92">
        <f t="shared" si="10"/>
        <v>0.0007572708513420835</v>
      </c>
      <c r="J358" s="35"/>
      <c r="L358" s="102"/>
    </row>
    <row r="359" spans="1:12" s="26" customFormat="1" ht="12.75">
      <c r="A359" s="29" t="s">
        <v>22</v>
      </c>
      <c r="B359" s="28"/>
      <c r="C359" s="28"/>
      <c r="D359" s="28" t="s">
        <v>82</v>
      </c>
      <c r="E359" s="329">
        <v>2237</v>
      </c>
      <c r="F359" s="34">
        <v>2237</v>
      </c>
      <c r="G359" s="34">
        <v>2103.21</v>
      </c>
      <c r="H359" s="92">
        <f t="shared" si="9"/>
        <v>0.9401922217255253</v>
      </c>
      <c r="I359" s="92">
        <f t="shared" si="10"/>
        <v>0.00010793485192931363</v>
      </c>
      <c r="J359" s="35"/>
      <c r="L359" s="75"/>
    </row>
    <row r="360" spans="1:12" s="26" customFormat="1" ht="12.75">
      <c r="A360" s="29" t="s">
        <v>9</v>
      </c>
      <c r="B360" s="28"/>
      <c r="C360" s="28"/>
      <c r="D360" s="28" t="s">
        <v>83</v>
      </c>
      <c r="E360" s="329">
        <v>15130</v>
      </c>
      <c r="F360" s="34">
        <v>13128</v>
      </c>
      <c r="G360" s="34">
        <v>12796.3</v>
      </c>
      <c r="H360" s="92">
        <f t="shared" si="9"/>
        <v>0.9747333942717854</v>
      </c>
      <c r="I360" s="92">
        <f t="shared" si="10"/>
        <v>0.0006566946456811616</v>
      </c>
      <c r="J360" s="35"/>
      <c r="L360" s="75"/>
    </row>
    <row r="361" spans="1:12" s="26" customFormat="1" ht="12.75">
      <c r="A361" s="29" t="s">
        <v>60</v>
      </c>
      <c r="B361" s="28"/>
      <c r="C361" s="28"/>
      <c r="D361" s="28" t="s">
        <v>139</v>
      </c>
      <c r="E361" s="329">
        <v>95000</v>
      </c>
      <c r="F361" s="34">
        <v>91186</v>
      </c>
      <c r="G361" s="34">
        <v>87433.24</v>
      </c>
      <c r="H361" s="92">
        <f t="shared" si="9"/>
        <v>0.9588449981356788</v>
      </c>
      <c r="I361" s="92">
        <f t="shared" si="10"/>
        <v>0.004486995503587441</v>
      </c>
      <c r="J361" s="35"/>
      <c r="L361" s="75"/>
    </row>
    <row r="362" spans="1:12" s="26" customFormat="1" ht="12.75">
      <c r="A362" s="29" t="s">
        <v>10</v>
      </c>
      <c r="B362" s="28"/>
      <c r="C362" s="28"/>
      <c r="D362" s="28" t="s">
        <v>154</v>
      </c>
      <c r="E362" s="329">
        <v>6800</v>
      </c>
      <c r="F362" s="34">
        <v>7300</v>
      </c>
      <c r="G362" s="34">
        <v>6763.11</v>
      </c>
      <c r="H362" s="92">
        <f t="shared" si="9"/>
        <v>0.9264534246575342</v>
      </c>
      <c r="I362" s="92">
        <f t="shared" si="10"/>
        <v>0.00034707674289855044</v>
      </c>
      <c r="J362" s="35"/>
      <c r="L362" s="75"/>
    </row>
    <row r="363" spans="1:12" s="26" customFormat="1" ht="12.75">
      <c r="A363" s="29" t="s">
        <v>11</v>
      </c>
      <c r="B363" s="28"/>
      <c r="C363" s="28"/>
      <c r="D363" s="28" t="s">
        <v>136</v>
      </c>
      <c r="E363" s="329">
        <v>200</v>
      </c>
      <c r="F363" s="34">
        <v>0</v>
      </c>
      <c r="G363" s="34">
        <v>0</v>
      </c>
      <c r="H363" s="92"/>
      <c r="I363" s="92">
        <f t="shared" si="10"/>
        <v>0</v>
      </c>
      <c r="J363" s="35"/>
      <c r="L363" s="75"/>
    </row>
    <row r="364" spans="1:12" s="26" customFormat="1" ht="12.75">
      <c r="A364" s="29" t="s">
        <v>48</v>
      </c>
      <c r="B364" s="28"/>
      <c r="C364" s="28"/>
      <c r="D364" s="28" t="s">
        <v>138</v>
      </c>
      <c r="E364" s="329">
        <v>60</v>
      </c>
      <c r="F364" s="34">
        <v>60</v>
      </c>
      <c r="G364" s="34">
        <v>0</v>
      </c>
      <c r="H364" s="92">
        <f t="shared" si="9"/>
        <v>0</v>
      </c>
      <c r="I364" s="92">
        <f t="shared" si="10"/>
        <v>0</v>
      </c>
      <c r="J364" s="35"/>
      <c r="L364" s="75"/>
    </row>
    <row r="365" spans="1:12" s="26" customFormat="1" ht="12.75">
      <c r="A365" s="29" t="s">
        <v>12</v>
      </c>
      <c r="B365" s="28"/>
      <c r="C365" s="28"/>
      <c r="D365" s="28" t="s">
        <v>79</v>
      </c>
      <c r="E365" s="329">
        <v>150</v>
      </c>
      <c r="F365" s="34">
        <v>150</v>
      </c>
      <c r="G365" s="34">
        <v>46.25</v>
      </c>
      <c r="H365" s="92">
        <f t="shared" si="9"/>
        <v>0.30833333333333335</v>
      </c>
      <c r="I365" s="92">
        <f t="shared" si="10"/>
        <v>2.3735085425282094E-06</v>
      </c>
      <c r="J365" s="35"/>
      <c r="L365" s="75"/>
    </row>
    <row r="366" spans="1:12" s="26" customFormat="1" ht="12.75">
      <c r="A366" s="29" t="s">
        <v>338</v>
      </c>
      <c r="B366" s="28"/>
      <c r="C366" s="28"/>
      <c r="D366" s="28" t="s">
        <v>143</v>
      </c>
      <c r="E366" s="329">
        <v>4923</v>
      </c>
      <c r="F366" s="34">
        <v>4376</v>
      </c>
      <c r="G366" s="34">
        <v>4375.72</v>
      </c>
      <c r="H366" s="92">
        <f t="shared" si="9"/>
        <v>0.9999360146252286</v>
      </c>
      <c r="I366" s="92">
        <f t="shared" si="10"/>
        <v>0.0002245580281018711</v>
      </c>
      <c r="J366" s="35"/>
      <c r="L366" s="75"/>
    </row>
    <row r="367" spans="1:12" s="26" customFormat="1" ht="25.5">
      <c r="A367" s="29" t="s">
        <v>215</v>
      </c>
      <c r="B367" s="28"/>
      <c r="C367" s="28"/>
      <c r="D367" s="28" t="s">
        <v>200</v>
      </c>
      <c r="E367" s="329">
        <v>350</v>
      </c>
      <c r="F367" s="34">
        <v>460</v>
      </c>
      <c r="G367" s="34">
        <v>250</v>
      </c>
      <c r="H367" s="92">
        <f t="shared" si="9"/>
        <v>0.5434782608695652</v>
      </c>
      <c r="I367" s="92">
        <f t="shared" si="10"/>
        <v>1.282977590555789E-05</v>
      </c>
      <c r="J367" s="35"/>
      <c r="L367" s="75"/>
    </row>
    <row r="368" spans="1:12" s="26" customFormat="1" ht="12.75">
      <c r="A368" s="29" t="s">
        <v>396</v>
      </c>
      <c r="B368" s="28"/>
      <c r="C368" s="28"/>
      <c r="D368" s="28" t="s">
        <v>149</v>
      </c>
      <c r="E368" s="329">
        <v>0</v>
      </c>
      <c r="F368" s="34">
        <v>8726</v>
      </c>
      <c r="G368" s="34">
        <v>8725.48</v>
      </c>
      <c r="H368" s="92">
        <f t="shared" si="9"/>
        <v>0.9999404079761631</v>
      </c>
      <c r="I368" s="92">
        <f t="shared" si="10"/>
        <v>0.00044778381227370895</v>
      </c>
      <c r="J368" s="35"/>
      <c r="L368" s="75"/>
    </row>
    <row r="369" spans="1:12" s="78" customFormat="1" ht="51.75" customHeight="1">
      <c r="A369" s="340" t="s">
        <v>573</v>
      </c>
      <c r="B369" s="94"/>
      <c r="C369" s="94" t="s">
        <v>574</v>
      </c>
      <c r="D369" s="94"/>
      <c r="E369" s="324">
        <v>0</v>
      </c>
      <c r="F369" s="95">
        <f>SUM(F370:F375)</f>
        <v>13042</v>
      </c>
      <c r="G369" s="95">
        <f>SUM(G370:G375)</f>
        <v>10651.59</v>
      </c>
      <c r="H369" s="68">
        <f t="shared" si="9"/>
        <v>0.8167144609722435</v>
      </c>
      <c r="I369" s="68">
        <f t="shared" si="10"/>
        <v>0.0005466300509515254</v>
      </c>
      <c r="J369" s="95"/>
      <c r="L369" s="230"/>
    </row>
    <row r="370" spans="1:12" s="26" customFormat="1" ht="12.75">
      <c r="A370" s="29" t="s">
        <v>19</v>
      </c>
      <c r="B370" s="28"/>
      <c r="C370" s="28"/>
      <c r="D370" s="28" t="s">
        <v>151</v>
      </c>
      <c r="E370" s="329">
        <v>0</v>
      </c>
      <c r="F370" s="34">
        <v>8715</v>
      </c>
      <c r="G370" s="34">
        <v>7592</v>
      </c>
      <c r="H370" s="92">
        <f t="shared" si="9"/>
        <v>0.8711417096959265</v>
      </c>
      <c r="I370" s="92">
        <f t="shared" si="10"/>
        <v>0.00038961463469998196</v>
      </c>
      <c r="J370" s="35"/>
      <c r="L370" s="75"/>
    </row>
    <row r="371" spans="1:12" s="26" customFormat="1" ht="12.75">
      <c r="A371" s="29" t="s">
        <v>20</v>
      </c>
      <c r="B371" s="28"/>
      <c r="C371" s="28"/>
      <c r="D371" s="28" t="s">
        <v>171</v>
      </c>
      <c r="E371" s="329">
        <v>0</v>
      </c>
      <c r="F371" s="34">
        <v>1199</v>
      </c>
      <c r="G371" s="34">
        <v>1198.12</v>
      </c>
      <c r="H371" s="92">
        <f t="shared" si="9"/>
        <v>0.9992660550458715</v>
      </c>
      <c r="I371" s="92">
        <f t="shared" si="10"/>
        <v>6.148644443186807E-05</v>
      </c>
      <c r="J371" s="35"/>
      <c r="L371" s="75"/>
    </row>
    <row r="372" spans="1:12" s="26" customFormat="1" ht="12.75">
      <c r="A372" s="29" t="s">
        <v>27</v>
      </c>
      <c r="B372" s="28"/>
      <c r="C372" s="28"/>
      <c r="D372" s="28" t="s">
        <v>81</v>
      </c>
      <c r="E372" s="329">
        <v>0</v>
      </c>
      <c r="F372" s="34">
        <v>1437</v>
      </c>
      <c r="G372" s="34">
        <v>1051.11</v>
      </c>
      <c r="H372" s="92">
        <f aca="true" t="shared" si="12" ref="H372:H435">G372/F372</f>
        <v>0.7314613778705636</v>
      </c>
      <c r="I372" s="92">
        <f t="shared" si="10"/>
        <v>5.394202300836381E-05</v>
      </c>
      <c r="J372" s="35"/>
      <c r="L372" s="75"/>
    </row>
    <row r="373" spans="1:12" s="26" customFormat="1" ht="12.75">
      <c r="A373" s="29" t="s">
        <v>22</v>
      </c>
      <c r="B373" s="28"/>
      <c r="C373" s="28"/>
      <c r="D373" s="28" t="s">
        <v>82</v>
      </c>
      <c r="E373" s="329">
        <v>0</v>
      </c>
      <c r="F373" s="34">
        <v>230</v>
      </c>
      <c r="G373" s="34">
        <v>149.57</v>
      </c>
      <c r="H373" s="92">
        <f t="shared" si="12"/>
        <v>0.6503043478260869</v>
      </c>
      <c r="I373" s="92">
        <f t="shared" si="10"/>
        <v>7.675798328777173E-06</v>
      </c>
      <c r="J373" s="35"/>
      <c r="L373" s="75"/>
    </row>
    <row r="374" spans="1:12" s="26" customFormat="1" ht="12.75">
      <c r="A374" s="29" t="s">
        <v>146</v>
      </c>
      <c r="B374" s="28"/>
      <c r="C374" s="28"/>
      <c r="D374" s="28" t="s">
        <v>147</v>
      </c>
      <c r="E374" s="329">
        <v>0</v>
      </c>
      <c r="F374" s="34">
        <v>1000</v>
      </c>
      <c r="G374" s="34">
        <v>200</v>
      </c>
      <c r="H374" s="92">
        <f t="shared" si="12"/>
        <v>0.2</v>
      </c>
      <c r="I374" s="92">
        <f t="shared" si="10"/>
        <v>1.0263820724446312E-05</v>
      </c>
      <c r="J374" s="35"/>
      <c r="L374" s="75"/>
    </row>
    <row r="375" spans="1:12" s="26" customFormat="1" ht="12.75">
      <c r="A375" s="29" t="s">
        <v>338</v>
      </c>
      <c r="B375" s="28"/>
      <c r="C375" s="28"/>
      <c r="D375" s="28" t="s">
        <v>143</v>
      </c>
      <c r="E375" s="329">
        <v>0</v>
      </c>
      <c r="F375" s="34">
        <v>461</v>
      </c>
      <c r="G375" s="34">
        <v>460.79</v>
      </c>
      <c r="H375" s="92">
        <f t="shared" si="12"/>
        <v>0.9995444685466378</v>
      </c>
      <c r="I375" s="92">
        <f t="shared" si="10"/>
        <v>2.364732975808808E-05</v>
      </c>
      <c r="J375" s="35"/>
      <c r="L375" s="75"/>
    </row>
    <row r="376" spans="1:12" s="78" customFormat="1" ht="60">
      <c r="A376" s="340" t="s">
        <v>575</v>
      </c>
      <c r="B376" s="94"/>
      <c r="C376" s="94" t="s">
        <v>576</v>
      </c>
      <c r="D376" s="94"/>
      <c r="E376" s="324">
        <v>0</v>
      </c>
      <c r="F376" s="95">
        <f>SUM(F377:F387)</f>
        <v>652561.47</v>
      </c>
      <c r="G376" s="95">
        <f>SUM(G377:G387)</f>
        <v>642832.83</v>
      </c>
      <c r="H376" s="68">
        <f t="shared" si="12"/>
        <v>0.9850916113695771</v>
      </c>
      <c r="I376" s="68">
        <f t="shared" si="10"/>
        <v>0.03298960461454236</v>
      </c>
      <c r="J376" s="95"/>
      <c r="L376" s="230"/>
    </row>
    <row r="377" spans="1:12" s="26" customFormat="1" ht="12.75">
      <c r="A377" s="29" t="s">
        <v>19</v>
      </c>
      <c r="B377" s="28"/>
      <c r="C377" s="28"/>
      <c r="D377" s="28" t="s">
        <v>151</v>
      </c>
      <c r="E377" s="329">
        <v>0</v>
      </c>
      <c r="F377" s="34">
        <v>504661</v>
      </c>
      <c r="G377" s="34">
        <v>499530.94</v>
      </c>
      <c r="H377" s="92">
        <f t="shared" si="12"/>
        <v>0.9898346414721962</v>
      </c>
      <c r="I377" s="92">
        <f t="shared" si="10"/>
        <v>0.025635480072370733</v>
      </c>
      <c r="J377" s="35"/>
      <c r="L377" s="75"/>
    </row>
    <row r="378" spans="1:12" s="26" customFormat="1" ht="12.75">
      <c r="A378" s="29" t="s">
        <v>20</v>
      </c>
      <c r="B378" s="28"/>
      <c r="C378" s="28"/>
      <c r="D378" s="28" t="s">
        <v>171</v>
      </c>
      <c r="E378" s="329">
        <v>0</v>
      </c>
      <c r="F378" s="34">
        <v>7795</v>
      </c>
      <c r="G378" s="34">
        <v>7794.96</v>
      </c>
      <c r="H378" s="92">
        <f t="shared" si="12"/>
        <v>0.9999948685054523</v>
      </c>
      <c r="I378" s="92">
        <f t="shared" si="10"/>
        <v>0.0004000303599711501</v>
      </c>
      <c r="J378" s="35"/>
      <c r="L378" s="75"/>
    </row>
    <row r="379" spans="1:12" s="26" customFormat="1" ht="12.75">
      <c r="A379" s="29" t="s">
        <v>27</v>
      </c>
      <c r="B379" s="28"/>
      <c r="C379" s="28"/>
      <c r="D379" s="28" t="s">
        <v>81</v>
      </c>
      <c r="E379" s="329">
        <v>0</v>
      </c>
      <c r="F379" s="34">
        <v>84307</v>
      </c>
      <c r="G379" s="34">
        <v>83609.15</v>
      </c>
      <c r="H379" s="92">
        <f t="shared" si="12"/>
        <v>0.9917225141447329</v>
      </c>
      <c r="I379" s="92">
        <f t="shared" si="10"/>
        <v>0.004290746632616701</v>
      </c>
      <c r="J379" s="35"/>
      <c r="L379" s="75"/>
    </row>
    <row r="380" spans="1:12" s="26" customFormat="1" ht="12.75">
      <c r="A380" s="29" t="s">
        <v>22</v>
      </c>
      <c r="B380" s="28"/>
      <c r="C380" s="28"/>
      <c r="D380" s="28" t="s">
        <v>82</v>
      </c>
      <c r="E380" s="329">
        <v>0</v>
      </c>
      <c r="F380" s="34">
        <v>10729</v>
      </c>
      <c r="G380" s="34">
        <v>10109.41</v>
      </c>
      <c r="H380" s="92">
        <f t="shared" si="12"/>
        <v>0.9422509087519806</v>
      </c>
      <c r="I380" s="92">
        <f t="shared" si="10"/>
        <v>0.0005188058593496239</v>
      </c>
      <c r="J380" s="35"/>
      <c r="L380" s="75"/>
    </row>
    <row r="381" spans="1:12" s="26" customFormat="1" ht="12.75">
      <c r="A381" s="29" t="s">
        <v>9</v>
      </c>
      <c r="B381" s="28"/>
      <c r="C381" s="28"/>
      <c r="D381" s="28" t="s">
        <v>83</v>
      </c>
      <c r="E381" s="329">
        <v>0</v>
      </c>
      <c r="F381" s="34">
        <v>5020.57</v>
      </c>
      <c r="G381" s="34">
        <v>4914.36</v>
      </c>
      <c r="H381" s="92">
        <f t="shared" si="12"/>
        <v>0.9788450315402434</v>
      </c>
      <c r="I381" s="92">
        <f t="shared" si="10"/>
        <v>0.00025220055007694987</v>
      </c>
      <c r="J381" s="35"/>
      <c r="L381" s="75"/>
    </row>
    <row r="382" spans="1:12" s="26" customFormat="1" ht="12.75">
      <c r="A382" s="29" t="s">
        <v>146</v>
      </c>
      <c r="B382" s="28"/>
      <c r="C382" s="28"/>
      <c r="D382" s="28" t="s">
        <v>147</v>
      </c>
      <c r="E382" s="329">
        <v>0</v>
      </c>
      <c r="F382" s="34">
        <v>5056.9</v>
      </c>
      <c r="G382" s="34">
        <v>2496.28</v>
      </c>
      <c r="H382" s="92">
        <f t="shared" si="12"/>
        <v>0.49363839506416984</v>
      </c>
      <c r="I382" s="92">
        <f t="shared" si="10"/>
        <v>0.0001281068519901042</v>
      </c>
      <c r="J382" s="35"/>
      <c r="L382" s="75"/>
    </row>
    <row r="383" spans="1:12" s="26" customFormat="1" ht="12.75">
      <c r="A383" s="29" t="s">
        <v>10</v>
      </c>
      <c r="B383" s="28"/>
      <c r="C383" s="28"/>
      <c r="D383" s="28" t="s">
        <v>154</v>
      </c>
      <c r="E383" s="329">
        <v>0</v>
      </c>
      <c r="F383" s="34">
        <v>1400</v>
      </c>
      <c r="G383" s="34">
        <v>1162.32</v>
      </c>
      <c r="H383" s="92">
        <f t="shared" si="12"/>
        <v>0.8302285714285714</v>
      </c>
      <c r="I383" s="92">
        <f t="shared" si="10"/>
        <v>5.964922052219218E-05</v>
      </c>
      <c r="J383" s="35"/>
      <c r="L383" s="75"/>
    </row>
    <row r="384" spans="1:12" s="26" customFormat="1" ht="12.75">
      <c r="A384" s="29" t="s">
        <v>11</v>
      </c>
      <c r="B384" s="28"/>
      <c r="C384" s="28"/>
      <c r="D384" s="28" t="s">
        <v>136</v>
      </c>
      <c r="E384" s="329">
        <v>0</v>
      </c>
      <c r="F384" s="34">
        <v>1800</v>
      </c>
      <c r="G384" s="34">
        <v>1571.61</v>
      </c>
      <c r="H384" s="92">
        <f t="shared" si="12"/>
        <v>0.8731166666666667</v>
      </c>
      <c r="I384" s="92">
        <f t="shared" si="10"/>
        <v>8.065361644373533E-05</v>
      </c>
      <c r="J384" s="35"/>
      <c r="L384" s="75"/>
    </row>
    <row r="385" spans="1:12" s="26" customFormat="1" ht="12.75">
      <c r="A385" s="19" t="s">
        <v>12</v>
      </c>
      <c r="B385" s="28"/>
      <c r="C385" s="28"/>
      <c r="D385" s="28" t="s">
        <v>79</v>
      </c>
      <c r="E385" s="329">
        <v>0</v>
      </c>
      <c r="F385" s="34">
        <v>1100</v>
      </c>
      <c r="G385" s="34">
        <v>1046.82</v>
      </c>
      <c r="H385" s="92">
        <f t="shared" si="12"/>
        <v>0.9516545454545454</v>
      </c>
      <c r="I385" s="92">
        <f t="shared" si="10"/>
        <v>5.372186405382444E-05</v>
      </c>
      <c r="J385" s="35"/>
      <c r="L385" s="75"/>
    </row>
    <row r="386" spans="1:12" s="26" customFormat="1" ht="12.75">
      <c r="A386" s="106" t="s">
        <v>25</v>
      </c>
      <c r="B386" s="28"/>
      <c r="C386" s="28"/>
      <c r="D386" s="28" t="s">
        <v>84</v>
      </c>
      <c r="E386" s="329">
        <v>0</v>
      </c>
      <c r="F386" s="34">
        <v>1700</v>
      </c>
      <c r="G386" s="34">
        <v>1605.54</v>
      </c>
      <c r="H386" s="92">
        <f t="shared" si="12"/>
        <v>0.944435294117647</v>
      </c>
      <c r="I386" s="92">
        <f t="shared" si="10"/>
        <v>8.239487362963765E-05</v>
      </c>
      <c r="J386" s="35"/>
      <c r="L386" s="75"/>
    </row>
    <row r="387" spans="1:12" s="26" customFormat="1" ht="12.75">
      <c r="A387" s="29" t="s">
        <v>338</v>
      </c>
      <c r="B387" s="28"/>
      <c r="C387" s="28"/>
      <c r="D387" s="28" t="s">
        <v>143</v>
      </c>
      <c r="E387" s="329">
        <v>0</v>
      </c>
      <c r="F387" s="34">
        <v>28992</v>
      </c>
      <c r="G387" s="34">
        <v>28991.44</v>
      </c>
      <c r="H387" s="92">
        <f t="shared" si="12"/>
        <v>0.9999806843267107</v>
      </c>
      <c r="I387" s="92">
        <f t="shared" si="10"/>
        <v>0.0014878147135177087</v>
      </c>
      <c r="J387" s="35"/>
      <c r="L387" s="75"/>
    </row>
    <row r="388" spans="1:12" s="26" customFormat="1" ht="15" customHeight="1">
      <c r="A388" s="65" t="s">
        <v>15</v>
      </c>
      <c r="B388" s="94"/>
      <c r="C388" s="94" t="s">
        <v>142</v>
      </c>
      <c r="D388" s="94"/>
      <c r="E388" s="324">
        <f>SUM(E389:E392)</f>
        <v>11460</v>
      </c>
      <c r="F388" s="95">
        <f>SUM(F389:F392)</f>
        <v>10460</v>
      </c>
      <c r="G388" s="95">
        <f>SUM(G389:G392)</f>
        <v>9973.02</v>
      </c>
      <c r="H388" s="68">
        <f t="shared" si="12"/>
        <v>0.9534435946462716</v>
      </c>
      <c r="I388" s="68">
        <f aca="true" t="shared" si="13" ref="I388:I451">G388/19485921.02</f>
        <v>0.0005118064468065878</v>
      </c>
      <c r="J388" s="96"/>
      <c r="L388" s="75"/>
    </row>
    <row r="389" spans="1:12" s="26" customFormat="1" ht="12.75">
      <c r="A389" s="29" t="s">
        <v>336</v>
      </c>
      <c r="B389" s="28"/>
      <c r="C389" s="28"/>
      <c r="D389" s="28" t="s">
        <v>98</v>
      </c>
      <c r="E389" s="329">
        <v>8960</v>
      </c>
      <c r="F389" s="34">
        <v>8960</v>
      </c>
      <c r="G389" s="34">
        <v>8960</v>
      </c>
      <c r="H389" s="92">
        <f t="shared" si="12"/>
        <v>1</v>
      </c>
      <c r="I389" s="92">
        <f t="shared" si="13"/>
        <v>0.00045981916845519476</v>
      </c>
      <c r="J389" s="35"/>
      <c r="L389" s="75"/>
    </row>
    <row r="390" spans="1:12" s="26" customFormat="1" ht="12.75">
      <c r="A390" s="29" t="s">
        <v>203</v>
      </c>
      <c r="B390" s="28"/>
      <c r="C390" s="28"/>
      <c r="D390" s="28" t="s">
        <v>166</v>
      </c>
      <c r="E390" s="329">
        <v>1500</v>
      </c>
      <c r="F390" s="34">
        <v>500</v>
      </c>
      <c r="G390" s="34">
        <v>500</v>
      </c>
      <c r="H390" s="92">
        <f t="shared" si="12"/>
        <v>1</v>
      </c>
      <c r="I390" s="92">
        <f t="shared" si="13"/>
        <v>2.565955181111578E-05</v>
      </c>
      <c r="J390" s="35"/>
      <c r="L390" s="75"/>
    </row>
    <row r="391" spans="1:12" s="67" customFormat="1" ht="12.75">
      <c r="A391" s="29" t="s">
        <v>9</v>
      </c>
      <c r="B391" s="28"/>
      <c r="C391" s="28"/>
      <c r="D391" s="28" t="s">
        <v>83</v>
      </c>
      <c r="E391" s="329">
        <v>676</v>
      </c>
      <c r="F391" s="34">
        <v>676</v>
      </c>
      <c r="G391" s="34">
        <v>189.02</v>
      </c>
      <c r="H391" s="92">
        <f t="shared" si="12"/>
        <v>0.27961538461538465</v>
      </c>
      <c r="I391" s="92">
        <f t="shared" si="13"/>
        <v>9.70033696667421E-06</v>
      </c>
      <c r="J391" s="35"/>
      <c r="L391" s="102"/>
    </row>
    <row r="392" spans="1:12" s="26" customFormat="1" ht="12.75">
      <c r="A392" s="29" t="s">
        <v>12</v>
      </c>
      <c r="B392" s="28"/>
      <c r="C392" s="28"/>
      <c r="D392" s="28" t="s">
        <v>79</v>
      </c>
      <c r="E392" s="329">
        <v>324</v>
      </c>
      <c r="F392" s="223">
        <v>324</v>
      </c>
      <c r="G392" s="223">
        <v>324</v>
      </c>
      <c r="H392" s="92">
        <f t="shared" si="12"/>
        <v>1</v>
      </c>
      <c r="I392" s="92">
        <f t="shared" si="13"/>
        <v>1.6627389573603024E-05</v>
      </c>
      <c r="J392" s="35"/>
      <c r="L392" s="75"/>
    </row>
    <row r="393" spans="1:12" s="26" customFormat="1" ht="15" customHeight="1">
      <c r="A393" s="20" t="s">
        <v>51</v>
      </c>
      <c r="B393" s="16">
        <v>851</v>
      </c>
      <c r="C393" s="16"/>
      <c r="D393" s="16"/>
      <c r="E393" s="323">
        <f>SUM(E397,E400,E425)</f>
        <v>140000</v>
      </c>
      <c r="F393" s="62">
        <f>SUM(F397,F400,)</f>
        <v>206208</v>
      </c>
      <c r="G393" s="62">
        <f>SUM(G400,G397,G425)</f>
        <v>169736.08999999997</v>
      </c>
      <c r="H393" s="30">
        <f t="shared" si="12"/>
        <v>0.8231304799037863</v>
      </c>
      <c r="I393" s="30">
        <f t="shared" si="13"/>
        <v>0.00871070399114242</v>
      </c>
      <c r="J393" s="62">
        <v>0</v>
      </c>
      <c r="L393" s="75"/>
    </row>
    <row r="394" spans="1:12" s="26" customFormat="1" ht="15" customHeight="1">
      <c r="A394" s="341" t="s">
        <v>520</v>
      </c>
      <c r="B394" s="335"/>
      <c r="C394" s="335" t="s">
        <v>521</v>
      </c>
      <c r="D394" s="335"/>
      <c r="E394" s="327">
        <v>0</v>
      </c>
      <c r="F394" s="337">
        <f>SUM(F395,F396)</f>
        <v>0</v>
      </c>
      <c r="G394" s="337">
        <f>SUM(G395:G396)</f>
        <v>0</v>
      </c>
      <c r="H394" s="338" t="e">
        <f t="shared" si="12"/>
        <v>#DIV/0!</v>
      </c>
      <c r="I394" s="30">
        <f t="shared" si="13"/>
        <v>0</v>
      </c>
      <c r="J394" s="337"/>
      <c r="L394" s="75"/>
    </row>
    <row r="395" spans="1:12" s="78" customFormat="1" ht="38.25">
      <c r="A395" s="29" t="s">
        <v>522</v>
      </c>
      <c r="B395" s="16"/>
      <c r="C395" s="16"/>
      <c r="D395" s="28" t="s">
        <v>295</v>
      </c>
      <c r="E395" s="342">
        <v>0</v>
      </c>
      <c r="F395" s="34">
        <v>0</v>
      </c>
      <c r="G395" s="34">
        <v>0</v>
      </c>
      <c r="H395" s="92" t="e">
        <f t="shared" si="12"/>
        <v>#DIV/0!</v>
      </c>
      <c r="I395" s="30">
        <f t="shared" si="13"/>
        <v>0</v>
      </c>
      <c r="J395" s="62"/>
      <c r="L395" s="230"/>
    </row>
    <row r="396" spans="1:12" s="26" customFormat="1" ht="51">
      <c r="A396" s="29" t="s">
        <v>523</v>
      </c>
      <c r="B396" s="16"/>
      <c r="C396" s="16"/>
      <c r="D396" s="28" t="s">
        <v>390</v>
      </c>
      <c r="E396" s="342">
        <v>0</v>
      </c>
      <c r="F396" s="34">
        <v>0</v>
      </c>
      <c r="G396" s="34">
        <v>0</v>
      </c>
      <c r="H396" s="92" t="e">
        <f t="shared" si="12"/>
        <v>#DIV/0!</v>
      </c>
      <c r="I396" s="30">
        <f t="shared" si="13"/>
        <v>0</v>
      </c>
      <c r="J396" s="62"/>
      <c r="L396" s="75"/>
    </row>
    <row r="397" spans="1:12" s="26" customFormat="1" ht="15" customHeight="1">
      <c r="A397" s="103" t="s">
        <v>144</v>
      </c>
      <c r="B397" s="98"/>
      <c r="C397" s="98" t="s">
        <v>145</v>
      </c>
      <c r="D397" s="98"/>
      <c r="E397" s="327">
        <f>SUM(E399:E399)</f>
        <v>4000</v>
      </c>
      <c r="F397" s="95">
        <f>SUM(F398:F399)</f>
        <v>12000</v>
      </c>
      <c r="G397" s="95">
        <f>SUM(G398:G399)</f>
        <v>12000</v>
      </c>
      <c r="H397" s="68">
        <f t="shared" si="12"/>
        <v>1</v>
      </c>
      <c r="I397" s="68">
        <f t="shared" si="13"/>
        <v>0.0006158292434667787</v>
      </c>
      <c r="J397" s="96"/>
      <c r="L397" s="75"/>
    </row>
    <row r="398" spans="1:12" s="26" customFormat="1" ht="12.75">
      <c r="A398" s="23" t="s">
        <v>9</v>
      </c>
      <c r="B398" s="21"/>
      <c r="C398" s="21"/>
      <c r="D398" s="21" t="s">
        <v>83</v>
      </c>
      <c r="E398" s="328">
        <v>0</v>
      </c>
      <c r="F398" s="34">
        <v>0</v>
      </c>
      <c r="G398" s="34">
        <v>0</v>
      </c>
      <c r="H398" s="30"/>
      <c r="I398" s="92">
        <f t="shared" si="13"/>
        <v>0</v>
      </c>
      <c r="J398" s="35"/>
      <c r="L398" s="75"/>
    </row>
    <row r="399" spans="1:12" s="26" customFormat="1" ht="12.75">
      <c r="A399" s="29" t="s">
        <v>12</v>
      </c>
      <c r="B399" s="21"/>
      <c r="C399" s="21"/>
      <c r="D399" s="21" t="s">
        <v>79</v>
      </c>
      <c r="E399" s="328">
        <v>4000</v>
      </c>
      <c r="F399" s="34">
        <v>12000</v>
      </c>
      <c r="G399" s="34">
        <v>12000</v>
      </c>
      <c r="H399" s="92">
        <f t="shared" si="12"/>
        <v>1</v>
      </c>
      <c r="I399" s="92">
        <f t="shared" si="13"/>
        <v>0.0006158292434667787</v>
      </c>
      <c r="J399" s="35"/>
      <c r="K399"/>
      <c r="L399" s="75"/>
    </row>
    <row r="400" spans="1:12" s="67" customFormat="1" ht="15" customHeight="1">
      <c r="A400" s="65" t="s">
        <v>52</v>
      </c>
      <c r="B400" s="94"/>
      <c r="C400" s="94">
        <v>85154</v>
      </c>
      <c r="D400" s="94"/>
      <c r="E400" s="324">
        <f>SUM(E401:E423)</f>
        <v>136000</v>
      </c>
      <c r="F400" s="224">
        <f>SUM(F401:F424)</f>
        <v>194208</v>
      </c>
      <c r="G400" s="224">
        <f>SUM(G401:G424)</f>
        <v>157736.08999999997</v>
      </c>
      <c r="H400" s="68">
        <f t="shared" si="12"/>
        <v>0.812201814549349</v>
      </c>
      <c r="I400" s="68">
        <f t="shared" si="13"/>
        <v>0.00809487474767564</v>
      </c>
      <c r="J400" s="96"/>
      <c r="L400" s="102"/>
    </row>
    <row r="401" spans="1:12" s="26" customFormat="1" ht="12.75">
      <c r="A401" s="22" t="s">
        <v>336</v>
      </c>
      <c r="B401" s="94"/>
      <c r="C401" s="94"/>
      <c r="D401" s="28" t="s">
        <v>98</v>
      </c>
      <c r="E401" s="329">
        <v>200</v>
      </c>
      <c r="F401" s="223">
        <v>200</v>
      </c>
      <c r="G401" s="34">
        <v>0</v>
      </c>
      <c r="H401" s="92">
        <f t="shared" si="12"/>
        <v>0</v>
      </c>
      <c r="I401" s="92">
        <f t="shared" si="13"/>
        <v>0</v>
      </c>
      <c r="J401" s="34"/>
      <c r="L401" s="75"/>
    </row>
    <row r="402" spans="1:12" s="26" customFormat="1" ht="12.75">
      <c r="A402" s="19" t="s">
        <v>190</v>
      </c>
      <c r="B402" s="18"/>
      <c r="C402" s="18"/>
      <c r="D402" s="18" t="s">
        <v>151</v>
      </c>
      <c r="E402" s="325">
        <v>14000</v>
      </c>
      <c r="F402" s="35">
        <v>24900</v>
      </c>
      <c r="G402" s="35">
        <v>24131.36</v>
      </c>
      <c r="H402" s="92">
        <f t="shared" si="12"/>
        <v>0.9691309236947792</v>
      </c>
      <c r="I402" s="92">
        <f t="shared" si="13"/>
        <v>0.0012383997643853736</v>
      </c>
      <c r="J402" s="35"/>
      <c r="L402" s="75"/>
    </row>
    <row r="403" spans="1:12" s="67" customFormat="1" ht="12.75">
      <c r="A403" s="19" t="s">
        <v>20</v>
      </c>
      <c r="B403" s="18"/>
      <c r="C403" s="18"/>
      <c r="D403" s="18" t="s">
        <v>171</v>
      </c>
      <c r="E403" s="325">
        <v>642</v>
      </c>
      <c r="F403" s="35">
        <v>642</v>
      </c>
      <c r="G403" s="35">
        <v>641.36</v>
      </c>
      <c r="H403" s="92">
        <f t="shared" si="12"/>
        <v>0.9990031152647976</v>
      </c>
      <c r="I403" s="92">
        <f t="shared" si="13"/>
        <v>3.291402029915443E-05</v>
      </c>
      <c r="J403" s="35"/>
      <c r="L403" s="102"/>
    </row>
    <row r="404" spans="1:12" s="67" customFormat="1" ht="12.75">
      <c r="A404" s="29" t="s">
        <v>21</v>
      </c>
      <c r="B404" s="18"/>
      <c r="C404" s="18"/>
      <c r="D404" s="28" t="s">
        <v>81</v>
      </c>
      <c r="E404" s="325">
        <v>3000</v>
      </c>
      <c r="F404" s="35">
        <v>4930</v>
      </c>
      <c r="G404" s="35">
        <v>4753.34</v>
      </c>
      <c r="H404" s="92">
        <f t="shared" si="12"/>
        <v>0.9641663286004057</v>
      </c>
      <c r="I404" s="92">
        <f t="shared" si="13"/>
        <v>0.00024393714801169815</v>
      </c>
      <c r="J404" s="35"/>
      <c r="L404" s="102"/>
    </row>
    <row r="405" spans="1:12" s="26" customFormat="1" ht="12.75">
      <c r="A405" s="19" t="s">
        <v>233</v>
      </c>
      <c r="B405" s="18"/>
      <c r="C405" s="18"/>
      <c r="D405" s="28" t="s">
        <v>82</v>
      </c>
      <c r="E405" s="325">
        <v>360</v>
      </c>
      <c r="F405" s="35">
        <v>720</v>
      </c>
      <c r="G405" s="35">
        <v>680.19</v>
      </c>
      <c r="H405" s="92">
        <f t="shared" si="12"/>
        <v>0.9447083333333334</v>
      </c>
      <c r="I405" s="92">
        <f t="shared" si="13"/>
        <v>3.490674109280569E-05</v>
      </c>
      <c r="J405" s="35"/>
      <c r="L405" s="74"/>
    </row>
    <row r="406" spans="1:12" s="26" customFormat="1" ht="12.75">
      <c r="A406" s="29" t="s">
        <v>165</v>
      </c>
      <c r="B406" s="18"/>
      <c r="C406" s="18"/>
      <c r="D406" s="28" t="s">
        <v>166</v>
      </c>
      <c r="E406" s="325">
        <v>24000</v>
      </c>
      <c r="F406" s="225">
        <v>29850</v>
      </c>
      <c r="G406" s="225">
        <v>29575</v>
      </c>
      <c r="H406" s="92">
        <f t="shared" si="12"/>
        <v>0.990787269681742</v>
      </c>
      <c r="I406" s="92">
        <f t="shared" si="13"/>
        <v>0.0015177624896274982</v>
      </c>
      <c r="J406" s="35"/>
      <c r="L406" s="74"/>
    </row>
    <row r="407" spans="1:12" s="26" customFormat="1" ht="12.75">
      <c r="A407" s="29" t="s">
        <v>546</v>
      </c>
      <c r="B407" s="18"/>
      <c r="C407" s="18"/>
      <c r="D407" s="28" t="s">
        <v>555</v>
      </c>
      <c r="E407" s="325">
        <v>0</v>
      </c>
      <c r="F407" s="225">
        <v>16066</v>
      </c>
      <c r="G407" s="225">
        <v>10139.87</v>
      </c>
      <c r="H407" s="92">
        <f t="shared" si="12"/>
        <v>0.6311384289804557</v>
      </c>
      <c r="I407" s="92">
        <f t="shared" si="13"/>
        <v>0.0005203690392459571</v>
      </c>
      <c r="J407" s="35"/>
      <c r="L407" s="74"/>
    </row>
    <row r="408" spans="1:12" s="26" customFormat="1" ht="12.75">
      <c r="A408" s="29" t="s">
        <v>9</v>
      </c>
      <c r="B408" s="18"/>
      <c r="C408" s="18"/>
      <c r="D408" s="18">
        <v>4210</v>
      </c>
      <c r="E408" s="325">
        <v>43104</v>
      </c>
      <c r="F408" s="225">
        <v>53331</v>
      </c>
      <c r="G408" s="225">
        <v>46472.24</v>
      </c>
      <c r="H408" s="92">
        <f t="shared" si="12"/>
        <v>0.8713926234272749</v>
      </c>
      <c r="I408" s="92">
        <f t="shared" si="13"/>
        <v>0.002384913700117214</v>
      </c>
      <c r="J408" s="35"/>
      <c r="L408" s="74"/>
    </row>
    <row r="409" spans="1:12" s="26" customFormat="1" ht="12.75">
      <c r="A409" s="29" t="s">
        <v>60</v>
      </c>
      <c r="B409" s="18"/>
      <c r="C409" s="18"/>
      <c r="D409" s="28" t="s">
        <v>139</v>
      </c>
      <c r="E409" s="325">
        <v>5000</v>
      </c>
      <c r="F409" s="220">
        <v>5000</v>
      </c>
      <c r="G409" s="34">
        <v>3272.21</v>
      </c>
      <c r="H409" s="92">
        <f t="shared" si="12"/>
        <v>0.654442</v>
      </c>
      <c r="I409" s="92">
        <f t="shared" si="13"/>
        <v>0.00016792688406370234</v>
      </c>
      <c r="J409" s="35"/>
      <c r="L409" s="74"/>
    </row>
    <row r="410" spans="1:12" ht="12.75">
      <c r="A410" s="29" t="s">
        <v>146</v>
      </c>
      <c r="B410" s="18"/>
      <c r="C410" s="18"/>
      <c r="D410" s="28" t="s">
        <v>147</v>
      </c>
      <c r="E410" s="325">
        <v>1000</v>
      </c>
      <c r="F410" s="220">
        <v>1000</v>
      </c>
      <c r="G410" s="34">
        <v>0</v>
      </c>
      <c r="H410" s="92">
        <f t="shared" si="12"/>
        <v>0</v>
      </c>
      <c r="I410" s="92">
        <f t="shared" si="13"/>
        <v>0</v>
      </c>
      <c r="J410" s="35"/>
      <c r="L410" s="74"/>
    </row>
    <row r="411" spans="1:12" s="26" customFormat="1" ht="12.75">
      <c r="A411" s="29" t="s">
        <v>10</v>
      </c>
      <c r="B411" s="18"/>
      <c r="C411" s="18"/>
      <c r="D411" s="28" t="s">
        <v>154</v>
      </c>
      <c r="E411" s="325">
        <v>300</v>
      </c>
      <c r="F411" s="220">
        <v>300</v>
      </c>
      <c r="G411" s="34">
        <v>0</v>
      </c>
      <c r="H411" s="92">
        <f t="shared" si="12"/>
        <v>0</v>
      </c>
      <c r="I411" s="92">
        <f t="shared" si="13"/>
        <v>0</v>
      </c>
      <c r="J411" s="35"/>
      <c r="L411" s="74"/>
    </row>
    <row r="412" spans="1:12" s="26" customFormat="1" ht="12.75">
      <c r="A412" s="29" t="s">
        <v>11</v>
      </c>
      <c r="B412" s="18"/>
      <c r="C412" s="18"/>
      <c r="D412" s="28" t="s">
        <v>136</v>
      </c>
      <c r="E412" s="325">
        <v>2500</v>
      </c>
      <c r="F412" s="220">
        <v>2500</v>
      </c>
      <c r="G412" s="34">
        <v>0</v>
      </c>
      <c r="H412" s="92">
        <f t="shared" si="12"/>
        <v>0</v>
      </c>
      <c r="I412" s="92">
        <f t="shared" si="13"/>
        <v>0</v>
      </c>
      <c r="J412" s="35"/>
      <c r="L412" s="74"/>
    </row>
    <row r="413" spans="1:12" s="26" customFormat="1" ht="12.75">
      <c r="A413" s="29" t="s">
        <v>48</v>
      </c>
      <c r="B413" s="18"/>
      <c r="C413" s="18"/>
      <c r="D413" s="28" t="s">
        <v>138</v>
      </c>
      <c r="E413" s="325">
        <v>100</v>
      </c>
      <c r="F413" s="220">
        <v>100</v>
      </c>
      <c r="G413" s="34">
        <v>0</v>
      </c>
      <c r="H413" s="92">
        <f t="shared" si="12"/>
        <v>0</v>
      </c>
      <c r="I413" s="92">
        <f t="shared" si="13"/>
        <v>0</v>
      </c>
      <c r="J413" s="35"/>
      <c r="L413" s="74"/>
    </row>
    <row r="414" spans="1:12" s="26" customFormat="1" ht="12.75">
      <c r="A414" s="19" t="s">
        <v>12</v>
      </c>
      <c r="B414" s="18"/>
      <c r="C414" s="18"/>
      <c r="D414" s="18">
        <v>4300</v>
      </c>
      <c r="E414" s="325">
        <v>33500</v>
      </c>
      <c r="F414" s="220">
        <v>28389</v>
      </c>
      <c r="G414" s="34">
        <v>21762.21</v>
      </c>
      <c r="H414" s="92">
        <f t="shared" si="12"/>
        <v>0.7665719116559231</v>
      </c>
      <c r="I414" s="92">
        <f t="shared" si="13"/>
        <v>0.0011168171100387637</v>
      </c>
      <c r="J414" s="35"/>
      <c r="L414" s="74"/>
    </row>
    <row r="415" spans="1:12" s="26" customFormat="1" ht="24">
      <c r="A415" s="106" t="s">
        <v>352</v>
      </c>
      <c r="B415" s="18"/>
      <c r="C415" s="18"/>
      <c r="D415" s="18" t="s">
        <v>179</v>
      </c>
      <c r="E415" s="325">
        <v>0</v>
      </c>
      <c r="F415" s="220">
        <v>8000</v>
      </c>
      <c r="G415" s="34">
        <v>6016</v>
      </c>
      <c r="H415" s="92">
        <f t="shared" si="12"/>
        <v>0.752</v>
      </c>
      <c r="I415" s="92">
        <f t="shared" si="13"/>
        <v>0.00030873572739134505</v>
      </c>
      <c r="J415" s="35"/>
      <c r="L415" s="74"/>
    </row>
    <row r="416" spans="1:12" ht="12.75">
      <c r="A416" s="29" t="s">
        <v>550</v>
      </c>
      <c r="B416" s="18"/>
      <c r="C416" s="18"/>
      <c r="D416" s="18" t="s">
        <v>201</v>
      </c>
      <c r="E416" s="325">
        <v>400</v>
      </c>
      <c r="F416" s="220">
        <v>1676</v>
      </c>
      <c r="G416" s="34">
        <v>899.33</v>
      </c>
      <c r="H416" s="92">
        <f t="shared" si="12"/>
        <v>0.5365930787589499</v>
      </c>
      <c r="I416" s="92">
        <f t="shared" si="13"/>
        <v>4.6152809460581505E-05</v>
      </c>
      <c r="J416" s="35"/>
      <c r="L416" s="74"/>
    </row>
    <row r="417" spans="1:12" ht="25.5">
      <c r="A417" s="29" t="s">
        <v>567</v>
      </c>
      <c r="B417" s="18"/>
      <c r="C417" s="18"/>
      <c r="D417" s="18" t="s">
        <v>202</v>
      </c>
      <c r="E417" s="325">
        <v>1500</v>
      </c>
      <c r="F417" s="220">
        <v>0</v>
      </c>
      <c r="G417" s="34">
        <v>0</v>
      </c>
      <c r="H417" s="92">
        <v>0</v>
      </c>
      <c r="I417" s="92">
        <f t="shared" si="13"/>
        <v>0</v>
      </c>
      <c r="J417" s="35"/>
      <c r="L417" s="74"/>
    </row>
    <row r="418" spans="1:12" ht="25.5">
      <c r="A418" s="37" t="s">
        <v>213</v>
      </c>
      <c r="B418" s="18"/>
      <c r="C418" s="18"/>
      <c r="D418" s="28" t="s">
        <v>214</v>
      </c>
      <c r="E418" s="325">
        <v>1000</v>
      </c>
      <c r="F418" s="220">
        <v>6000</v>
      </c>
      <c r="G418" s="34">
        <v>2646</v>
      </c>
      <c r="H418" s="92">
        <f t="shared" si="12"/>
        <v>0.441</v>
      </c>
      <c r="I418" s="92">
        <f t="shared" si="13"/>
        <v>0.0001357903481844247</v>
      </c>
      <c r="J418" s="35"/>
      <c r="L418" s="74"/>
    </row>
    <row r="419" spans="1:12" ht="12.75">
      <c r="A419" s="19" t="s">
        <v>25</v>
      </c>
      <c r="B419" s="18"/>
      <c r="C419" s="18"/>
      <c r="D419" s="18">
        <v>4410</v>
      </c>
      <c r="E419" s="325">
        <v>800</v>
      </c>
      <c r="F419" s="220">
        <v>800</v>
      </c>
      <c r="G419" s="34">
        <v>0</v>
      </c>
      <c r="H419" s="92">
        <f t="shared" si="12"/>
        <v>0</v>
      </c>
      <c r="I419" s="92">
        <f t="shared" si="13"/>
        <v>0</v>
      </c>
      <c r="J419" s="35"/>
      <c r="L419" s="74"/>
    </row>
    <row r="420" spans="1:12" ht="12.75">
      <c r="A420" s="29" t="s">
        <v>26</v>
      </c>
      <c r="B420" s="18"/>
      <c r="C420" s="18"/>
      <c r="D420" s="28" t="s">
        <v>92</v>
      </c>
      <c r="E420" s="325">
        <v>500</v>
      </c>
      <c r="F420" s="220">
        <v>500</v>
      </c>
      <c r="G420" s="34">
        <v>174</v>
      </c>
      <c r="H420" s="92">
        <f t="shared" si="12"/>
        <v>0.348</v>
      </c>
      <c r="I420" s="92">
        <f t="shared" si="13"/>
        <v>8.929524030268291E-06</v>
      </c>
      <c r="J420" s="35"/>
      <c r="L420" s="74"/>
    </row>
    <row r="421" spans="1:12" ht="12.75">
      <c r="A421" s="29" t="s">
        <v>338</v>
      </c>
      <c r="B421" s="18"/>
      <c r="C421" s="18"/>
      <c r="D421" s="28" t="s">
        <v>143</v>
      </c>
      <c r="E421" s="325">
        <v>1094</v>
      </c>
      <c r="F421" s="220">
        <v>1094</v>
      </c>
      <c r="G421" s="34">
        <v>1082.99</v>
      </c>
      <c r="H421" s="92">
        <f t="shared" si="12"/>
        <v>0.9899360146252285</v>
      </c>
      <c r="I421" s="92">
        <f t="shared" si="13"/>
        <v>5.5578076031840555E-05</v>
      </c>
      <c r="J421" s="35"/>
      <c r="L421" s="74"/>
    </row>
    <row r="422" spans="1:12" ht="12.75">
      <c r="A422" s="29" t="s">
        <v>93</v>
      </c>
      <c r="B422" s="18"/>
      <c r="C422" s="18"/>
      <c r="D422" s="28" t="s">
        <v>94</v>
      </c>
      <c r="E422" s="325">
        <v>1000</v>
      </c>
      <c r="F422" s="220">
        <v>1000</v>
      </c>
      <c r="G422" s="34">
        <v>280</v>
      </c>
      <c r="H422" s="92">
        <f t="shared" si="12"/>
        <v>0.28</v>
      </c>
      <c r="I422" s="92">
        <f t="shared" si="13"/>
        <v>1.4369349014224836E-05</v>
      </c>
      <c r="J422" s="35"/>
      <c r="L422" s="74"/>
    </row>
    <row r="423" spans="1:12" ht="25.5">
      <c r="A423" s="29" t="s">
        <v>215</v>
      </c>
      <c r="B423" s="18"/>
      <c r="C423" s="18"/>
      <c r="D423" s="28" t="s">
        <v>200</v>
      </c>
      <c r="E423" s="325">
        <v>2000</v>
      </c>
      <c r="F423" s="220">
        <v>2000</v>
      </c>
      <c r="G423" s="34">
        <v>0</v>
      </c>
      <c r="H423" s="92">
        <f t="shared" si="12"/>
        <v>0</v>
      </c>
      <c r="I423" s="92">
        <f t="shared" si="13"/>
        <v>0</v>
      </c>
      <c r="J423" s="35"/>
      <c r="L423" s="74"/>
    </row>
    <row r="424" spans="1:12" ht="12.75" customHeight="1">
      <c r="A424" s="29" t="s">
        <v>396</v>
      </c>
      <c r="B424" s="18"/>
      <c r="C424" s="18"/>
      <c r="D424" s="28" t="s">
        <v>149</v>
      </c>
      <c r="E424" s="325">
        <v>0</v>
      </c>
      <c r="F424" s="220">
        <v>5210</v>
      </c>
      <c r="G424" s="34">
        <v>5209.99</v>
      </c>
      <c r="H424" s="92">
        <f t="shared" si="12"/>
        <v>0.9999980806142034</v>
      </c>
      <c r="I424" s="92">
        <f t="shared" si="13"/>
        <v>0.0002673720166807902</v>
      </c>
      <c r="J424" s="35"/>
      <c r="L424" s="74"/>
    </row>
    <row r="425" spans="1:12" ht="15" customHeight="1">
      <c r="A425" s="343" t="s">
        <v>15</v>
      </c>
      <c r="B425" s="336"/>
      <c r="C425" s="336" t="s">
        <v>409</v>
      </c>
      <c r="D425" s="336"/>
      <c r="E425" s="324">
        <f>SUM(E426)</f>
        <v>0</v>
      </c>
      <c r="F425" s="344">
        <f>SUM(F426)</f>
        <v>0</v>
      </c>
      <c r="G425" s="345">
        <f>SUM(G426)</f>
        <v>0</v>
      </c>
      <c r="H425" s="338" t="e">
        <f t="shared" si="12"/>
        <v>#DIV/0!</v>
      </c>
      <c r="I425" s="30">
        <f t="shared" si="13"/>
        <v>0</v>
      </c>
      <c r="J425" s="339">
        <v>0</v>
      </c>
      <c r="L425" s="74"/>
    </row>
    <row r="426" spans="1:12" ht="12.75">
      <c r="A426" s="22" t="s">
        <v>48</v>
      </c>
      <c r="B426" s="18"/>
      <c r="C426" s="18"/>
      <c r="D426" s="18" t="s">
        <v>138</v>
      </c>
      <c r="E426" s="325">
        <v>0</v>
      </c>
      <c r="F426" s="220">
        <v>0</v>
      </c>
      <c r="G426" s="34">
        <v>0</v>
      </c>
      <c r="H426" s="92" t="e">
        <f t="shared" si="12"/>
        <v>#DIV/0!</v>
      </c>
      <c r="I426" s="30">
        <f t="shared" si="13"/>
        <v>0</v>
      </c>
      <c r="J426" s="35"/>
      <c r="L426" s="74"/>
    </row>
    <row r="427" spans="1:12" ht="18" customHeight="1">
      <c r="A427" s="20" t="s">
        <v>148</v>
      </c>
      <c r="B427" s="16" t="s">
        <v>127</v>
      </c>
      <c r="C427" s="16"/>
      <c r="D427" s="16"/>
      <c r="E427" s="323">
        <f>SUM(E428,E430,E448,E466,E468,E471,E476,E496,E502,E514,E474,E432,E434,E438)</f>
        <v>4587800</v>
      </c>
      <c r="F427" s="188">
        <f>SUM(F428,F430,F448,F466,F468,F471,F476,F496,F502,F514,F474,F432,F434,F438)</f>
        <v>5052835.78</v>
      </c>
      <c r="G427" s="333">
        <f>SUM(G428,G430,G448,G466,G468,G471,G476,G496,G502,G514,G474,G432,G434,G438)</f>
        <v>4918673.289999998</v>
      </c>
      <c r="H427" s="30">
        <f t="shared" si="12"/>
        <v>0.9734480802778035</v>
      </c>
      <c r="I427" s="30">
        <f t="shared" si="13"/>
        <v>0.2524219042534125</v>
      </c>
      <c r="J427" s="62">
        <v>0</v>
      </c>
      <c r="L427" s="74"/>
    </row>
    <row r="428" spans="1:12" s="67" customFormat="1" ht="15" customHeight="1">
      <c r="A428" s="103" t="s">
        <v>371</v>
      </c>
      <c r="B428" s="98"/>
      <c r="C428" s="98" t="s">
        <v>372</v>
      </c>
      <c r="D428" s="98"/>
      <c r="E428" s="327">
        <f>E429</f>
        <v>1500</v>
      </c>
      <c r="F428" s="221">
        <f>F429</f>
        <v>1500</v>
      </c>
      <c r="G428" s="221">
        <f>G429</f>
        <v>0</v>
      </c>
      <c r="H428" s="68">
        <f t="shared" si="12"/>
        <v>0</v>
      </c>
      <c r="I428" s="68">
        <f t="shared" si="13"/>
        <v>0</v>
      </c>
      <c r="J428" s="95"/>
      <c r="L428" s="100"/>
    </row>
    <row r="429" spans="1:12" ht="12.75">
      <c r="A429" s="23" t="s">
        <v>12</v>
      </c>
      <c r="B429" s="21"/>
      <c r="C429" s="21"/>
      <c r="D429" s="21" t="s">
        <v>79</v>
      </c>
      <c r="E429" s="328">
        <v>1500</v>
      </c>
      <c r="F429" s="34">
        <v>1500</v>
      </c>
      <c r="G429" s="34">
        <v>0</v>
      </c>
      <c r="H429" s="92">
        <f t="shared" si="12"/>
        <v>0</v>
      </c>
      <c r="I429" s="92">
        <f t="shared" si="13"/>
        <v>0</v>
      </c>
      <c r="J429" s="34"/>
      <c r="L429" s="74"/>
    </row>
    <row r="430" spans="1:12" ht="15" customHeight="1">
      <c r="A430" s="65" t="s">
        <v>177</v>
      </c>
      <c r="B430" s="98"/>
      <c r="C430" s="94" t="s">
        <v>178</v>
      </c>
      <c r="D430" s="94"/>
      <c r="E430" s="346">
        <f>SUM(E431)</f>
        <v>229076</v>
      </c>
      <c r="F430" s="95">
        <f>F431</f>
        <v>219076</v>
      </c>
      <c r="G430" s="95">
        <f>G431</f>
        <v>215249.09</v>
      </c>
      <c r="H430" s="68">
        <f t="shared" si="12"/>
        <v>0.9825315872117438</v>
      </c>
      <c r="I430" s="68">
        <f t="shared" si="13"/>
        <v>0.011046390354301047</v>
      </c>
      <c r="J430" s="96"/>
      <c r="L430" s="74"/>
    </row>
    <row r="431" spans="1:12" s="78" customFormat="1" ht="24">
      <c r="A431" s="106" t="s">
        <v>352</v>
      </c>
      <c r="B431" s="16"/>
      <c r="C431" s="16"/>
      <c r="D431" s="28" t="s">
        <v>179</v>
      </c>
      <c r="E431" s="329">
        <v>229076</v>
      </c>
      <c r="F431" s="220">
        <v>219076</v>
      </c>
      <c r="G431" s="220">
        <v>215249.09</v>
      </c>
      <c r="H431" s="92">
        <f t="shared" si="12"/>
        <v>0.9825315872117438</v>
      </c>
      <c r="I431" s="92">
        <f>G431/19485921.02</f>
        <v>0.011046390354301047</v>
      </c>
      <c r="J431" s="35"/>
      <c r="L431" s="86"/>
    </row>
    <row r="432" spans="1:12" s="71" customFormat="1" ht="15" customHeight="1">
      <c r="A432" s="111" t="s">
        <v>373</v>
      </c>
      <c r="B432" s="98"/>
      <c r="C432" s="98" t="s">
        <v>374</v>
      </c>
      <c r="D432" s="94"/>
      <c r="E432" s="324">
        <f>E433</f>
        <v>1500</v>
      </c>
      <c r="F432" s="224">
        <f>F433</f>
        <v>1500</v>
      </c>
      <c r="G432" s="224">
        <f>G433</f>
        <v>0</v>
      </c>
      <c r="H432" s="68">
        <f t="shared" si="12"/>
        <v>0</v>
      </c>
      <c r="I432" s="68">
        <f t="shared" si="13"/>
        <v>0</v>
      </c>
      <c r="J432" s="96"/>
      <c r="L432" s="74"/>
    </row>
    <row r="433" spans="1:12" s="67" customFormat="1" ht="12.75">
      <c r="A433" s="106" t="s">
        <v>53</v>
      </c>
      <c r="B433" s="16"/>
      <c r="C433" s="16"/>
      <c r="D433" s="28" t="s">
        <v>150</v>
      </c>
      <c r="E433" s="329">
        <v>1500</v>
      </c>
      <c r="F433" s="220">
        <v>1500</v>
      </c>
      <c r="G433" s="220">
        <v>0</v>
      </c>
      <c r="H433" s="92">
        <f t="shared" si="12"/>
        <v>0</v>
      </c>
      <c r="I433" s="92">
        <f t="shared" si="13"/>
        <v>0</v>
      </c>
      <c r="J433" s="35"/>
      <c r="L433" s="100"/>
    </row>
    <row r="434" spans="1:12" ht="15" customHeight="1">
      <c r="A434" s="111" t="s">
        <v>375</v>
      </c>
      <c r="B434" s="98"/>
      <c r="C434" s="98" t="s">
        <v>376</v>
      </c>
      <c r="D434" s="94"/>
      <c r="E434" s="324">
        <f>E435+E436+E437</f>
        <v>2700</v>
      </c>
      <c r="F434" s="224">
        <f>F435+F436+F437</f>
        <v>2700</v>
      </c>
      <c r="G434" s="224">
        <f>G435+G436+G437</f>
        <v>471.83</v>
      </c>
      <c r="H434" s="68">
        <f t="shared" si="12"/>
        <v>0.17475185185185185</v>
      </c>
      <c r="I434" s="68">
        <f t="shared" si="13"/>
        <v>2.4213892662077513E-05</v>
      </c>
      <c r="J434" s="96"/>
      <c r="L434" s="74"/>
    </row>
    <row r="435" spans="1:12" s="67" customFormat="1" ht="12.75">
      <c r="A435" s="106" t="s">
        <v>9</v>
      </c>
      <c r="B435" s="16"/>
      <c r="C435" s="16"/>
      <c r="D435" s="28" t="s">
        <v>83</v>
      </c>
      <c r="E435" s="329">
        <v>1200</v>
      </c>
      <c r="F435" s="223">
        <v>1200</v>
      </c>
      <c r="G435" s="220">
        <v>471.83</v>
      </c>
      <c r="H435" s="92">
        <f t="shared" si="12"/>
        <v>0.39319166666666666</v>
      </c>
      <c r="I435" s="92">
        <f t="shared" si="13"/>
        <v>2.4213892662077513E-05</v>
      </c>
      <c r="J435" s="35"/>
      <c r="L435" s="100"/>
    </row>
    <row r="436" spans="1:12" ht="12.75">
      <c r="A436" s="106" t="s">
        <v>25</v>
      </c>
      <c r="B436" s="16"/>
      <c r="C436" s="16"/>
      <c r="D436" s="28" t="s">
        <v>84</v>
      </c>
      <c r="E436" s="329">
        <v>500</v>
      </c>
      <c r="F436" s="223">
        <v>500</v>
      </c>
      <c r="G436" s="220">
        <v>0</v>
      </c>
      <c r="H436" s="92">
        <f aca="true" t="shared" si="14" ref="H436:H510">G436/F436</f>
        <v>0</v>
      </c>
      <c r="I436" s="92">
        <f t="shared" si="13"/>
        <v>0</v>
      </c>
      <c r="J436" s="35"/>
      <c r="L436" s="74"/>
    </row>
    <row r="437" spans="1:12" s="67" customFormat="1" ht="25.5">
      <c r="A437" s="29" t="s">
        <v>215</v>
      </c>
      <c r="B437" s="16"/>
      <c r="C437" s="16"/>
      <c r="D437" s="28" t="s">
        <v>200</v>
      </c>
      <c r="E437" s="329">
        <v>1000</v>
      </c>
      <c r="F437" s="223">
        <v>1000</v>
      </c>
      <c r="G437" s="220">
        <v>0</v>
      </c>
      <c r="H437" s="92">
        <f t="shared" si="14"/>
        <v>0</v>
      </c>
      <c r="I437" s="92">
        <f t="shared" si="13"/>
        <v>0</v>
      </c>
      <c r="J437" s="35"/>
      <c r="L437" s="100"/>
    </row>
    <row r="438" spans="1:12" ht="15" customHeight="1">
      <c r="A438" s="65" t="s">
        <v>398</v>
      </c>
      <c r="B438" s="98"/>
      <c r="C438" s="98" t="s">
        <v>399</v>
      </c>
      <c r="D438" s="94"/>
      <c r="E438" s="324">
        <f>SUM(E439:E447)</f>
        <v>18863</v>
      </c>
      <c r="F438" s="224">
        <f>SUM(F439:F447)</f>
        <v>15380</v>
      </c>
      <c r="G438" s="224">
        <f>SUM(G439:G447)</f>
        <v>14215.51</v>
      </c>
      <c r="H438" s="68">
        <f t="shared" si="14"/>
        <v>0.9242854356306892</v>
      </c>
      <c r="I438" s="68">
        <f t="shared" si="13"/>
        <v>0.0007295272307328689</v>
      </c>
      <c r="J438" s="96"/>
      <c r="L438" s="74"/>
    </row>
    <row r="439" spans="1:12" ht="12.75">
      <c r="A439" s="19" t="s">
        <v>190</v>
      </c>
      <c r="B439" s="16"/>
      <c r="C439" s="16"/>
      <c r="D439" s="28" t="s">
        <v>151</v>
      </c>
      <c r="E439" s="329">
        <v>12537</v>
      </c>
      <c r="F439" s="223">
        <v>151</v>
      </c>
      <c r="G439" s="220">
        <v>150.36</v>
      </c>
      <c r="H439" s="92">
        <f t="shared" si="14"/>
        <v>0.9957615894039736</v>
      </c>
      <c r="I439" s="92">
        <f t="shared" si="13"/>
        <v>7.716340420638737E-06</v>
      </c>
      <c r="J439" s="35"/>
      <c r="L439" s="74"/>
    </row>
    <row r="440" spans="1:12" ht="12.75">
      <c r="A440" s="19" t="s">
        <v>20</v>
      </c>
      <c r="B440" s="16"/>
      <c r="C440" s="16"/>
      <c r="D440" s="28" t="s">
        <v>171</v>
      </c>
      <c r="E440" s="329">
        <v>1057</v>
      </c>
      <c r="F440" s="223">
        <v>743</v>
      </c>
      <c r="G440" s="220">
        <v>742.95</v>
      </c>
      <c r="H440" s="92">
        <f t="shared" si="14"/>
        <v>0.9999327052489907</v>
      </c>
      <c r="I440" s="92">
        <f t="shared" si="13"/>
        <v>3.812752803613694E-05</v>
      </c>
      <c r="J440" s="35"/>
      <c r="L440" s="74"/>
    </row>
    <row r="441" spans="1:12" ht="12.75">
      <c r="A441" s="29" t="s">
        <v>21</v>
      </c>
      <c r="B441" s="16"/>
      <c r="C441" s="16"/>
      <c r="D441" s="28" t="s">
        <v>81</v>
      </c>
      <c r="E441" s="329">
        <v>2341</v>
      </c>
      <c r="F441" s="223">
        <v>154</v>
      </c>
      <c r="G441" s="220">
        <v>153.83</v>
      </c>
      <c r="H441" s="92">
        <f t="shared" si="14"/>
        <v>0.998896103896104</v>
      </c>
      <c r="I441" s="92">
        <f t="shared" si="13"/>
        <v>7.894417710207882E-06</v>
      </c>
      <c r="J441" s="35"/>
      <c r="L441" s="74"/>
    </row>
    <row r="442" spans="1:12" s="67" customFormat="1" ht="12.75">
      <c r="A442" s="19" t="s">
        <v>233</v>
      </c>
      <c r="B442" s="16"/>
      <c r="C442" s="16"/>
      <c r="D442" s="28" t="s">
        <v>82</v>
      </c>
      <c r="E442" s="329">
        <v>334</v>
      </c>
      <c r="F442" s="223">
        <v>19</v>
      </c>
      <c r="G442" s="220">
        <v>18.21</v>
      </c>
      <c r="H442" s="92">
        <f t="shared" si="14"/>
        <v>0.958421052631579</v>
      </c>
      <c r="I442" s="92">
        <f t="shared" si="13"/>
        <v>9.345208769608367E-07</v>
      </c>
      <c r="J442" s="35"/>
      <c r="L442" s="100"/>
    </row>
    <row r="443" spans="1:12" s="67" customFormat="1" ht="12.75">
      <c r="A443" s="19" t="s">
        <v>165</v>
      </c>
      <c r="B443" s="16"/>
      <c r="C443" s="16"/>
      <c r="D443" s="28" t="s">
        <v>166</v>
      </c>
      <c r="E443" s="329">
        <v>0</v>
      </c>
      <c r="F443" s="223">
        <v>12778</v>
      </c>
      <c r="G443" s="220">
        <v>12528</v>
      </c>
      <c r="H443" s="92">
        <f t="shared" si="14"/>
        <v>0.9804351228674284</v>
      </c>
      <c r="I443" s="92">
        <f t="shared" si="13"/>
        <v>0.0006429257301793169</v>
      </c>
      <c r="J443" s="35"/>
      <c r="L443" s="100"/>
    </row>
    <row r="444" spans="1:12" ht="12.75">
      <c r="A444" s="19" t="s">
        <v>9</v>
      </c>
      <c r="B444" s="16"/>
      <c r="C444" s="16"/>
      <c r="D444" s="28" t="s">
        <v>83</v>
      </c>
      <c r="E444" s="329">
        <v>300</v>
      </c>
      <c r="F444" s="223">
        <v>300</v>
      </c>
      <c r="G444" s="220">
        <v>30</v>
      </c>
      <c r="H444" s="92">
        <f t="shared" si="14"/>
        <v>0.1</v>
      </c>
      <c r="I444" s="92">
        <f t="shared" si="13"/>
        <v>1.5395731086669467E-06</v>
      </c>
      <c r="J444" s="35"/>
      <c r="L444" s="74"/>
    </row>
    <row r="445" spans="1:12" ht="12.75">
      <c r="A445" s="19" t="s">
        <v>12</v>
      </c>
      <c r="B445" s="16"/>
      <c r="C445" s="16"/>
      <c r="D445" s="28" t="s">
        <v>79</v>
      </c>
      <c r="E445" s="329">
        <v>1000</v>
      </c>
      <c r="F445" s="223">
        <v>1000</v>
      </c>
      <c r="G445" s="220">
        <v>492</v>
      </c>
      <c r="H445" s="92">
        <f t="shared" si="14"/>
        <v>0.492</v>
      </c>
      <c r="I445" s="92">
        <f t="shared" si="13"/>
        <v>2.5248998982137927E-05</v>
      </c>
      <c r="J445" s="35"/>
      <c r="L445" s="74"/>
    </row>
    <row r="446" spans="1:12" ht="12.75">
      <c r="A446" s="19" t="s">
        <v>25</v>
      </c>
      <c r="B446" s="16"/>
      <c r="C446" s="16"/>
      <c r="D446" s="28" t="s">
        <v>84</v>
      </c>
      <c r="E446" s="329">
        <v>200</v>
      </c>
      <c r="F446" s="223">
        <v>200</v>
      </c>
      <c r="G446" s="220">
        <v>65.2</v>
      </c>
      <c r="H446" s="92">
        <f t="shared" si="14"/>
        <v>0.326</v>
      </c>
      <c r="I446" s="92">
        <f t="shared" si="13"/>
        <v>3.3460055561694977E-06</v>
      </c>
      <c r="J446" s="35"/>
      <c r="L446" s="74"/>
    </row>
    <row r="447" spans="1:12" ht="12.75">
      <c r="A447" s="29" t="s">
        <v>338</v>
      </c>
      <c r="B447" s="16"/>
      <c r="C447" s="16"/>
      <c r="D447" s="28" t="s">
        <v>143</v>
      </c>
      <c r="E447" s="329">
        <v>1094</v>
      </c>
      <c r="F447" s="223">
        <v>35</v>
      </c>
      <c r="G447" s="220">
        <v>34.96</v>
      </c>
      <c r="H447" s="92">
        <f t="shared" si="14"/>
        <v>0.9988571428571429</v>
      </c>
      <c r="I447" s="92">
        <f t="shared" si="13"/>
        <v>1.7941158626332152E-06</v>
      </c>
      <c r="J447" s="35"/>
      <c r="L447" s="74"/>
    </row>
    <row r="448" spans="1:12" ht="38.25">
      <c r="A448" s="231" t="s">
        <v>524</v>
      </c>
      <c r="B448" s="98"/>
      <c r="C448" s="94" t="s">
        <v>135</v>
      </c>
      <c r="D448" s="94"/>
      <c r="E448" s="324">
        <f>SUM(E449:E465)</f>
        <v>3046200</v>
      </c>
      <c r="F448" s="95">
        <f>SUM(F449:F465)</f>
        <v>3226091</v>
      </c>
      <c r="G448" s="95">
        <f>SUM(G449:G465)</f>
        <v>3199612.1899999995</v>
      </c>
      <c r="H448" s="68">
        <f t="shared" si="14"/>
        <v>0.991792292901843</v>
      </c>
      <c r="I448" s="68">
        <f t="shared" si="13"/>
        <v>0.16420122952956523</v>
      </c>
      <c r="J448" s="96"/>
      <c r="L448" s="74"/>
    </row>
    <row r="449" spans="1:12" ht="48">
      <c r="A449" s="232" t="s">
        <v>353</v>
      </c>
      <c r="B449" s="16"/>
      <c r="C449" s="28"/>
      <c r="D449" s="28" t="s">
        <v>259</v>
      </c>
      <c r="E449" s="329">
        <v>2500</v>
      </c>
      <c r="F449" s="223">
        <v>2000</v>
      </c>
      <c r="G449" s="223">
        <v>1826.4</v>
      </c>
      <c r="H449" s="92">
        <f t="shared" si="14"/>
        <v>0.9132</v>
      </c>
      <c r="I449" s="92">
        <f t="shared" si="13"/>
        <v>9.372921085564372E-05</v>
      </c>
      <c r="J449" s="62"/>
      <c r="L449" s="74"/>
    </row>
    <row r="450" spans="1:12" ht="12.75">
      <c r="A450" s="54" t="s">
        <v>336</v>
      </c>
      <c r="B450" s="16"/>
      <c r="C450" s="28"/>
      <c r="D450" s="28" t="s">
        <v>98</v>
      </c>
      <c r="E450" s="329">
        <v>150</v>
      </c>
      <c r="F450" s="34">
        <v>350</v>
      </c>
      <c r="G450" s="34">
        <v>252.58</v>
      </c>
      <c r="H450" s="92">
        <f t="shared" si="14"/>
        <v>0.7216571428571429</v>
      </c>
      <c r="I450" s="92">
        <f t="shared" si="13"/>
        <v>1.2962179192903246E-05</v>
      </c>
      <c r="J450" s="35"/>
      <c r="L450" s="74"/>
    </row>
    <row r="451" spans="1:12" s="67" customFormat="1" ht="12.75">
      <c r="A451" s="29" t="s">
        <v>53</v>
      </c>
      <c r="B451" s="16"/>
      <c r="C451" s="28"/>
      <c r="D451" s="28" t="s">
        <v>150</v>
      </c>
      <c r="E451" s="329">
        <v>2783301</v>
      </c>
      <c r="F451" s="34">
        <v>2904578</v>
      </c>
      <c r="G451" s="34">
        <v>2885891.09</v>
      </c>
      <c r="H451" s="92">
        <f t="shared" si="14"/>
        <v>0.9935663941543315</v>
      </c>
      <c r="I451" s="92">
        <f t="shared" si="13"/>
        <v>0.14810134389018476</v>
      </c>
      <c r="J451" s="35"/>
      <c r="L451" s="100"/>
    </row>
    <row r="452" spans="1:12" ht="12.75">
      <c r="A452" s="29" t="s">
        <v>19</v>
      </c>
      <c r="B452" s="16"/>
      <c r="C452" s="28"/>
      <c r="D452" s="28" t="s">
        <v>151</v>
      </c>
      <c r="E452" s="329">
        <v>72652</v>
      </c>
      <c r="F452" s="34">
        <v>78382</v>
      </c>
      <c r="G452" s="34">
        <v>74912.52</v>
      </c>
      <c r="H452" s="92">
        <f t="shared" si="14"/>
        <v>0.9557362659794341</v>
      </c>
      <c r="I452" s="92">
        <f aca="true" t="shared" si="15" ref="I452:I515">G452/19485921.02</f>
        <v>0.003844443376482494</v>
      </c>
      <c r="J452" s="35"/>
      <c r="L452" s="74"/>
    </row>
    <row r="453" spans="1:12" ht="12.75">
      <c r="A453" s="29" t="s">
        <v>20</v>
      </c>
      <c r="B453" s="16"/>
      <c r="C453" s="28"/>
      <c r="D453" s="28" t="s">
        <v>171</v>
      </c>
      <c r="E453" s="329">
        <v>5022</v>
      </c>
      <c r="F453" s="34">
        <v>4870</v>
      </c>
      <c r="G453" s="34">
        <v>4869.69</v>
      </c>
      <c r="H453" s="92">
        <f t="shared" si="14"/>
        <v>0.9999363449691991</v>
      </c>
      <c r="I453" s="92">
        <f t="shared" si="15"/>
        <v>0.0002499081257181448</v>
      </c>
      <c r="J453" s="35"/>
      <c r="L453" s="74"/>
    </row>
    <row r="454" spans="1:12" ht="12.75">
      <c r="A454" s="29" t="s">
        <v>21</v>
      </c>
      <c r="B454" s="16"/>
      <c r="C454" s="28"/>
      <c r="D454" s="28" t="s">
        <v>81</v>
      </c>
      <c r="E454" s="329">
        <v>173376</v>
      </c>
      <c r="F454" s="34">
        <v>225474</v>
      </c>
      <c r="G454" s="34">
        <v>223410.47</v>
      </c>
      <c r="H454" s="92">
        <f t="shared" si="14"/>
        <v>0.9908480356936942</v>
      </c>
      <c r="I454" s="92">
        <f t="shared" si="15"/>
        <v>0.011465225060221455</v>
      </c>
      <c r="J454" s="35"/>
      <c r="L454" s="74"/>
    </row>
    <row r="455" spans="1:12" ht="12.75">
      <c r="A455" s="29" t="s">
        <v>22</v>
      </c>
      <c r="B455" s="16"/>
      <c r="C455" s="28"/>
      <c r="D455" s="28" t="s">
        <v>82</v>
      </c>
      <c r="E455" s="329">
        <v>1019</v>
      </c>
      <c r="F455" s="34">
        <v>1018</v>
      </c>
      <c r="G455" s="34">
        <v>846.76</v>
      </c>
      <c r="H455" s="92">
        <f t="shared" si="14"/>
        <v>0.8317878192534381</v>
      </c>
      <c r="I455" s="92">
        <f t="shared" si="15"/>
        <v>4.345496418316079E-05</v>
      </c>
      <c r="J455" s="35"/>
      <c r="L455" s="74"/>
    </row>
    <row r="456" spans="1:12" ht="12.75">
      <c r="A456" s="29" t="s">
        <v>165</v>
      </c>
      <c r="B456" s="16"/>
      <c r="C456" s="28"/>
      <c r="D456" s="28" t="s">
        <v>166</v>
      </c>
      <c r="E456" s="329">
        <v>400</v>
      </c>
      <c r="F456" s="34">
        <v>400</v>
      </c>
      <c r="G456" s="34">
        <v>0</v>
      </c>
      <c r="H456" s="92">
        <f t="shared" si="14"/>
        <v>0</v>
      </c>
      <c r="I456" s="92">
        <f t="shared" si="15"/>
        <v>0</v>
      </c>
      <c r="J456" s="35"/>
      <c r="L456" s="74"/>
    </row>
    <row r="457" spans="1:12" ht="12.75">
      <c r="A457" s="29" t="s">
        <v>9</v>
      </c>
      <c r="B457" s="16"/>
      <c r="C457" s="28"/>
      <c r="D457" s="28" t="s">
        <v>83</v>
      </c>
      <c r="E457" s="329">
        <v>500</v>
      </c>
      <c r="F457" s="34">
        <v>500</v>
      </c>
      <c r="G457" s="34">
        <v>500</v>
      </c>
      <c r="H457" s="92">
        <f t="shared" si="14"/>
        <v>1</v>
      </c>
      <c r="I457" s="92">
        <f t="shared" si="15"/>
        <v>2.565955181111578E-05</v>
      </c>
      <c r="J457" s="35"/>
      <c r="L457" s="74"/>
    </row>
    <row r="458" spans="1:12" ht="12.75">
      <c r="A458" s="29" t="s">
        <v>48</v>
      </c>
      <c r="B458" s="16"/>
      <c r="C458" s="28"/>
      <c r="D458" s="28" t="s">
        <v>138</v>
      </c>
      <c r="E458" s="329">
        <v>200</v>
      </c>
      <c r="F458" s="34">
        <v>200</v>
      </c>
      <c r="G458" s="34">
        <v>100</v>
      </c>
      <c r="H458" s="92">
        <f t="shared" si="14"/>
        <v>0.5</v>
      </c>
      <c r="I458" s="92">
        <f t="shared" si="15"/>
        <v>5.131910362223156E-06</v>
      </c>
      <c r="J458" s="35"/>
      <c r="L458" s="74"/>
    </row>
    <row r="459" spans="1:12" ht="12.75">
      <c r="A459" s="29" t="s">
        <v>12</v>
      </c>
      <c r="B459" s="16"/>
      <c r="C459" s="28"/>
      <c r="D459" s="28" t="s">
        <v>79</v>
      </c>
      <c r="E459" s="329">
        <v>1907</v>
      </c>
      <c r="F459" s="34">
        <v>3105</v>
      </c>
      <c r="G459" s="34">
        <v>3105</v>
      </c>
      <c r="H459" s="92">
        <f t="shared" si="14"/>
        <v>1</v>
      </c>
      <c r="I459" s="92">
        <f t="shared" si="15"/>
        <v>0.00015934581674702898</v>
      </c>
      <c r="J459" s="35"/>
      <c r="L459" s="74"/>
    </row>
    <row r="460" spans="1:12" ht="12.75">
      <c r="A460" s="29" t="s">
        <v>577</v>
      </c>
      <c r="B460" s="16"/>
      <c r="C460" s="28"/>
      <c r="D460" s="28" t="s">
        <v>201</v>
      </c>
      <c r="E460" s="329">
        <v>900</v>
      </c>
      <c r="F460" s="34">
        <v>564</v>
      </c>
      <c r="G460" s="34">
        <v>564</v>
      </c>
      <c r="H460" s="92">
        <f t="shared" si="14"/>
        <v>1</v>
      </c>
      <c r="I460" s="92">
        <f t="shared" si="15"/>
        <v>2.89439744429386E-05</v>
      </c>
      <c r="J460" s="35"/>
      <c r="L460" s="74"/>
    </row>
    <row r="461" spans="1:12" ht="12.75">
      <c r="A461" s="29" t="s">
        <v>25</v>
      </c>
      <c r="B461" s="16"/>
      <c r="C461" s="28"/>
      <c r="D461" s="28" t="s">
        <v>84</v>
      </c>
      <c r="E461" s="329">
        <v>200</v>
      </c>
      <c r="F461" s="34">
        <v>200</v>
      </c>
      <c r="G461" s="34">
        <v>0</v>
      </c>
      <c r="H461" s="92">
        <f t="shared" si="14"/>
        <v>0</v>
      </c>
      <c r="I461" s="92">
        <f t="shared" si="15"/>
        <v>0</v>
      </c>
      <c r="J461" s="35"/>
      <c r="L461" s="74"/>
    </row>
    <row r="462" spans="1:12" ht="12.75">
      <c r="A462" s="29" t="s">
        <v>338</v>
      </c>
      <c r="B462" s="16"/>
      <c r="C462" s="28"/>
      <c r="D462" s="28" t="s">
        <v>143</v>
      </c>
      <c r="E462" s="329">
        <v>2573</v>
      </c>
      <c r="F462" s="34">
        <v>3050</v>
      </c>
      <c r="G462" s="34">
        <v>3049.32</v>
      </c>
      <c r="H462" s="92">
        <f t="shared" si="14"/>
        <v>0.999777049180328</v>
      </c>
      <c r="I462" s="92">
        <f t="shared" si="15"/>
        <v>0.00015648836905734313</v>
      </c>
      <c r="J462" s="35"/>
      <c r="L462" s="74"/>
    </row>
    <row r="463" spans="1:12" ht="12.75">
      <c r="A463" s="112" t="s">
        <v>16</v>
      </c>
      <c r="B463" s="16"/>
      <c r="C463" s="28"/>
      <c r="D463" s="28" t="s">
        <v>525</v>
      </c>
      <c r="E463" s="329">
        <v>100</v>
      </c>
      <c r="F463" s="34">
        <v>0</v>
      </c>
      <c r="G463" s="34">
        <v>0</v>
      </c>
      <c r="H463" s="92"/>
      <c r="I463" s="92">
        <f t="shared" si="15"/>
        <v>0</v>
      </c>
      <c r="J463" s="35"/>
      <c r="L463" s="74"/>
    </row>
    <row r="464" spans="1:12" ht="12.75">
      <c r="A464" s="54" t="s">
        <v>93</v>
      </c>
      <c r="B464" s="16"/>
      <c r="C464" s="28"/>
      <c r="D464" s="28" t="s">
        <v>94</v>
      </c>
      <c r="E464" s="329">
        <v>800</v>
      </c>
      <c r="F464" s="34">
        <v>800</v>
      </c>
      <c r="G464" s="34">
        <v>284.36</v>
      </c>
      <c r="H464" s="92">
        <f t="shared" si="14"/>
        <v>0.35545000000000004</v>
      </c>
      <c r="I464" s="92">
        <f t="shared" si="15"/>
        <v>1.4593100306017767E-05</v>
      </c>
      <c r="J464" s="35"/>
      <c r="L464" s="74"/>
    </row>
    <row r="465" spans="1:12" ht="25.5">
      <c r="A465" s="29" t="s">
        <v>204</v>
      </c>
      <c r="B465" s="16"/>
      <c r="C465" s="28"/>
      <c r="D465" s="28" t="s">
        <v>200</v>
      </c>
      <c r="E465" s="329">
        <v>600</v>
      </c>
      <c r="F465" s="34">
        <v>600</v>
      </c>
      <c r="G465" s="34">
        <v>0</v>
      </c>
      <c r="H465" s="92">
        <v>0</v>
      </c>
      <c r="I465" s="92">
        <f t="shared" si="15"/>
        <v>0</v>
      </c>
      <c r="J465" s="35"/>
      <c r="L465" s="74"/>
    </row>
    <row r="466" spans="1:12" ht="48">
      <c r="A466" s="111" t="s">
        <v>578</v>
      </c>
      <c r="B466" s="94"/>
      <c r="C466" s="94" t="s">
        <v>128</v>
      </c>
      <c r="D466" s="94"/>
      <c r="E466" s="324">
        <f>SUM(E467)</f>
        <v>36600</v>
      </c>
      <c r="F466" s="95">
        <f>F467</f>
        <v>49105</v>
      </c>
      <c r="G466" s="95">
        <f>G467</f>
        <v>49034.32</v>
      </c>
      <c r="H466" s="68">
        <f t="shared" si="14"/>
        <v>0.99856063537318</v>
      </c>
      <c r="I466" s="68">
        <f t="shared" si="15"/>
        <v>0.002516397349125661</v>
      </c>
      <c r="J466" s="96"/>
      <c r="L466" s="74"/>
    </row>
    <row r="467" spans="1:12" ht="12.75">
      <c r="A467" s="19" t="s">
        <v>54</v>
      </c>
      <c r="B467" s="18"/>
      <c r="C467" s="18"/>
      <c r="D467" s="18">
        <v>4130</v>
      </c>
      <c r="E467" s="325">
        <v>36600</v>
      </c>
      <c r="F467" s="34">
        <v>49105</v>
      </c>
      <c r="G467" s="34">
        <v>49034.32</v>
      </c>
      <c r="H467" s="92">
        <f t="shared" si="14"/>
        <v>0.99856063537318</v>
      </c>
      <c r="I467" s="92">
        <f t="shared" si="15"/>
        <v>0.002516397349125661</v>
      </c>
      <c r="J467" s="35"/>
      <c r="L467" s="74"/>
    </row>
    <row r="468" spans="1:12" ht="25.5" customHeight="1">
      <c r="A468" s="65" t="s">
        <v>240</v>
      </c>
      <c r="B468" s="94"/>
      <c r="C468" s="94" t="s">
        <v>129</v>
      </c>
      <c r="D468" s="94"/>
      <c r="E468" s="324">
        <f>SUM(E469,E470)</f>
        <v>164000</v>
      </c>
      <c r="F468" s="95">
        <f>F469+F470</f>
        <v>306200</v>
      </c>
      <c r="G468" s="95">
        <f>G469+G470</f>
        <v>272421.87</v>
      </c>
      <c r="H468" s="68">
        <f t="shared" si="14"/>
        <v>0.8896860548661005</v>
      </c>
      <c r="I468" s="68">
        <f t="shared" si="15"/>
        <v>0.013980446175492094</v>
      </c>
      <c r="J468" s="96"/>
      <c r="L468" s="74"/>
    </row>
    <row r="469" spans="1:12" s="67" customFormat="1" ht="12.75">
      <c r="A469" s="19" t="s">
        <v>53</v>
      </c>
      <c r="B469" s="18"/>
      <c r="C469" s="18"/>
      <c r="D469" s="18">
        <v>3110</v>
      </c>
      <c r="E469" s="325">
        <v>159000</v>
      </c>
      <c r="F469" s="34">
        <v>301200</v>
      </c>
      <c r="G469" s="34">
        <v>272421.87</v>
      </c>
      <c r="H469" s="92">
        <f t="shared" si="14"/>
        <v>0.9044550796812749</v>
      </c>
      <c r="I469" s="92">
        <f>G469/19485921.02</f>
        <v>0.013980446175492094</v>
      </c>
      <c r="J469" s="35"/>
      <c r="L469" s="100"/>
    </row>
    <row r="470" spans="1:12" ht="12.75">
      <c r="A470" s="29" t="s">
        <v>12</v>
      </c>
      <c r="B470" s="18"/>
      <c r="C470" s="18"/>
      <c r="D470" s="28" t="s">
        <v>79</v>
      </c>
      <c r="E470" s="325">
        <v>5000</v>
      </c>
      <c r="F470" s="220">
        <v>5000</v>
      </c>
      <c r="G470" s="220">
        <v>0</v>
      </c>
      <c r="H470" s="92">
        <f t="shared" si="14"/>
        <v>0</v>
      </c>
      <c r="I470" s="92">
        <f t="shared" si="15"/>
        <v>0</v>
      </c>
      <c r="J470" s="35"/>
      <c r="L470" s="74"/>
    </row>
    <row r="471" spans="1:12" s="67" customFormat="1" ht="15" customHeight="1">
      <c r="A471" s="65" t="s">
        <v>55</v>
      </c>
      <c r="B471" s="94"/>
      <c r="C471" s="94" t="s">
        <v>152</v>
      </c>
      <c r="D471" s="94"/>
      <c r="E471" s="324">
        <f>SUM(E472)</f>
        <v>330000</v>
      </c>
      <c r="F471" s="95">
        <f>SUM(F472,F473)</f>
        <v>311893</v>
      </c>
      <c r="G471" s="95">
        <f>SUM(G472:G473)</f>
        <v>306934.67</v>
      </c>
      <c r="H471" s="68">
        <f t="shared" si="14"/>
        <v>0.984102464627292</v>
      </c>
      <c r="I471" s="68">
        <f t="shared" si="15"/>
        <v>0.015751612134985448</v>
      </c>
      <c r="J471" s="96"/>
      <c r="L471" s="100"/>
    </row>
    <row r="472" spans="1:12" ht="12.75">
      <c r="A472" s="19" t="s">
        <v>53</v>
      </c>
      <c r="B472" s="18"/>
      <c r="C472" s="18"/>
      <c r="D472" s="18">
        <v>3110</v>
      </c>
      <c r="E472" s="325">
        <v>330000</v>
      </c>
      <c r="F472" s="225">
        <v>311855.88</v>
      </c>
      <c r="G472" s="225">
        <v>306903.38</v>
      </c>
      <c r="H472" s="92">
        <f t="shared" si="14"/>
        <v>0.9841192668869992</v>
      </c>
      <c r="I472" s="92">
        <f t="shared" si="15"/>
        <v>0.015750006360233108</v>
      </c>
      <c r="J472" s="35"/>
      <c r="L472" s="74"/>
    </row>
    <row r="473" spans="1:12" ht="12.75">
      <c r="A473" s="19" t="s">
        <v>9</v>
      </c>
      <c r="B473" s="18"/>
      <c r="C473" s="18"/>
      <c r="D473" s="18" t="s">
        <v>83</v>
      </c>
      <c r="E473" s="325">
        <v>0</v>
      </c>
      <c r="F473" s="225">
        <v>37.12</v>
      </c>
      <c r="G473" s="225">
        <v>31.29</v>
      </c>
      <c r="H473" s="92">
        <f t="shared" si="14"/>
        <v>0.8429418103448276</v>
      </c>
      <c r="I473" s="92">
        <f t="shared" si="15"/>
        <v>1.6057747523396253E-06</v>
      </c>
      <c r="J473" s="35"/>
      <c r="L473" s="74"/>
    </row>
    <row r="474" spans="1:12" ht="15" customHeight="1">
      <c r="A474" s="65" t="s">
        <v>265</v>
      </c>
      <c r="B474" s="94"/>
      <c r="C474" s="94" t="s">
        <v>266</v>
      </c>
      <c r="D474" s="94"/>
      <c r="E474" s="324">
        <f>SUM(E475)</f>
        <v>75100</v>
      </c>
      <c r="F474" s="224">
        <f>SUM(F475)</f>
        <v>204425</v>
      </c>
      <c r="G474" s="224">
        <f>SUM(G475)</f>
        <v>198722.58</v>
      </c>
      <c r="H474" s="30">
        <f t="shared" si="14"/>
        <v>0.9721050752109575</v>
      </c>
      <c r="I474" s="68">
        <f t="shared" si="15"/>
        <v>0.010198264675097199</v>
      </c>
      <c r="J474" s="96"/>
      <c r="L474" s="74"/>
    </row>
    <row r="475" spans="1:12" s="67" customFormat="1" ht="12.75">
      <c r="A475" s="19" t="s">
        <v>53</v>
      </c>
      <c r="B475" s="18"/>
      <c r="C475" s="18"/>
      <c r="D475" s="18" t="s">
        <v>150</v>
      </c>
      <c r="E475" s="325">
        <v>75100</v>
      </c>
      <c r="F475" s="220">
        <v>204425</v>
      </c>
      <c r="G475" s="220">
        <v>198722.58</v>
      </c>
      <c r="H475" s="92">
        <f t="shared" si="14"/>
        <v>0.9721050752109575</v>
      </c>
      <c r="I475" s="92">
        <f t="shared" si="15"/>
        <v>0.010198264675097199</v>
      </c>
      <c r="J475" s="35"/>
      <c r="L475" s="100"/>
    </row>
    <row r="476" spans="1:12" ht="15" customHeight="1">
      <c r="A476" s="65" t="s">
        <v>56</v>
      </c>
      <c r="B476" s="94"/>
      <c r="C476" s="94" t="s">
        <v>130</v>
      </c>
      <c r="D476" s="94"/>
      <c r="E476" s="324">
        <f>SUM(E477:E495)</f>
        <v>436327</v>
      </c>
      <c r="F476" s="95">
        <f>SUM(F477:F495)</f>
        <v>435280</v>
      </c>
      <c r="G476" s="95">
        <f>SUM(G477:G495)</f>
        <v>405777.91</v>
      </c>
      <c r="H476" s="68">
        <f t="shared" si="14"/>
        <v>0.9322227301966549</v>
      </c>
      <c r="I476" s="68">
        <f t="shared" si="15"/>
        <v>0.02082415861090255</v>
      </c>
      <c r="J476" s="96"/>
      <c r="L476" s="74"/>
    </row>
    <row r="477" spans="1:12" s="67" customFormat="1" ht="12.75">
      <c r="A477" s="29" t="s">
        <v>336</v>
      </c>
      <c r="B477" s="18"/>
      <c r="C477" s="18"/>
      <c r="D477" s="18" t="s">
        <v>98</v>
      </c>
      <c r="E477" s="325">
        <v>3780</v>
      </c>
      <c r="F477" s="220">
        <v>3780</v>
      </c>
      <c r="G477" s="220">
        <v>2184.6</v>
      </c>
      <c r="H477" s="92">
        <f t="shared" si="14"/>
        <v>0.5779365079365079</v>
      </c>
      <c r="I477" s="92">
        <f t="shared" si="15"/>
        <v>0.00011211171377312705</v>
      </c>
      <c r="J477" s="35"/>
      <c r="L477" s="100"/>
    </row>
    <row r="478" spans="1:12" ht="12.75">
      <c r="A478" s="19" t="s">
        <v>19</v>
      </c>
      <c r="B478" s="18"/>
      <c r="C478" s="18"/>
      <c r="D478" s="18">
        <v>4010</v>
      </c>
      <c r="E478" s="325">
        <v>268122</v>
      </c>
      <c r="F478" s="220">
        <v>267770</v>
      </c>
      <c r="G478" s="220">
        <v>255320.24</v>
      </c>
      <c r="H478" s="92">
        <f t="shared" si="14"/>
        <v>0.9535057698771333</v>
      </c>
      <c r="I478" s="92">
        <f t="shared" si="15"/>
        <v>0.01310280585341303</v>
      </c>
      <c r="J478" s="35"/>
      <c r="L478" s="74"/>
    </row>
    <row r="479" spans="1:13" s="67" customFormat="1" ht="12.75">
      <c r="A479" s="19" t="s">
        <v>20</v>
      </c>
      <c r="B479" s="18"/>
      <c r="C479" s="18"/>
      <c r="D479" s="18">
        <v>4040</v>
      </c>
      <c r="E479" s="325">
        <v>20121</v>
      </c>
      <c r="F479" s="220">
        <v>19609</v>
      </c>
      <c r="G479" s="220">
        <v>19608.32</v>
      </c>
      <c r="H479" s="92">
        <f t="shared" si="14"/>
        <v>0.9999653220459993</v>
      </c>
      <c r="I479" s="92">
        <f t="shared" si="15"/>
        <v>0.0010062814059378755</v>
      </c>
      <c r="J479" s="35"/>
      <c r="L479" s="100"/>
      <c r="M479" s="100"/>
    </row>
    <row r="480" spans="1:12" ht="12.75">
      <c r="A480" s="19" t="s">
        <v>21</v>
      </c>
      <c r="B480" s="18"/>
      <c r="C480" s="18"/>
      <c r="D480" s="18">
        <v>4110</v>
      </c>
      <c r="E480" s="325">
        <v>48701</v>
      </c>
      <c r="F480" s="225">
        <v>48540</v>
      </c>
      <c r="G480" s="225">
        <v>46569.97</v>
      </c>
      <c r="H480" s="92">
        <f t="shared" si="14"/>
        <v>0.959414297486609</v>
      </c>
      <c r="I480" s="92">
        <f t="shared" si="15"/>
        <v>0.002389929116114215</v>
      </c>
      <c r="J480" s="35"/>
      <c r="L480" s="74"/>
    </row>
    <row r="481" spans="1:12" ht="12.75">
      <c r="A481" s="19" t="s">
        <v>22</v>
      </c>
      <c r="B481" s="18"/>
      <c r="C481" s="18"/>
      <c r="D481" s="18">
        <v>4120</v>
      </c>
      <c r="E481" s="325">
        <v>6930</v>
      </c>
      <c r="F481" s="220">
        <v>6908</v>
      </c>
      <c r="G481" s="220">
        <v>6208.29</v>
      </c>
      <c r="H481" s="92">
        <f t="shared" si="14"/>
        <v>0.8987101910828026</v>
      </c>
      <c r="I481" s="92">
        <f t="shared" si="15"/>
        <v>0.00031860387782686397</v>
      </c>
      <c r="J481" s="35"/>
      <c r="L481" s="74"/>
    </row>
    <row r="482" spans="1:12" ht="12.75">
      <c r="A482" s="29" t="s">
        <v>165</v>
      </c>
      <c r="B482" s="18"/>
      <c r="C482" s="18"/>
      <c r="D482" s="28" t="s">
        <v>166</v>
      </c>
      <c r="E482" s="325">
        <v>7450</v>
      </c>
      <c r="F482" s="220">
        <v>7450</v>
      </c>
      <c r="G482" s="220">
        <v>4650</v>
      </c>
      <c r="H482" s="92">
        <f t="shared" si="14"/>
        <v>0.6241610738255033</v>
      </c>
      <c r="I482" s="92">
        <f t="shared" si="15"/>
        <v>0.00023863383184337674</v>
      </c>
      <c r="J482" s="35"/>
      <c r="L482" s="74"/>
    </row>
    <row r="483" spans="1:12" ht="12.75">
      <c r="A483" s="29" t="s">
        <v>9</v>
      </c>
      <c r="B483" s="18"/>
      <c r="C483" s="18"/>
      <c r="D483" s="18">
        <v>4210</v>
      </c>
      <c r="E483" s="325">
        <v>25000</v>
      </c>
      <c r="F483" s="220">
        <v>29148</v>
      </c>
      <c r="G483" s="220">
        <v>28229.12</v>
      </c>
      <c r="H483" s="92">
        <f t="shared" si="14"/>
        <v>0.9684753670920817</v>
      </c>
      <c r="I483" s="92">
        <f t="shared" si="15"/>
        <v>0.0014486931344444092</v>
      </c>
      <c r="J483" s="35"/>
      <c r="L483" s="74"/>
    </row>
    <row r="484" spans="1:12" ht="12.75">
      <c r="A484" s="29" t="s">
        <v>10</v>
      </c>
      <c r="B484" s="18"/>
      <c r="C484" s="18"/>
      <c r="D484" s="18" t="s">
        <v>154</v>
      </c>
      <c r="E484" s="325">
        <v>11559</v>
      </c>
      <c r="F484" s="220">
        <v>10559</v>
      </c>
      <c r="G484" s="220">
        <v>9736.38</v>
      </c>
      <c r="H484" s="92">
        <f t="shared" si="14"/>
        <v>0.9220930012311771</v>
      </c>
      <c r="I484" s="92">
        <f t="shared" si="15"/>
        <v>0.0004996622941254228</v>
      </c>
      <c r="J484" s="35"/>
      <c r="L484" s="74"/>
    </row>
    <row r="485" spans="1:12" ht="12.75">
      <c r="A485" s="29" t="s">
        <v>11</v>
      </c>
      <c r="B485" s="18"/>
      <c r="C485" s="18"/>
      <c r="D485" s="28" t="s">
        <v>136</v>
      </c>
      <c r="E485" s="325">
        <v>3500</v>
      </c>
      <c r="F485" s="220">
        <v>3500</v>
      </c>
      <c r="G485" s="220">
        <v>2862.46</v>
      </c>
      <c r="H485" s="92">
        <f t="shared" si="14"/>
        <v>0.8178457142857143</v>
      </c>
      <c r="I485" s="92">
        <f t="shared" si="15"/>
        <v>0.00014689888135449293</v>
      </c>
      <c r="J485" s="35"/>
      <c r="L485" s="74"/>
    </row>
    <row r="486" spans="1:12" ht="12.75">
      <c r="A486" s="29" t="s">
        <v>48</v>
      </c>
      <c r="B486" s="18"/>
      <c r="C486" s="18"/>
      <c r="D486" s="28" t="s">
        <v>138</v>
      </c>
      <c r="E486" s="325">
        <v>575</v>
      </c>
      <c r="F486" s="220">
        <v>575</v>
      </c>
      <c r="G486" s="220">
        <v>415</v>
      </c>
      <c r="H486" s="92">
        <f t="shared" si="14"/>
        <v>0.7217391304347827</v>
      </c>
      <c r="I486" s="92">
        <f t="shared" si="15"/>
        <v>2.1297428003226095E-05</v>
      </c>
      <c r="J486" s="35"/>
      <c r="L486" s="74"/>
    </row>
    <row r="487" spans="1:12" ht="12.75">
      <c r="A487" s="19" t="s">
        <v>12</v>
      </c>
      <c r="B487" s="18"/>
      <c r="C487" s="18"/>
      <c r="D487" s="18">
        <v>4300</v>
      </c>
      <c r="E487" s="325">
        <v>17000</v>
      </c>
      <c r="F487" s="220">
        <v>14000</v>
      </c>
      <c r="G487" s="220">
        <v>10162.19</v>
      </c>
      <c r="H487" s="92">
        <f t="shared" si="14"/>
        <v>0.7258707142857144</v>
      </c>
      <c r="I487" s="92">
        <f t="shared" si="15"/>
        <v>0.0005215144816388053</v>
      </c>
      <c r="J487" s="35"/>
      <c r="L487" s="74"/>
    </row>
    <row r="488" spans="1:12" ht="12.75">
      <c r="A488" s="19" t="s">
        <v>579</v>
      </c>
      <c r="B488" s="18"/>
      <c r="C488" s="18"/>
      <c r="D488" s="18" t="s">
        <v>167</v>
      </c>
      <c r="E488" s="325">
        <v>1548</v>
      </c>
      <c r="F488" s="220">
        <v>0</v>
      </c>
      <c r="G488" s="220">
        <v>0</v>
      </c>
      <c r="H488" s="92"/>
      <c r="I488" s="92">
        <f t="shared" si="15"/>
        <v>0</v>
      </c>
      <c r="J488" s="35"/>
      <c r="L488" s="74"/>
    </row>
    <row r="489" spans="1:12" ht="12.75">
      <c r="A489" s="29" t="s">
        <v>550</v>
      </c>
      <c r="B489" s="18"/>
      <c r="C489" s="18"/>
      <c r="D489" s="28" t="s">
        <v>201</v>
      </c>
      <c r="E489" s="325">
        <v>800</v>
      </c>
      <c r="F489" s="220">
        <v>5311</v>
      </c>
      <c r="G489" s="220">
        <v>4404.11</v>
      </c>
      <c r="H489" s="92">
        <f t="shared" si="14"/>
        <v>0.8292430803991715</v>
      </c>
      <c r="I489" s="92">
        <f t="shared" si="15"/>
        <v>0.0002260149774537062</v>
      </c>
      <c r="J489" s="35"/>
      <c r="L489" s="74"/>
    </row>
    <row r="490" spans="1:12" ht="25.5">
      <c r="A490" s="29" t="s">
        <v>567</v>
      </c>
      <c r="B490" s="18"/>
      <c r="C490" s="18"/>
      <c r="D490" s="28" t="s">
        <v>202</v>
      </c>
      <c r="E490" s="325">
        <v>2463</v>
      </c>
      <c r="F490" s="220">
        <v>0</v>
      </c>
      <c r="G490" s="220">
        <v>0</v>
      </c>
      <c r="H490" s="92"/>
      <c r="I490" s="92">
        <f t="shared" si="15"/>
        <v>0</v>
      </c>
      <c r="J490" s="35"/>
      <c r="L490" s="74"/>
    </row>
    <row r="491" spans="1:12" ht="12.75">
      <c r="A491" s="19" t="s">
        <v>25</v>
      </c>
      <c r="B491" s="18"/>
      <c r="C491" s="18"/>
      <c r="D491" s="18">
        <v>4410</v>
      </c>
      <c r="E491" s="325">
        <v>2705</v>
      </c>
      <c r="F491" s="220">
        <v>2705</v>
      </c>
      <c r="G491" s="220">
        <v>2171.3</v>
      </c>
      <c r="H491" s="92">
        <f t="shared" si="14"/>
        <v>0.8026987060998152</v>
      </c>
      <c r="I491" s="92">
        <f t="shared" si="15"/>
        <v>0.00011142916969495139</v>
      </c>
      <c r="J491" s="35"/>
      <c r="L491" s="74"/>
    </row>
    <row r="492" spans="1:12" ht="12.75">
      <c r="A492" s="29" t="s">
        <v>26</v>
      </c>
      <c r="B492" s="18"/>
      <c r="C492" s="18"/>
      <c r="D492" s="28" t="s">
        <v>92</v>
      </c>
      <c r="E492" s="325">
        <v>1600</v>
      </c>
      <c r="F492" s="220">
        <v>1600</v>
      </c>
      <c r="G492" s="220">
        <v>1351.2</v>
      </c>
      <c r="H492" s="92">
        <f t="shared" si="14"/>
        <v>0.8445</v>
      </c>
      <c r="I492" s="92">
        <f t="shared" si="15"/>
        <v>6.934237281435929E-05</v>
      </c>
      <c r="J492" s="35"/>
      <c r="L492" s="74"/>
    </row>
    <row r="493" spans="1:12" ht="12.75">
      <c r="A493" s="19" t="s">
        <v>338</v>
      </c>
      <c r="B493" s="18"/>
      <c r="C493" s="18"/>
      <c r="D493" s="18">
        <v>4440</v>
      </c>
      <c r="E493" s="325">
        <v>9933</v>
      </c>
      <c r="F493" s="220">
        <v>9285</v>
      </c>
      <c r="G493" s="220">
        <v>9284.73</v>
      </c>
      <c r="H493" s="92">
        <f t="shared" si="14"/>
        <v>0.9999709208400646</v>
      </c>
      <c r="I493" s="92">
        <f t="shared" si="15"/>
        <v>0.00047648402097444196</v>
      </c>
      <c r="J493" s="35"/>
      <c r="L493" s="74"/>
    </row>
    <row r="494" spans="1:12" ht="12.75">
      <c r="A494" s="19" t="s">
        <v>31</v>
      </c>
      <c r="B494" s="18"/>
      <c r="C494" s="18"/>
      <c r="D494" s="18" t="s">
        <v>168</v>
      </c>
      <c r="E494" s="325">
        <v>2040</v>
      </c>
      <c r="F494" s="220">
        <v>2040</v>
      </c>
      <c r="G494" s="220">
        <v>2040</v>
      </c>
      <c r="H494" s="92">
        <f t="shared" si="14"/>
        <v>1</v>
      </c>
      <c r="I494" s="92">
        <f t="shared" si="15"/>
        <v>0.00010469097138935238</v>
      </c>
      <c r="J494" s="35"/>
      <c r="L494" s="74"/>
    </row>
    <row r="495" spans="1:12" ht="25.5">
      <c r="A495" s="29" t="s">
        <v>204</v>
      </c>
      <c r="B495" s="18"/>
      <c r="C495" s="18"/>
      <c r="D495" s="28" t="s">
        <v>200</v>
      </c>
      <c r="E495" s="325">
        <v>2500</v>
      </c>
      <c r="F495" s="220">
        <v>2500</v>
      </c>
      <c r="G495" s="220">
        <v>580</v>
      </c>
      <c r="H495" s="92">
        <f t="shared" si="14"/>
        <v>0.232</v>
      </c>
      <c r="I495" s="92">
        <f t="shared" si="15"/>
        <v>2.9765080100894302E-05</v>
      </c>
      <c r="J495" s="35"/>
      <c r="L495" s="74"/>
    </row>
    <row r="496" spans="1:12" ht="25.5" customHeight="1">
      <c r="A496" s="65" t="s">
        <v>199</v>
      </c>
      <c r="B496" s="94"/>
      <c r="C496" s="94" t="s">
        <v>196</v>
      </c>
      <c r="D496" s="94"/>
      <c r="E496" s="324">
        <f>SUM(E497:E501)</f>
        <v>13153</v>
      </c>
      <c r="F496" s="95">
        <f>SUM(F497:F501)</f>
        <v>13153</v>
      </c>
      <c r="G496" s="95">
        <f>SUM(G497:G501)</f>
        <v>10448.259999999998</v>
      </c>
      <c r="H496" s="68">
        <f t="shared" si="14"/>
        <v>0.7943632631338857</v>
      </c>
      <c r="I496" s="68">
        <f t="shared" si="15"/>
        <v>0.000536195337612017</v>
      </c>
      <c r="J496" s="96"/>
      <c r="L496" s="74"/>
    </row>
    <row r="497" spans="1:12" ht="12.75">
      <c r="A497" s="29" t="s">
        <v>9</v>
      </c>
      <c r="B497" s="18"/>
      <c r="C497" s="28"/>
      <c r="D497" s="28" t="s">
        <v>83</v>
      </c>
      <c r="E497" s="325">
        <v>600</v>
      </c>
      <c r="F497" s="220">
        <v>1000</v>
      </c>
      <c r="G497" s="220">
        <v>565.4</v>
      </c>
      <c r="H497" s="92">
        <f t="shared" si="14"/>
        <v>0.5654</v>
      </c>
      <c r="I497" s="92">
        <f t="shared" si="15"/>
        <v>2.901582118800972E-05</v>
      </c>
      <c r="J497" s="35"/>
      <c r="L497" s="74"/>
    </row>
    <row r="498" spans="1:12" ht="12.75">
      <c r="A498" s="29" t="s">
        <v>10</v>
      </c>
      <c r="B498" s="18"/>
      <c r="C498" s="28"/>
      <c r="D498" s="28" t="s">
        <v>154</v>
      </c>
      <c r="E498" s="325">
        <v>7406</v>
      </c>
      <c r="F498" s="220">
        <v>7006</v>
      </c>
      <c r="G498" s="220">
        <v>5082.65</v>
      </c>
      <c r="H498" s="92">
        <f t="shared" si="14"/>
        <v>0.7254710248358549</v>
      </c>
      <c r="I498" s="92">
        <f t="shared" si="15"/>
        <v>0.0002608370420255352</v>
      </c>
      <c r="J498" s="35"/>
      <c r="L498" s="74"/>
    </row>
    <row r="499" spans="1:12" s="67" customFormat="1" ht="12.75">
      <c r="A499" s="29" t="s">
        <v>12</v>
      </c>
      <c r="B499" s="18"/>
      <c r="C499" s="28"/>
      <c r="D499" s="28" t="s">
        <v>79</v>
      </c>
      <c r="E499" s="325">
        <v>416</v>
      </c>
      <c r="F499" s="225">
        <v>416</v>
      </c>
      <c r="G499" s="225">
        <v>170.25</v>
      </c>
      <c r="H499" s="92">
        <f t="shared" si="14"/>
        <v>0.4092548076923077</v>
      </c>
      <c r="I499" s="92">
        <f t="shared" si="15"/>
        <v>8.737077391684923E-06</v>
      </c>
      <c r="J499" s="35"/>
      <c r="L499" s="100"/>
    </row>
    <row r="500" spans="1:12" ht="25.5">
      <c r="A500" s="29" t="s">
        <v>234</v>
      </c>
      <c r="B500" s="18"/>
      <c r="C500" s="28"/>
      <c r="D500" s="28" t="s">
        <v>231</v>
      </c>
      <c r="E500" s="325">
        <v>4515</v>
      </c>
      <c r="F500" s="225">
        <v>4531</v>
      </c>
      <c r="G500" s="225">
        <v>4521.96</v>
      </c>
      <c r="H500" s="92">
        <f t="shared" si="14"/>
        <v>0.9980048554403002</v>
      </c>
      <c r="I500" s="92">
        <f t="shared" si="15"/>
        <v>0.00023206293381558622</v>
      </c>
      <c r="J500" s="35"/>
      <c r="L500" s="74"/>
    </row>
    <row r="501" spans="1:12" ht="25.5">
      <c r="A501" s="29" t="s">
        <v>331</v>
      </c>
      <c r="B501" s="18"/>
      <c r="C501" s="28"/>
      <c r="D501" s="28" t="s">
        <v>334</v>
      </c>
      <c r="E501" s="325">
        <v>216</v>
      </c>
      <c r="F501" s="225">
        <v>200</v>
      </c>
      <c r="G501" s="225">
        <v>108</v>
      </c>
      <c r="H501" s="92">
        <f t="shared" si="14"/>
        <v>0.54</v>
      </c>
      <c r="I501" s="92">
        <f t="shared" si="15"/>
        <v>5.542463191201008E-06</v>
      </c>
      <c r="J501" s="35"/>
      <c r="L501" s="74"/>
    </row>
    <row r="502" spans="1:12" ht="22.5" customHeight="1">
      <c r="A502" s="65" t="s">
        <v>131</v>
      </c>
      <c r="B502" s="94"/>
      <c r="C502" s="94" t="s">
        <v>132</v>
      </c>
      <c r="D502" s="94"/>
      <c r="E502" s="324">
        <f>SUM(E503:E513)</f>
        <v>112081</v>
      </c>
      <c r="F502" s="224">
        <f>SUM(F503:F513)</f>
        <v>141903</v>
      </c>
      <c r="G502" s="224">
        <f>SUM(G503:G513)</f>
        <v>131130.09999999998</v>
      </c>
      <c r="H502" s="68">
        <f t="shared" si="14"/>
        <v>0.9240826480060321</v>
      </c>
      <c r="I502" s="68">
        <f t="shared" si="15"/>
        <v>0.006729479189893585</v>
      </c>
      <c r="J502" s="96"/>
      <c r="L502" s="74"/>
    </row>
    <row r="503" spans="1:12" ht="12.75">
      <c r="A503" s="29" t="s">
        <v>336</v>
      </c>
      <c r="B503" s="18"/>
      <c r="C503" s="28"/>
      <c r="D503" s="28" t="s">
        <v>98</v>
      </c>
      <c r="E503" s="325">
        <v>1256</v>
      </c>
      <c r="F503" s="220">
        <v>1256</v>
      </c>
      <c r="G503" s="220">
        <v>844.61</v>
      </c>
      <c r="H503" s="92">
        <f t="shared" si="14"/>
        <v>0.6724601910828025</v>
      </c>
      <c r="I503" s="92">
        <f t="shared" si="15"/>
        <v>4.3344628110372996E-05</v>
      </c>
      <c r="J503" s="35"/>
      <c r="L503" s="74"/>
    </row>
    <row r="504" spans="1:12" ht="12.75">
      <c r="A504" s="19" t="s">
        <v>19</v>
      </c>
      <c r="B504" s="18"/>
      <c r="C504" s="18"/>
      <c r="D504" s="18">
        <v>4010</v>
      </c>
      <c r="E504" s="347">
        <v>66422</v>
      </c>
      <c r="F504" s="220">
        <v>70946</v>
      </c>
      <c r="G504" s="220">
        <v>70924.9</v>
      </c>
      <c r="H504" s="92">
        <f t="shared" si="14"/>
        <v>0.999702590702788</v>
      </c>
      <c r="I504" s="92">
        <f t="shared" si="15"/>
        <v>0.0036398022924964105</v>
      </c>
      <c r="J504" s="35"/>
      <c r="L504" s="74"/>
    </row>
    <row r="505" spans="1:12" s="67" customFormat="1" ht="12.75">
      <c r="A505" s="19" t="s">
        <v>20</v>
      </c>
      <c r="B505" s="18"/>
      <c r="C505" s="18"/>
      <c r="D505" s="18" t="s">
        <v>171</v>
      </c>
      <c r="E505" s="325">
        <v>5487</v>
      </c>
      <c r="F505" s="220">
        <v>5463</v>
      </c>
      <c r="G505" s="220">
        <v>5462.63</v>
      </c>
      <c r="H505" s="92">
        <f t="shared" si="14"/>
        <v>0.9999322716456159</v>
      </c>
      <c r="I505" s="92">
        <f t="shared" si="15"/>
        <v>0.0002803372750199108</v>
      </c>
      <c r="J505" s="35"/>
      <c r="L505" s="100"/>
    </row>
    <row r="506" spans="1:12" ht="12.75">
      <c r="A506" s="19" t="s">
        <v>21</v>
      </c>
      <c r="B506" s="18"/>
      <c r="C506" s="18"/>
      <c r="D506" s="18">
        <v>4110</v>
      </c>
      <c r="E506" s="325">
        <v>15344</v>
      </c>
      <c r="F506" s="225">
        <v>16298</v>
      </c>
      <c r="G506" s="225">
        <v>14451.57</v>
      </c>
      <c r="H506" s="92">
        <f t="shared" si="14"/>
        <v>0.8867081850533808</v>
      </c>
      <c r="I506" s="92">
        <f t="shared" si="15"/>
        <v>0.0007416416183339329</v>
      </c>
      <c r="J506" s="35"/>
      <c r="L506" s="74"/>
    </row>
    <row r="507" spans="1:12" ht="12.75">
      <c r="A507" s="19" t="s">
        <v>22</v>
      </c>
      <c r="B507" s="18"/>
      <c r="C507" s="18"/>
      <c r="D507" s="18">
        <v>4120</v>
      </c>
      <c r="E507" s="325">
        <v>2105</v>
      </c>
      <c r="F507" s="225">
        <v>2216</v>
      </c>
      <c r="G507" s="225">
        <v>1867.96</v>
      </c>
      <c r="H507" s="92">
        <f t="shared" si="14"/>
        <v>0.842942238267148</v>
      </c>
      <c r="I507" s="92">
        <f t="shared" si="15"/>
        <v>9.586203280218366E-05</v>
      </c>
      <c r="J507" s="35"/>
      <c r="L507" s="74"/>
    </row>
    <row r="508" spans="1:12" ht="12.75">
      <c r="A508" s="29" t="s">
        <v>165</v>
      </c>
      <c r="B508" s="18"/>
      <c r="C508" s="18"/>
      <c r="D508" s="28" t="s">
        <v>166</v>
      </c>
      <c r="E508" s="325">
        <v>15350</v>
      </c>
      <c r="F508" s="220">
        <v>39607</v>
      </c>
      <c r="G508" s="220">
        <v>32926.88</v>
      </c>
      <c r="H508" s="92">
        <f t="shared" si="14"/>
        <v>0.8313399146615497</v>
      </c>
      <c r="I508" s="92">
        <f t="shared" si="15"/>
        <v>0.0016897779666767837</v>
      </c>
      <c r="J508" s="35"/>
      <c r="L508" s="74"/>
    </row>
    <row r="509" spans="1:12" ht="12.75">
      <c r="A509" s="19" t="s">
        <v>9</v>
      </c>
      <c r="B509" s="18"/>
      <c r="C509" s="18"/>
      <c r="D509" s="18">
        <v>4210</v>
      </c>
      <c r="E509" s="325">
        <v>500</v>
      </c>
      <c r="F509" s="220">
        <v>500</v>
      </c>
      <c r="G509" s="220">
        <v>457.44</v>
      </c>
      <c r="H509" s="92">
        <f t="shared" si="14"/>
        <v>0.91488</v>
      </c>
      <c r="I509" s="92">
        <f t="shared" si="15"/>
        <v>2.3475410760953603E-05</v>
      </c>
      <c r="J509" s="35"/>
      <c r="L509" s="74"/>
    </row>
    <row r="510" spans="1:12" ht="12.75">
      <c r="A510" s="29" t="s">
        <v>48</v>
      </c>
      <c r="B510" s="18"/>
      <c r="C510" s="18"/>
      <c r="D510" s="28" t="s">
        <v>138</v>
      </c>
      <c r="E510" s="325">
        <v>405</v>
      </c>
      <c r="F510" s="220">
        <v>405</v>
      </c>
      <c r="G510" s="220">
        <v>190</v>
      </c>
      <c r="H510" s="92">
        <f t="shared" si="14"/>
        <v>0.4691358024691358</v>
      </c>
      <c r="I510" s="92">
        <f t="shared" si="15"/>
        <v>9.750629688223996E-06</v>
      </c>
      <c r="J510" s="35"/>
      <c r="L510" s="74"/>
    </row>
    <row r="511" spans="1:12" ht="25.5">
      <c r="A511" s="29" t="s">
        <v>363</v>
      </c>
      <c r="B511" s="18"/>
      <c r="C511" s="18"/>
      <c r="D511" s="28" t="s">
        <v>201</v>
      </c>
      <c r="E511" s="325">
        <v>540</v>
      </c>
      <c r="F511" s="220">
        <v>540</v>
      </c>
      <c r="G511" s="220">
        <v>540</v>
      </c>
      <c r="H511" s="92">
        <f>G511/F511</f>
        <v>1</v>
      </c>
      <c r="I511" s="92">
        <f t="shared" si="15"/>
        <v>2.771231595600504E-05</v>
      </c>
      <c r="J511" s="35"/>
      <c r="L511" s="74"/>
    </row>
    <row r="512" spans="1:12" ht="12.75">
      <c r="A512" s="19" t="s">
        <v>338</v>
      </c>
      <c r="B512" s="18"/>
      <c r="C512" s="18"/>
      <c r="D512" s="18">
        <v>4440</v>
      </c>
      <c r="E512" s="325">
        <v>3472</v>
      </c>
      <c r="F512" s="220">
        <v>3472</v>
      </c>
      <c r="G512" s="220">
        <v>3464.11</v>
      </c>
      <c r="H512" s="92">
        <f aca="true" t="shared" si="16" ref="H512:H575">G512/F512</f>
        <v>0.997727534562212</v>
      </c>
      <c r="I512" s="92">
        <f t="shared" si="15"/>
        <v>0.00017777502004880856</v>
      </c>
      <c r="J512" s="35"/>
      <c r="L512" s="74"/>
    </row>
    <row r="513" spans="1:12" ht="25.5">
      <c r="A513" s="19" t="s">
        <v>215</v>
      </c>
      <c r="B513" s="18"/>
      <c r="C513" s="18"/>
      <c r="D513" s="18" t="s">
        <v>200</v>
      </c>
      <c r="E513" s="325">
        <v>1200</v>
      </c>
      <c r="F513" s="220">
        <v>1200</v>
      </c>
      <c r="G513" s="220">
        <v>0</v>
      </c>
      <c r="H513" s="92">
        <f t="shared" si="16"/>
        <v>0</v>
      </c>
      <c r="I513" s="92">
        <f t="shared" si="15"/>
        <v>0</v>
      </c>
      <c r="J513" s="35"/>
      <c r="L513" s="74"/>
    </row>
    <row r="514" spans="1:12" ht="15" customHeight="1">
      <c r="A514" s="65" t="s">
        <v>15</v>
      </c>
      <c r="B514" s="94"/>
      <c r="C514" s="94" t="s">
        <v>153</v>
      </c>
      <c r="D514" s="94"/>
      <c r="E514" s="324">
        <f>SUM(E516:E518)</f>
        <v>120700</v>
      </c>
      <c r="F514" s="95">
        <f>SUM(F515:F518)</f>
        <v>124629.78</v>
      </c>
      <c r="G514" s="95">
        <f>SUM(G515:G518)</f>
        <v>114654.95999999999</v>
      </c>
      <c r="H514" s="68">
        <f t="shared" si="16"/>
        <v>0.9199643937428117</v>
      </c>
      <c r="I514" s="68">
        <f t="shared" si="15"/>
        <v>0.005883989773042814</v>
      </c>
      <c r="J514" s="96"/>
      <c r="L514" s="74"/>
    </row>
    <row r="515" spans="1:12" ht="49.5" customHeight="1">
      <c r="A515" s="29" t="s">
        <v>580</v>
      </c>
      <c r="B515" s="59"/>
      <c r="C515" s="59"/>
      <c r="D515" s="28" t="s">
        <v>259</v>
      </c>
      <c r="E515" s="329">
        <v>0</v>
      </c>
      <c r="F515" s="34">
        <v>200</v>
      </c>
      <c r="G515" s="34">
        <v>200</v>
      </c>
      <c r="H515" s="92">
        <f t="shared" si="16"/>
        <v>1</v>
      </c>
      <c r="I515" s="92">
        <f t="shared" si="15"/>
        <v>1.0263820724446312E-05</v>
      </c>
      <c r="J515" s="96"/>
      <c r="L515" s="74"/>
    </row>
    <row r="516" spans="1:12" ht="12.75">
      <c r="A516" s="19" t="s">
        <v>53</v>
      </c>
      <c r="B516" s="18"/>
      <c r="C516" s="18"/>
      <c r="D516" s="18">
        <v>3110</v>
      </c>
      <c r="E516" s="325">
        <v>120700</v>
      </c>
      <c r="F516" s="220">
        <v>122700</v>
      </c>
      <c r="G516" s="220">
        <v>112725.18</v>
      </c>
      <c r="H516" s="92">
        <f t="shared" si="16"/>
        <v>0.9187056234718826</v>
      </c>
      <c r="I516" s="92">
        <f aca="true" t="shared" si="17" ref="I516:I579">G516/19485921.02</f>
        <v>0.0057849551932547035</v>
      </c>
      <c r="J516" s="35"/>
      <c r="L516" s="74"/>
    </row>
    <row r="517" spans="1:12" ht="12.75">
      <c r="A517" s="19" t="s">
        <v>9</v>
      </c>
      <c r="B517" s="18"/>
      <c r="C517" s="18"/>
      <c r="D517" s="18" t="s">
        <v>83</v>
      </c>
      <c r="E517" s="325">
        <v>0</v>
      </c>
      <c r="F517" s="220">
        <v>229.78</v>
      </c>
      <c r="G517" s="220">
        <v>229.78</v>
      </c>
      <c r="H517" s="92">
        <f t="shared" si="16"/>
        <v>1</v>
      </c>
      <c r="I517" s="92">
        <f t="shared" si="17"/>
        <v>1.1792103630316368E-05</v>
      </c>
      <c r="J517" s="35"/>
      <c r="L517" s="74"/>
    </row>
    <row r="518" spans="1:12" s="67" customFormat="1" ht="12.75">
      <c r="A518" s="19" t="s">
        <v>12</v>
      </c>
      <c r="B518" s="18"/>
      <c r="C518" s="18"/>
      <c r="D518" s="18" t="s">
        <v>79</v>
      </c>
      <c r="E518" s="325">
        <v>0</v>
      </c>
      <c r="F518" s="220">
        <v>1500</v>
      </c>
      <c r="G518" s="220">
        <v>1500</v>
      </c>
      <c r="H518" s="92">
        <f t="shared" si="16"/>
        <v>1</v>
      </c>
      <c r="I518" s="92">
        <f t="shared" si="17"/>
        <v>7.697865543334733E-05</v>
      </c>
      <c r="J518" s="35"/>
      <c r="L518" s="100"/>
    </row>
    <row r="519" spans="1:12" ht="18" customHeight="1">
      <c r="A519" s="58" t="s">
        <v>244</v>
      </c>
      <c r="B519" s="59" t="s">
        <v>245</v>
      </c>
      <c r="C519" s="59"/>
      <c r="D519" s="59"/>
      <c r="E519" s="326">
        <f>SUM(E522)</f>
        <v>0</v>
      </c>
      <c r="F519" s="226">
        <f>SUM(F521,)</f>
        <v>0</v>
      </c>
      <c r="G519" s="226">
        <f>SUM(G521)</f>
        <v>0</v>
      </c>
      <c r="H519" s="30" t="e">
        <f t="shared" si="16"/>
        <v>#DIV/0!</v>
      </c>
      <c r="I519" s="30">
        <f t="shared" si="17"/>
        <v>0</v>
      </c>
      <c r="J519" s="233">
        <v>0</v>
      </c>
      <c r="L519" s="74"/>
    </row>
    <row r="520" spans="1:12" ht="15" customHeight="1">
      <c r="A520" s="58" t="s">
        <v>581</v>
      </c>
      <c r="B520" s="59"/>
      <c r="C520" s="59" t="s">
        <v>582</v>
      </c>
      <c r="D520" s="59"/>
      <c r="E520" s="326">
        <v>0</v>
      </c>
      <c r="F520" s="226">
        <f>F521</f>
        <v>0</v>
      </c>
      <c r="G520" s="226">
        <f>G521</f>
        <v>0</v>
      </c>
      <c r="H520" s="30" t="e">
        <f>G520/F520</f>
        <v>#DIV/0!</v>
      </c>
      <c r="I520" s="30">
        <f t="shared" si="17"/>
        <v>0</v>
      </c>
      <c r="J520" s="233"/>
      <c r="L520" s="74"/>
    </row>
    <row r="521" spans="1:12" ht="38.25">
      <c r="A521" s="128" t="s">
        <v>583</v>
      </c>
      <c r="B521" s="59"/>
      <c r="C521" s="59"/>
      <c r="D521" s="28" t="s">
        <v>584</v>
      </c>
      <c r="E521" s="329">
        <v>0</v>
      </c>
      <c r="F521" s="223">
        <v>0</v>
      </c>
      <c r="G521" s="223">
        <v>0</v>
      </c>
      <c r="H521" s="92" t="e">
        <f>G521/F521</f>
        <v>#DIV/0!</v>
      </c>
      <c r="I521" s="30">
        <f t="shared" si="17"/>
        <v>0</v>
      </c>
      <c r="J521" s="233"/>
      <c r="L521" s="74"/>
    </row>
    <row r="522" spans="1:12" ht="15" customHeight="1">
      <c r="A522" s="343" t="s">
        <v>15</v>
      </c>
      <c r="B522" s="94"/>
      <c r="C522" s="94" t="s">
        <v>246</v>
      </c>
      <c r="D522" s="94"/>
      <c r="E522" s="324">
        <f>SUM(E523:E524)</f>
        <v>0</v>
      </c>
      <c r="F522" s="224">
        <f>SUM(F523:F524)</f>
        <v>0</v>
      </c>
      <c r="G522" s="224">
        <f>SUM(G523:G524)</f>
        <v>0</v>
      </c>
      <c r="H522" s="68" t="e">
        <f t="shared" si="16"/>
        <v>#DIV/0!</v>
      </c>
      <c r="I522" s="30">
        <f t="shared" si="17"/>
        <v>0</v>
      </c>
      <c r="J522" s="96"/>
      <c r="L522" s="74"/>
    </row>
    <row r="523" spans="1:12" ht="63.75">
      <c r="A523" s="348" t="s">
        <v>353</v>
      </c>
      <c r="B523" s="18"/>
      <c r="C523" s="28"/>
      <c r="D523" s="18" t="s">
        <v>297</v>
      </c>
      <c r="E523" s="325">
        <v>0</v>
      </c>
      <c r="F523" s="225">
        <v>0</v>
      </c>
      <c r="G523" s="225">
        <v>0</v>
      </c>
      <c r="H523" s="92" t="e">
        <f t="shared" si="16"/>
        <v>#DIV/0!</v>
      </c>
      <c r="I523" s="30">
        <f t="shared" si="17"/>
        <v>0</v>
      </c>
      <c r="J523" s="35"/>
      <c r="L523" s="74"/>
    </row>
    <row r="524" spans="1:12" ht="63.75">
      <c r="A524" s="348" t="s">
        <v>353</v>
      </c>
      <c r="B524" s="18"/>
      <c r="C524" s="28"/>
      <c r="D524" s="18" t="s">
        <v>298</v>
      </c>
      <c r="E524" s="325">
        <v>0</v>
      </c>
      <c r="F524" s="225">
        <v>0</v>
      </c>
      <c r="G524" s="225">
        <v>0</v>
      </c>
      <c r="H524" s="92" t="e">
        <f t="shared" si="16"/>
        <v>#DIV/0!</v>
      </c>
      <c r="I524" s="30">
        <f t="shared" si="17"/>
        <v>0</v>
      </c>
      <c r="J524" s="35"/>
      <c r="L524" s="70"/>
    </row>
    <row r="525" spans="1:12" ht="18" customHeight="1">
      <c r="A525" s="20" t="s">
        <v>57</v>
      </c>
      <c r="B525" s="16">
        <v>854</v>
      </c>
      <c r="C525" s="16"/>
      <c r="D525" s="16"/>
      <c r="E525" s="323">
        <f>SUM(E526,E543,E546,E536)</f>
        <v>170781</v>
      </c>
      <c r="F525" s="188">
        <f>SUM(F526,F543,F546,F536)</f>
        <v>250180</v>
      </c>
      <c r="G525" s="188">
        <f>SUM(G526,G543,G546,G536)</f>
        <v>227068.09000000003</v>
      </c>
      <c r="H525" s="30">
        <f t="shared" si="16"/>
        <v>0.9076188744104245</v>
      </c>
      <c r="I525" s="30">
        <f t="shared" si="17"/>
        <v>0.011652930840012203</v>
      </c>
      <c r="J525" s="62">
        <v>0</v>
      </c>
      <c r="L525" s="70"/>
    </row>
    <row r="526" spans="1:12" ht="15" customHeight="1">
      <c r="A526" s="65" t="s">
        <v>58</v>
      </c>
      <c r="B526" s="94"/>
      <c r="C526" s="94">
        <v>85401</v>
      </c>
      <c r="D526" s="94"/>
      <c r="E526" s="324">
        <f>SUM(E527:E535)</f>
        <v>113228</v>
      </c>
      <c r="F526" s="224">
        <f>SUM(F527:F535)</f>
        <v>86350</v>
      </c>
      <c r="G526" s="224">
        <f>SUM(G527:G535)</f>
        <v>83563.58</v>
      </c>
      <c r="H526" s="68">
        <f t="shared" si="16"/>
        <v>0.9677310943833237</v>
      </c>
      <c r="I526" s="68">
        <f t="shared" si="17"/>
        <v>0.004288408021064637</v>
      </c>
      <c r="J526" s="96"/>
      <c r="L526" s="70"/>
    </row>
    <row r="527" spans="1:14" ht="12.75">
      <c r="A527" s="19" t="s">
        <v>19</v>
      </c>
      <c r="B527" s="18"/>
      <c r="C527" s="18"/>
      <c r="D527" s="18">
        <v>4010</v>
      </c>
      <c r="E527" s="325">
        <v>80436</v>
      </c>
      <c r="F527" s="225">
        <v>56306</v>
      </c>
      <c r="G527" s="225">
        <v>55655.6</v>
      </c>
      <c r="H527" s="92">
        <f t="shared" si="16"/>
        <v>0.9884488331616523</v>
      </c>
      <c r="I527" s="92">
        <f t="shared" si="17"/>
        <v>0.0028561955035574706</v>
      </c>
      <c r="J527" s="35"/>
      <c r="L527" s="74"/>
      <c r="M527" s="71"/>
      <c r="N527" s="71"/>
    </row>
    <row r="528" spans="1:12" s="67" customFormat="1" ht="12.75">
      <c r="A528" s="19" t="s">
        <v>20</v>
      </c>
      <c r="B528" s="18"/>
      <c r="C528" s="18"/>
      <c r="D528" s="18">
        <v>4040</v>
      </c>
      <c r="E528" s="325">
        <v>5220</v>
      </c>
      <c r="F528" s="225">
        <v>4334</v>
      </c>
      <c r="G528" s="225">
        <v>4333.05</v>
      </c>
      <c r="H528" s="92">
        <f t="shared" si="16"/>
        <v>0.9997808029533918</v>
      </c>
      <c r="I528" s="92">
        <f t="shared" si="17"/>
        <v>0.00022236824195031045</v>
      </c>
      <c r="J528" s="35"/>
      <c r="L528" s="100"/>
    </row>
    <row r="529" spans="1:14" ht="12.75">
      <c r="A529" s="19" t="s">
        <v>21</v>
      </c>
      <c r="B529" s="18"/>
      <c r="C529" s="18"/>
      <c r="D529" s="18">
        <v>4110</v>
      </c>
      <c r="E529" s="325">
        <v>14690</v>
      </c>
      <c r="F529" s="225">
        <v>12562</v>
      </c>
      <c r="G529" s="225">
        <v>12561.29</v>
      </c>
      <c r="H529" s="92">
        <f t="shared" si="16"/>
        <v>0.9999434803375259</v>
      </c>
      <c r="I529" s="92">
        <f t="shared" si="17"/>
        <v>0.0006446341431389011</v>
      </c>
      <c r="J529" s="35"/>
      <c r="L529" s="74"/>
      <c r="M529" s="71"/>
      <c r="N529" s="71"/>
    </row>
    <row r="530" spans="1:14" ht="12.75">
      <c r="A530" s="19" t="s">
        <v>22</v>
      </c>
      <c r="B530" s="18"/>
      <c r="C530" s="18"/>
      <c r="D530" s="18">
        <v>4120</v>
      </c>
      <c r="E530" s="325">
        <v>2101</v>
      </c>
      <c r="F530" s="225">
        <v>1463</v>
      </c>
      <c r="G530" s="225">
        <v>1359.95</v>
      </c>
      <c r="H530" s="92">
        <f t="shared" si="16"/>
        <v>0.9295625427204375</v>
      </c>
      <c r="I530" s="92">
        <f t="shared" si="17"/>
        <v>6.979141497105381E-05</v>
      </c>
      <c r="J530" s="35"/>
      <c r="L530" s="74"/>
      <c r="M530" s="71"/>
      <c r="N530" s="71"/>
    </row>
    <row r="531" spans="1:14" ht="12.75">
      <c r="A531" s="19" t="s">
        <v>9</v>
      </c>
      <c r="B531" s="18"/>
      <c r="C531" s="18"/>
      <c r="D531" s="18">
        <v>4210</v>
      </c>
      <c r="E531" s="325">
        <v>1500</v>
      </c>
      <c r="F531" s="225">
        <v>1336</v>
      </c>
      <c r="G531" s="225">
        <v>599.44</v>
      </c>
      <c r="H531" s="92">
        <f t="shared" si="16"/>
        <v>0.448682634730539</v>
      </c>
      <c r="I531" s="92">
        <f t="shared" si="17"/>
        <v>3.0762723475310484E-05</v>
      </c>
      <c r="J531" s="35"/>
      <c r="L531" s="74"/>
      <c r="M531" s="71"/>
      <c r="N531" s="71"/>
    </row>
    <row r="532" spans="1:14" ht="12.75">
      <c r="A532" s="29" t="s">
        <v>146</v>
      </c>
      <c r="B532" s="18"/>
      <c r="C532" s="18"/>
      <c r="D532" s="18">
        <v>4240</v>
      </c>
      <c r="E532" s="325">
        <v>2290</v>
      </c>
      <c r="F532" s="225">
        <v>1375</v>
      </c>
      <c r="G532" s="225">
        <v>400</v>
      </c>
      <c r="H532" s="92">
        <f t="shared" si="16"/>
        <v>0.2909090909090909</v>
      </c>
      <c r="I532" s="92">
        <f t="shared" si="17"/>
        <v>2.0527641448892624E-05</v>
      </c>
      <c r="J532" s="35"/>
      <c r="L532" s="74"/>
      <c r="M532" s="71"/>
      <c r="N532" s="71"/>
    </row>
    <row r="533" spans="1:14" ht="12.75">
      <c r="A533" s="29" t="s">
        <v>11</v>
      </c>
      <c r="B533" s="18"/>
      <c r="C533" s="18"/>
      <c r="D533" s="28" t="s">
        <v>136</v>
      </c>
      <c r="E533" s="325">
        <v>300</v>
      </c>
      <c r="F533" s="225">
        <v>300</v>
      </c>
      <c r="G533" s="225">
        <v>0</v>
      </c>
      <c r="H533" s="92">
        <f t="shared" si="16"/>
        <v>0</v>
      </c>
      <c r="I533" s="92">
        <f t="shared" si="17"/>
        <v>0</v>
      </c>
      <c r="J533" s="35"/>
      <c r="L533" s="74"/>
      <c r="M533" s="71"/>
      <c r="N533" s="71"/>
    </row>
    <row r="534" spans="1:14" ht="12.75">
      <c r="A534" s="29" t="s">
        <v>12</v>
      </c>
      <c r="B534" s="18"/>
      <c r="C534" s="18"/>
      <c r="D534" s="28" t="s">
        <v>79</v>
      </c>
      <c r="E534" s="325">
        <v>0</v>
      </c>
      <c r="F534" s="225">
        <v>50</v>
      </c>
      <c r="G534" s="225">
        <v>30.89</v>
      </c>
      <c r="H534" s="92">
        <f t="shared" si="16"/>
        <v>0.6178</v>
      </c>
      <c r="I534" s="92">
        <f t="shared" si="17"/>
        <v>1.5852471108907327E-06</v>
      </c>
      <c r="J534" s="35"/>
      <c r="L534" s="74"/>
      <c r="M534" s="71"/>
      <c r="N534" s="71"/>
    </row>
    <row r="535" spans="1:14" ht="12.75">
      <c r="A535" s="19" t="s">
        <v>338</v>
      </c>
      <c r="B535" s="18"/>
      <c r="C535" s="18"/>
      <c r="D535" s="18">
        <v>4440</v>
      </c>
      <c r="E535" s="325">
        <v>6691</v>
      </c>
      <c r="F535" s="225">
        <v>8624</v>
      </c>
      <c r="G535" s="225">
        <v>8623.36</v>
      </c>
      <c r="H535" s="92">
        <f t="shared" si="16"/>
        <v>0.9999257884972171</v>
      </c>
      <c r="I535" s="92">
        <f t="shared" si="17"/>
        <v>0.0004425431054118067</v>
      </c>
      <c r="J535" s="35"/>
      <c r="L535" s="74"/>
      <c r="M535" s="71"/>
      <c r="N535" s="71"/>
    </row>
    <row r="536" spans="1:14" ht="15" customHeight="1">
      <c r="A536" s="104" t="s">
        <v>218</v>
      </c>
      <c r="B536" s="94"/>
      <c r="C536" s="94" t="s">
        <v>219</v>
      </c>
      <c r="D536" s="94"/>
      <c r="E536" s="324">
        <f>SUM(E537:E542)</f>
        <v>17053</v>
      </c>
      <c r="F536" s="224">
        <f>SUM(F537:F542)</f>
        <v>20192</v>
      </c>
      <c r="G536" s="224">
        <f>SUM(G537:G542)</f>
        <v>19025.57</v>
      </c>
      <c r="H536" s="68">
        <f t="shared" si="16"/>
        <v>0.9422330625990492</v>
      </c>
      <c r="I536" s="68">
        <f t="shared" si="17"/>
        <v>0.00097637519830202</v>
      </c>
      <c r="J536" s="96"/>
      <c r="L536" s="74"/>
      <c r="M536" s="71"/>
      <c r="N536" s="71"/>
    </row>
    <row r="537" spans="1:14" ht="12.75">
      <c r="A537" s="37" t="s">
        <v>19</v>
      </c>
      <c r="B537" s="18"/>
      <c r="C537" s="18"/>
      <c r="D537" s="28" t="s">
        <v>151</v>
      </c>
      <c r="E537" s="325">
        <v>12246</v>
      </c>
      <c r="F537" s="225">
        <v>14675</v>
      </c>
      <c r="G537" s="225">
        <v>14230.93</v>
      </c>
      <c r="H537" s="92">
        <f t="shared" si="16"/>
        <v>0.9697396933560477</v>
      </c>
      <c r="I537" s="92">
        <f t="shared" si="17"/>
        <v>0.0007303185713107238</v>
      </c>
      <c r="J537" s="35"/>
      <c r="L537" s="74"/>
      <c r="M537" s="71"/>
      <c r="N537" s="71"/>
    </row>
    <row r="538" spans="1:14" ht="12.75">
      <c r="A538" s="37" t="s">
        <v>20</v>
      </c>
      <c r="B538" s="18"/>
      <c r="C538" s="18"/>
      <c r="D538" s="28" t="s">
        <v>171</v>
      </c>
      <c r="E538" s="325">
        <v>1406</v>
      </c>
      <c r="F538" s="225">
        <v>915</v>
      </c>
      <c r="G538" s="225">
        <v>914.38</v>
      </c>
      <c r="H538" s="92">
        <f t="shared" si="16"/>
        <v>0.9993224043715847</v>
      </c>
      <c r="I538" s="92">
        <f t="shared" si="17"/>
        <v>4.692516197009609E-05</v>
      </c>
      <c r="J538" s="35"/>
      <c r="L538" s="74"/>
      <c r="M538" s="71"/>
      <c r="N538" s="71"/>
    </row>
    <row r="539" spans="1:12" s="67" customFormat="1" ht="12.75">
      <c r="A539" s="37" t="s">
        <v>21</v>
      </c>
      <c r="B539" s="18"/>
      <c r="C539" s="18"/>
      <c r="D539" s="28" t="s">
        <v>81</v>
      </c>
      <c r="E539" s="325">
        <v>2347</v>
      </c>
      <c r="F539" s="225">
        <v>2792</v>
      </c>
      <c r="G539" s="225">
        <v>2538.06</v>
      </c>
      <c r="H539" s="92">
        <f t="shared" si="16"/>
        <v>0.9090472779369627</v>
      </c>
      <c r="I539" s="92">
        <f t="shared" si="17"/>
        <v>0.00013025096413944102</v>
      </c>
      <c r="J539" s="35"/>
      <c r="L539" s="100"/>
    </row>
    <row r="540" spans="1:14" ht="12.75">
      <c r="A540" s="37" t="s">
        <v>22</v>
      </c>
      <c r="B540" s="18"/>
      <c r="C540" s="18"/>
      <c r="D540" s="28" t="s">
        <v>82</v>
      </c>
      <c r="E540" s="325">
        <v>234</v>
      </c>
      <c r="F540" s="225">
        <v>517</v>
      </c>
      <c r="G540" s="225">
        <v>336.4</v>
      </c>
      <c r="H540" s="92">
        <f t="shared" si="16"/>
        <v>0.6506769825918761</v>
      </c>
      <c r="I540" s="92">
        <f t="shared" si="17"/>
        <v>1.7263746458518695E-05</v>
      </c>
      <c r="J540" s="35"/>
      <c r="L540" s="74"/>
      <c r="M540" s="71"/>
      <c r="N540" s="71"/>
    </row>
    <row r="541" spans="1:14" ht="12.75">
      <c r="A541" s="37" t="s">
        <v>146</v>
      </c>
      <c r="B541" s="18"/>
      <c r="C541" s="18"/>
      <c r="D541" s="28" t="s">
        <v>147</v>
      </c>
      <c r="E541" s="325">
        <v>500</v>
      </c>
      <c r="F541" s="225">
        <v>991</v>
      </c>
      <c r="G541" s="225">
        <v>890.6</v>
      </c>
      <c r="H541" s="92">
        <f t="shared" si="16"/>
        <v>0.8986881937436932</v>
      </c>
      <c r="I541" s="92">
        <f t="shared" si="17"/>
        <v>4.5704793685959425E-05</v>
      </c>
      <c r="J541" s="35"/>
      <c r="L541" s="74"/>
      <c r="M541" s="71"/>
      <c r="N541" s="71"/>
    </row>
    <row r="542" spans="1:14" ht="12.75">
      <c r="A542" s="19" t="s">
        <v>338</v>
      </c>
      <c r="B542" s="18"/>
      <c r="C542" s="18"/>
      <c r="D542" s="28" t="s">
        <v>143</v>
      </c>
      <c r="E542" s="325">
        <v>320</v>
      </c>
      <c r="F542" s="225">
        <v>302</v>
      </c>
      <c r="G542" s="225">
        <v>115.2</v>
      </c>
      <c r="H542" s="92">
        <f t="shared" si="16"/>
        <v>0.38145695364238413</v>
      </c>
      <c r="I542" s="92">
        <f t="shared" si="17"/>
        <v>5.911960737281076E-06</v>
      </c>
      <c r="J542" s="35"/>
      <c r="L542" s="74"/>
      <c r="M542" s="71"/>
      <c r="N542" s="71"/>
    </row>
    <row r="543" spans="1:14" ht="15" customHeight="1">
      <c r="A543" s="65" t="s">
        <v>163</v>
      </c>
      <c r="B543" s="94"/>
      <c r="C543" s="94" t="s">
        <v>164</v>
      </c>
      <c r="D543" s="94"/>
      <c r="E543" s="324">
        <f>SUM(E544:E545)</f>
        <v>36800</v>
      </c>
      <c r="F543" s="224">
        <f>SUM(F544:F545)</f>
        <v>141656</v>
      </c>
      <c r="G543" s="224">
        <f>SUM(G544:G545)</f>
        <v>122497.07</v>
      </c>
      <c r="H543" s="68">
        <f t="shared" si="16"/>
        <v>0.8647503106116226</v>
      </c>
      <c r="I543" s="68">
        <f t="shared" si="17"/>
        <v>0.006286439828749753</v>
      </c>
      <c r="J543" s="96"/>
      <c r="L543" s="74"/>
      <c r="M543" s="71"/>
      <c r="N543" s="71"/>
    </row>
    <row r="544" spans="1:14" ht="12.75">
      <c r="A544" s="29" t="s">
        <v>173</v>
      </c>
      <c r="B544" s="18"/>
      <c r="C544" s="28"/>
      <c r="D544" s="28" t="s">
        <v>174</v>
      </c>
      <c r="E544" s="325">
        <v>12800</v>
      </c>
      <c r="F544" s="225">
        <v>12800</v>
      </c>
      <c r="G544" s="225">
        <v>12538</v>
      </c>
      <c r="H544" s="92">
        <f t="shared" si="16"/>
        <v>0.97953125</v>
      </c>
      <c r="I544" s="92">
        <f t="shared" si="17"/>
        <v>0.0006434389212155393</v>
      </c>
      <c r="J544" s="35"/>
      <c r="L544" s="74"/>
      <c r="M544" s="71"/>
      <c r="N544" s="71"/>
    </row>
    <row r="545" spans="1:14" ht="12.75">
      <c r="A545" s="29" t="s">
        <v>175</v>
      </c>
      <c r="B545" s="18"/>
      <c r="C545" s="18"/>
      <c r="D545" s="28" t="s">
        <v>176</v>
      </c>
      <c r="E545" s="325">
        <v>24000</v>
      </c>
      <c r="F545" s="225">
        <v>128856</v>
      </c>
      <c r="G545" s="225">
        <v>109959.07</v>
      </c>
      <c r="H545" s="92">
        <f t="shared" si="16"/>
        <v>0.8533484665052462</v>
      </c>
      <c r="I545" s="92">
        <f t="shared" si="17"/>
        <v>0.005643000907534214</v>
      </c>
      <c r="J545" s="35"/>
      <c r="L545" s="74"/>
      <c r="M545" s="71"/>
      <c r="N545" s="71"/>
    </row>
    <row r="546" spans="1:12" s="67" customFormat="1" ht="15" customHeight="1">
      <c r="A546" s="65" t="s">
        <v>15</v>
      </c>
      <c r="B546" s="94"/>
      <c r="C546" s="94" t="s">
        <v>192</v>
      </c>
      <c r="D546" s="94"/>
      <c r="E546" s="324">
        <f>SUM(E547:E549)</f>
        <v>3700</v>
      </c>
      <c r="F546" s="224">
        <f>SUM(F547:F549)</f>
        <v>1982</v>
      </c>
      <c r="G546" s="224">
        <f>SUM(G547:G549)</f>
        <v>1981.87</v>
      </c>
      <c r="H546" s="68">
        <f t="shared" si="16"/>
        <v>0.9999344096871846</v>
      </c>
      <c r="I546" s="68">
        <f t="shared" si="17"/>
        <v>0.00010170779189579204</v>
      </c>
      <c r="J546" s="96"/>
      <c r="L546" s="100"/>
    </row>
    <row r="547" spans="1:14" ht="12.75">
      <c r="A547" s="29" t="s">
        <v>9</v>
      </c>
      <c r="B547" s="18"/>
      <c r="C547" s="28"/>
      <c r="D547" s="28" t="s">
        <v>83</v>
      </c>
      <c r="E547" s="325">
        <v>1000</v>
      </c>
      <c r="F547" s="225">
        <v>800</v>
      </c>
      <c r="G547" s="225">
        <v>799.87</v>
      </c>
      <c r="H547" s="92">
        <f t="shared" si="16"/>
        <v>0.9998375</v>
      </c>
      <c r="I547" s="92">
        <f t="shared" si="17"/>
        <v>4.104861141431436E-05</v>
      </c>
      <c r="J547" s="35"/>
      <c r="L547" s="74"/>
      <c r="M547" s="71"/>
      <c r="N547" s="71"/>
    </row>
    <row r="548" spans="1:14" ht="12.75">
      <c r="A548" s="29" t="s">
        <v>12</v>
      </c>
      <c r="B548" s="18"/>
      <c r="C548" s="28"/>
      <c r="D548" s="28" t="s">
        <v>79</v>
      </c>
      <c r="E548" s="325">
        <v>2500</v>
      </c>
      <c r="F548" s="225">
        <v>1070</v>
      </c>
      <c r="G548" s="225">
        <v>1070</v>
      </c>
      <c r="H548" s="92">
        <f t="shared" si="16"/>
        <v>1</v>
      </c>
      <c r="I548" s="92">
        <f t="shared" si="17"/>
        <v>5.4911440875787764E-05</v>
      </c>
      <c r="J548" s="35"/>
      <c r="L548" s="74"/>
      <c r="M548" s="71"/>
      <c r="N548" s="71"/>
    </row>
    <row r="549" spans="1:12" s="67" customFormat="1" ht="12.75">
      <c r="A549" s="29" t="s">
        <v>26</v>
      </c>
      <c r="B549" s="18"/>
      <c r="C549" s="28"/>
      <c r="D549" s="28" t="s">
        <v>92</v>
      </c>
      <c r="E549" s="325">
        <v>200</v>
      </c>
      <c r="F549" s="225">
        <v>112</v>
      </c>
      <c r="G549" s="225">
        <v>112</v>
      </c>
      <c r="H549" s="92">
        <f t="shared" si="16"/>
        <v>1</v>
      </c>
      <c r="I549" s="92">
        <f t="shared" si="17"/>
        <v>5.747739605689934E-06</v>
      </c>
      <c r="J549" s="35"/>
      <c r="L549" s="100"/>
    </row>
    <row r="550" spans="1:14" ht="18" customHeight="1">
      <c r="A550" s="20" t="s">
        <v>61</v>
      </c>
      <c r="B550" s="16">
        <v>900</v>
      </c>
      <c r="C550" s="16"/>
      <c r="D550" s="16"/>
      <c r="E550" s="323">
        <f>SUM(E551,E564,E577,E583,E592,E595,E604,)</f>
        <v>1594300</v>
      </c>
      <c r="F550" s="188">
        <f>SUM(F551,F564,F577,F583,F592,F595,F601,F604)</f>
        <v>1851631.8900000001</v>
      </c>
      <c r="G550" s="333">
        <f>SUM(G551,G577,G583,G595,G604,G601,G592,G564)</f>
        <v>1660446.4899999998</v>
      </c>
      <c r="H550" s="30">
        <f t="shared" si="16"/>
        <v>0.8967476197442245</v>
      </c>
      <c r="I550" s="30">
        <f t="shared" si="17"/>
        <v>0.08521262547948066</v>
      </c>
      <c r="J550" s="62">
        <v>0</v>
      </c>
      <c r="L550" s="74"/>
      <c r="M550" s="71"/>
      <c r="N550" s="71"/>
    </row>
    <row r="551" spans="1:14" ht="15" customHeight="1">
      <c r="A551" s="103" t="s">
        <v>87</v>
      </c>
      <c r="B551" s="98"/>
      <c r="C551" s="98" t="s">
        <v>88</v>
      </c>
      <c r="D551" s="98"/>
      <c r="E551" s="327">
        <f>SUM(E552:E562)</f>
        <v>93688</v>
      </c>
      <c r="F551" s="221">
        <f>SUM(F552:F563)</f>
        <v>294491</v>
      </c>
      <c r="G551" s="221">
        <f>SUM(G552:G563)</f>
        <v>238722.22</v>
      </c>
      <c r="H551" s="68">
        <f t="shared" si="16"/>
        <v>0.81062653867181</v>
      </c>
      <c r="I551" s="68">
        <f>G551/19485921.02</f>
        <v>0.012251010345109158</v>
      </c>
      <c r="J551" s="96"/>
      <c r="L551" s="74"/>
      <c r="M551" s="71"/>
      <c r="N551" s="71"/>
    </row>
    <row r="552" spans="1:14" ht="12.75">
      <c r="A552" s="29" t="s">
        <v>27</v>
      </c>
      <c r="B552" s="98"/>
      <c r="C552" s="98"/>
      <c r="D552" s="28" t="s">
        <v>81</v>
      </c>
      <c r="E552" s="329">
        <v>602</v>
      </c>
      <c r="F552" s="349">
        <v>0</v>
      </c>
      <c r="G552" s="349">
        <v>0</v>
      </c>
      <c r="H552" s="92">
        <v>0</v>
      </c>
      <c r="I552" s="92">
        <f t="shared" si="17"/>
        <v>0</v>
      </c>
      <c r="J552" s="96"/>
      <c r="L552" s="74"/>
      <c r="M552" s="71"/>
      <c r="N552" s="71"/>
    </row>
    <row r="553" spans="1:14" ht="12.75">
      <c r="A553" s="29" t="s">
        <v>22</v>
      </c>
      <c r="B553" s="98"/>
      <c r="C553" s="98"/>
      <c r="D553" s="28" t="s">
        <v>82</v>
      </c>
      <c r="E553" s="329">
        <v>86</v>
      </c>
      <c r="F553" s="349">
        <v>0</v>
      </c>
      <c r="G553" s="349">
        <v>0</v>
      </c>
      <c r="H553" s="92">
        <v>0</v>
      </c>
      <c r="I553" s="92">
        <f t="shared" si="17"/>
        <v>0</v>
      </c>
      <c r="J553" s="96"/>
      <c r="L553" s="74"/>
      <c r="M553" s="71"/>
      <c r="N553" s="71"/>
    </row>
    <row r="554" spans="1:14" ht="12.75">
      <c r="A554" s="23" t="s">
        <v>165</v>
      </c>
      <c r="B554" s="21"/>
      <c r="C554" s="21"/>
      <c r="D554" s="21" t="s">
        <v>166</v>
      </c>
      <c r="E554" s="328">
        <v>3500</v>
      </c>
      <c r="F554" s="222">
        <v>0</v>
      </c>
      <c r="G554" s="222">
        <v>0</v>
      </c>
      <c r="H554" s="92"/>
      <c r="I554" s="92">
        <f t="shared" si="17"/>
        <v>0</v>
      </c>
      <c r="J554" s="35"/>
      <c r="L554" s="74"/>
      <c r="M554" s="71"/>
      <c r="N554" s="71"/>
    </row>
    <row r="555" spans="1:14" ht="12.75">
      <c r="A555" s="23" t="s">
        <v>9</v>
      </c>
      <c r="B555" s="21"/>
      <c r="C555" s="21"/>
      <c r="D555" s="21" t="s">
        <v>83</v>
      </c>
      <c r="E555" s="328">
        <v>6000</v>
      </c>
      <c r="F555" s="222">
        <v>6000</v>
      </c>
      <c r="G555" s="222">
        <v>3202.13</v>
      </c>
      <c r="H555" s="92">
        <f t="shared" si="16"/>
        <v>0.5336883333333333</v>
      </c>
      <c r="I555" s="92">
        <f t="shared" si="17"/>
        <v>0.00016433044128185635</v>
      </c>
      <c r="J555" s="35"/>
      <c r="L555" s="71"/>
      <c r="M555" s="71"/>
      <c r="N555" s="71"/>
    </row>
    <row r="556" spans="1:10" s="67" customFormat="1" ht="12.75">
      <c r="A556" s="23" t="s">
        <v>11</v>
      </c>
      <c r="B556" s="21"/>
      <c r="C556" s="21"/>
      <c r="D556" s="21" t="s">
        <v>136</v>
      </c>
      <c r="E556" s="328">
        <v>5000</v>
      </c>
      <c r="F556" s="222">
        <v>1000</v>
      </c>
      <c r="G556" s="222">
        <v>0</v>
      </c>
      <c r="H556" s="92">
        <f t="shared" si="16"/>
        <v>0</v>
      </c>
      <c r="I556" s="92">
        <f t="shared" si="17"/>
        <v>0</v>
      </c>
      <c r="J556" s="35"/>
    </row>
    <row r="557" spans="1:14" ht="12.75">
      <c r="A557" s="23" t="s">
        <v>12</v>
      </c>
      <c r="B557" s="21"/>
      <c r="C557" s="21"/>
      <c r="D557" s="21" t="s">
        <v>79</v>
      </c>
      <c r="E557" s="328">
        <v>8000</v>
      </c>
      <c r="F557" s="222">
        <v>21988</v>
      </c>
      <c r="G557" s="222">
        <v>13941.1</v>
      </c>
      <c r="H557" s="92">
        <f t="shared" si="16"/>
        <v>0.6340321993814808</v>
      </c>
      <c r="I557" s="92">
        <f t="shared" si="17"/>
        <v>0.0007154447555078923</v>
      </c>
      <c r="J557" s="35"/>
      <c r="L557" s="71"/>
      <c r="M557" s="71"/>
      <c r="N557" s="71"/>
    </row>
    <row r="558" spans="1:14" ht="25.5">
      <c r="A558" s="23" t="s">
        <v>213</v>
      </c>
      <c r="B558" s="21"/>
      <c r="C558" s="21"/>
      <c r="D558" s="21" t="s">
        <v>214</v>
      </c>
      <c r="E558" s="328">
        <v>5000</v>
      </c>
      <c r="F558" s="222">
        <v>0</v>
      </c>
      <c r="G558" s="222">
        <v>0</v>
      </c>
      <c r="H558" s="92"/>
      <c r="I558" s="92">
        <f t="shared" si="17"/>
        <v>0</v>
      </c>
      <c r="J558" s="35"/>
      <c r="L558" s="71"/>
      <c r="M558" s="71"/>
      <c r="N558" s="71"/>
    </row>
    <row r="559" spans="1:14" ht="12.75">
      <c r="A559" s="23" t="s">
        <v>216</v>
      </c>
      <c r="B559" s="21"/>
      <c r="C559" s="21"/>
      <c r="D559" s="21" t="s">
        <v>217</v>
      </c>
      <c r="E559" s="328">
        <v>0</v>
      </c>
      <c r="F559" s="222">
        <v>98</v>
      </c>
      <c r="G559" s="222">
        <v>98</v>
      </c>
      <c r="H559" s="92">
        <f t="shared" si="16"/>
        <v>1</v>
      </c>
      <c r="I559" s="92">
        <f t="shared" si="17"/>
        <v>5.029272154978692E-06</v>
      </c>
      <c r="J559" s="35"/>
      <c r="L559" s="71"/>
      <c r="M559" s="71"/>
      <c r="N559" s="71"/>
    </row>
    <row r="560" spans="1:14" ht="12.75">
      <c r="A560" s="23" t="s">
        <v>90</v>
      </c>
      <c r="B560" s="21"/>
      <c r="C560" s="21"/>
      <c r="D560" s="21" t="s">
        <v>89</v>
      </c>
      <c r="E560" s="328">
        <v>65500</v>
      </c>
      <c r="F560" s="222">
        <v>245405</v>
      </c>
      <c r="G560" s="222">
        <v>221480.99</v>
      </c>
      <c r="H560" s="92">
        <f t="shared" si="16"/>
        <v>0.902512133004625</v>
      </c>
      <c r="I560" s="92">
        <f t="shared" si="17"/>
        <v>0.01136620587616443</v>
      </c>
      <c r="J560" s="35"/>
      <c r="L560" s="71"/>
      <c r="M560" s="71"/>
      <c r="N560" s="71"/>
    </row>
    <row r="561" spans="1:14" ht="12.75">
      <c r="A561" s="23" t="s">
        <v>90</v>
      </c>
      <c r="B561" s="21"/>
      <c r="C561" s="21"/>
      <c r="D561" s="21" t="s">
        <v>274</v>
      </c>
      <c r="E561" s="328">
        <v>0</v>
      </c>
      <c r="F561" s="222">
        <v>0</v>
      </c>
      <c r="G561" s="222">
        <v>0</v>
      </c>
      <c r="H561" s="92" t="e">
        <f t="shared" si="16"/>
        <v>#DIV/0!</v>
      </c>
      <c r="I561" s="92">
        <f t="shared" si="17"/>
        <v>0</v>
      </c>
      <c r="J561" s="35"/>
      <c r="L561" s="71"/>
      <c r="M561" s="71"/>
      <c r="N561" s="71"/>
    </row>
    <row r="562" spans="1:14" ht="12.75">
      <c r="A562" s="23" t="s">
        <v>90</v>
      </c>
      <c r="B562" s="21"/>
      <c r="C562" s="21"/>
      <c r="D562" s="21" t="s">
        <v>254</v>
      </c>
      <c r="E562" s="328">
        <v>0</v>
      </c>
      <c r="F562" s="222">
        <v>0</v>
      </c>
      <c r="G562" s="222">
        <v>0</v>
      </c>
      <c r="H562" s="92" t="e">
        <f t="shared" si="16"/>
        <v>#DIV/0!</v>
      </c>
      <c r="I562" s="92">
        <f t="shared" si="17"/>
        <v>0</v>
      </c>
      <c r="J562" s="35"/>
      <c r="L562" s="71"/>
      <c r="M562" s="71"/>
      <c r="N562" s="71"/>
    </row>
    <row r="563" spans="1:14" ht="12.75" customHeight="1">
      <c r="A563" s="23" t="s">
        <v>396</v>
      </c>
      <c r="B563" s="21"/>
      <c r="C563" s="21"/>
      <c r="D563" s="21" t="s">
        <v>149</v>
      </c>
      <c r="E563" s="328">
        <v>0</v>
      </c>
      <c r="F563" s="222">
        <v>20000</v>
      </c>
      <c r="G563" s="222">
        <v>0</v>
      </c>
      <c r="H563" s="92">
        <f t="shared" si="16"/>
        <v>0</v>
      </c>
      <c r="I563" s="92">
        <f t="shared" si="17"/>
        <v>0</v>
      </c>
      <c r="J563" s="35"/>
      <c r="L563" s="71"/>
      <c r="M563" s="71"/>
      <c r="N563" s="71"/>
    </row>
    <row r="564" spans="1:14" ht="15" customHeight="1">
      <c r="A564" s="103" t="s">
        <v>378</v>
      </c>
      <c r="B564" s="98"/>
      <c r="C564" s="98" t="s">
        <v>379</v>
      </c>
      <c r="D564" s="98"/>
      <c r="E564" s="327">
        <f>SUM(E565:E576)</f>
        <v>570982</v>
      </c>
      <c r="F564" s="221">
        <f>SUM(F565:F576)</f>
        <v>575741.89</v>
      </c>
      <c r="G564" s="221">
        <f>SUM(G565:G576)</f>
        <v>571331.1699999999</v>
      </c>
      <c r="H564" s="68">
        <f t="shared" si="16"/>
        <v>0.9923390670774362</v>
      </c>
      <c r="I564" s="68">
        <f t="shared" si="17"/>
        <v>0.02932020351584079</v>
      </c>
      <c r="J564" s="99"/>
      <c r="L564" s="71"/>
      <c r="M564" s="71"/>
      <c r="N564" s="71"/>
    </row>
    <row r="565" spans="1:14" ht="25.5">
      <c r="A565" s="23" t="s">
        <v>369</v>
      </c>
      <c r="B565" s="21"/>
      <c r="C565" s="21"/>
      <c r="D565" s="21" t="s">
        <v>97</v>
      </c>
      <c r="E565" s="328">
        <v>13500</v>
      </c>
      <c r="F565" s="222">
        <v>13500</v>
      </c>
      <c r="G565" s="222">
        <v>13475.94</v>
      </c>
      <c r="H565" s="92">
        <f t="shared" si="16"/>
        <v>0.9982177777777779</v>
      </c>
      <c r="I565" s="92">
        <f t="shared" si="17"/>
        <v>0.0006915731612669752</v>
      </c>
      <c r="J565" s="35"/>
      <c r="L565" s="71"/>
      <c r="M565" s="71"/>
      <c r="N565" s="71"/>
    </row>
    <row r="566" spans="1:14" ht="12.75">
      <c r="A566" s="23" t="s">
        <v>526</v>
      </c>
      <c r="B566" s="21"/>
      <c r="C566" s="21"/>
      <c r="D566" s="21" t="s">
        <v>98</v>
      </c>
      <c r="E566" s="328">
        <v>400</v>
      </c>
      <c r="F566" s="222">
        <v>400</v>
      </c>
      <c r="G566" s="222">
        <v>60</v>
      </c>
      <c r="H566" s="92">
        <f t="shared" si="16"/>
        <v>0.15</v>
      </c>
      <c r="I566" s="92">
        <f t="shared" si="17"/>
        <v>3.0791462173338933E-06</v>
      </c>
      <c r="J566" s="35"/>
      <c r="L566" s="71"/>
      <c r="M566" s="71"/>
      <c r="N566" s="71"/>
    </row>
    <row r="567" spans="1:14" ht="12.75">
      <c r="A567" s="23" t="s">
        <v>190</v>
      </c>
      <c r="B567" s="21"/>
      <c r="C567" s="21"/>
      <c r="D567" s="21" t="s">
        <v>151</v>
      </c>
      <c r="E567" s="328">
        <v>10500</v>
      </c>
      <c r="F567" s="222">
        <v>10661</v>
      </c>
      <c r="G567" s="222">
        <v>10500</v>
      </c>
      <c r="H567" s="92">
        <f t="shared" si="16"/>
        <v>0.9848982271831911</v>
      </c>
      <c r="I567" s="92">
        <f t="shared" si="17"/>
        <v>0.0005388505880334313</v>
      </c>
      <c r="J567" s="35"/>
      <c r="L567" s="71"/>
      <c r="M567" s="71"/>
      <c r="N567" s="71"/>
    </row>
    <row r="568" spans="1:14" ht="12.75">
      <c r="A568" s="23" t="s">
        <v>551</v>
      </c>
      <c r="B568" s="21"/>
      <c r="C568" s="21"/>
      <c r="D568" s="21" t="s">
        <v>171</v>
      </c>
      <c r="E568" s="328">
        <v>561</v>
      </c>
      <c r="F568" s="222">
        <v>0</v>
      </c>
      <c r="G568" s="222">
        <v>0</v>
      </c>
      <c r="H568" s="92"/>
      <c r="I568" s="92">
        <f t="shared" si="17"/>
        <v>0</v>
      </c>
      <c r="J568" s="35"/>
      <c r="L568" s="71"/>
      <c r="M568" s="71"/>
      <c r="N568" s="71"/>
    </row>
    <row r="569" spans="1:14" ht="12.75">
      <c r="A569" s="23" t="s">
        <v>21</v>
      </c>
      <c r="B569" s="21"/>
      <c r="C569" s="21"/>
      <c r="D569" s="21" t="s">
        <v>81</v>
      </c>
      <c r="E569" s="328">
        <v>1902</v>
      </c>
      <c r="F569" s="222">
        <v>1834</v>
      </c>
      <c r="G569" s="222">
        <v>1797.9</v>
      </c>
      <c r="H569" s="92">
        <f t="shared" si="16"/>
        <v>0.9803162486368594</v>
      </c>
      <c r="I569" s="92">
        <f t="shared" si="17"/>
        <v>9.226661640241013E-05</v>
      </c>
      <c r="J569" s="35"/>
      <c r="L569" s="71"/>
      <c r="M569" s="71"/>
      <c r="N569" s="71"/>
    </row>
    <row r="570" spans="1:14" ht="12.75">
      <c r="A570" s="23" t="s">
        <v>233</v>
      </c>
      <c r="B570" s="21"/>
      <c r="C570" s="21"/>
      <c r="D570" s="21" t="s">
        <v>82</v>
      </c>
      <c r="E570" s="328">
        <v>271</v>
      </c>
      <c r="F570" s="222">
        <v>262</v>
      </c>
      <c r="G570" s="222">
        <v>257.28</v>
      </c>
      <c r="H570" s="92">
        <f t="shared" si="16"/>
        <v>0.9819847328244273</v>
      </c>
      <c r="I570" s="92">
        <f t="shared" si="17"/>
        <v>1.3203378979927734E-05</v>
      </c>
      <c r="J570" s="35"/>
      <c r="L570" s="71"/>
      <c r="M570" s="71"/>
      <c r="N570" s="71"/>
    </row>
    <row r="571" spans="1:14" ht="12.75">
      <c r="A571" s="23" t="s">
        <v>9</v>
      </c>
      <c r="B571" s="21"/>
      <c r="C571" s="21"/>
      <c r="D571" s="21" t="s">
        <v>83</v>
      </c>
      <c r="E571" s="328">
        <v>3000</v>
      </c>
      <c r="F571" s="222">
        <v>6007</v>
      </c>
      <c r="G571" s="222">
        <v>4806.68</v>
      </c>
      <c r="H571" s="92">
        <f t="shared" si="16"/>
        <v>0.8001797902447145</v>
      </c>
      <c r="I571" s="92">
        <f t="shared" si="17"/>
        <v>0.00024667450899890797</v>
      </c>
      <c r="J571" s="35"/>
      <c r="L571" s="71"/>
      <c r="M571" s="71"/>
      <c r="N571" s="71"/>
    </row>
    <row r="572" spans="1:14" ht="12.75">
      <c r="A572" s="23" t="s">
        <v>10</v>
      </c>
      <c r="B572" s="21"/>
      <c r="C572" s="21"/>
      <c r="D572" s="21" t="s">
        <v>154</v>
      </c>
      <c r="E572" s="328">
        <v>3000</v>
      </c>
      <c r="F572" s="222">
        <v>2600</v>
      </c>
      <c r="G572" s="222">
        <v>1388.05</v>
      </c>
      <c r="H572" s="92">
        <f t="shared" si="16"/>
        <v>0.5338653846153846</v>
      </c>
      <c r="I572" s="92">
        <f t="shared" si="17"/>
        <v>7.12334817828385E-05</v>
      </c>
      <c r="J572" s="35"/>
      <c r="L572" s="71"/>
      <c r="M572" s="71"/>
      <c r="N572" s="71"/>
    </row>
    <row r="573" spans="1:14" ht="12.75">
      <c r="A573" s="23" t="s">
        <v>12</v>
      </c>
      <c r="B573" s="21"/>
      <c r="C573" s="21"/>
      <c r="D573" s="21" t="s">
        <v>79</v>
      </c>
      <c r="E573" s="328">
        <v>537101</v>
      </c>
      <c r="F573" s="222">
        <v>539860.89</v>
      </c>
      <c r="G573" s="222">
        <v>538455.89</v>
      </c>
      <c r="H573" s="92">
        <f t="shared" si="16"/>
        <v>0.9973974777094892</v>
      </c>
      <c r="I573" s="92">
        <f t="shared" si="17"/>
        <v>0.02763307361491092</v>
      </c>
      <c r="J573" s="35"/>
      <c r="L573" s="71"/>
      <c r="M573" s="71"/>
      <c r="N573" s="71"/>
    </row>
    <row r="574" spans="1:10" s="67" customFormat="1" ht="12.75">
      <c r="A574" s="29" t="s">
        <v>550</v>
      </c>
      <c r="B574" s="21"/>
      <c r="C574" s="21"/>
      <c r="D574" s="21" t="s">
        <v>201</v>
      </c>
      <c r="E574" s="328">
        <v>150</v>
      </c>
      <c r="F574" s="222">
        <v>20</v>
      </c>
      <c r="G574" s="222">
        <v>10</v>
      </c>
      <c r="H574" s="92">
        <f t="shared" si="16"/>
        <v>0.5</v>
      </c>
      <c r="I574" s="92">
        <f t="shared" si="17"/>
        <v>5.131910362223156E-07</v>
      </c>
      <c r="J574" s="35"/>
    </row>
    <row r="575" spans="1:10" s="67" customFormat="1" ht="12.75">
      <c r="A575" s="23" t="s">
        <v>26</v>
      </c>
      <c r="B575" s="21"/>
      <c r="C575" s="21"/>
      <c r="D575" s="21" t="s">
        <v>92</v>
      </c>
      <c r="E575" s="328">
        <v>50</v>
      </c>
      <c r="F575" s="222">
        <v>50</v>
      </c>
      <c r="G575" s="222">
        <v>32.46</v>
      </c>
      <c r="H575" s="92">
        <f t="shared" si="16"/>
        <v>0.6492</v>
      </c>
      <c r="I575" s="92">
        <f t="shared" si="17"/>
        <v>1.6658181035776364E-06</v>
      </c>
      <c r="J575" s="35"/>
    </row>
    <row r="576" spans="1:10" s="67" customFormat="1" ht="12.75">
      <c r="A576" s="23" t="s">
        <v>350</v>
      </c>
      <c r="B576" s="21"/>
      <c r="C576" s="21"/>
      <c r="D576" s="21" t="s">
        <v>143</v>
      </c>
      <c r="E576" s="328">
        <v>547</v>
      </c>
      <c r="F576" s="222">
        <v>547</v>
      </c>
      <c r="G576" s="222">
        <v>546.97</v>
      </c>
      <c r="H576" s="92">
        <f aca="true" t="shared" si="18" ref="H576:H583">G576/F576</f>
        <v>0.9999451553930531</v>
      </c>
      <c r="I576" s="92">
        <f t="shared" si="17"/>
        <v>2.8070010108251994E-05</v>
      </c>
      <c r="J576" s="35"/>
    </row>
    <row r="577" spans="1:14" ht="15" customHeight="1">
      <c r="A577" s="65" t="s">
        <v>62</v>
      </c>
      <c r="B577" s="94"/>
      <c r="C577" s="94">
        <v>90003</v>
      </c>
      <c r="D577" s="94"/>
      <c r="E577" s="324">
        <f>SUM(E578:E582)</f>
        <v>107700</v>
      </c>
      <c r="F577" s="224">
        <f>SUM(F578:F582)</f>
        <v>116000</v>
      </c>
      <c r="G577" s="224">
        <f>SUM(G578:G582)</f>
        <v>104362.19999999998</v>
      </c>
      <c r="H577" s="68">
        <f t="shared" si="18"/>
        <v>0.8996741379310343</v>
      </c>
      <c r="I577" s="68">
        <f t="shared" si="17"/>
        <v>0.0053557745560440535</v>
      </c>
      <c r="J577" s="96"/>
      <c r="L577" s="71"/>
      <c r="M577" s="71"/>
      <c r="N577" s="71"/>
    </row>
    <row r="578" spans="1:14" ht="12.75">
      <c r="A578" s="19" t="s">
        <v>9</v>
      </c>
      <c r="B578" s="18"/>
      <c r="C578" s="18"/>
      <c r="D578" s="18">
        <v>4210</v>
      </c>
      <c r="E578" s="325">
        <v>50000</v>
      </c>
      <c r="F578" s="225">
        <v>50000</v>
      </c>
      <c r="G578" s="225">
        <v>45621.52</v>
      </c>
      <c r="H578" s="92">
        <f t="shared" si="18"/>
        <v>0.9124304</v>
      </c>
      <c r="I578" s="92">
        <f t="shared" si="17"/>
        <v>0.0023412555122837094</v>
      </c>
      <c r="J578" s="35"/>
      <c r="L578" s="71"/>
      <c r="M578" s="71"/>
      <c r="N578" s="71"/>
    </row>
    <row r="579" spans="1:14" ht="12.75">
      <c r="A579" s="19" t="s">
        <v>10</v>
      </c>
      <c r="B579" s="18"/>
      <c r="C579" s="18"/>
      <c r="D579" s="18">
        <v>4260</v>
      </c>
      <c r="E579" s="325">
        <v>2000</v>
      </c>
      <c r="F579" s="225">
        <v>798</v>
      </c>
      <c r="G579" s="225">
        <v>16.7</v>
      </c>
      <c r="H579" s="92">
        <f t="shared" si="18"/>
        <v>0.020927318295739347</v>
      </c>
      <c r="I579" s="92">
        <f t="shared" si="17"/>
        <v>8.57029030491267E-07</v>
      </c>
      <c r="J579" s="35"/>
      <c r="L579" s="71"/>
      <c r="M579" s="71"/>
      <c r="N579" s="71"/>
    </row>
    <row r="580" spans="1:14" ht="12.75">
      <c r="A580" s="29" t="s">
        <v>11</v>
      </c>
      <c r="B580" s="18"/>
      <c r="C580" s="18"/>
      <c r="D580" s="28" t="s">
        <v>136</v>
      </c>
      <c r="E580" s="325">
        <v>5000</v>
      </c>
      <c r="F580" s="225">
        <v>5500</v>
      </c>
      <c r="G580" s="225">
        <v>3871.71</v>
      </c>
      <c r="H580" s="92">
        <f t="shared" si="18"/>
        <v>0.7039472727272728</v>
      </c>
      <c r="I580" s="92">
        <f aca="true" t="shared" si="19" ref="I580:I643">G580/19485921.02</f>
        <v>0.00019869268668523015</v>
      </c>
      <c r="J580" s="35"/>
      <c r="L580" s="71"/>
      <c r="M580" s="71"/>
      <c r="N580" s="71"/>
    </row>
    <row r="581" spans="1:14" ht="12.75">
      <c r="A581" s="19" t="s">
        <v>12</v>
      </c>
      <c r="B581" s="18"/>
      <c r="C581" s="18"/>
      <c r="D581" s="18">
        <v>4300</v>
      </c>
      <c r="E581" s="325">
        <v>50000</v>
      </c>
      <c r="F581" s="225">
        <v>58800</v>
      </c>
      <c r="G581" s="225">
        <v>53950.27</v>
      </c>
      <c r="H581" s="92">
        <f t="shared" si="18"/>
        <v>0.9175215986394557</v>
      </c>
      <c r="I581" s="92">
        <f t="shared" si="19"/>
        <v>0.0027686794965773704</v>
      </c>
      <c r="J581" s="35"/>
      <c r="L581" s="71"/>
      <c r="M581" s="71"/>
      <c r="N581" s="71"/>
    </row>
    <row r="582" spans="1:14" ht="12.75">
      <c r="A582" s="29" t="s">
        <v>26</v>
      </c>
      <c r="B582" s="18"/>
      <c r="C582" s="18"/>
      <c r="D582" s="28" t="s">
        <v>92</v>
      </c>
      <c r="E582" s="325">
        <v>700</v>
      </c>
      <c r="F582" s="225">
        <v>902</v>
      </c>
      <c r="G582" s="225">
        <v>902</v>
      </c>
      <c r="H582" s="92">
        <f t="shared" si="18"/>
        <v>1</v>
      </c>
      <c r="I582" s="92">
        <f t="shared" si="19"/>
        <v>4.628983146725286E-05</v>
      </c>
      <c r="J582" s="35"/>
      <c r="L582" s="71"/>
      <c r="M582" s="71"/>
      <c r="N582" s="71"/>
    </row>
    <row r="583" spans="1:14" ht="15" customHeight="1">
      <c r="A583" s="65" t="s">
        <v>241</v>
      </c>
      <c r="B583" s="94"/>
      <c r="C583" s="94">
        <v>90004</v>
      </c>
      <c r="D583" s="94"/>
      <c r="E583" s="324">
        <f>SUM(E584:E590)</f>
        <v>64344</v>
      </c>
      <c r="F583" s="224">
        <f>SUM(F584:F591)</f>
        <v>103996</v>
      </c>
      <c r="G583" s="224">
        <f>SUM(G584:G591)</f>
        <v>94793.69</v>
      </c>
      <c r="H583" s="68">
        <f t="shared" si="18"/>
        <v>0.9115128466479481</v>
      </c>
      <c r="I583" s="68">
        <f t="shared" si="19"/>
        <v>0.0048647271998436955</v>
      </c>
      <c r="J583" s="96"/>
      <c r="L583" s="74"/>
      <c r="M583" s="71"/>
      <c r="N583" s="71"/>
    </row>
    <row r="584" spans="1:14" ht="12.75">
      <c r="A584" s="29" t="s">
        <v>21</v>
      </c>
      <c r="B584" s="94"/>
      <c r="C584" s="94"/>
      <c r="D584" s="28" t="s">
        <v>81</v>
      </c>
      <c r="E584" s="329">
        <v>301</v>
      </c>
      <c r="F584" s="223">
        <v>0</v>
      </c>
      <c r="G584" s="223">
        <v>0</v>
      </c>
      <c r="H584" s="92"/>
      <c r="I584" s="92">
        <f t="shared" si="19"/>
        <v>0</v>
      </c>
      <c r="J584" s="96"/>
      <c r="L584" s="74"/>
      <c r="M584" s="71"/>
      <c r="N584" s="71"/>
    </row>
    <row r="585" spans="1:14" ht="12.75">
      <c r="A585" s="29" t="s">
        <v>22</v>
      </c>
      <c r="B585" s="94"/>
      <c r="C585" s="94"/>
      <c r="D585" s="28" t="s">
        <v>82</v>
      </c>
      <c r="E585" s="329">
        <v>43</v>
      </c>
      <c r="F585" s="223">
        <v>0</v>
      </c>
      <c r="G585" s="223">
        <v>0</v>
      </c>
      <c r="H585" s="92"/>
      <c r="I585" s="92">
        <f t="shared" si="19"/>
        <v>0</v>
      </c>
      <c r="J585" s="96"/>
      <c r="L585" s="74"/>
      <c r="M585" s="71"/>
      <c r="N585" s="71"/>
    </row>
    <row r="586" spans="1:14" ht="12.75">
      <c r="A586" s="29" t="s">
        <v>165</v>
      </c>
      <c r="B586" s="18"/>
      <c r="C586" s="18"/>
      <c r="D586" s="28" t="s">
        <v>166</v>
      </c>
      <c r="E586" s="325">
        <v>2000</v>
      </c>
      <c r="F586" s="225">
        <v>0</v>
      </c>
      <c r="G586" s="225">
        <v>0</v>
      </c>
      <c r="H586" s="92"/>
      <c r="I586" s="92">
        <f t="shared" si="19"/>
        <v>0</v>
      </c>
      <c r="J586" s="35"/>
      <c r="L586" s="74"/>
      <c r="M586" s="71"/>
      <c r="N586" s="71"/>
    </row>
    <row r="587" spans="1:14" ht="12.75">
      <c r="A587" s="19" t="s">
        <v>9</v>
      </c>
      <c r="B587" s="18"/>
      <c r="C587" s="18"/>
      <c r="D587" s="18">
        <v>4210</v>
      </c>
      <c r="E587" s="325">
        <v>40000</v>
      </c>
      <c r="F587" s="225">
        <v>67832</v>
      </c>
      <c r="G587" s="225">
        <v>65391.56</v>
      </c>
      <c r="H587" s="92">
        <f aca="true" t="shared" si="20" ref="H587:H609">G587/F587</f>
        <v>0.9640222903644298</v>
      </c>
      <c r="I587" s="92">
        <f t="shared" si="19"/>
        <v>0.003355836243659372</v>
      </c>
      <c r="J587" s="35"/>
      <c r="L587" s="74"/>
      <c r="M587" s="71"/>
      <c r="N587" s="71"/>
    </row>
    <row r="588" spans="1:10" s="67" customFormat="1" ht="12.75">
      <c r="A588" s="19" t="s">
        <v>10</v>
      </c>
      <c r="B588" s="18"/>
      <c r="C588" s="18"/>
      <c r="D588" s="18" t="s">
        <v>154</v>
      </c>
      <c r="E588" s="325">
        <v>2000</v>
      </c>
      <c r="F588" s="225">
        <v>2000</v>
      </c>
      <c r="G588" s="225">
        <v>513.32</v>
      </c>
      <c r="H588" s="92">
        <f t="shared" si="20"/>
        <v>0.25666</v>
      </c>
      <c r="I588" s="92">
        <f t="shared" si="19"/>
        <v>2.6343122271363903E-05</v>
      </c>
      <c r="J588" s="35"/>
    </row>
    <row r="589" spans="1:14" ht="12.75">
      <c r="A589" s="29" t="s">
        <v>11</v>
      </c>
      <c r="B589" s="18"/>
      <c r="C589" s="18"/>
      <c r="D589" s="28" t="s">
        <v>136</v>
      </c>
      <c r="E589" s="325">
        <v>5000</v>
      </c>
      <c r="F589" s="225">
        <v>1500</v>
      </c>
      <c r="G589" s="225">
        <v>60.01</v>
      </c>
      <c r="H589" s="92">
        <f t="shared" si="20"/>
        <v>0.04000666666666666</v>
      </c>
      <c r="I589" s="92">
        <f t="shared" si="19"/>
        <v>3.0796594083701158E-06</v>
      </c>
      <c r="J589" s="35"/>
      <c r="L589" s="71"/>
      <c r="M589" s="71"/>
      <c r="N589" s="71"/>
    </row>
    <row r="590" spans="1:14" ht="12.75">
      <c r="A590" s="19" t="s">
        <v>12</v>
      </c>
      <c r="B590" s="18"/>
      <c r="C590" s="18"/>
      <c r="D590" s="18">
        <v>4300</v>
      </c>
      <c r="E590" s="325">
        <v>15000</v>
      </c>
      <c r="F590" s="225">
        <v>12000</v>
      </c>
      <c r="G590" s="225">
        <v>8164.8</v>
      </c>
      <c r="H590" s="92">
        <f t="shared" si="20"/>
        <v>0.6804</v>
      </c>
      <c r="I590" s="92">
        <f t="shared" si="19"/>
        <v>0.0004190102172547962</v>
      </c>
      <c r="J590" s="35"/>
      <c r="L590" s="71"/>
      <c r="M590" s="71"/>
      <c r="N590" s="71"/>
    </row>
    <row r="591" spans="1:14" ht="14.25" customHeight="1">
      <c r="A591" s="19" t="s">
        <v>396</v>
      </c>
      <c r="B591" s="18"/>
      <c r="C591" s="18"/>
      <c r="D591" s="18" t="s">
        <v>149</v>
      </c>
      <c r="E591" s="325">
        <v>0</v>
      </c>
      <c r="F591" s="225">
        <v>20664</v>
      </c>
      <c r="G591" s="225">
        <v>20664</v>
      </c>
      <c r="H591" s="92">
        <f t="shared" si="20"/>
        <v>1</v>
      </c>
      <c r="I591" s="92">
        <f t="shared" si="19"/>
        <v>0.0010604579572497928</v>
      </c>
      <c r="J591" s="35"/>
      <c r="L591" s="71"/>
      <c r="M591" s="71"/>
      <c r="N591" s="71"/>
    </row>
    <row r="592" spans="1:14" ht="15" customHeight="1">
      <c r="A592" s="65" t="s">
        <v>527</v>
      </c>
      <c r="B592" s="94"/>
      <c r="C592" s="94" t="s">
        <v>510</v>
      </c>
      <c r="D592" s="94"/>
      <c r="E592" s="324">
        <f>SUM(E593:E594)</f>
        <v>23400</v>
      </c>
      <c r="F592" s="224">
        <f>SUM(F593:F594)</f>
        <v>23400</v>
      </c>
      <c r="G592" s="224">
        <f>SUM(G593:G594)</f>
        <v>23400</v>
      </c>
      <c r="H592" s="68">
        <f t="shared" si="20"/>
        <v>1</v>
      </c>
      <c r="I592" s="68">
        <f t="shared" si="19"/>
        <v>0.0012008670247602184</v>
      </c>
      <c r="J592" s="96"/>
      <c r="L592" s="71"/>
      <c r="M592" s="71"/>
      <c r="N592" s="71"/>
    </row>
    <row r="593" spans="1:10" s="67" customFormat="1" ht="12.75">
      <c r="A593" s="29" t="s">
        <v>12</v>
      </c>
      <c r="B593" s="18"/>
      <c r="C593" s="59"/>
      <c r="D593" s="18" t="s">
        <v>272</v>
      </c>
      <c r="E593" s="325">
        <v>19890</v>
      </c>
      <c r="F593" s="225">
        <v>19890</v>
      </c>
      <c r="G593" s="225">
        <v>19890</v>
      </c>
      <c r="H593" s="92">
        <f t="shared" si="20"/>
        <v>1</v>
      </c>
      <c r="I593" s="92">
        <f>G593/19485921.02</f>
        <v>0.0010207369710461857</v>
      </c>
      <c r="J593" s="35"/>
    </row>
    <row r="594" spans="1:14" ht="12.75">
      <c r="A594" s="29" t="s">
        <v>12</v>
      </c>
      <c r="B594" s="18"/>
      <c r="C594" s="59"/>
      <c r="D594" s="18" t="s">
        <v>253</v>
      </c>
      <c r="E594" s="325">
        <v>3510</v>
      </c>
      <c r="F594" s="225">
        <v>3510</v>
      </c>
      <c r="G594" s="225">
        <v>3510</v>
      </c>
      <c r="H594" s="92">
        <f t="shared" si="20"/>
        <v>1</v>
      </c>
      <c r="I594" s="92">
        <f t="shared" si="19"/>
        <v>0.00018013005371403276</v>
      </c>
      <c r="J594" s="35"/>
      <c r="L594" s="71"/>
      <c r="M594" s="71"/>
      <c r="N594" s="71"/>
    </row>
    <row r="595" spans="1:10" ht="15" customHeight="1">
      <c r="A595" s="65" t="s">
        <v>63</v>
      </c>
      <c r="B595" s="94"/>
      <c r="C595" s="94">
        <v>90015</v>
      </c>
      <c r="D595" s="94"/>
      <c r="E595" s="324">
        <f>SUM(E596:E600)</f>
        <v>355000</v>
      </c>
      <c r="F595" s="224">
        <f>SUM(F596:F600)</f>
        <v>369949</v>
      </c>
      <c r="G595" s="224">
        <f>SUM(G596:G600)</f>
        <v>337863.5399999999</v>
      </c>
      <c r="H595" s="68">
        <f t="shared" si="20"/>
        <v>0.9132705859456302</v>
      </c>
      <c r="I595" s="68">
        <f t="shared" si="19"/>
        <v>0.017338854019433973</v>
      </c>
      <c r="J595" s="96"/>
    </row>
    <row r="596" spans="1:10" s="67" customFormat="1" ht="12.75">
      <c r="A596" s="29" t="s">
        <v>9</v>
      </c>
      <c r="B596" s="18"/>
      <c r="C596" s="18"/>
      <c r="D596" s="28" t="s">
        <v>83</v>
      </c>
      <c r="E596" s="325">
        <v>20000</v>
      </c>
      <c r="F596" s="225">
        <v>18000</v>
      </c>
      <c r="G596" s="225">
        <v>12080.34</v>
      </c>
      <c r="H596" s="92">
        <f t="shared" si="20"/>
        <v>0.67113</v>
      </c>
      <c r="I596" s="92">
        <f t="shared" si="19"/>
        <v>0.0006199522202517888</v>
      </c>
      <c r="J596" s="35"/>
    </row>
    <row r="597" spans="1:10" ht="12.75">
      <c r="A597" s="19" t="s">
        <v>10</v>
      </c>
      <c r="B597" s="18"/>
      <c r="C597" s="18"/>
      <c r="D597" s="18">
        <v>4260</v>
      </c>
      <c r="E597" s="325">
        <v>190000</v>
      </c>
      <c r="F597" s="225">
        <v>190000</v>
      </c>
      <c r="G597" s="223">
        <v>171010.61</v>
      </c>
      <c r="H597" s="92">
        <f t="shared" si="20"/>
        <v>0.9000558421052631</v>
      </c>
      <c r="I597" s="92">
        <f t="shared" si="19"/>
        <v>0.008776111215091028</v>
      </c>
      <c r="J597" s="35"/>
    </row>
    <row r="598" spans="1:10" s="67" customFormat="1" ht="12.75">
      <c r="A598" s="19" t="s">
        <v>11</v>
      </c>
      <c r="B598" s="18"/>
      <c r="C598" s="18"/>
      <c r="D598" s="18">
        <v>4270</v>
      </c>
      <c r="E598" s="325">
        <v>95000</v>
      </c>
      <c r="F598" s="225">
        <v>97000</v>
      </c>
      <c r="G598" s="225">
        <v>95336.87</v>
      </c>
      <c r="H598" s="92">
        <f t="shared" si="20"/>
        <v>0.9828543298969071</v>
      </c>
      <c r="I598" s="92">
        <f t="shared" si="19"/>
        <v>0.004892602710549219</v>
      </c>
      <c r="J598" s="35"/>
    </row>
    <row r="599" spans="1:10" ht="12.75">
      <c r="A599" s="19" t="s">
        <v>12</v>
      </c>
      <c r="B599" s="18"/>
      <c r="C599" s="18"/>
      <c r="D599" s="18">
        <v>4300</v>
      </c>
      <c r="E599" s="325">
        <v>15000</v>
      </c>
      <c r="F599" s="225">
        <v>12450</v>
      </c>
      <c r="G599" s="225">
        <v>7758.66</v>
      </c>
      <c r="H599" s="92">
        <f t="shared" si="20"/>
        <v>0.6231855421686747</v>
      </c>
      <c r="I599" s="92">
        <f t="shared" si="19"/>
        <v>0.0003981674765096631</v>
      </c>
      <c r="J599" s="35"/>
    </row>
    <row r="600" spans="1:10" ht="12.75">
      <c r="A600" s="19" t="s">
        <v>90</v>
      </c>
      <c r="B600" s="18"/>
      <c r="C600" s="18"/>
      <c r="D600" s="18" t="s">
        <v>89</v>
      </c>
      <c r="E600" s="325">
        <v>35000</v>
      </c>
      <c r="F600" s="225">
        <v>52499</v>
      </c>
      <c r="G600" s="225">
        <v>51677.06</v>
      </c>
      <c r="H600" s="92">
        <f t="shared" si="20"/>
        <v>0.9843437017847959</v>
      </c>
      <c r="I600" s="92">
        <f t="shared" si="19"/>
        <v>0.0026520203970322774</v>
      </c>
      <c r="J600" s="35"/>
    </row>
    <row r="601" spans="1:10" ht="25.5">
      <c r="A601" s="343" t="s">
        <v>226</v>
      </c>
      <c r="B601" s="336"/>
      <c r="C601" s="336" t="s">
        <v>227</v>
      </c>
      <c r="D601" s="336"/>
      <c r="E601" s="324">
        <f>E602+E603</f>
        <v>0</v>
      </c>
      <c r="F601" s="344">
        <f>F602+F603</f>
        <v>168</v>
      </c>
      <c r="G601" s="344">
        <f>G602+G603</f>
        <v>0</v>
      </c>
      <c r="H601" s="338">
        <f t="shared" si="20"/>
        <v>0</v>
      </c>
      <c r="I601" s="68">
        <f t="shared" si="19"/>
        <v>0</v>
      </c>
      <c r="J601" s="337"/>
    </row>
    <row r="602" spans="1:10" ht="12.75">
      <c r="A602" s="348" t="s">
        <v>9</v>
      </c>
      <c r="B602" s="350"/>
      <c r="C602" s="350"/>
      <c r="D602" s="350" t="s">
        <v>83</v>
      </c>
      <c r="E602" s="329">
        <v>0</v>
      </c>
      <c r="F602" s="351">
        <v>168</v>
      </c>
      <c r="G602" s="351">
        <v>0</v>
      </c>
      <c r="H602" s="352">
        <f t="shared" si="20"/>
        <v>0</v>
      </c>
      <c r="I602" s="92">
        <f t="shared" si="19"/>
        <v>0</v>
      </c>
      <c r="J602" s="353"/>
    </row>
    <row r="603" spans="1:10" ht="12.75">
      <c r="A603" s="348" t="s">
        <v>12</v>
      </c>
      <c r="B603" s="350"/>
      <c r="C603" s="350"/>
      <c r="D603" s="350" t="s">
        <v>79</v>
      </c>
      <c r="E603" s="329">
        <v>0</v>
      </c>
      <c r="F603" s="351">
        <v>0</v>
      </c>
      <c r="G603" s="351">
        <v>0</v>
      </c>
      <c r="H603" s="352" t="e">
        <f t="shared" si="20"/>
        <v>#DIV/0!</v>
      </c>
      <c r="I603" s="92">
        <f t="shared" si="19"/>
        <v>0</v>
      </c>
      <c r="J603" s="353"/>
    </row>
    <row r="604" spans="1:10" s="67" customFormat="1" ht="15" customHeight="1">
      <c r="A604" s="65" t="s">
        <v>15</v>
      </c>
      <c r="B604" s="94"/>
      <c r="C604" s="94" t="s">
        <v>91</v>
      </c>
      <c r="D604" s="94"/>
      <c r="E604" s="324">
        <f>SUM(E605:E616)</f>
        <v>379186</v>
      </c>
      <c r="F604" s="224">
        <f>SUM(F605:F617)</f>
        <v>367886</v>
      </c>
      <c r="G604" s="224">
        <f>SUM(G605:G617)</f>
        <v>289973.67000000004</v>
      </c>
      <c r="H604" s="68">
        <f t="shared" si="20"/>
        <v>0.7882161049890456</v>
      </c>
      <c r="I604" s="68">
        <f t="shared" si="19"/>
        <v>0.01488118881844878</v>
      </c>
      <c r="J604" s="96"/>
    </row>
    <row r="605" spans="1:10" ht="12.75">
      <c r="A605" s="29" t="s">
        <v>336</v>
      </c>
      <c r="B605" s="18"/>
      <c r="C605" s="18"/>
      <c r="D605" s="28" t="s">
        <v>98</v>
      </c>
      <c r="E605" s="325">
        <v>14000</v>
      </c>
      <c r="F605" s="225">
        <v>14000</v>
      </c>
      <c r="G605" s="225">
        <v>13878.74</v>
      </c>
      <c r="H605" s="92">
        <f t="shared" si="20"/>
        <v>0.9913385714285714</v>
      </c>
      <c r="I605" s="92">
        <f t="shared" si="19"/>
        <v>0.00071224449620601</v>
      </c>
      <c r="J605" s="35"/>
    </row>
    <row r="606" spans="1:10" ht="12.75">
      <c r="A606" s="29" t="s">
        <v>19</v>
      </c>
      <c r="B606" s="18"/>
      <c r="C606" s="18"/>
      <c r="D606" s="28" t="s">
        <v>151</v>
      </c>
      <c r="E606" s="325">
        <v>260400</v>
      </c>
      <c r="F606" s="225">
        <v>245702</v>
      </c>
      <c r="G606" s="225">
        <v>182567.6</v>
      </c>
      <c r="H606" s="92">
        <f t="shared" si="20"/>
        <v>0.7430448266599377</v>
      </c>
      <c r="I606" s="92">
        <f t="shared" si="19"/>
        <v>0.009369205582462122</v>
      </c>
      <c r="J606" s="35"/>
    </row>
    <row r="607" spans="1:10" s="67" customFormat="1" ht="12.75">
      <c r="A607" s="29" t="s">
        <v>20</v>
      </c>
      <c r="B607" s="18"/>
      <c r="C607" s="18"/>
      <c r="D607" s="28" t="s">
        <v>171</v>
      </c>
      <c r="E607" s="325">
        <v>16546</v>
      </c>
      <c r="F607" s="225">
        <v>15667</v>
      </c>
      <c r="G607" s="225">
        <v>15666.25</v>
      </c>
      <c r="H607" s="92">
        <f t="shared" si="20"/>
        <v>0.9999521286781132</v>
      </c>
      <c r="I607" s="92">
        <f t="shared" si="19"/>
        <v>0.0008039779071217851</v>
      </c>
      <c r="J607" s="35"/>
    </row>
    <row r="608" spans="1:10" ht="12.75">
      <c r="A608" s="29" t="s">
        <v>21</v>
      </c>
      <c r="B608" s="18"/>
      <c r="C608" s="18"/>
      <c r="D608" s="28" t="s">
        <v>81</v>
      </c>
      <c r="E608" s="325">
        <v>47605</v>
      </c>
      <c r="F608" s="225">
        <v>43546</v>
      </c>
      <c r="G608" s="225">
        <v>33789.28</v>
      </c>
      <c r="H608" s="92">
        <f t="shared" si="20"/>
        <v>0.77594451844027</v>
      </c>
      <c r="I608" s="92">
        <f t="shared" si="19"/>
        <v>0.0017340355616405963</v>
      </c>
      <c r="J608" s="35"/>
    </row>
    <row r="609" spans="1:10" ht="12.75">
      <c r="A609" s="29" t="s">
        <v>22</v>
      </c>
      <c r="B609" s="18"/>
      <c r="C609" s="18"/>
      <c r="D609" s="28" t="s">
        <v>82</v>
      </c>
      <c r="E609" s="325">
        <v>6655</v>
      </c>
      <c r="F609" s="225">
        <v>6288</v>
      </c>
      <c r="G609" s="225">
        <v>5413.14</v>
      </c>
      <c r="H609" s="92">
        <f t="shared" si="20"/>
        <v>0.8608683206106871</v>
      </c>
      <c r="I609" s="92">
        <f t="shared" si="19"/>
        <v>0.00027779749258164657</v>
      </c>
      <c r="J609" s="35"/>
    </row>
    <row r="610" spans="1:10" ht="12.75">
      <c r="A610" s="29" t="s">
        <v>165</v>
      </c>
      <c r="B610" s="18"/>
      <c r="C610" s="18"/>
      <c r="D610" s="28" t="s">
        <v>166</v>
      </c>
      <c r="E610" s="325">
        <v>1000</v>
      </c>
      <c r="F610" s="225">
        <v>0</v>
      </c>
      <c r="G610" s="225">
        <v>0</v>
      </c>
      <c r="H610" s="92"/>
      <c r="I610" s="92">
        <f t="shared" si="19"/>
        <v>0</v>
      </c>
      <c r="J610" s="35"/>
    </row>
    <row r="611" spans="1:10" ht="12.75">
      <c r="A611" s="29" t="s">
        <v>9</v>
      </c>
      <c r="B611" s="18"/>
      <c r="C611" s="18"/>
      <c r="D611" s="28" t="s">
        <v>83</v>
      </c>
      <c r="E611" s="325">
        <v>5000</v>
      </c>
      <c r="F611" s="225">
        <v>10000</v>
      </c>
      <c r="G611" s="225">
        <v>8430.17</v>
      </c>
      <c r="H611" s="92">
        <f>G611/F611</f>
        <v>0.843017</v>
      </c>
      <c r="I611" s="92">
        <f t="shared" si="19"/>
        <v>0.0004326287677830278</v>
      </c>
      <c r="J611" s="35"/>
    </row>
    <row r="612" spans="1:10" ht="12.75">
      <c r="A612" s="29" t="s">
        <v>11</v>
      </c>
      <c r="B612" s="18"/>
      <c r="C612" s="18"/>
      <c r="D612" s="28" t="s">
        <v>136</v>
      </c>
      <c r="E612" s="325">
        <v>500</v>
      </c>
      <c r="F612" s="225">
        <v>0</v>
      </c>
      <c r="G612" s="225">
        <v>0</v>
      </c>
      <c r="H612" s="92"/>
      <c r="I612" s="92">
        <f t="shared" si="19"/>
        <v>0</v>
      </c>
      <c r="J612" s="35"/>
    </row>
    <row r="613" spans="1:10" ht="12.75">
      <c r="A613" s="29" t="s">
        <v>48</v>
      </c>
      <c r="B613" s="18"/>
      <c r="C613" s="18"/>
      <c r="D613" s="28" t="s">
        <v>138</v>
      </c>
      <c r="E613" s="325">
        <v>1800</v>
      </c>
      <c r="F613" s="225">
        <v>1800</v>
      </c>
      <c r="G613" s="225">
        <v>1467</v>
      </c>
      <c r="H613" s="92">
        <f aca="true" t="shared" si="21" ref="H613:H682">G613/F613</f>
        <v>0.815</v>
      </c>
      <c r="I613" s="92">
        <f t="shared" si="19"/>
        <v>7.52851250138137E-05</v>
      </c>
      <c r="J613" s="35"/>
    </row>
    <row r="614" spans="1:10" ht="12.75">
      <c r="A614" s="19" t="s">
        <v>12</v>
      </c>
      <c r="B614" s="18"/>
      <c r="C614" s="18"/>
      <c r="D614" s="18" t="s">
        <v>79</v>
      </c>
      <c r="E614" s="325">
        <v>9500</v>
      </c>
      <c r="F614" s="225">
        <v>12350</v>
      </c>
      <c r="G614" s="225">
        <v>10310.6</v>
      </c>
      <c r="H614" s="92">
        <f t="shared" si="21"/>
        <v>0.8348663967611336</v>
      </c>
      <c r="I614" s="92">
        <f t="shared" si="19"/>
        <v>0.0005291307498073807</v>
      </c>
      <c r="J614" s="35"/>
    </row>
    <row r="615" spans="1:10" ht="12.75">
      <c r="A615" s="29" t="s">
        <v>550</v>
      </c>
      <c r="B615" s="18"/>
      <c r="C615" s="18"/>
      <c r="D615" s="28" t="s">
        <v>201</v>
      </c>
      <c r="E615" s="325">
        <v>500</v>
      </c>
      <c r="F615" s="225">
        <v>555</v>
      </c>
      <c r="G615" s="225">
        <v>473.55</v>
      </c>
      <c r="H615" s="92">
        <f t="shared" si="21"/>
        <v>0.8532432432432433</v>
      </c>
      <c r="I615" s="92">
        <f t="shared" si="19"/>
        <v>2.4302161520307754E-05</v>
      </c>
      <c r="J615" s="35"/>
    </row>
    <row r="616" spans="1:10" ht="12.75">
      <c r="A616" s="29" t="s">
        <v>338</v>
      </c>
      <c r="B616" s="18"/>
      <c r="C616" s="18"/>
      <c r="D616" s="28" t="s">
        <v>143</v>
      </c>
      <c r="E616" s="325">
        <v>15680</v>
      </c>
      <c r="F616" s="225">
        <v>16428</v>
      </c>
      <c r="G616" s="225">
        <v>16427.34</v>
      </c>
      <c r="H616" s="92">
        <f t="shared" si="21"/>
        <v>0.9999598246895545</v>
      </c>
      <c r="I616" s="92">
        <f t="shared" si="19"/>
        <v>0.0008430363636976293</v>
      </c>
      <c r="J616" s="35"/>
    </row>
    <row r="617" spans="1:10" ht="25.5">
      <c r="A617" s="29" t="s">
        <v>215</v>
      </c>
      <c r="B617" s="18"/>
      <c r="C617" s="18"/>
      <c r="D617" s="28" t="s">
        <v>200</v>
      </c>
      <c r="E617" s="325">
        <v>0</v>
      </c>
      <c r="F617" s="225">
        <v>1550</v>
      </c>
      <c r="G617" s="225">
        <v>1550</v>
      </c>
      <c r="H617" s="92">
        <f t="shared" si="21"/>
        <v>1</v>
      </c>
      <c r="I617" s="92">
        <f t="shared" si="19"/>
        <v>7.954461061445891E-05</v>
      </c>
      <c r="J617" s="35"/>
    </row>
    <row r="618" spans="1:10" ht="18" customHeight="1">
      <c r="A618" s="20" t="s">
        <v>64</v>
      </c>
      <c r="B618" s="16">
        <v>921</v>
      </c>
      <c r="C618" s="16"/>
      <c r="D618" s="16"/>
      <c r="E618" s="323">
        <f>SUM(E619,E627,E630,E635,E633)</f>
        <v>688000</v>
      </c>
      <c r="F618" s="333">
        <f>SUM(F619,F627,F630,F635,F633)</f>
        <v>787166</v>
      </c>
      <c r="G618" s="188">
        <f>SUM(G619,G627,G630,G635,G633)</f>
        <v>761137.52</v>
      </c>
      <c r="H618" s="30">
        <f t="shared" si="21"/>
        <v>0.9669339376954798</v>
      </c>
      <c r="I618" s="30">
        <f t="shared" si="19"/>
        <v>0.03906089525964834</v>
      </c>
      <c r="J618" s="188">
        <f>SUM(J619,J627,J630)</f>
        <v>0</v>
      </c>
    </row>
    <row r="619" spans="1:10" ht="15" customHeight="1">
      <c r="A619" s="65" t="s">
        <v>65</v>
      </c>
      <c r="B619" s="94"/>
      <c r="C619" s="94">
        <v>92105</v>
      </c>
      <c r="D619" s="94"/>
      <c r="E619" s="324">
        <f>SUM(E620:E626)</f>
        <v>35000</v>
      </c>
      <c r="F619" s="224">
        <f>SUM(F620:F626)</f>
        <v>37582</v>
      </c>
      <c r="G619" s="224">
        <f>SUM(G620:G626)</f>
        <v>32438.52</v>
      </c>
      <c r="H619" s="68">
        <f t="shared" si="21"/>
        <v>0.8631398009685488</v>
      </c>
      <c r="I619" s="68">
        <f t="shared" si="19"/>
        <v>0.0016647157692318308</v>
      </c>
      <c r="J619" s="96"/>
    </row>
    <row r="620" spans="1:10" ht="12.75">
      <c r="A620" s="29" t="s">
        <v>27</v>
      </c>
      <c r="B620" s="28"/>
      <c r="C620" s="28"/>
      <c r="D620" s="28" t="s">
        <v>81</v>
      </c>
      <c r="E620" s="329">
        <v>1032</v>
      </c>
      <c r="F620" s="223">
        <v>0</v>
      </c>
      <c r="G620" s="223">
        <v>0</v>
      </c>
      <c r="H620" s="92">
        <v>0</v>
      </c>
      <c r="I620" s="92">
        <f t="shared" si="19"/>
        <v>0</v>
      </c>
      <c r="J620" s="35"/>
    </row>
    <row r="621" spans="1:10" s="71" customFormat="1" ht="12.75">
      <c r="A621" s="29" t="s">
        <v>165</v>
      </c>
      <c r="B621" s="18"/>
      <c r="C621" s="18"/>
      <c r="D621" s="28" t="s">
        <v>166</v>
      </c>
      <c r="E621" s="325">
        <v>6000</v>
      </c>
      <c r="F621" s="225">
        <v>6000</v>
      </c>
      <c r="G621" s="225">
        <v>4000</v>
      </c>
      <c r="H621" s="92">
        <f t="shared" si="21"/>
        <v>0.6666666666666666</v>
      </c>
      <c r="I621" s="92">
        <f t="shared" si="19"/>
        <v>0.00020527641448892623</v>
      </c>
      <c r="J621" s="35"/>
    </row>
    <row r="622" spans="1:10" s="71" customFormat="1" ht="12.75">
      <c r="A622" s="29" t="s">
        <v>546</v>
      </c>
      <c r="B622" s="18"/>
      <c r="C622" s="18"/>
      <c r="D622" s="28" t="s">
        <v>555</v>
      </c>
      <c r="E622" s="325">
        <v>0</v>
      </c>
      <c r="F622" s="225">
        <v>941</v>
      </c>
      <c r="G622" s="225">
        <v>940.2</v>
      </c>
      <c r="H622" s="92">
        <f t="shared" si="21"/>
        <v>0.9991498405951116</v>
      </c>
      <c r="I622" s="92">
        <f t="shared" si="19"/>
        <v>4.825022122562211E-05</v>
      </c>
      <c r="J622" s="35"/>
    </row>
    <row r="623" spans="1:10" ht="12.75">
      <c r="A623" s="19" t="s">
        <v>9</v>
      </c>
      <c r="B623" s="18"/>
      <c r="C623" s="18"/>
      <c r="D623" s="18" t="s">
        <v>83</v>
      </c>
      <c r="E623" s="325">
        <v>9000</v>
      </c>
      <c r="F623" s="225">
        <v>10100</v>
      </c>
      <c r="G623" s="225">
        <v>8402.73</v>
      </c>
      <c r="H623" s="92">
        <f t="shared" si="21"/>
        <v>0.8319534653465346</v>
      </c>
      <c r="I623" s="92">
        <f t="shared" si="19"/>
        <v>0.00043122057157963373</v>
      </c>
      <c r="J623" s="35"/>
    </row>
    <row r="624" spans="1:10" s="67" customFormat="1" ht="12.75">
      <c r="A624" s="29" t="s">
        <v>10</v>
      </c>
      <c r="B624" s="18"/>
      <c r="C624" s="18"/>
      <c r="D624" s="28" t="s">
        <v>154</v>
      </c>
      <c r="E624" s="325">
        <v>468</v>
      </c>
      <c r="F624" s="225">
        <v>2641</v>
      </c>
      <c r="G624" s="225">
        <v>2177.45</v>
      </c>
      <c r="H624" s="92">
        <f t="shared" si="21"/>
        <v>0.8244793638773191</v>
      </c>
      <c r="I624" s="92">
        <f t="shared" si="19"/>
        <v>0.00011174478218222809</v>
      </c>
      <c r="J624" s="35"/>
    </row>
    <row r="625" spans="1:10" ht="12.75">
      <c r="A625" s="19" t="s">
        <v>12</v>
      </c>
      <c r="B625" s="18"/>
      <c r="C625" s="18"/>
      <c r="D625" s="18">
        <v>4300</v>
      </c>
      <c r="E625" s="325">
        <v>18000</v>
      </c>
      <c r="F625" s="225">
        <v>17900</v>
      </c>
      <c r="G625" s="225">
        <v>16918.14</v>
      </c>
      <c r="H625" s="92">
        <f t="shared" si="21"/>
        <v>0.9451474860335195</v>
      </c>
      <c r="I625" s="92">
        <f t="shared" si="19"/>
        <v>0.0008682237797554206</v>
      </c>
      <c r="J625" s="35"/>
    </row>
    <row r="626" spans="1:10" ht="12.75">
      <c r="A626" s="29" t="s">
        <v>26</v>
      </c>
      <c r="B626" s="18"/>
      <c r="C626" s="18"/>
      <c r="D626" s="18" t="s">
        <v>92</v>
      </c>
      <c r="E626" s="325">
        <v>500</v>
      </c>
      <c r="F626" s="225">
        <v>0</v>
      </c>
      <c r="G626" s="225">
        <v>0</v>
      </c>
      <c r="H626" s="92"/>
      <c r="I626" s="92">
        <f t="shared" si="19"/>
        <v>0</v>
      </c>
      <c r="J626" s="35"/>
    </row>
    <row r="627" spans="1:10" ht="15" customHeight="1">
      <c r="A627" s="65" t="s">
        <v>66</v>
      </c>
      <c r="B627" s="94"/>
      <c r="C627" s="94">
        <v>92109</v>
      </c>
      <c r="D627" s="94"/>
      <c r="E627" s="324">
        <f>SUM(E628:E629)</f>
        <v>300000</v>
      </c>
      <c r="F627" s="224">
        <f>SUM(F628:F629)</f>
        <v>328400</v>
      </c>
      <c r="G627" s="224">
        <f>SUM(G628:G629)</f>
        <v>307515</v>
      </c>
      <c r="H627" s="68">
        <f t="shared" si="21"/>
        <v>0.9364037758830694</v>
      </c>
      <c r="I627" s="68">
        <f t="shared" si="19"/>
        <v>0.015781394150390538</v>
      </c>
      <c r="J627" s="96"/>
    </row>
    <row r="628" spans="1:10" ht="25.5">
      <c r="A628" s="29" t="s">
        <v>193</v>
      </c>
      <c r="B628" s="18"/>
      <c r="C628" s="18"/>
      <c r="D628" s="28" t="s">
        <v>172</v>
      </c>
      <c r="E628" s="325">
        <v>300000</v>
      </c>
      <c r="F628" s="225">
        <v>303400</v>
      </c>
      <c r="G628" s="225">
        <v>303400</v>
      </c>
      <c r="H628" s="92">
        <f t="shared" si="21"/>
        <v>1</v>
      </c>
      <c r="I628" s="92">
        <f t="shared" si="19"/>
        <v>0.015570216038985054</v>
      </c>
      <c r="J628" s="35"/>
    </row>
    <row r="629" spans="1:10" ht="36" customHeight="1">
      <c r="A629" s="106" t="s">
        <v>585</v>
      </c>
      <c r="B629" s="18"/>
      <c r="C629" s="18"/>
      <c r="D629" s="28" t="s">
        <v>528</v>
      </c>
      <c r="E629" s="325">
        <v>0</v>
      </c>
      <c r="F629" s="225">
        <v>25000</v>
      </c>
      <c r="G629" s="225">
        <v>4115</v>
      </c>
      <c r="H629" s="92">
        <f t="shared" si="21"/>
        <v>0.1646</v>
      </c>
      <c r="I629" s="92">
        <f t="shared" si="19"/>
        <v>0.00021117811140548286</v>
      </c>
      <c r="J629" s="35"/>
    </row>
    <row r="630" spans="1:10" ht="15" customHeight="1">
      <c r="A630" s="65" t="s">
        <v>67</v>
      </c>
      <c r="B630" s="94"/>
      <c r="C630" s="94">
        <v>92116</v>
      </c>
      <c r="D630" s="94"/>
      <c r="E630" s="324">
        <f>SUM(E631:E631)</f>
        <v>320000</v>
      </c>
      <c r="F630" s="224">
        <f>SUM(F631:F632)</f>
        <v>376500</v>
      </c>
      <c r="G630" s="224">
        <f>SUM(G631:G632)</f>
        <v>376500</v>
      </c>
      <c r="H630" s="68">
        <f t="shared" si="21"/>
        <v>1</v>
      </c>
      <c r="I630" s="68">
        <f t="shared" si="19"/>
        <v>0.019321642513770183</v>
      </c>
      <c r="J630" s="96"/>
    </row>
    <row r="631" spans="1:10" s="67" customFormat="1" ht="25.5">
      <c r="A631" s="29" t="s">
        <v>193</v>
      </c>
      <c r="B631" s="18"/>
      <c r="C631" s="18"/>
      <c r="D631" s="28" t="s">
        <v>172</v>
      </c>
      <c r="E631" s="325">
        <v>320000</v>
      </c>
      <c r="F631" s="225">
        <v>351500</v>
      </c>
      <c r="G631" s="225">
        <v>351500</v>
      </c>
      <c r="H631" s="92">
        <f t="shared" si="21"/>
        <v>1</v>
      </c>
      <c r="I631" s="92">
        <f t="shared" si="19"/>
        <v>0.018038664923214393</v>
      </c>
      <c r="J631" s="35"/>
    </row>
    <row r="632" spans="1:10" ht="36" customHeight="1">
      <c r="A632" s="106" t="s">
        <v>585</v>
      </c>
      <c r="B632" s="18"/>
      <c r="C632" s="18"/>
      <c r="D632" s="28" t="s">
        <v>528</v>
      </c>
      <c r="E632" s="325">
        <v>0</v>
      </c>
      <c r="F632" s="225">
        <v>25000</v>
      </c>
      <c r="G632" s="225">
        <v>25000</v>
      </c>
      <c r="H632" s="92">
        <f t="shared" si="21"/>
        <v>1</v>
      </c>
      <c r="I632" s="92">
        <f t="shared" si="19"/>
        <v>0.001282977590555789</v>
      </c>
      <c r="J632" s="35"/>
    </row>
    <row r="633" spans="1:10" ht="12.75">
      <c r="A633" s="65" t="s">
        <v>586</v>
      </c>
      <c r="B633" s="18"/>
      <c r="C633" s="94" t="s">
        <v>587</v>
      </c>
      <c r="D633" s="28"/>
      <c r="E633" s="324">
        <f>SUM(E634)</f>
        <v>30000</v>
      </c>
      <c r="F633" s="226">
        <f>F634</f>
        <v>30000</v>
      </c>
      <c r="G633" s="226">
        <f>G634</f>
        <v>30000</v>
      </c>
      <c r="H633" s="68">
        <v>0</v>
      </c>
      <c r="I633" s="68">
        <f t="shared" si="19"/>
        <v>0.0015395731086669468</v>
      </c>
      <c r="J633" s="35"/>
    </row>
    <row r="634" spans="1:10" ht="51">
      <c r="A634" s="29" t="s">
        <v>542</v>
      </c>
      <c r="B634" s="115"/>
      <c r="C634" s="115"/>
      <c r="D634" s="28" t="s">
        <v>588</v>
      </c>
      <c r="E634" s="329">
        <v>30000</v>
      </c>
      <c r="F634" s="223">
        <v>30000</v>
      </c>
      <c r="G634" s="223">
        <v>30000</v>
      </c>
      <c r="H634" s="92">
        <v>0</v>
      </c>
      <c r="I634" s="92">
        <f t="shared" si="19"/>
        <v>0.0015395731086669468</v>
      </c>
      <c r="J634" s="354"/>
    </row>
    <row r="635" spans="1:10" s="78" customFormat="1" ht="15" customHeight="1">
      <c r="A635" s="65" t="s">
        <v>15</v>
      </c>
      <c r="B635" s="94"/>
      <c r="C635" s="94" t="s">
        <v>380</v>
      </c>
      <c r="D635" s="94"/>
      <c r="E635" s="324">
        <f>SUM(E636:E637)</f>
        <v>3000</v>
      </c>
      <c r="F635" s="224">
        <f>SUM(F636:F637)</f>
        <v>14684</v>
      </c>
      <c r="G635" s="224">
        <f>SUM(G637,G636)</f>
        <v>14684</v>
      </c>
      <c r="H635" s="68">
        <f t="shared" si="21"/>
        <v>1</v>
      </c>
      <c r="I635" s="68">
        <f t="shared" si="19"/>
        <v>0.0007535697175888482</v>
      </c>
      <c r="J635" s="96"/>
    </row>
    <row r="636" spans="1:10" s="67" customFormat="1" ht="12.75">
      <c r="A636" s="29" t="s">
        <v>12</v>
      </c>
      <c r="B636" s="94"/>
      <c r="C636" s="94"/>
      <c r="D636" s="28" t="s">
        <v>79</v>
      </c>
      <c r="E636" s="329">
        <v>1000</v>
      </c>
      <c r="F636" s="223">
        <v>14684</v>
      </c>
      <c r="G636" s="223">
        <v>14684</v>
      </c>
      <c r="H636" s="92">
        <f t="shared" si="21"/>
        <v>1</v>
      </c>
      <c r="I636" s="92">
        <f t="shared" si="19"/>
        <v>0.0007535697175888482</v>
      </c>
      <c r="J636" s="96"/>
    </row>
    <row r="637" spans="1:10" s="67" customFormat="1" ht="12.75">
      <c r="A637" s="29" t="s">
        <v>9</v>
      </c>
      <c r="B637" s="18"/>
      <c r="C637" s="18"/>
      <c r="D637" s="28" t="s">
        <v>83</v>
      </c>
      <c r="E637" s="325">
        <v>2000</v>
      </c>
      <c r="F637" s="225">
        <v>0</v>
      </c>
      <c r="G637" s="225">
        <v>0</v>
      </c>
      <c r="H637" s="92"/>
      <c r="I637" s="92">
        <f t="shared" si="19"/>
        <v>0</v>
      </c>
      <c r="J637" s="35"/>
    </row>
    <row r="638" spans="1:10" ht="18" customHeight="1">
      <c r="A638" s="20" t="s">
        <v>357</v>
      </c>
      <c r="B638" s="16">
        <v>926</v>
      </c>
      <c r="C638" s="16"/>
      <c r="D638" s="16"/>
      <c r="E638" s="323">
        <f>SUM(E639,E658,E660)</f>
        <v>1421452</v>
      </c>
      <c r="F638" s="188">
        <f>SUM(F639,F658,F660)</f>
        <v>1751325</v>
      </c>
      <c r="G638" s="188">
        <f>SUM(G639,G658,G660)</f>
        <v>1722602.6400000001</v>
      </c>
      <c r="H638" s="30">
        <f t="shared" si="21"/>
        <v>0.9835996402723652</v>
      </c>
      <c r="I638" s="30">
        <f t="shared" si="19"/>
        <v>0.08840242338208965</v>
      </c>
      <c r="J638" s="62">
        <v>0</v>
      </c>
    </row>
    <row r="639" spans="1:10" s="67" customFormat="1" ht="15" customHeight="1">
      <c r="A639" s="103" t="s">
        <v>255</v>
      </c>
      <c r="B639" s="98"/>
      <c r="C639" s="98" t="s">
        <v>256</v>
      </c>
      <c r="D639" s="98"/>
      <c r="E639" s="327">
        <f>SUM(E640:E657)</f>
        <v>373076</v>
      </c>
      <c r="F639" s="221">
        <f>SUM(F640:F657)</f>
        <v>231871</v>
      </c>
      <c r="G639" s="221">
        <f>SUM(G640:G657)</f>
        <v>203719.22000000006</v>
      </c>
      <c r="H639" s="68">
        <f t="shared" si="21"/>
        <v>0.8785886117712006</v>
      </c>
      <c r="I639" s="68">
        <f t="shared" si="19"/>
        <v>0.01045468776102019</v>
      </c>
      <c r="J639" s="96"/>
    </row>
    <row r="640" spans="1:10" ht="12.75">
      <c r="A640" s="23" t="s">
        <v>336</v>
      </c>
      <c r="B640" s="21"/>
      <c r="C640" s="21"/>
      <c r="D640" s="21" t="s">
        <v>98</v>
      </c>
      <c r="E640" s="328">
        <v>1400</v>
      </c>
      <c r="F640" s="222">
        <v>1400</v>
      </c>
      <c r="G640" s="222">
        <v>1072.69</v>
      </c>
      <c r="H640" s="92">
        <f t="shared" si="21"/>
        <v>0.7662071428571429</v>
      </c>
      <c r="I640" s="92">
        <f t="shared" si="19"/>
        <v>5.504948926453157E-05</v>
      </c>
      <c r="J640" s="35"/>
    </row>
    <row r="641" spans="1:10" ht="12.75">
      <c r="A641" s="23" t="s">
        <v>19</v>
      </c>
      <c r="B641" s="21"/>
      <c r="C641" s="21"/>
      <c r="D641" s="21" t="s">
        <v>151</v>
      </c>
      <c r="E641" s="328">
        <v>58361</v>
      </c>
      <c r="F641" s="222">
        <v>63711</v>
      </c>
      <c r="G641" s="222">
        <v>63543</v>
      </c>
      <c r="H641" s="92">
        <f t="shared" si="21"/>
        <v>0.9973630927155436</v>
      </c>
      <c r="I641" s="92">
        <f t="shared" si="19"/>
        <v>0.00326096980146746</v>
      </c>
      <c r="J641" s="35"/>
    </row>
    <row r="642" spans="1:10" s="67" customFormat="1" ht="12.75">
      <c r="A642" s="23" t="s">
        <v>20</v>
      </c>
      <c r="B642" s="21"/>
      <c r="C642" s="21"/>
      <c r="D642" s="21" t="s">
        <v>171</v>
      </c>
      <c r="E642" s="328">
        <v>4727</v>
      </c>
      <c r="F642" s="222">
        <v>4727</v>
      </c>
      <c r="G642" s="222">
        <v>4726.17</v>
      </c>
      <c r="H642" s="92">
        <f t="shared" si="21"/>
        <v>0.9998244129469008</v>
      </c>
      <c r="I642" s="92">
        <f t="shared" si="19"/>
        <v>0.00024254280796628212</v>
      </c>
      <c r="J642" s="35"/>
    </row>
    <row r="643" spans="1:10" ht="12.75">
      <c r="A643" s="23" t="s">
        <v>21</v>
      </c>
      <c r="B643" s="21"/>
      <c r="C643" s="21"/>
      <c r="D643" s="21" t="s">
        <v>81</v>
      </c>
      <c r="E643" s="328">
        <v>11350</v>
      </c>
      <c r="F643" s="222">
        <v>11844</v>
      </c>
      <c r="G643" s="222">
        <v>11774.79</v>
      </c>
      <c r="H643" s="92">
        <f t="shared" si="21"/>
        <v>0.9941565349544074</v>
      </c>
      <c r="I643" s="92">
        <f t="shared" si="19"/>
        <v>0.0006042716681400159</v>
      </c>
      <c r="J643" s="35"/>
    </row>
    <row r="644" spans="1:10" ht="12.75">
      <c r="A644" s="23" t="s">
        <v>22</v>
      </c>
      <c r="B644" s="21"/>
      <c r="C644" s="21"/>
      <c r="D644" s="21" t="s">
        <v>82</v>
      </c>
      <c r="E644" s="328">
        <v>1618</v>
      </c>
      <c r="F644" s="222">
        <v>1687</v>
      </c>
      <c r="G644" s="222">
        <v>1622.91</v>
      </c>
      <c r="H644" s="92">
        <f t="shared" si="21"/>
        <v>0.962009484291642</v>
      </c>
      <c r="I644" s="92">
        <f aca="true" t="shared" si="22" ref="I644:I682">G644/19485921.02</f>
        <v>8.328628645955583E-05</v>
      </c>
      <c r="J644" s="35"/>
    </row>
    <row r="645" spans="1:10" ht="12.75">
      <c r="A645" s="23" t="s">
        <v>165</v>
      </c>
      <c r="B645" s="21"/>
      <c r="C645" s="21"/>
      <c r="D645" s="21" t="s">
        <v>166</v>
      </c>
      <c r="E645" s="328">
        <v>3400</v>
      </c>
      <c r="F645" s="222">
        <v>1682</v>
      </c>
      <c r="G645" s="222">
        <v>490</v>
      </c>
      <c r="H645" s="92">
        <f t="shared" si="21"/>
        <v>0.291319857312723</v>
      </c>
      <c r="I645" s="92">
        <f t="shared" si="22"/>
        <v>2.5146360774893463E-05</v>
      </c>
      <c r="J645" s="35"/>
    </row>
    <row r="646" spans="1:10" ht="12.75">
      <c r="A646" s="23" t="s">
        <v>9</v>
      </c>
      <c r="B646" s="21"/>
      <c r="C646" s="21"/>
      <c r="D646" s="21" t="s">
        <v>83</v>
      </c>
      <c r="E646" s="328">
        <v>48000</v>
      </c>
      <c r="F646" s="222">
        <v>47354</v>
      </c>
      <c r="G646" s="222">
        <v>42560.3</v>
      </c>
      <c r="H646" s="92">
        <f t="shared" si="21"/>
        <v>0.8987688474046543</v>
      </c>
      <c r="I646" s="92">
        <f t="shared" si="22"/>
        <v>0.002184156445893262</v>
      </c>
      <c r="J646" s="35"/>
    </row>
    <row r="647" spans="1:10" ht="12.75">
      <c r="A647" s="23" t="s">
        <v>10</v>
      </c>
      <c r="B647" s="21"/>
      <c r="C647" s="21"/>
      <c r="D647" s="21" t="s">
        <v>154</v>
      </c>
      <c r="E647" s="328">
        <v>23000</v>
      </c>
      <c r="F647" s="222">
        <v>17000</v>
      </c>
      <c r="G647" s="222">
        <v>11589.31</v>
      </c>
      <c r="H647" s="92">
        <f t="shared" si="21"/>
        <v>0.6817241176470588</v>
      </c>
      <c r="I647" s="92">
        <f t="shared" si="22"/>
        <v>0.0005947530008001644</v>
      </c>
      <c r="J647" s="35"/>
    </row>
    <row r="648" spans="1:10" ht="12.75">
      <c r="A648" s="23" t="s">
        <v>11</v>
      </c>
      <c r="B648" s="21"/>
      <c r="C648" s="21"/>
      <c r="D648" s="21" t="s">
        <v>136</v>
      </c>
      <c r="E648" s="328">
        <v>5000</v>
      </c>
      <c r="F648" s="222">
        <v>6985</v>
      </c>
      <c r="G648" s="222">
        <v>5009.95</v>
      </c>
      <c r="H648" s="92">
        <f t="shared" si="21"/>
        <v>0.7172440944881889</v>
      </c>
      <c r="I648" s="92">
        <f t="shared" si="22"/>
        <v>0.000257106143192199</v>
      </c>
      <c r="J648" s="35"/>
    </row>
    <row r="649" spans="1:10" ht="12.75">
      <c r="A649" s="23" t="s">
        <v>48</v>
      </c>
      <c r="B649" s="21"/>
      <c r="C649" s="21"/>
      <c r="D649" s="21" t="s">
        <v>138</v>
      </c>
      <c r="E649" s="328">
        <v>100</v>
      </c>
      <c r="F649" s="222">
        <v>115</v>
      </c>
      <c r="G649" s="222">
        <v>115</v>
      </c>
      <c r="H649" s="92">
        <f t="shared" si="21"/>
        <v>1</v>
      </c>
      <c r="I649" s="92">
        <f t="shared" si="22"/>
        <v>5.901696916556629E-06</v>
      </c>
      <c r="J649" s="35"/>
    </row>
    <row r="650" spans="1:10" s="26" customFormat="1" ht="12.75">
      <c r="A650" s="23" t="s">
        <v>12</v>
      </c>
      <c r="B650" s="21"/>
      <c r="C650" s="21"/>
      <c r="D650" s="21" t="s">
        <v>79</v>
      </c>
      <c r="E650" s="328">
        <v>12000</v>
      </c>
      <c r="F650" s="222">
        <v>19800</v>
      </c>
      <c r="G650" s="222">
        <v>13813.7</v>
      </c>
      <c r="H650" s="92">
        <f t="shared" si="21"/>
        <v>0.6976616161616161</v>
      </c>
      <c r="I650" s="92">
        <f t="shared" si="22"/>
        <v>0.0007089067017064201</v>
      </c>
      <c r="J650" s="35"/>
    </row>
    <row r="651" spans="1:10" s="26" customFormat="1" ht="12.75">
      <c r="A651" s="23" t="s">
        <v>550</v>
      </c>
      <c r="B651" s="21"/>
      <c r="C651" s="21"/>
      <c r="D651" s="21" t="s">
        <v>201</v>
      </c>
      <c r="E651" s="328">
        <v>570</v>
      </c>
      <c r="F651" s="222">
        <v>532</v>
      </c>
      <c r="G651" s="222">
        <v>516.6</v>
      </c>
      <c r="H651" s="92">
        <f t="shared" si="21"/>
        <v>0.9710526315789474</v>
      </c>
      <c r="I651" s="92">
        <f t="shared" si="22"/>
        <v>2.6511448931244824E-05</v>
      </c>
      <c r="J651" s="35"/>
    </row>
    <row r="652" spans="1:10" s="26" customFormat="1" ht="25.5">
      <c r="A652" s="23" t="s">
        <v>213</v>
      </c>
      <c r="B652" s="21"/>
      <c r="C652" s="21"/>
      <c r="D652" s="21" t="s">
        <v>214</v>
      </c>
      <c r="E652" s="328">
        <v>0</v>
      </c>
      <c r="F652" s="222">
        <v>150</v>
      </c>
      <c r="G652" s="222">
        <v>66.42</v>
      </c>
      <c r="H652" s="92">
        <f t="shared" si="21"/>
        <v>0.4428</v>
      </c>
      <c r="I652" s="92">
        <f t="shared" si="22"/>
        <v>3.40861486258862E-06</v>
      </c>
      <c r="J652" s="35"/>
    </row>
    <row r="653" spans="1:10" s="26" customFormat="1" ht="25.5">
      <c r="A653" s="23" t="s">
        <v>589</v>
      </c>
      <c r="B653" s="21"/>
      <c r="C653" s="21"/>
      <c r="D653" s="21" t="s">
        <v>231</v>
      </c>
      <c r="E653" s="328">
        <v>2550</v>
      </c>
      <c r="F653" s="222">
        <v>0</v>
      </c>
      <c r="G653" s="222">
        <v>0</v>
      </c>
      <c r="H653" s="92"/>
      <c r="I653" s="92">
        <f t="shared" si="22"/>
        <v>0</v>
      </c>
      <c r="J653" s="35"/>
    </row>
    <row r="654" spans="1:10" s="26" customFormat="1" ht="12.75">
      <c r="A654" s="23" t="s">
        <v>26</v>
      </c>
      <c r="B654" s="21"/>
      <c r="C654" s="21"/>
      <c r="D654" s="21" t="s">
        <v>92</v>
      </c>
      <c r="E654" s="328">
        <v>1000</v>
      </c>
      <c r="F654" s="355">
        <v>1500</v>
      </c>
      <c r="G654" s="222">
        <v>1220.7</v>
      </c>
      <c r="H654" s="92">
        <f t="shared" si="21"/>
        <v>0.8138000000000001</v>
      </c>
      <c r="I654" s="92">
        <f t="shared" si="22"/>
        <v>6.264522979165807E-05</v>
      </c>
      <c r="J654" s="35"/>
    </row>
    <row r="655" spans="1:10" s="26" customFormat="1" ht="12.75">
      <c r="A655" s="23" t="s">
        <v>350</v>
      </c>
      <c r="B655" s="21"/>
      <c r="C655" s="21"/>
      <c r="D655" s="21" t="s">
        <v>143</v>
      </c>
      <c r="E655" s="328">
        <v>0</v>
      </c>
      <c r="F655" s="222">
        <v>2834</v>
      </c>
      <c r="G655" s="222">
        <v>2833.28</v>
      </c>
      <c r="H655" s="92">
        <f t="shared" si="21"/>
        <v>0.9997459421312633</v>
      </c>
      <c r="I655" s="92">
        <f t="shared" si="22"/>
        <v>0.00014540138991079622</v>
      </c>
      <c r="J655" s="35"/>
    </row>
    <row r="656" spans="1:10" s="26" customFormat="1" ht="25.5">
      <c r="A656" s="29" t="s">
        <v>215</v>
      </c>
      <c r="B656" s="21"/>
      <c r="C656" s="21"/>
      <c r="D656" s="21" t="s">
        <v>200</v>
      </c>
      <c r="E656" s="328"/>
      <c r="F656" s="222">
        <v>550</v>
      </c>
      <c r="G656" s="222">
        <v>550</v>
      </c>
      <c r="H656" s="92">
        <f t="shared" si="21"/>
        <v>1</v>
      </c>
      <c r="I656" s="92">
        <f t="shared" si="22"/>
        <v>2.8225506992227357E-05</v>
      </c>
      <c r="J656" s="35"/>
    </row>
    <row r="657" spans="1:10" s="26" customFormat="1" ht="12.75">
      <c r="A657" s="23" t="s">
        <v>90</v>
      </c>
      <c r="B657" s="21"/>
      <c r="C657" s="21"/>
      <c r="D657" s="21" t="s">
        <v>89</v>
      </c>
      <c r="E657" s="328">
        <v>200000</v>
      </c>
      <c r="F657" s="222">
        <v>50000</v>
      </c>
      <c r="G657" s="222">
        <v>42214.4</v>
      </c>
      <c r="H657" s="92">
        <f t="shared" si="21"/>
        <v>0.844288</v>
      </c>
      <c r="I657" s="92">
        <f t="shared" si="22"/>
        <v>0.0021664051679503317</v>
      </c>
      <c r="J657" s="35"/>
    </row>
    <row r="658" spans="1:10" s="26" customFormat="1" ht="15" customHeight="1">
      <c r="A658" s="65" t="s">
        <v>354</v>
      </c>
      <c r="B658" s="94"/>
      <c r="C658" s="94" t="s">
        <v>194</v>
      </c>
      <c r="D658" s="94"/>
      <c r="E658" s="324">
        <f>SUM(E659)</f>
        <v>115000</v>
      </c>
      <c r="F658" s="224">
        <f>SUM(F659)</f>
        <v>115000</v>
      </c>
      <c r="G658" s="224">
        <f>SUM(G659)</f>
        <v>115000</v>
      </c>
      <c r="H658" s="68">
        <f t="shared" si="21"/>
        <v>1</v>
      </c>
      <c r="I658" s="68">
        <f t="shared" si="22"/>
        <v>0.005901696916556629</v>
      </c>
      <c r="J658" s="96"/>
    </row>
    <row r="659" spans="1:10" s="26" customFormat="1" ht="38.25">
      <c r="A659" s="29" t="s">
        <v>191</v>
      </c>
      <c r="B659" s="18"/>
      <c r="C659" s="18"/>
      <c r="D659" s="18">
        <v>2820</v>
      </c>
      <c r="E659" s="325">
        <v>115000</v>
      </c>
      <c r="F659" s="225">
        <v>115000</v>
      </c>
      <c r="G659" s="225">
        <v>115000</v>
      </c>
      <c r="H659" s="92">
        <f t="shared" si="21"/>
        <v>1</v>
      </c>
      <c r="I659" s="92">
        <f t="shared" si="22"/>
        <v>0.005901696916556629</v>
      </c>
      <c r="J659" s="35"/>
    </row>
    <row r="660" spans="1:10" s="26" customFormat="1" ht="15" customHeight="1">
      <c r="A660" s="65" t="s">
        <v>15</v>
      </c>
      <c r="B660" s="94"/>
      <c r="C660" s="94">
        <v>92695</v>
      </c>
      <c r="D660" s="94"/>
      <c r="E660" s="324">
        <f>SUM(E661:E665)</f>
        <v>933376</v>
      </c>
      <c r="F660" s="224">
        <f>SUM(F661:F665)</f>
        <v>1404454</v>
      </c>
      <c r="G660" s="224">
        <f>SUM(G661:G665)</f>
        <v>1403883.42</v>
      </c>
      <c r="H660" s="68">
        <f t="shared" si="21"/>
        <v>0.999593735359079</v>
      </c>
      <c r="I660" s="68">
        <f t="shared" si="22"/>
        <v>0.07204603870451282</v>
      </c>
      <c r="J660" s="96"/>
    </row>
    <row r="661" spans="1:10" s="67" customFormat="1" ht="12.75">
      <c r="A661" s="29" t="s">
        <v>205</v>
      </c>
      <c r="B661" s="28"/>
      <c r="C661" s="28"/>
      <c r="D661" s="28" t="s">
        <v>83</v>
      </c>
      <c r="E661" s="329">
        <v>3500</v>
      </c>
      <c r="F661" s="223">
        <v>3500</v>
      </c>
      <c r="G661" s="223">
        <v>3355.87</v>
      </c>
      <c r="H661" s="92">
        <f t="shared" si="21"/>
        <v>0.95882</v>
      </c>
      <c r="I661" s="92">
        <f t="shared" si="22"/>
        <v>0.0001722202402727382</v>
      </c>
      <c r="J661" s="35"/>
    </row>
    <row r="662" spans="1:10" s="26" customFormat="1" ht="12.75">
      <c r="A662" s="29" t="s">
        <v>11</v>
      </c>
      <c r="B662" s="28"/>
      <c r="C662" s="28"/>
      <c r="D662" s="28" t="s">
        <v>136</v>
      </c>
      <c r="E662" s="329">
        <v>300</v>
      </c>
      <c r="F662" s="223">
        <v>200</v>
      </c>
      <c r="G662" s="223">
        <v>0</v>
      </c>
      <c r="H662" s="92">
        <f t="shared" si="21"/>
        <v>0</v>
      </c>
      <c r="I662" s="92">
        <f t="shared" si="22"/>
        <v>0</v>
      </c>
      <c r="J662" s="35"/>
    </row>
    <row r="663" spans="1:10" s="26" customFormat="1" ht="12.75">
      <c r="A663" s="29" t="s">
        <v>12</v>
      </c>
      <c r="B663" s="28"/>
      <c r="C663" s="28"/>
      <c r="D663" s="28" t="s">
        <v>79</v>
      </c>
      <c r="E663" s="329">
        <v>300</v>
      </c>
      <c r="F663" s="223">
        <v>400</v>
      </c>
      <c r="G663" s="223">
        <v>241.4</v>
      </c>
      <c r="H663" s="92">
        <f t="shared" si="21"/>
        <v>0.6035</v>
      </c>
      <c r="I663" s="92">
        <f t="shared" si="22"/>
        <v>1.2388431614406698E-05</v>
      </c>
      <c r="J663" s="35"/>
    </row>
    <row r="664" spans="1:10" s="67" customFormat="1" ht="12.75">
      <c r="A664" s="29" t="s">
        <v>26</v>
      </c>
      <c r="B664" s="28"/>
      <c r="C664" s="28"/>
      <c r="D664" s="28" t="s">
        <v>92</v>
      </c>
      <c r="E664" s="329">
        <v>50</v>
      </c>
      <c r="F664" s="223">
        <v>50</v>
      </c>
      <c r="G664" s="223">
        <v>40.25</v>
      </c>
      <c r="H664" s="92">
        <f t="shared" si="21"/>
        <v>0.805</v>
      </c>
      <c r="I664" s="92">
        <f t="shared" si="22"/>
        <v>2.0655939207948203E-06</v>
      </c>
      <c r="J664" s="35"/>
    </row>
    <row r="665" spans="1:10" s="71" customFormat="1" ht="12.75">
      <c r="A665" s="29" t="s">
        <v>90</v>
      </c>
      <c r="B665" s="28"/>
      <c r="C665" s="28"/>
      <c r="D665" s="28" t="s">
        <v>89</v>
      </c>
      <c r="E665" s="329">
        <v>929226</v>
      </c>
      <c r="F665" s="223">
        <v>1400304</v>
      </c>
      <c r="G665" s="223">
        <v>1400245.9</v>
      </c>
      <c r="H665" s="92">
        <v>0</v>
      </c>
      <c r="I665" s="92">
        <f t="shared" si="22"/>
        <v>0.07185936443870489</v>
      </c>
      <c r="J665" s="35"/>
    </row>
    <row r="666" spans="1:10" s="71" customFormat="1" ht="15.75">
      <c r="A666" s="24" t="s">
        <v>68</v>
      </c>
      <c r="B666" s="25"/>
      <c r="C666" s="25"/>
      <c r="D666" s="25"/>
      <c r="E666" s="356">
        <f>SUM(E3,E17,E40,E84,E152,E186,E232,E237,E240,E393,E427,E525,E550,E618,E638,E61,E519,E13,E71)</f>
        <v>18830800</v>
      </c>
      <c r="F666" s="234">
        <f>SUM(F638,F618,F550,F525,F519,F427,F393,F240,F237,F232,F186,F152,F84,F71,F61,F40,F17,F13,F3)</f>
        <v>20414358.07</v>
      </c>
      <c r="G666" s="234">
        <f>SUM(G3,G17,G40,G84,G152,G186,G232,G237,G240,G393,G427,G525,G550,G618,G638,G61,G519,G13,G71)</f>
        <v>19485921.019999996</v>
      </c>
      <c r="H666" s="30">
        <f t="shared" si="21"/>
        <v>0.9545203896778712</v>
      </c>
      <c r="I666" s="30">
        <f t="shared" si="22"/>
        <v>0.9999999999999998</v>
      </c>
      <c r="J666" s="62">
        <v>0</v>
      </c>
    </row>
    <row r="667" spans="1:10" s="71" customFormat="1" ht="12.75">
      <c r="A667" s="29" t="s">
        <v>299</v>
      </c>
      <c r="B667" s="55"/>
      <c r="C667" s="55"/>
      <c r="D667" s="55"/>
      <c r="E667" s="357"/>
      <c r="F667" s="56"/>
      <c r="G667" s="235"/>
      <c r="H667" s="30"/>
      <c r="I667" s="30"/>
      <c r="J667" s="64"/>
    </row>
    <row r="668" spans="1:10" s="71" customFormat="1" ht="15" customHeight="1">
      <c r="A668" s="65" t="s">
        <v>300</v>
      </c>
      <c r="B668" s="66"/>
      <c r="C668" s="66"/>
      <c r="D668" s="66"/>
      <c r="E668" s="358">
        <f>E670+E671+E672+E673+E674+E675+E676</f>
        <v>16658538</v>
      </c>
      <c r="F668" s="359">
        <f>F670+F671+F672+F673+F674+F675+F676</f>
        <v>17639625.069999997</v>
      </c>
      <c r="G668" s="359">
        <f>G670+G671+G672+G673+G674+G675+G676</f>
        <v>16844882.52</v>
      </c>
      <c r="H668" s="68">
        <f t="shared" si="21"/>
        <v>0.9549456098501986</v>
      </c>
      <c r="I668" s="30">
        <f t="shared" si="22"/>
        <v>0.864464271548197</v>
      </c>
      <c r="J668" s="391" t="s">
        <v>590</v>
      </c>
    </row>
    <row r="669" spans="1:10" s="26" customFormat="1" ht="31.5" customHeight="1">
      <c r="A669" s="29" t="s">
        <v>302</v>
      </c>
      <c r="B669" s="55"/>
      <c r="C669" s="55"/>
      <c r="D669" s="55"/>
      <c r="E669" s="148"/>
      <c r="F669" s="56"/>
      <c r="G669" s="237"/>
      <c r="H669" s="30"/>
      <c r="I669" s="30"/>
      <c r="J669" s="392"/>
    </row>
    <row r="670" spans="1:10" s="26" customFormat="1" ht="12.75">
      <c r="A670" s="29" t="s">
        <v>303</v>
      </c>
      <c r="B670" s="55"/>
      <c r="C670" s="55"/>
      <c r="D670" s="55"/>
      <c r="E670" s="360">
        <v>7667274</v>
      </c>
      <c r="F670" s="238">
        <v>7917938.32</v>
      </c>
      <c r="G670" s="239">
        <v>7743805.64</v>
      </c>
      <c r="H670" s="92">
        <f>G670/F670</f>
        <v>0.9780078256532818</v>
      </c>
      <c r="I670" s="92">
        <f t="shared" si="22"/>
        <v>0.39740516406958115</v>
      </c>
      <c r="J670" s="69">
        <f aca="true" t="shared" si="23" ref="J670:J676">G670/16844882.52</f>
        <v>0.4597126534308415</v>
      </c>
    </row>
    <row r="671" spans="1:10" s="26" customFormat="1" ht="25.5">
      <c r="A671" s="29" t="s">
        <v>304</v>
      </c>
      <c r="B671" s="55"/>
      <c r="C671" s="55"/>
      <c r="D671" s="55"/>
      <c r="E671" s="360">
        <v>4228224</v>
      </c>
      <c r="F671" s="238">
        <v>4418445.79</v>
      </c>
      <c r="G671" s="239">
        <v>3928119.74</v>
      </c>
      <c r="H671" s="92">
        <f t="shared" si="21"/>
        <v>0.8890274831232002</v>
      </c>
      <c r="I671" s="92">
        <f t="shared" si="22"/>
        <v>0.2015875839775933</v>
      </c>
      <c r="J671" s="69">
        <f t="shared" si="23"/>
        <v>0.2331936560160706</v>
      </c>
    </row>
    <row r="672" spans="1:10" s="26" customFormat="1" ht="12.75">
      <c r="A672" s="29" t="s">
        <v>305</v>
      </c>
      <c r="B672" s="55"/>
      <c r="C672" s="55"/>
      <c r="D672" s="55"/>
      <c r="E672" s="360">
        <v>812342</v>
      </c>
      <c r="F672" s="238">
        <v>858400</v>
      </c>
      <c r="G672" s="239">
        <v>858375.94</v>
      </c>
      <c r="H672" s="92">
        <f t="shared" si="21"/>
        <v>0.99997197110904</v>
      </c>
      <c r="I672" s="92">
        <f t="shared" si="22"/>
        <v>0.044051083811690414</v>
      </c>
      <c r="J672" s="69">
        <f t="shared" si="23"/>
        <v>0.05095766853706736</v>
      </c>
    </row>
    <row r="673" spans="1:10" s="26" customFormat="1" ht="12.75">
      <c r="A673" s="29" t="s">
        <v>306</v>
      </c>
      <c r="B673" s="55"/>
      <c r="C673" s="55"/>
      <c r="D673" s="55"/>
      <c r="E673" s="360">
        <v>3643586</v>
      </c>
      <c r="F673" s="238">
        <v>4192990.88</v>
      </c>
      <c r="G673" s="239">
        <v>4093125.93</v>
      </c>
      <c r="H673" s="92">
        <f t="shared" si="21"/>
        <v>0.9761828840419515</v>
      </c>
      <c r="I673" s="92">
        <f t="shared" si="22"/>
        <v>0.2100555537405129</v>
      </c>
      <c r="J673" s="69">
        <f t="shared" si="23"/>
        <v>0.24298928325206273</v>
      </c>
    </row>
    <row r="674" spans="1:10" ht="25.5">
      <c r="A674" s="29" t="s">
        <v>361</v>
      </c>
      <c r="B674" s="55"/>
      <c r="C674" s="55"/>
      <c r="D674" s="55"/>
      <c r="E674" s="360">
        <v>94997</v>
      </c>
      <c r="F674" s="238">
        <v>169742.08</v>
      </c>
      <c r="G674" s="239">
        <v>141764.64</v>
      </c>
      <c r="H674" s="92">
        <f t="shared" si="21"/>
        <v>0.8351767575842126</v>
      </c>
      <c r="I674" s="92">
        <f t="shared" si="22"/>
        <v>0.007275234250128353</v>
      </c>
      <c r="J674" s="69">
        <f t="shared" si="23"/>
        <v>0.008415887723270392</v>
      </c>
    </row>
    <row r="675" spans="1:10" ht="12.75">
      <c r="A675" s="29" t="s">
        <v>308</v>
      </c>
      <c r="B675" s="55"/>
      <c r="C675" s="55"/>
      <c r="D675" s="55"/>
      <c r="E675" s="360">
        <v>97558</v>
      </c>
      <c r="F675" s="238">
        <v>0</v>
      </c>
      <c r="G675" s="239">
        <v>0</v>
      </c>
      <c r="H675" s="92"/>
      <c r="I675" s="92">
        <f t="shared" si="22"/>
        <v>0</v>
      </c>
      <c r="J675" s="69">
        <f t="shared" si="23"/>
        <v>0</v>
      </c>
    </row>
    <row r="676" spans="1:10" ht="12.75">
      <c r="A676" s="29" t="s">
        <v>309</v>
      </c>
      <c r="B676" s="55"/>
      <c r="C676" s="55"/>
      <c r="D676" s="55"/>
      <c r="E676" s="360">
        <v>114557</v>
      </c>
      <c r="F676" s="238">
        <v>82108</v>
      </c>
      <c r="G676" s="239">
        <v>79690.63</v>
      </c>
      <c r="H676" s="92">
        <f t="shared" si="21"/>
        <v>0.9705586544551079</v>
      </c>
      <c r="I676" s="92">
        <f t="shared" si="22"/>
        <v>0.004089651698690915</v>
      </c>
      <c r="J676" s="69">
        <f t="shared" si="23"/>
        <v>0.00473085104068746</v>
      </c>
    </row>
    <row r="677" spans="1:10" ht="15" customHeight="1">
      <c r="A677" s="65" t="s">
        <v>301</v>
      </c>
      <c r="B677" s="66"/>
      <c r="C677" s="66"/>
      <c r="D677" s="66"/>
      <c r="E677" s="358">
        <v>2172262</v>
      </c>
      <c r="F677" s="236">
        <v>2774733</v>
      </c>
      <c r="G677" s="236">
        <v>2641038.5</v>
      </c>
      <c r="H677" s="68">
        <f t="shared" si="21"/>
        <v>0.9518171658318115</v>
      </c>
      <c r="I677" s="30">
        <f t="shared" si="22"/>
        <v>0.135535728451803</v>
      </c>
      <c r="J677" s="393" t="s">
        <v>591</v>
      </c>
    </row>
    <row r="678" spans="1:10" ht="39" customHeight="1">
      <c r="A678" s="29" t="s">
        <v>302</v>
      </c>
      <c r="B678" s="55"/>
      <c r="C678" s="55"/>
      <c r="D678" s="55"/>
      <c r="E678" s="360"/>
      <c r="F678" s="238"/>
      <c r="G678" s="239"/>
      <c r="H678" s="30"/>
      <c r="I678" s="30"/>
      <c r="J678" s="394"/>
    </row>
    <row r="679" spans="1:10" ht="12.75">
      <c r="A679" s="29" t="s">
        <v>310</v>
      </c>
      <c r="B679" s="55"/>
      <c r="C679" s="55"/>
      <c r="D679" s="55"/>
      <c r="E679" s="360">
        <v>2172262</v>
      </c>
      <c r="F679" s="238">
        <v>2774733</v>
      </c>
      <c r="G679" s="239">
        <v>2641038.5</v>
      </c>
      <c r="H679" s="92">
        <f t="shared" si="21"/>
        <v>0.9518171658318115</v>
      </c>
      <c r="I679" s="92">
        <f t="shared" si="22"/>
        <v>0.135535728451803</v>
      </c>
      <c r="J679" s="69">
        <f>G679/G677</f>
        <v>1</v>
      </c>
    </row>
    <row r="680" spans="1:10" s="67" customFormat="1" ht="12.75">
      <c r="A680" s="29" t="s">
        <v>299</v>
      </c>
      <c r="B680" s="55"/>
      <c r="C680" s="55"/>
      <c r="D680" s="55"/>
      <c r="E680" s="360"/>
      <c r="F680" s="238"/>
      <c r="G680" s="239"/>
      <c r="H680" s="92"/>
      <c r="I680" s="92"/>
      <c r="J680" s="69"/>
    </row>
    <row r="681" spans="1:10" ht="25.5">
      <c r="A681" s="29" t="s">
        <v>307</v>
      </c>
      <c r="B681" s="55"/>
      <c r="C681" s="55"/>
      <c r="D681" s="55"/>
      <c r="E681" s="360">
        <v>623536</v>
      </c>
      <c r="F681" s="238">
        <v>36435</v>
      </c>
      <c r="G681" s="239">
        <v>28341.93</v>
      </c>
      <c r="H681" s="92">
        <f t="shared" si="21"/>
        <v>0.777876492383697</v>
      </c>
      <c r="I681" s="92">
        <f t="shared" si="22"/>
        <v>0.0014544824425240333</v>
      </c>
      <c r="J681" s="69">
        <f>G681/G679</f>
        <v>0.010731358138096055</v>
      </c>
    </row>
    <row r="682" spans="1:10" ht="25.5">
      <c r="A682" s="29" t="s">
        <v>592</v>
      </c>
      <c r="B682" s="361"/>
      <c r="C682" s="55"/>
      <c r="D682" s="55"/>
      <c r="E682" s="360">
        <v>0</v>
      </c>
      <c r="F682" s="362">
        <v>0</v>
      </c>
      <c r="G682" s="239">
        <v>0</v>
      </c>
      <c r="H682" s="92" t="e">
        <f t="shared" si="21"/>
        <v>#DIV/0!</v>
      </c>
      <c r="I682" s="30">
        <f t="shared" si="22"/>
        <v>0</v>
      </c>
      <c r="J682" s="69">
        <f>G682/G677</f>
        <v>0</v>
      </c>
    </row>
    <row r="683" spans="1:2" ht="24" customHeight="1">
      <c r="A683" s="363" t="s">
        <v>593</v>
      </c>
      <c r="B683" s="153"/>
    </row>
    <row r="689" spans="1:10" s="67" customFormat="1" ht="12.75">
      <c r="A689"/>
      <c r="B689"/>
      <c r="C689"/>
      <c r="D689"/>
      <c r="E689" s="70"/>
      <c r="F689" s="47"/>
      <c r="G689" s="240"/>
      <c r="H689" s="26"/>
      <c r="I689" s="53"/>
      <c r="J689" s="63"/>
    </row>
    <row r="691" ht="18" customHeight="1"/>
  </sheetData>
  <sheetProtection/>
  <autoFilter ref="D1:D691"/>
  <mergeCells count="10">
    <mergeCell ref="I1:I2"/>
    <mergeCell ref="J1:J2"/>
    <mergeCell ref="J668:J669"/>
    <mergeCell ref="J677:J678"/>
    <mergeCell ref="A1:A2"/>
    <mergeCell ref="B1:D1"/>
    <mergeCell ref="E1:E2"/>
    <mergeCell ref="F1:F2"/>
    <mergeCell ref="G1:G2"/>
    <mergeCell ref="H1:H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&amp;R&amp;"Arial CE,Pogrubiony"Załącznik Nr 2&amp;"Arial CE,Standardowy"
do sprawozdania z wykonania budżetu za 2015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2016-03-29T16:27:28Z</cp:lastPrinted>
  <dcterms:created xsi:type="dcterms:W3CDTF">2004-07-25T15:20:29Z</dcterms:created>
  <dcterms:modified xsi:type="dcterms:W3CDTF">2016-03-29T16:27:41Z</dcterms:modified>
  <cp:category/>
  <cp:version/>
  <cp:contentType/>
  <cp:contentStatus/>
</cp:coreProperties>
</file>