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3"/>
  </bookViews>
  <sheets>
    <sheet name="Dochody ok" sheetId="1" r:id="rId1"/>
    <sheet name="Wydatki ok" sheetId="2" r:id="rId2"/>
    <sheet name="dochody wg §§ ok" sheetId="3" r:id="rId3"/>
    <sheet name="wydatki wg §§ ok" sheetId="4" r:id="rId4"/>
  </sheets>
  <definedNames>
    <definedName name="_xlnm._FilterDatabase" localSheetId="0" hidden="1">'Dochody ok'!$D$1:$D$198</definedName>
    <definedName name="_xlnm._FilterDatabase" localSheetId="1" hidden="1">'Wydatki ok'!$D$1:$D$645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24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4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59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3.xml><?xml version="1.0" encoding="utf-8"?>
<comments xmlns="http://schemas.openxmlformats.org/spreadsheetml/2006/main">
  <authors>
    <author>Wiktor Śniegowski</author>
  </authors>
  <commentList>
    <comment ref="A40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<sst xmlns="http://schemas.openxmlformats.org/spreadsheetml/2006/main" count="1955" uniqueCount="623">
  <si>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</si>
  <si>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</si>
  <si>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</si>
  <si>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</si>
  <si>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</si>
  <si>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</si>
  <si>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</si>
  <si>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</si>
  <si>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</si>
  <si>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</si>
  <si>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</si>
  <si>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</si>
  <si>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</si>
  <si>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</si>
  <si>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</si>
  <si>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</si>
  <si>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</si>
  <si>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</si>
  <si>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</si>
  <si>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</si>
  <si>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</si>
  <si>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</si>
  <si>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</si>
  <si>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</si>
  <si>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</si>
  <si>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</si>
  <si>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</si>
  <si>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</si>
  <si>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</si>
  <si>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</si>
  <si>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</si>
  <si>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</si>
  <si>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</si>
  <si>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</si>
  <si>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</si>
  <si>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</si>
  <si>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</si>
  <si>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</si>
  <si>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</si>
  <si>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</si>
  <si>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</si>
  <si>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</si>
  <si>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</si>
  <si>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</si>
  <si>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</si>
  <si>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</si>
  <si>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</si>
  <si>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</si>
  <si>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</si>
  <si>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</si>
  <si>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</si>
  <si>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</si>
  <si>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</si>
  <si>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</si>
  <si>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</si>
  <si>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</si>
  <si>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</si>
  <si>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</si>
  <si>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</si>
  <si>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</si>
  <si>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</si>
  <si>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</si>
  <si>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</si>
  <si>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</si>
  <si>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</si>
  <si>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</si>
  <si>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</si>
  <si>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</si>
  <si>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</si>
  <si>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</si>
  <si>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</si>
  <si>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</si>
  <si>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</si>
  <si>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</si>
  <si>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</si>
  <si>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</si>
  <si>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</si>
  <si>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</si>
  <si>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</si>
  <si>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</si>
  <si>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</si>
  <si>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</si>
  <si>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</si>
  <si>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</si>
  <si>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</si>
  <si>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</si>
  <si>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</si>
  <si>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</si>
  <si>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</si>
  <si>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</si>
  <si>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</si>
  <si>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</si>
  <si>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</si>
  <si>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</si>
  <si>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</si>
  <si>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</si>
  <si>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</si>
  <si>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</si>
  <si>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</si>
  <si>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</si>
  <si>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</si>
  <si>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</si>
  <si>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</si>
  <si>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</si>
  <si>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</si>
  <si>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</si>
  <si>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</si>
  <si>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</si>
  <si>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</si>
  <si>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</si>
  <si>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</si>
  <si>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</si>
  <si>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</si>
  <si>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</si>
  <si>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</si>
  <si>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</si>
  <si>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</si>
  <si>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</si>
  <si>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</si>
  <si>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</si>
  <si>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</si>
  <si>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</si>
  <si>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</si>
  <si>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</si>
  <si>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</si>
  <si>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</si>
  <si>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</si>
  <si>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</si>
  <si>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</si>
  <si>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</si>
  <si>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</si>
  <si>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</si>
  <si>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</si>
  <si>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</si>
  <si>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</si>
  <si>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</si>
  <si>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</si>
  <si>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</si>
  <si>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</si>
  <si>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</si>
  <si>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</si>
  <si>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</si>
  <si>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</si>
  <si>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</si>
  <si>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</si>
  <si>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</si>
  <si>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</si>
  <si>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</si>
  <si>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</si>
  <si>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</si>
  <si>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</si>
  <si>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</si>
  <si>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</si>
  <si>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</si>
  <si>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</si>
  <si>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</si>
  <si>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</si>
  <si>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</si>
  <si>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</si>
  <si>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</si>
  <si>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</si>
  <si>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</si>
  <si>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</si>
  <si>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</si>
  <si>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</si>
  <si>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</si>
  <si>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</si>
  <si>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</si>
  <si>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</si>
  <si>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</si>
  <si>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</si>
  <si>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Rozliczenia z bankami związane z obsługą długu publicznego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</si>
  <si>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</si>
  <si>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</si>
  <si>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</si>
  <si>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</si>
  <si>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</si>
  <si>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</si>
  <si>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</si>
  <si>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</si>
  <si>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</si>
  <si>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</si>
  <si>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</si>
  <si>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</si>
  <si>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</si>
  <si>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</si>
  <si>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</si>
  <si>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</si>
  <si>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</si>
  <si>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</si>
  <si>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</si>
  <si>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</si>
  <si>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</si>
  <si>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</si>
  <si>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</si>
  <si>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</si>
  <si>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</si>
  <si>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</si>
  <si>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</si>
  <si>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</si>
  <si>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</si>
  <si>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</si>
  <si>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</si>
  <si>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</si>
  <si>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4360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</si>
  <si>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</si>
  <si>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</si>
  <si>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</si>
  <si>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</si>
  <si>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</si>
  <si>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</si>
  <si>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</si>
  <si>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</si>
  <si>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</si>
  <si>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</si>
  <si>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</si>
  <si>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</si>
  <si>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</si>
  <si>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</si>
  <si>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</si>
  <si>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</si>
  <si>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</si>
  <si>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</si>
  <si>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</si>
  <si>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</si>
  <si>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</si>
  <si>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</si>
  <si>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</si>
  <si>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</si>
  <si>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</si>
  <si>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</si>
  <si>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</si>
  <si>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</si>
  <si>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</si>
  <si>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</si>
  <si>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</si>
  <si>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</si>
  <si>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</si>
  <si>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</si>
  <si>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</si>
  <si>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</si>
  <si>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</si>
  <si>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</si>
  <si>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</si>
  <si>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</si>
  <si>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</si>
  <si>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</si>
  <si>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Pozostałe zadania w zakresie polityki społecznej</t>
  </si>
  <si>
    <t>853</t>
  </si>
  <si>
    <t>85395</t>
  </si>
  <si>
    <t>2009</t>
  </si>
  <si>
    <t>Wydatki  inwestycyjne jednostek budżetowych</t>
  </si>
  <si>
    <t>Wydatki na zakupy inwestycyjne jedn.budżetowych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</si>
  <si>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</si>
  <si>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</si>
  <si>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</si>
  <si>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</si>
  <si>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</si>
  <si>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</si>
  <si>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</si>
  <si>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</si>
  <si>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</si>
  <si>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</si>
  <si>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</si>
  <si>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</si>
  <si>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</si>
  <si>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2910</t>
  </si>
  <si>
    <t>4560</t>
  </si>
  <si>
    <t>3119</t>
  </si>
  <si>
    <t>4019</t>
  </si>
  <si>
    <t>4229</t>
  </si>
  <si>
    <t>Świadczenia rodzinne, fundusz alimentacyjny oraz składki na ubezpieczenie emerytalne i rentowe z ubezpieczenia społecznego</t>
  </si>
  <si>
    <t>dochody bieżące</t>
  </si>
  <si>
    <t>dochody majątkowe</t>
  </si>
  <si>
    <t>Oddziały przedszkolne przy szkołach podstawowych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</si>
  <si>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</si>
  <si>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</si>
  <si>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</si>
  <si>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</si>
  <si>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</si>
  <si>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</si>
  <si>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</si>
  <si>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4227</t>
  </si>
  <si>
    <t>4307</t>
  </si>
  <si>
    <t>4417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</si>
  <si>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</si>
  <si>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</si>
  <si>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</si>
  <si>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</si>
  <si>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</si>
  <si>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</si>
  <si>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</si>
  <si>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</si>
  <si>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</si>
  <si>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</si>
  <si>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</si>
  <si>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</si>
  <si>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</si>
  <si>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</si>
  <si>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</si>
  <si>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</si>
  <si>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</si>
  <si>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</si>
  <si>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</si>
  <si>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</si>
  <si>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</si>
  <si>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</si>
  <si>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</si>
  <si>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</si>
  <si>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2917</t>
  </si>
  <si>
    <t>2919</t>
  </si>
  <si>
    <t>4017</t>
  </si>
  <si>
    <t>4117</t>
  </si>
  <si>
    <t>4127</t>
  </si>
  <si>
    <t>4177</t>
  </si>
  <si>
    <t>4217</t>
  </si>
  <si>
    <t>4437</t>
  </si>
  <si>
    <t>4439</t>
  </si>
  <si>
    <t>90008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</si>
  <si>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</si>
  <si>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</si>
  <si>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</si>
  <si>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</si>
  <si>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</si>
  <si>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</si>
  <si>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</si>
  <si>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</si>
  <si>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</si>
  <si>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</si>
  <si>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</si>
  <si>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</si>
  <si>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</si>
  <si>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Ochrona różnorodności biologicznej i krajobrazu</t>
  </si>
  <si>
    <t>Udział % w wydatkach bieżących</t>
  </si>
  <si>
    <t>Wpływy z opłat za zarząd, użytkowanie i użytkowanie wieczyste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</si>
  <si>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</si>
  <si>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</si>
  <si>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Urzędy gmin (miast i miast na prawach powiat)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</si>
  <si>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</si>
  <si>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</si>
  <si>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</si>
  <si>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</si>
  <si>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</si>
  <si>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</si>
  <si>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</si>
  <si>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</si>
  <si>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</si>
  <si>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</si>
  <si>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</si>
  <si>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</si>
  <si>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</si>
  <si>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</si>
  <si>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</si>
  <si>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</si>
  <si>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</si>
  <si>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</si>
  <si>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</si>
  <si>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</si>
  <si>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</si>
  <si>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</si>
  <si>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</si>
  <si>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Opłaty z tytułu zakup usług telekomunikacyjnych świadczonych w ruchomej publicznej sieci telefonicznej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</si>
  <si>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</si>
  <si>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</si>
  <si>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</si>
  <si>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</si>
  <si>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</si>
  <si>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</si>
  <si>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</si>
  <si>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</si>
  <si>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Zakup usług dostępu do sieci Internet</t>
  </si>
  <si>
    <t xml:space="preserve">Oddziały przedszkolne w szkołach podstawowych </t>
  </si>
  <si>
    <t>Zakup usługi dostępu do sieci Internet</t>
  </si>
  <si>
    <t>4121</t>
  </si>
  <si>
    <t>Zakup pomocy naukowych dydaktycznych i książek</t>
  </si>
  <si>
    <t>4301</t>
  </si>
  <si>
    <t>4421</t>
  </si>
  <si>
    <t>4111</t>
  </si>
  <si>
    <t>Odpis na zakładowy fundusz świadczeń socjalnych</t>
  </si>
  <si>
    <t>Stołówki szkolne i przedszkolne</t>
  </si>
  <si>
    <t>Dotacja celowa przekazana gminie na zadania bieżące realizowane na podstawie zawartych porozumień (umów) między jednostkami samorządu terytorialnego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</si>
  <si>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</si>
  <si>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</si>
  <si>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Opłata z tytułu zakupu usług telekomunikacyjnych świadczonych w stacjonarnej publicznej sieci telefonicznej </t>
  </si>
  <si>
    <t xml:space="preserve">Zadania w zakresie kultury fizycznej </t>
  </si>
  <si>
    <t>Wpływy ze sprzedaży składników majątkowych</t>
  </si>
  <si>
    <t>0870</t>
  </si>
  <si>
    <t>0921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</si>
  <si>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</si>
  <si>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</si>
  <si>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</si>
  <si>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</si>
  <si>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</si>
  <si>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</si>
  <si>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4171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</si>
  <si>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</si>
  <si>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</si>
  <si>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</si>
  <si>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</si>
  <si>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</si>
  <si>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</si>
  <si>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</si>
  <si>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 xml:space="preserve">Wpływy z opłat za zezwolenie za sprzedaż napojów alkoholowych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</si>
  <si>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</si>
  <si>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</si>
  <si>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 JST </t>
  </si>
  <si>
    <t>Zakup usług przez jednostki samorządu terytorial- nego od innych jednostek samorządu terytorialnego</t>
  </si>
  <si>
    <t>Dotacje celowe przekazane gminie na zadania bieżące realizowane na podstawie zawartych porozumień</t>
  </si>
  <si>
    <t>4211</t>
  </si>
  <si>
    <t>Opłaty z tytułu zakupu usług telekomunikacyjnych świadczonych w stacjonarnej publicznej sieci telefonicznej</t>
  </si>
  <si>
    <t>Placówki opiekuńczo - wychowawcze</t>
  </si>
  <si>
    <t>85201</t>
  </si>
  <si>
    <t>Rodziny zastępcze</t>
  </si>
  <si>
    <t>85204</t>
  </si>
  <si>
    <t>Zadania w zakresie przeciwdziałania przemocy w rodzinie</t>
  </si>
  <si>
    <t>85205</t>
  </si>
  <si>
    <t>4047</t>
  </si>
  <si>
    <t>4049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</si>
  <si>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</si>
  <si>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</si>
  <si>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</si>
  <si>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</si>
  <si>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</si>
  <si>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</si>
  <si>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75411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</si>
  <si>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</si>
  <si>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</si>
  <si>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</si>
  <si>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</si>
  <si>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</si>
  <si>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6300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</si>
  <si>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</si>
  <si>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</si>
  <si>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</si>
  <si>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</si>
  <si>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</si>
  <si>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</si>
  <si>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</si>
  <si>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</si>
  <si>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85206</t>
  </si>
  <si>
    <t>90003</t>
  </si>
  <si>
    <t>4570</t>
  </si>
  <si>
    <t>4221</t>
  </si>
  <si>
    <t>4241</t>
  </si>
  <si>
    <t>4411</t>
  </si>
  <si>
    <t>4011</t>
  </si>
  <si>
    <t>Opłaty z tytułu zakupu usług telekomunikacyjnych świadczonych w stacjonarnej  publ.sieci telefonicznej</t>
  </si>
  <si>
    <t>Odsetki od nieterminowych wpłat z tytułu pozostałych podatków i opłat</t>
  </si>
  <si>
    <t>Komendy powiatowe Policji</t>
  </si>
  <si>
    <t xml:space="preserve">Wpłaty jednostek na państwowy fundusz celowy </t>
  </si>
  <si>
    <t>3000</t>
  </si>
  <si>
    <t>85195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</si>
  <si>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</si>
  <si>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</si>
  <si>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 xml:space="preserve"> Wykonanie w 2012 roku</t>
  </si>
  <si>
    <t xml:space="preserve"> %      wykona-   nia</t>
  </si>
  <si>
    <t xml:space="preserve">Udział w dochodach ogółem </t>
  </si>
  <si>
    <t xml:space="preserve"> Wykonanie w 2010 roku</t>
  </si>
  <si>
    <t xml:space="preserve"> Wykonanie w 2011 roku</t>
  </si>
  <si>
    <t>OO10</t>
  </si>
  <si>
    <t>Udziały gmin w podatku doch.od osób prawnych</t>
  </si>
  <si>
    <t>OO20</t>
  </si>
  <si>
    <t>O310</t>
  </si>
  <si>
    <t>O320</t>
  </si>
  <si>
    <t>O330</t>
  </si>
  <si>
    <t>O340</t>
  </si>
  <si>
    <t>O350</t>
  </si>
  <si>
    <t>O360</t>
  </si>
  <si>
    <t>Opłata od posiadania psa/podatek</t>
  </si>
  <si>
    <t>O370</t>
  </si>
  <si>
    <t>O400</t>
  </si>
  <si>
    <t>O410</t>
  </si>
  <si>
    <t>O430</t>
  </si>
  <si>
    <t>Wpływy z opłat za zarząd, użytkowanie i użytkowanie wieczyste nieruchomości</t>
  </si>
  <si>
    <t>O470</t>
  </si>
  <si>
    <t>Wpływy z opłat za zezwolenia na sprzedaż napojów alkoholowych</t>
  </si>
  <si>
    <t>O480</t>
  </si>
  <si>
    <t>Wpływy z innych lokalnych opłat pobieranych przez j.s.t.na podstawie odrębnych ustaw</t>
  </si>
  <si>
    <t>O490</t>
  </si>
  <si>
    <t>O500</t>
  </si>
  <si>
    <t>Zaległości z podatków i opłat zniesionych</t>
  </si>
  <si>
    <t>O560</t>
  </si>
  <si>
    <t>Grzywny, mandaty i kary pieniężne od osób fizycznych</t>
  </si>
  <si>
    <t>O570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</si>
  <si>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</si>
  <si>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</si>
  <si>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</si>
  <si>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</si>
  <si>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</si>
  <si>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</si>
  <si>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</si>
  <si>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</si>
  <si>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</si>
  <si>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</si>
  <si>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O580</t>
  </si>
  <si>
    <t>O590</t>
  </si>
  <si>
    <t>O690</t>
  </si>
  <si>
    <t>Dochody z najmu i dzierżawy składników majątkowych</t>
  </si>
  <si>
    <t>O750</t>
  </si>
  <si>
    <t>O760</t>
  </si>
  <si>
    <t>O770</t>
  </si>
  <si>
    <t>O830</t>
  </si>
  <si>
    <t>O870</t>
  </si>
  <si>
    <t>Odsetki od nieterminowych wpłat  z tytułu podatków i opłat</t>
  </si>
  <si>
    <t>O910</t>
  </si>
  <si>
    <t>O920</t>
  </si>
  <si>
    <t>O921</t>
  </si>
  <si>
    <t>Otrzymane spadki, zapisy i darowizny w postaci pieniężnej</t>
  </si>
  <si>
    <t>O960</t>
  </si>
  <si>
    <t xml:space="preserve">Wpływy z różnych dochodów </t>
  </si>
  <si>
    <t>O970</t>
  </si>
  <si>
    <t>Dotacje celowe otrzymane z gminy na zadania bieżące realizowane na podstawie porozumień między jst</t>
  </si>
  <si>
    <t>Dotacje celowe otrzymane z powiatu na zadania bieżące realizowane na podst. zawartych porozumień między jst</t>
  </si>
  <si>
    <t>Dotacje celowe otrzymane od samorządu województwa na zadania bieżące realizowane na podst. zawartych porozumień</t>
  </si>
  <si>
    <t>Dochody jst związane z realizacją zadań z zakresu administracji rządowej oraz innych zadań zleconych ustawami</t>
  </si>
  <si>
    <t>Wpływy do budżetu pozostałości środków finansowych gromadzonych na wydzielonym rachunku jednostki budżetowej</t>
  </si>
  <si>
    <t>Środki na uzupełnienie dochodów gmin</t>
  </si>
  <si>
    <t>część oświatowa subwencji ogólnej</t>
  </si>
  <si>
    <t>część wyrównawcza subwencji ogólnej</t>
  </si>
  <si>
    <t>część równoważąca subwencji ogólnej</t>
  </si>
  <si>
    <t>Dotacje otrzymane z państwowych funduszy celowych na finansowanie lub dofinansowanie kosztów inwestycji i zakupów inwestycyjnych jednostek sektora finansów publicznych</t>
  </si>
  <si>
    <t>Dotacje celowe w ramach programów finansowanych z udziałem środków europejskich oraz środków o których mowa w art.5 ust.1 pkt 3 oraz ust.3 pkt 5 i 6 ustawy lub płatności w ramach budżetu środków europejskich (finansowanie)</t>
  </si>
  <si>
    <t xml:space="preserve">O G Ó Ł E M </t>
  </si>
  <si>
    <t xml:space="preserve">Dochody bieżące </t>
  </si>
  <si>
    <t xml:space="preserve">Dotacje z budżetu państwa </t>
  </si>
  <si>
    <t>Dotacje otrzymane na podstawie umów (porozumień)</t>
  </si>
  <si>
    <t>Dochody majątkowe</t>
  </si>
  <si>
    <t>ze sprzedaży mienia komunalnego (nieruchomości i mienie ruchome)</t>
  </si>
  <si>
    <t xml:space="preserve">dochody majątkowe uzyskane w ramach programów finansowanych z udziałem środków o których mowa w art. 5 </t>
  </si>
  <si>
    <t>Wykonanie w 2012 roku</t>
  </si>
  <si>
    <t xml:space="preserve"> % wykona-nia</t>
  </si>
  <si>
    <t>Wykonanie w 2010 roku</t>
  </si>
  <si>
    <t>Wykonanie w 2011 roku</t>
  </si>
  <si>
    <t>Dotacje celowa przekazane gminie na zadania bieżące realizowane na pod- stawie porozumień (umów) między JST</t>
  </si>
  <si>
    <t>Dotacje celowe przekazane do samorządu województwa na zadania bieżące realizowane na podstawie porozumień między JST</t>
  </si>
  <si>
    <t xml:space="preserve">Wpłaty gmin i powiatów na rzecz innych jst oraz związków gmin lub związków powiatów na dofinansowanie zadań bieżących </t>
  </si>
  <si>
    <t>Zwrot dotacji oraz płatności, w tym wykorzystanych niezgodnie z przezna- czeniem lub wykorzystanych z narusze- niem procedur, o których mowa w art. 184 ustawy, lub pobranych nienależnie lub w nadmiernej wysokości</t>
  </si>
  <si>
    <t>Nagrody o charakterze szczególnym nie zaliczane do wynagrodzeń</t>
  </si>
  <si>
    <t>Składki na ubezpieczenie zdrowotne</t>
  </si>
  <si>
    <t>Wpłaty na PFRON</t>
  </si>
  <si>
    <t xml:space="preserve">Zakup materiałów i wyposażenia </t>
  </si>
  <si>
    <t>Zakup leków i materiałów medycznych</t>
  </si>
  <si>
    <t>Zakup usług przez jst od innych jst</t>
  </si>
  <si>
    <t>Opłaty z tytułu zakupu usług telekomu- nikacyjnych świadczonych w ruchomej publicznej sieci telefonicznej</t>
  </si>
  <si>
    <t>Opłaty z tytułu zakupu usług telekomu- nikacyjnych świadczonych w stacjo- narnej publicznej sieci telefonicznej</t>
  </si>
  <si>
    <t>Odpis na ZFŚS</t>
  </si>
  <si>
    <t>Pozostałe podatki na rzecz budżetów jst</t>
  </si>
  <si>
    <t>Opłaty na rzecz budżetów JST</t>
  </si>
  <si>
    <t>Wpłaty jednostek na państwowy fundusz celowy na finansowanie i dofinansowanie zadań inwestycyjnych</t>
  </si>
  <si>
    <t>Dotacje celowe z budżetu na finansowanie lub dofinansowanie kosztów realizacji inwestycji i zakupów inwestycyjnych jednostek nie zaliczanych do sektora finansów publicznych</t>
  </si>
  <si>
    <t xml:space="preserve"> Wykonanie w 2013 roku</t>
  </si>
  <si>
    <t>Wykonanie w 2013 roku</t>
  </si>
  <si>
    <t xml:space="preserve">Udział w wydat- kach ogółem </t>
  </si>
  <si>
    <t>Dotacje celowe z budżetu na finansowanie lub dofinansowanie kosztów realizacji inwestycji i zakupów inwestycyjnych innych jedn.sektora fin. publicznych</t>
  </si>
  <si>
    <t>Udziały gmin w podatku docho- dowym od osób fizycznych</t>
  </si>
  <si>
    <t>Podatek od działalności gospo- darczej osób fiz. opłacany w formie karty podatkowej</t>
  </si>
  <si>
    <t>Grzywny, mandaty i kary pienięż- ne od osób prawnych i innych jednostek organizacyjnych</t>
  </si>
  <si>
    <t>Wpływy z tytułu przekształcenia prawa użytkowania wieczystego przysługującego osob.fiz.w prawo własności</t>
  </si>
  <si>
    <t>7.</t>
  </si>
  <si>
    <t xml:space="preserve">Plan 2014r. po zmianach </t>
  </si>
  <si>
    <t>Wykonanie w 2014 roku</t>
  </si>
  <si>
    <t>Plan wg uchwały         Nr XXV/193/2013</t>
  </si>
  <si>
    <t>Kwota należności wymagalnych na koniec          2014 roku</t>
  </si>
  <si>
    <t xml:space="preserve">Wybory do rad gmin, rad powiatów i sejmików województw, wybory wójtów, burmistrzów i prezydentów miast oraz referenda gminne, powiatowe i wojewódzkie </t>
  </si>
  <si>
    <t>75109</t>
  </si>
  <si>
    <t xml:space="preserve">Grzywny, mandaty i inne kary pieniężne od osób prawnych </t>
  </si>
  <si>
    <t>0580</t>
  </si>
  <si>
    <t>Jednostki specjalistycznego poradnictwa, mieszkania chronione i ośrodki interwencji kryzysowej</t>
  </si>
  <si>
    <t>Dotacje otrzymane z budżetu państwa na realizację zadań bieżących gmin z zakresu edukacyjnej opieki wychowawczej finansowanych w całości przez budzet państwa w ramach programów rządowych</t>
  </si>
  <si>
    <t>Ochrona powietrza atmosferycznego i kilmatu</t>
  </si>
  <si>
    <t>90005</t>
  </si>
  <si>
    <t>Grzywny i inne kary pieniężne od osób prawnych i innych jednostek organizacyjnych</t>
  </si>
  <si>
    <t>92695</t>
  </si>
  <si>
    <t xml:space="preserve">Dotacje otrzymane z państwowych funduszy celowych na finansowanie lub dofinansowanie kosztów realizacji inwestycji i zakupów inwestycyjnych jednostek sektora finansów publicznych </t>
  </si>
  <si>
    <t>6260</t>
  </si>
  <si>
    <t>Zobowiązania wymagalne wg stanu na dzień 31.12.14r.</t>
  </si>
  <si>
    <t>Cmentarze</t>
  </si>
  <si>
    <t>71035</t>
  </si>
  <si>
    <t>75405</t>
  </si>
  <si>
    <t>Komendy powiatowe Państwowej Straży Pożarnej</t>
  </si>
  <si>
    <t>6170</t>
  </si>
  <si>
    <t>Dotacje celowe z budżetu na finansowanie lub dofinan- sowanie kosztów realizacji inwestycji i zakupów inwestycyjnych jednostek nie zaliczanych sektora finansów publicznych</t>
  </si>
  <si>
    <t>6230</t>
  </si>
  <si>
    <t>Opłaty z tytułu zakupu usług telekomunikacyjnych świadczonych w stacjonarnej  publ. sieci telefonicznej</t>
  </si>
  <si>
    <t>Opłata z tytułu zakupu usług telekomunikacyjnych świadczonych w ruchomej publ. sieci telefonicznej</t>
  </si>
  <si>
    <t>Opłata z tytułu zakupu usług telekomunikacyjnych świadczonych w stacjonarnej publ. sieci telefonicznej</t>
  </si>
  <si>
    <t>Szpitale ogólne</t>
  </si>
  <si>
    <t>85111</t>
  </si>
  <si>
    <t>Dotacje celowe na pomoc finansową udzielaną między jednostkami samorządu terytorialnego na dofinasowanie własnych zadań bieżących</t>
  </si>
  <si>
    <t>Dotacje celowe na pomoc finansową udzielaną między jednostkami samorządu terytorialnego na dofinansowanie własnych zadań inwestycyjnych i zakupów inwestycyjnych</t>
  </si>
  <si>
    <t>Świadczenia rodzinne, świadczenia z funduszu alimentacyjnego oraz składki na ubezpieczenie emerytalne i rentowe z ubezpieczenia społecznego</t>
  </si>
  <si>
    <t>4580</t>
  </si>
  <si>
    <t>Opłaty z tytułu zakupu usług telekomunikcyjnych świadczonych w ruchomej publicznej sieci telefonicznej</t>
  </si>
  <si>
    <t>Składki na ubezpiczenie społeczne</t>
  </si>
  <si>
    <t>4287</t>
  </si>
  <si>
    <t>4289</t>
  </si>
  <si>
    <t>Wydatki osobowe niezliczone do wynagrodzemia</t>
  </si>
  <si>
    <t>Ochrona powietrza atmosferycznego i klimatu</t>
  </si>
  <si>
    <t>Dotacje celowe z budżetu na finansowanie lub dofinansowanie kosztów realizacji inwestycji i zakupów inwestycyjnych innych jednostek sektora finansów publicznych</t>
  </si>
  <si>
    <t>6220</t>
  </si>
  <si>
    <t>Dotacje celowe z budżetu na finansowanie lub dofinansowanie zadań zleconych do realizacji stowarzyszeniom</t>
  </si>
  <si>
    <t xml:space="preserve"> Wykonanie w 2014 roku</t>
  </si>
  <si>
    <t>Dynamika dochodów 2014/2013 r</t>
  </si>
  <si>
    <t>Udział % w wydatkach majątko- wych</t>
  </si>
  <si>
    <t>dotacje celowe na finansowanie lub dofinansowanie inwestycji i zakupów inwestycyjnych</t>
  </si>
  <si>
    <t>Dotacje celowe otrzymane z budżetu na real. zadań bieżących z zakresu admi. rządowej zleconych gminie</t>
  </si>
  <si>
    <t>Środki otrzymane od pozostałych jednostek sektora finansów publicznych ma realizację zadań bieżących jednostek zaliczanych do sektora finansów publicznych</t>
  </si>
  <si>
    <t>Grzywny, mandaty i inne kary pieniężne od osób prawnych i innych jednostek organizacyjnych</t>
  </si>
  <si>
    <t>Dotacje celowe w ramach programów finansowanych z udziałem środków europejskich oraz środków o których mowa w art.5 ust.1 pkt 3 oraz ust.3 pkt 5 i 6 ustawy (……..)</t>
  </si>
  <si>
    <t>Dotacje celowe w ramach programów finansowanych z udziałem środków europejskich oraz środków o których mowa w art.5 ust.1 pkt 3 oraz ust.3 pkt 5 i 6 ustawy (…) (współfinansowanie)</t>
  </si>
  <si>
    <t>Środki otrzymane od pozostałych jednostek zaliczanych do sektora fin. publ.na realizację zadań bieżących jedn. zaliczanych do sektora finansów publicznych</t>
  </si>
  <si>
    <t xml:space="preserve">Środki na dofinansowanie własnych zadań bieżących gmin pozyskane z innych źródeł </t>
  </si>
  <si>
    <t>w tym;</t>
  </si>
  <si>
    <t xml:space="preserve">Dochody bieżące uzyskane w ramach programów finansowanych z udziałem środków o których mowa w art. 5 ust. 1 pkt 3 oraz ust. 3 pkt 5 i 6 ustawy (….) </t>
  </si>
  <si>
    <t>0770   0870</t>
  </si>
  <si>
    <t>Dochody własne bieżące</t>
  </si>
  <si>
    <t>dotacje na inwestycje</t>
  </si>
  <si>
    <t>Dynamika wydat- ków 2014/2013 rok</t>
  </si>
  <si>
    <t>Odsetki od dotacji oraz płatności wykorzy- stanych niezgodnie z przeznaczeniem lub wykorzystanych z naruszeniem procedur, o których mowa w art. 184 ustawy, pobra- nych nienależnie lub w nadm. wysokości</t>
  </si>
  <si>
    <t xml:space="preserve">Wydatki na zakup i objęcie akcji, wniesienie wkładów do spółek prawa handlowego oraz na uzupełnienie funduszy statutowych banków państwowych i innych istytucji finansowych </t>
  </si>
  <si>
    <t>Dotacje celowe z budżetu na finansowanie lub dofinansowanie prac remontowych i konserwatorskich obiektów zabytkowych przekazane jednostkom niezaliczonym do sektora finansów publicznych</t>
  </si>
  <si>
    <t>Zwrot dotacji oraz płatności, w tym wykorzystanych niezgodnie z przeznaczeniem lub wykorzystanych z narusze- niem procedur, o których mowa w art. 184 ustawy, lub pobranych nienależnie lub w nadmiernej wysokości</t>
  </si>
  <si>
    <t>Dotacja celowa na pomoc finansową udzielaną między jst na dofinansowanie własnych zadań bieżących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</si>
</sst>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0"/>
  </numFmts>
  <fonts count="7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b/>
      <i/>
      <sz val="10"/>
      <color indexed="11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3" fontId="1" fillId="0" borderId="10" xfId="52" applyNumberFormat="1" applyBorder="1" applyAlignment="1">
      <alignment horizontal="right"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horizontal="right" vertical="center"/>
      <protection/>
    </xf>
    <xf numFmtId="10" fontId="4" fillId="0" borderId="10" xfId="53" applyNumberFormat="1" applyFont="1" applyBorder="1" applyAlignment="1">
      <alignment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0" fillId="33" borderId="10" xfId="53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4" fillId="33" borderId="10" xfId="53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0" fontId="14" fillId="0" borderId="10" xfId="53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7" fillId="0" borderId="10" xfId="52" applyNumberFormat="1" applyFont="1" applyBorder="1" applyAlignment="1">
      <alignment horizontal="center" vertical="center"/>
      <protection/>
    </xf>
    <xf numFmtId="3" fontId="17" fillId="0" borderId="10" xfId="52" applyNumberFormat="1" applyFont="1" applyBorder="1" applyAlignment="1">
      <alignment horizontal="right" vertical="center"/>
      <protection/>
    </xf>
    <xf numFmtId="4" fontId="17" fillId="0" borderId="10" xfId="52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7" fillId="33" borderId="10" xfId="52" applyFont="1" applyFill="1" applyBorder="1" applyAlignment="1">
      <alignment vertical="center" wrapText="1"/>
      <protection/>
    </xf>
    <xf numFmtId="4" fontId="17" fillId="0" borderId="10" xfId="52" applyNumberFormat="1" applyFont="1" applyBorder="1" applyAlignment="1">
      <alignment horizontal="right" vertical="center"/>
      <protection/>
    </xf>
    <xf numFmtId="4" fontId="17" fillId="0" borderId="10" xfId="52" applyNumberFormat="1" applyFont="1" applyBorder="1">
      <alignment/>
      <protection/>
    </xf>
    <xf numFmtId="0" fontId="17" fillId="33" borderId="10" xfId="52" applyFont="1" applyFill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/>
      <protection/>
    </xf>
    <xf numFmtId="49" fontId="17" fillId="0" borderId="10" xfId="52" applyNumberFormat="1" applyFont="1" applyBorder="1" applyAlignment="1">
      <alignment horizontal="center" vertical="center"/>
      <protection/>
    </xf>
    <xf numFmtId="3" fontId="17" fillId="0" borderId="10" xfId="52" applyNumberFormat="1" applyFont="1" applyBorder="1" applyAlignment="1">
      <alignment horizontal="right" vertical="center"/>
      <protection/>
    </xf>
    <xf numFmtId="49" fontId="14" fillId="0" borderId="10" xfId="52" applyNumberFormat="1" applyFont="1" applyBorder="1" applyAlignment="1">
      <alignment horizontal="center" vertical="center"/>
      <protection/>
    </xf>
    <xf numFmtId="4" fontId="17" fillId="0" borderId="10" xfId="52" applyNumberFormat="1" applyFont="1" applyBorder="1">
      <alignment/>
      <protection/>
    </xf>
    <xf numFmtId="0" fontId="18" fillId="0" borderId="0" xfId="0" applyFont="1" applyFill="1" applyAlignment="1">
      <alignment/>
    </xf>
    <xf numFmtId="10" fontId="4" fillId="0" borderId="10" xfId="52" applyNumberFormat="1" applyFont="1" applyBorder="1" applyAlignment="1">
      <alignment vertical="center"/>
      <protection/>
    </xf>
    <xf numFmtId="10" fontId="17" fillId="0" borderId="10" xfId="52" applyNumberFormat="1" applyFont="1" applyBorder="1" applyAlignment="1">
      <alignment vertical="center"/>
      <protection/>
    </xf>
    <xf numFmtId="10" fontId="17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10" fontId="1" fillId="0" borderId="10" xfId="52" applyNumberFormat="1" applyFont="1" applyBorder="1" applyAlignment="1">
      <alignment vertical="center"/>
      <protection/>
    </xf>
    <xf numFmtId="10" fontId="1" fillId="0" borderId="10" xfId="53" applyNumberFormat="1" applyFont="1" applyBorder="1" applyAlignment="1">
      <alignment vertical="center"/>
      <protection/>
    </xf>
    <xf numFmtId="0" fontId="14" fillId="33" borderId="10" xfId="53" applyFont="1" applyFill="1" applyBorder="1" applyAlignment="1">
      <alignment vertical="center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3" fontId="14" fillId="0" borderId="10" xfId="53" applyNumberFormat="1" applyFont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vertical="center"/>
      <protection/>
    </xf>
    <xf numFmtId="4" fontId="14" fillId="0" borderId="10" xfId="53" applyNumberFormat="1" applyFont="1" applyBorder="1" applyAlignment="1">
      <alignment vertical="center"/>
      <protection/>
    </xf>
    <xf numFmtId="0" fontId="14" fillId="33" borderId="10" xfId="52" applyFont="1" applyFill="1" applyBorder="1" applyAlignment="1">
      <alignment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3" fontId="14" fillId="0" borderId="10" xfId="53" applyNumberFormat="1" applyFont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4" fontId="14" fillId="0" borderId="0" xfId="53" applyNumberFormat="1" applyFont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14" fillId="33" borderId="10" xfId="53" applyFont="1" applyFill="1" applyBorder="1" applyAlignment="1">
      <alignment vertical="center" wrapText="1"/>
      <protection/>
    </xf>
    <xf numFmtId="3" fontId="14" fillId="33" borderId="10" xfId="0" applyNumberFormat="1" applyFont="1" applyFill="1" applyBorder="1" applyAlignment="1">
      <alignment vertical="center" wrapText="1"/>
    </xf>
    <xf numFmtId="0" fontId="19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1" fillId="0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0" fontId="22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49" fontId="17" fillId="0" borderId="10" xfId="53" applyNumberFormat="1" applyFont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4" fontId="1" fillId="0" borderId="10" xfId="52" applyNumberFormat="1" applyFill="1" applyBorder="1" applyAlignment="1">
      <alignment vertical="center"/>
      <protection/>
    </xf>
    <xf numFmtId="4" fontId="1" fillId="0" borderId="10" xfId="52" applyNumberFormat="1" applyFill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1" fillId="0" borderId="10" xfId="52" applyNumberFormat="1" applyBorder="1" applyAlignment="1">
      <alignment/>
      <protection/>
    </xf>
    <xf numFmtId="10" fontId="0" fillId="0" borderId="10" xfId="0" applyNumberFormat="1" applyBorder="1" applyAlignment="1">
      <alignment/>
    </xf>
    <xf numFmtId="4" fontId="23" fillId="0" borderId="10" xfId="52" applyNumberFormat="1" applyFont="1" applyFill="1" applyBorder="1" applyAlignment="1">
      <alignment/>
      <protection/>
    </xf>
    <xf numFmtId="4" fontId="23" fillId="33" borderId="10" xfId="52" applyNumberFormat="1" applyFont="1" applyFill="1" applyBorder="1" applyAlignment="1">
      <alignment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6" fillId="0" borderId="10" xfId="0" applyNumberFormat="1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vertical="center"/>
    </xf>
    <xf numFmtId="4" fontId="26" fillId="0" borderId="10" xfId="0" applyNumberFormat="1" applyFont="1" applyFill="1" applyBorder="1" applyAlignment="1">
      <alignment horizontal="right" vertical="center"/>
    </xf>
    <xf numFmtId="4" fontId="1" fillId="33" borderId="10" xfId="52" applyNumberFormat="1" applyFill="1" applyBorder="1" applyAlignment="1">
      <alignment horizontal="right" vertical="center"/>
      <protection/>
    </xf>
    <xf numFmtId="4" fontId="26" fillId="0" borderId="10" xfId="0" applyNumberFormat="1" applyFont="1" applyFill="1" applyBorder="1" applyAlignment="1">
      <alignment vertical="center"/>
    </xf>
    <xf numFmtId="4" fontId="26" fillId="33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/>
    </xf>
    <xf numFmtId="0" fontId="21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" fontId="26" fillId="33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174" fontId="26" fillId="33" borderId="10" xfId="0" applyNumberFormat="1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4" fontId="26" fillId="33" borderId="0" xfId="0" applyNumberFormat="1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" fontId="2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68" fillId="0" borderId="10" xfId="0" applyNumberFormat="1" applyFont="1" applyFill="1" applyBorder="1" applyAlignment="1">
      <alignment/>
    </xf>
    <xf numFmtId="49" fontId="13" fillId="33" borderId="10" xfId="53" applyNumberFormat="1" applyFont="1" applyFill="1" applyBorder="1" applyAlignment="1">
      <alignment horizontal="center" vertical="center" wrapText="1"/>
      <protection/>
    </xf>
    <xf numFmtId="4" fontId="28" fillId="0" borderId="10" xfId="0" applyNumberFormat="1" applyFont="1" applyFill="1" applyBorder="1" applyAlignment="1">
      <alignment horizontal="center" vertical="center" wrapText="1"/>
    </xf>
    <xf numFmtId="174" fontId="28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/>
    </xf>
    <xf numFmtId="17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0" fontId="25" fillId="0" borderId="10" xfId="0" applyNumberFormat="1" applyFont="1" applyBorder="1" applyAlignment="1">
      <alignment horizontal="center" vertical="center" wrapText="1"/>
    </xf>
    <xf numFmtId="4" fontId="4" fillId="0" borderId="10" xfId="53" applyNumberFormat="1" applyFont="1" applyBorder="1" applyAlignment="1">
      <alignment horizontal="right" vertical="center"/>
      <protection/>
    </xf>
    <xf numFmtId="10" fontId="14" fillId="0" borderId="10" xfId="52" applyNumberFormat="1" applyFont="1" applyBorder="1" applyAlignment="1">
      <alignment vertical="center"/>
      <protection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" fillId="0" borderId="10" xfId="52" applyNumberFormat="1" applyFill="1" applyBorder="1" applyAlignment="1">
      <alignment/>
      <protection/>
    </xf>
    <xf numFmtId="4" fontId="26" fillId="0" borderId="10" xfId="0" applyNumberFormat="1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Border="1" applyAlignment="1">
      <alignment vertical="center"/>
      <protection/>
    </xf>
    <xf numFmtId="0" fontId="14" fillId="33" borderId="10" xfId="52" applyFont="1" applyFill="1" applyBorder="1" applyAlignment="1">
      <alignment vertical="center"/>
      <protection/>
    </xf>
    <xf numFmtId="3" fontId="14" fillId="0" borderId="10" xfId="52" applyNumberFormat="1" applyFont="1" applyBorder="1" applyAlignment="1">
      <alignment horizontal="right" vertical="center"/>
      <protection/>
    </xf>
    <xf numFmtId="4" fontId="14" fillId="0" borderId="10" xfId="52" applyNumberFormat="1" applyFont="1" applyBorder="1" applyAlignment="1">
      <alignment vertical="center"/>
      <protection/>
    </xf>
    <xf numFmtId="10" fontId="14" fillId="0" borderId="10" xfId="52" applyNumberFormat="1" applyFont="1" applyBorder="1" applyAlignment="1">
      <alignment vertical="center"/>
      <protection/>
    </xf>
    <xf numFmtId="4" fontId="14" fillId="0" borderId="10" xfId="52" applyNumberFormat="1" applyFont="1" applyBorder="1" applyAlignment="1">
      <alignment horizontal="right"/>
      <protection/>
    </xf>
    <xf numFmtId="4" fontId="1" fillId="0" borderId="10" xfId="52" applyNumberFormat="1" applyFont="1" applyBorder="1" applyAlignment="1">
      <alignment horizontal="right" vertical="center"/>
      <protection/>
    </xf>
    <xf numFmtId="0" fontId="4" fillId="33" borderId="10" xfId="53" applyFont="1" applyFill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/>
      <protection/>
    </xf>
    <xf numFmtId="4" fontId="14" fillId="0" borderId="10" xfId="52" applyNumberFormat="1" applyFont="1" applyBorder="1" applyAlignment="1">
      <alignment horizontal="right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4" fillId="33" borderId="10" xfId="52" applyFont="1" applyFill="1" applyBorder="1" applyAlignment="1">
      <alignment vertical="center" wrapText="1"/>
      <protection/>
    </xf>
    <xf numFmtId="4" fontId="14" fillId="0" borderId="10" xfId="52" applyNumberFormat="1" applyFont="1" applyBorder="1">
      <alignment/>
      <protection/>
    </xf>
    <xf numFmtId="3" fontId="14" fillId="0" borderId="10" xfId="52" applyNumberFormat="1" applyFont="1" applyBorder="1" applyAlignment="1">
      <alignment horizontal="right" vertical="center"/>
      <protection/>
    </xf>
    <xf numFmtId="4" fontId="14" fillId="0" borderId="10" xfId="52" applyNumberFormat="1" applyFont="1" applyBorder="1" applyAlignment="1">
      <alignment vertical="center"/>
      <protection/>
    </xf>
    <xf numFmtId="0" fontId="14" fillId="33" borderId="10" xfId="0" applyFont="1" applyFill="1" applyBorder="1" applyAlignment="1">
      <alignment horizontal="left" vertical="center" wrapText="1"/>
    </xf>
    <xf numFmtId="49" fontId="29" fillId="0" borderId="10" xfId="52" applyNumberFormat="1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right" vertical="center"/>
      <protection/>
    </xf>
    <xf numFmtId="0" fontId="69" fillId="33" borderId="10" xfId="52" applyFont="1" applyFill="1" applyBorder="1" applyAlignment="1">
      <alignment vertical="center" wrapText="1"/>
      <protection/>
    </xf>
    <xf numFmtId="4" fontId="1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4" fontId="17" fillId="0" borderId="10" xfId="52" applyNumberFormat="1" applyFont="1" applyBorder="1" applyAlignment="1">
      <alignment horizontal="right" vertical="center"/>
      <protection/>
    </xf>
    <xf numFmtId="0" fontId="14" fillId="33" borderId="10" xfId="0" applyFont="1" applyFill="1" applyBorder="1" applyAlignment="1">
      <alignment horizontal="left" vertical="center" wrapText="1"/>
    </xf>
    <xf numFmtId="10" fontId="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Border="1" applyAlignment="1">
      <alignment vertical="center"/>
      <protection/>
    </xf>
    <xf numFmtId="4" fontId="1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70" fillId="0" borderId="10" xfId="53" applyNumberFormat="1" applyFont="1" applyBorder="1" applyAlignment="1">
      <alignment vertical="center"/>
      <protection/>
    </xf>
    <xf numFmtId="2" fontId="4" fillId="0" borderId="10" xfId="53" applyNumberFormat="1" applyFont="1" applyBorder="1" applyAlignment="1">
      <alignment horizontal="right" vertical="center"/>
      <protection/>
    </xf>
    <xf numFmtId="2" fontId="14" fillId="0" borderId="10" xfId="53" applyNumberFormat="1" applyFont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0" fontId="18" fillId="0" borderId="0" xfId="0" applyFont="1" applyFill="1" applyBorder="1" applyAlignment="1">
      <alignment/>
    </xf>
    <xf numFmtId="3" fontId="17" fillId="0" borderId="10" xfId="53" applyNumberFormat="1" applyFont="1" applyBorder="1" applyAlignment="1">
      <alignment horizontal="right" vertical="center"/>
      <protection/>
    </xf>
    <xf numFmtId="3" fontId="71" fillId="0" borderId="10" xfId="53" applyNumberFormat="1" applyFont="1" applyBorder="1" applyAlignment="1">
      <alignment horizontal="right" vertical="center"/>
      <protection/>
    </xf>
    <xf numFmtId="0" fontId="71" fillId="33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3" fontId="70" fillId="0" borderId="10" xfId="53" applyNumberFormat="1" applyFont="1" applyBorder="1" applyAlignment="1">
      <alignment horizontal="right" vertical="center"/>
      <protection/>
    </xf>
    <xf numFmtId="4" fontId="72" fillId="0" borderId="10" xfId="53" applyNumberFormat="1" applyFont="1" applyBorder="1" applyAlignment="1">
      <alignment vertical="center"/>
      <protection/>
    </xf>
    <xf numFmtId="4" fontId="10" fillId="33" borderId="10" xfId="53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/>
    </xf>
    <xf numFmtId="4" fontId="1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3" fontId="68" fillId="0" borderId="10" xfId="0" applyNumberFormat="1" applyFont="1" applyFill="1" applyBorder="1" applyAlignment="1">
      <alignment/>
    </xf>
    <xf numFmtId="3" fontId="68" fillId="0" borderId="0" xfId="0" applyNumberFormat="1" applyFont="1" applyFill="1" applyAlignment="1">
      <alignment/>
    </xf>
    <xf numFmtId="4" fontId="68" fillId="0" borderId="0" xfId="0" applyNumberFormat="1" applyFont="1" applyFill="1" applyAlignment="1">
      <alignment/>
    </xf>
    <xf numFmtId="10" fontId="1" fillId="0" borderId="10" xfId="52" applyNumberFormat="1" applyFont="1" applyBorder="1" applyAlignment="1">
      <alignment/>
      <protection/>
    </xf>
    <xf numFmtId="10" fontId="1" fillId="0" borderId="10" xfId="52" applyNumberFormat="1" applyFont="1" applyBorder="1" applyAlignment="1">
      <alignment/>
      <protection/>
    </xf>
    <xf numFmtId="3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3" fontId="1" fillId="0" borderId="10" xfId="52" applyNumberFormat="1" applyFont="1" applyFill="1" applyBorder="1" applyAlignment="1">
      <alignment/>
      <protection/>
    </xf>
    <xf numFmtId="4" fontId="1" fillId="0" borderId="10" xfId="52" applyNumberFormat="1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4" fontId="26" fillId="33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3" fontId="1" fillId="0" borderId="10" xfId="52" applyNumberFormat="1" applyFont="1" applyFill="1" applyBorder="1" applyAlignment="1">
      <alignment horizontal="right" vertical="center"/>
      <protection/>
    </xf>
    <xf numFmtId="4" fontId="1" fillId="0" borderId="10" xfId="52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9" fillId="0" borderId="10" xfId="52" applyFont="1" applyFill="1" applyBorder="1" applyAlignment="1">
      <alignment vertical="center" wrapText="1"/>
      <protection/>
    </xf>
    <xf numFmtId="3" fontId="68" fillId="0" borderId="10" xfId="0" applyNumberFormat="1" applyFont="1" applyFill="1" applyBorder="1" applyAlignment="1">
      <alignment horizontal="right"/>
    </xf>
    <xf numFmtId="4" fontId="68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1" fillId="0" borderId="10" xfId="52" applyNumberFormat="1" applyFont="1" applyBorder="1" applyAlignment="1">
      <alignment/>
      <protection/>
    </xf>
    <xf numFmtId="0" fontId="20" fillId="0" borderId="10" xfId="52" applyFont="1" applyBorder="1" applyAlignment="1">
      <alignment horizontal="left" vertical="center" wrapText="1"/>
      <protection/>
    </xf>
    <xf numFmtId="0" fontId="19" fillId="33" borderId="10" xfId="52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10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21" fillId="0" borderId="10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/>
    </xf>
    <xf numFmtId="10" fontId="1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10" fontId="21" fillId="0" borderId="10" xfId="0" applyNumberFormat="1" applyFont="1" applyBorder="1" applyAlignment="1">
      <alignment vertical="center"/>
    </xf>
    <xf numFmtId="10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" fontId="1" fillId="0" borderId="10" xfId="53" applyNumberFormat="1" applyFill="1" applyBorder="1" applyAlignment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4" fontId="1" fillId="0" borderId="10" xfId="53" applyNumberForma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5" fillId="0" borderId="10" xfId="53" applyNumberFormat="1" applyFont="1" applyFill="1" applyBorder="1" applyAlignment="1">
      <alignment vertical="center"/>
      <protection/>
    </xf>
    <xf numFmtId="3" fontId="19" fillId="33" borderId="10" xfId="0" applyNumberFormat="1" applyFont="1" applyFill="1" applyBorder="1" applyAlignment="1">
      <alignment vertical="center" wrapText="1"/>
    </xf>
    <xf numFmtId="0" fontId="13" fillId="33" borderId="10" xfId="53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vertical="center"/>
    </xf>
    <xf numFmtId="10" fontId="28" fillId="0" borderId="10" xfId="0" applyNumberFormat="1" applyFont="1" applyBorder="1" applyAlignment="1">
      <alignment vertical="center"/>
    </xf>
    <xf numFmtId="10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4" fontId="27" fillId="0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10" fontId="27" fillId="0" borderId="10" xfId="0" applyNumberFormat="1" applyFont="1" applyBorder="1" applyAlignment="1">
      <alignment vertical="center"/>
    </xf>
    <xf numFmtId="10" fontId="27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74" fontId="21" fillId="0" borderId="10" xfId="0" applyNumberFormat="1" applyFont="1" applyFill="1" applyBorder="1" applyAlignment="1">
      <alignment vertical="center"/>
    </xf>
    <xf numFmtId="17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0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3" fontId="13" fillId="33" borderId="10" xfId="52" applyNumberFormat="1" applyFont="1" applyFill="1" applyBorder="1" applyAlignment="1">
      <alignment horizontal="center" vertical="center" wrapText="1"/>
      <protection/>
    </xf>
    <xf numFmtId="3" fontId="13" fillId="33" borderId="10" xfId="52" applyNumberFormat="1" applyFont="1" applyFill="1" applyBorder="1" applyAlignment="1">
      <alignment vertical="center" wrapText="1"/>
      <protection/>
    </xf>
    <xf numFmtId="4" fontId="12" fillId="0" borderId="10" xfId="52" applyNumberFormat="1" applyFont="1" applyBorder="1" applyAlignment="1">
      <alignment horizontal="center" wrapText="1"/>
      <protection/>
    </xf>
    <xf numFmtId="4" fontId="11" fillId="0" borderId="10" xfId="0" applyNumberFormat="1" applyFont="1" applyBorder="1" applyAlignment="1">
      <alignment horizontal="center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0" fontId="16" fillId="33" borderId="11" xfId="53" applyNumberFormat="1" applyFont="1" applyFill="1" applyBorder="1" applyAlignment="1">
      <alignment horizontal="center" vertical="top" wrapText="1"/>
      <protection/>
    </xf>
    <xf numFmtId="10" fontId="14" fillId="33" borderId="12" xfId="53" applyNumberFormat="1" applyFont="1" applyFill="1" applyBorder="1" applyAlignment="1">
      <alignment vertical="top" wrapText="1"/>
      <protection/>
    </xf>
    <xf numFmtId="10" fontId="16" fillId="33" borderId="11" xfId="53" applyNumberFormat="1" applyFont="1" applyFill="1" applyBorder="1" applyAlignment="1">
      <alignment horizontal="center" vertical="center" wrapText="1"/>
      <protection/>
    </xf>
    <xf numFmtId="10" fontId="16" fillId="33" borderId="12" xfId="53" applyNumberFormat="1" applyFont="1" applyFill="1" applyBorder="1" applyAlignment="1">
      <alignment vertical="center" wrapText="1"/>
      <protection/>
    </xf>
    <xf numFmtId="4" fontId="4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/>
      <protection/>
    </xf>
    <xf numFmtId="49" fontId="4" fillId="33" borderId="13" xfId="53" applyNumberFormat="1" applyFont="1" applyFill="1" applyBorder="1" applyAlignment="1">
      <alignment horizontal="center" vertical="center"/>
      <protection/>
    </xf>
    <xf numFmtId="0" fontId="1" fillId="33" borderId="14" xfId="53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4" fontId="30" fillId="33" borderId="11" xfId="53" applyNumberFormat="1" applyFont="1" applyFill="1" applyBorder="1" applyAlignment="1">
      <alignment horizontal="center" vertical="center" wrapText="1"/>
      <protection/>
    </xf>
    <xf numFmtId="4" fontId="30" fillId="33" borderId="12" xfId="53" applyNumberFormat="1" applyFont="1" applyFill="1" applyBorder="1" applyAlignment="1">
      <alignment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vertical="center"/>
      <protection/>
    </xf>
    <xf numFmtId="10" fontId="12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2" xfId="53" applyNumberFormat="1" applyFont="1" applyFill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H182" sqref="H182:H183"/>
    </sheetView>
  </sheetViews>
  <sheetFormatPr defaultColWidth="9.00390625" defaultRowHeight="12.75"/>
  <cols>
    <col min="1" max="1" width="50.25390625" style="0" customWidth="1"/>
    <col min="4" max="4" width="7.00390625" style="0" customWidth="1"/>
    <col min="5" max="5" width="12.75390625" style="0" customWidth="1"/>
    <col min="6" max="6" width="12.75390625" style="58" bestFit="1" customWidth="1"/>
    <col min="7" max="7" width="12.375" style="58" customWidth="1"/>
    <col min="8" max="8" width="10.75390625" style="85" customWidth="1"/>
    <col min="9" max="9" width="10.75390625" style="34" customWidth="1"/>
    <col min="10" max="10" width="11.625" style="58" customWidth="1"/>
  </cols>
  <sheetData>
    <row r="1" spans="1:10" ht="21.75" customHeight="1">
      <c r="A1" s="378" t="s">
        <v>0</v>
      </c>
      <c r="B1" s="376" t="s">
        <v>74</v>
      </c>
      <c r="C1" s="377"/>
      <c r="D1" s="377"/>
      <c r="E1" s="379" t="s">
        <v>561</v>
      </c>
      <c r="F1" s="230" t="s">
        <v>75</v>
      </c>
      <c r="G1" s="231" t="s">
        <v>71</v>
      </c>
      <c r="H1" s="135" t="s">
        <v>77</v>
      </c>
      <c r="I1" s="383" t="s">
        <v>245</v>
      </c>
      <c r="J1" s="381" t="s">
        <v>562</v>
      </c>
    </row>
    <row r="2" spans="1:10" ht="42" customHeight="1">
      <c r="A2" s="377"/>
      <c r="B2" s="137" t="s">
        <v>1</v>
      </c>
      <c r="C2" s="137" t="s">
        <v>2</v>
      </c>
      <c r="D2" s="137" t="s">
        <v>3</v>
      </c>
      <c r="E2" s="380"/>
      <c r="F2" s="232" t="s">
        <v>76</v>
      </c>
      <c r="G2" s="233" t="s">
        <v>99</v>
      </c>
      <c r="H2" s="136" t="s">
        <v>78</v>
      </c>
      <c r="I2" s="384"/>
      <c r="J2" s="382"/>
    </row>
    <row r="3" spans="1:10" ht="21" customHeight="1">
      <c r="A3" s="20" t="s">
        <v>4</v>
      </c>
      <c r="B3" s="2" t="s">
        <v>73</v>
      </c>
      <c r="C3" s="2"/>
      <c r="D3" s="2"/>
      <c r="E3" s="3">
        <f>SUM(E4)</f>
        <v>0</v>
      </c>
      <c r="F3" s="52">
        <f>SUM(F4)</f>
        <v>14652.15</v>
      </c>
      <c r="G3" s="52">
        <f>SUM(G4)</f>
        <v>14653.039999999999</v>
      </c>
      <c r="H3" s="104">
        <f>G3/F3</f>
        <v>1.0000607419388963</v>
      </c>
      <c r="I3" s="234">
        <f>G3/20030923.71</f>
        <v>0.0007315209329405408</v>
      </c>
      <c r="J3" s="61">
        <v>0</v>
      </c>
    </row>
    <row r="4" spans="1:10" s="79" customFormat="1" ht="18.75" customHeight="1">
      <c r="A4" s="235" t="s">
        <v>15</v>
      </c>
      <c r="B4" s="101"/>
      <c r="C4" s="101" t="s">
        <v>209</v>
      </c>
      <c r="D4" s="101"/>
      <c r="E4" s="236">
        <f>SUM(E6)</f>
        <v>0</v>
      </c>
      <c r="F4" s="237">
        <f>SUM(F6,F5)</f>
        <v>14652.15</v>
      </c>
      <c r="G4" s="237">
        <f>SUM(G6,G5)</f>
        <v>14653.039999999999</v>
      </c>
      <c r="H4" s="219">
        <f aca="true" t="shared" si="0" ref="H4:H75">G4/F4</f>
        <v>1.0000607419388963</v>
      </c>
      <c r="I4" s="238">
        <f aca="true" t="shared" si="1" ref="I4:I67">G4/20030923.71</f>
        <v>0.0007315209329405408</v>
      </c>
      <c r="J4" s="239">
        <v>0</v>
      </c>
    </row>
    <row r="5" spans="1:10" s="93" customFormat="1" ht="45" customHeight="1">
      <c r="A5" s="128" t="s">
        <v>401</v>
      </c>
      <c r="B5" s="90"/>
      <c r="C5" s="90"/>
      <c r="D5" s="15" t="s">
        <v>101</v>
      </c>
      <c r="E5" s="14">
        <v>0</v>
      </c>
      <c r="F5" s="56">
        <v>37</v>
      </c>
      <c r="G5" s="56">
        <v>37.89</v>
      </c>
      <c r="H5" s="109">
        <f t="shared" si="0"/>
        <v>1.0240540540540541</v>
      </c>
      <c r="I5" s="109">
        <f t="shared" si="1"/>
        <v>1.8915752737395853E-06</v>
      </c>
      <c r="J5" s="240">
        <v>0</v>
      </c>
    </row>
    <row r="6" spans="1:10" ht="38.25">
      <c r="A6" s="17" t="s">
        <v>224</v>
      </c>
      <c r="B6" s="4"/>
      <c r="C6" s="4"/>
      <c r="D6" s="15" t="s">
        <v>103</v>
      </c>
      <c r="E6" s="5">
        <v>0</v>
      </c>
      <c r="F6" s="51">
        <v>14615.15</v>
      </c>
      <c r="G6" s="51">
        <v>14615.15</v>
      </c>
      <c r="H6" s="43">
        <f t="shared" si="0"/>
        <v>1</v>
      </c>
      <c r="I6" s="109">
        <f t="shared" si="1"/>
        <v>0.0007296293576668012</v>
      </c>
      <c r="J6" s="53">
        <v>0</v>
      </c>
    </row>
    <row r="7" spans="1:10" s="46" customFormat="1" ht="21" customHeight="1">
      <c r="A7" s="241" t="s">
        <v>210</v>
      </c>
      <c r="B7" s="70" t="s">
        <v>211</v>
      </c>
      <c r="C7" s="70"/>
      <c r="D7" s="41"/>
      <c r="E7" s="42">
        <v>0</v>
      </c>
      <c r="F7" s="54">
        <f>F8</f>
        <v>32</v>
      </c>
      <c r="G7" s="54">
        <f>G8</f>
        <v>32</v>
      </c>
      <c r="H7" s="104">
        <f t="shared" si="0"/>
        <v>1</v>
      </c>
      <c r="I7" s="234">
        <f t="shared" si="1"/>
        <v>1.5975299223981718E-06</v>
      </c>
      <c r="J7" s="242">
        <v>0</v>
      </c>
    </row>
    <row r="8" spans="1:10" ht="18.75" customHeight="1">
      <c r="A8" s="111" t="s">
        <v>212</v>
      </c>
      <c r="B8" s="112"/>
      <c r="C8" s="112" t="s">
        <v>213</v>
      </c>
      <c r="D8" s="15"/>
      <c r="E8" s="236">
        <v>0</v>
      </c>
      <c r="F8" s="237">
        <f>F9</f>
        <v>32</v>
      </c>
      <c r="G8" s="237">
        <f>G9</f>
        <v>32</v>
      </c>
      <c r="H8" s="238">
        <f t="shared" si="0"/>
        <v>1</v>
      </c>
      <c r="I8" s="238">
        <f t="shared" si="1"/>
        <v>1.5975299223981718E-06</v>
      </c>
      <c r="J8" s="239">
        <v>0</v>
      </c>
    </row>
    <row r="9" spans="1:10" ht="26.25" customHeight="1">
      <c r="A9" s="8" t="s">
        <v>294</v>
      </c>
      <c r="B9" s="4"/>
      <c r="C9" s="4"/>
      <c r="D9" s="107" t="s">
        <v>295</v>
      </c>
      <c r="E9" s="5">
        <v>0</v>
      </c>
      <c r="F9" s="51">
        <v>32</v>
      </c>
      <c r="G9" s="51">
        <v>32</v>
      </c>
      <c r="H9" s="43">
        <f t="shared" si="0"/>
        <v>1</v>
      </c>
      <c r="I9" s="109">
        <f t="shared" si="1"/>
        <v>1.5975299223981718E-06</v>
      </c>
      <c r="J9" s="53">
        <v>0</v>
      </c>
    </row>
    <row r="10" spans="1:10" s="46" customFormat="1" ht="21" customHeight="1">
      <c r="A10" s="11" t="s">
        <v>6</v>
      </c>
      <c r="B10" s="41" t="s">
        <v>262</v>
      </c>
      <c r="C10" s="41"/>
      <c r="D10" s="41"/>
      <c r="E10" s="42">
        <f>SUM(E11)</f>
        <v>52650</v>
      </c>
      <c r="F10" s="86">
        <f>SUM(F11)</f>
        <v>22637</v>
      </c>
      <c r="G10" s="86">
        <f>SUM(G11)</f>
        <v>22637.69</v>
      </c>
      <c r="H10" s="104">
        <f t="shared" si="0"/>
        <v>1.0000304810708132</v>
      </c>
      <c r="I10" s="234">
        <f t="shared" si="1"/>
        <v>0.0011301370984054333</v>
      </c>
      <c r="J10" s="86">
        <f>SUM(J11)</f>
        <v>0</v>
      </c>
    </row>
    <row r="11" spans="1:10" s="79" customFormat="1" ht="18.75" customHeight="1">
      <c r="A11" s="116" t="s">
        <v>7</v>
      </c>
      <c r="B11" s="101"/>
      <c r="C11" s="101" t="s">
        <v>263</v>
      </c>
      <c r="D11" s="101"/>
      <c r="E11" s="236">
        <f>SUM(E12:E14)</f>
        <v>52650</v>
      </c>
      <c r="F11" s="243">
        <f>SUM(F12:F14)</f>
        <v>22637</v>
      </c>
      <c r="G11" s="243">
        <f>SUM(G12:G14)</f>
        <v>22637.69</v>
      </c>
      <c r="H11" s="219">
        <f t="shared" si="0"/>
        <v>1.0000304810708132</v>
      </c>
      <c r="I11" s="238">
        <f t="shared" si="1"/>
        <v>0.0011301370984054333</v>
      </c>
      <c r="J11" s="243">
        <f>SUM(J12:J14)</f>
        <v>0</v>
      </c>
    </row>
    <row r="12" spans="1:10" ht="26.25" customHeight="1" hidden="1">
      <c r="A12" s="8" t="s">
        <v>294</v>
      </c>
      <c r="B12" s="4"/>
      <c r="C12" s="4"/>
      <c r="D12" s="107" t="s">
        <v>295</v>
      </c>
      <c r="E12" s="5">
        <v>0</v>
      </c>
      <c r="F12" s="51">
        <v>0</v>
      </c>
      <c r="G12" s="51">
        <v>0</v>
      </c>
      <c r="H12" s="109" t="e">
        <f t="shared" si="0"/>
        <v>#DIV/0!</v>
      </c>
      <c r="I12" s="234">
        <f t="shared" si="1"/>
        <v>0</v>
      </c>
      <c r="J12" s="63">
        <v>0</v>
      </c>
    </row>
    <row r="13" spans="1:10" ht="16.5" customHeight="1" hidden="1">
      <c r="A13" s="108" t="s">
        <v>16</v>
      </c>
      <c r="B13" s="4"/>
      <c r="C13" s="4"/>
      <c r="D13" s="107" t="s">
        <v>102</v>
      </c>
      <c r="E13" s="5">
        <v>0</v>
      </c>
      <c r="F13" s="51">
        <v>0</v>
      </c>
      <c r="G13" s="51">
        <v>0</v>
      </c>
      <c r="H13" s="109" t="e">
        <f t="shared" si="0"/>
        <v>#DIV/0!</v>
      </c>
      <c r="I13" s="234">
        <f t="shared" si="1"/>
        <v>0</v>
      </c>
      <c r="J13" s="63">
        <v>0</v>
      </c>
    </row>
    <row r="14" spans="1:10" ht="48" customHeight="1">
      <c r="A14" s="127" t="s">
        <v>287</v>
      </c>
      <c r="B14" s="4"/>
      <c r="C14" s="4"/>
      <c r="D14" s="244">
        <v>6207</v>
      </c>
      <c r="E14" s="5">
        <v>52650</v>
      </c>
      <c r="F14" s="51">
        <v>22637</v>
      </c>
      <c r="G14" s="51">
        <v>22637.69</v>
      </c>
      <c r="H14" s="43">
        <f t="shared" si="0"/>
        <v>1.0000304810708132</v>
      </c>
      <c r="I14" s="109">
        <f t="shared" si="1"/>
        <v>0.0011301370984054333</v>
      </c>
      <c r="J14" s="53">
        <v>0</v>
      </c>
    </row>
    <row r="15" spans="1:10" ht="21" customHeight="1">
      <c r="A15" s="1" t="s">
        <v>13</v>
      </c>
      <c r="B15" s="2">
        <v>700</v>
      </c>
      <c r="C15" s="2"/>
      <c r="D15" s="2"/>
      <c r="E15" s="3">
        <f>SUM(E16)</f>
        <v>597160</v>
      </c>
      <c r="F15" s="52">
        <f>SUM(F16)</f>
        <v>468430</v>
      </c>
      <c r="G15" s="52">
        <f>SUM(G16)</f>
        <v>475146.86999999994</v>
      </c>
      <c r="H15" s="104">
        <f t="shared" si="0"/>
        <v>1.0143391115001172</v>
      </c>
      <c r="I15" s="234">
        <f t="shared" si="1"/>
        <v>0.023720666948713564</v>
      </c>
      <c r="J15" s="50">
        <f>SUM(J17:J23)</f>
        <v>94441.23</v>
      </c>
    </row>
    <row r="16" spans="1:10" s="79" customFormat="1" ht="18.75" customHeight="1">
      <c r="A16" s="235" t="s">
        <v>14</v>
      </c>
      <c r="B16" s="101"/>
      <c r="C16" s="101">
        <v>70005</v>
      </c>
      <c r="D16" s="101"/>
      <c r="E16" s="236">
        <f>SUM(E17:E23)</f>
        <v>597160</v>
      </c>
      <c r="F16" s="243">
        <f>SUM(F17:F23)</f>
        <v>468430</v>
      </c>
      <c r="G16" s="243">
        <f>SUM(G17:G23)</f>
        <v>475146.86999999994</v>
      </c>
      <c r="H16" s="238">
        <f t="shared" si="0"/>
        <v>1.0143391115001172</v>
      </c>
      <c r="I16" s="234">
        <f t="shared" si="1"/>
        <v>0.023720666948713564</v>
      </c>
      <c r="J16" s="237">
        <f>SUM(J17:J23)</f>
        <v>94441.23</v>
      </c>
    </row>
    <row r="17" spans="1:10" ht="26.25" customHeight="1">
      <c r="A17" s="17" t="s">
        <v>334</v>
      </c>
      <c r="B17" s="4"/>
      <c r="C17" s="4"/>
      <c r="D17" s="15" t="s">
        <v>100</v>
      </c>
      <c r="E17" s="14">
        <v>80360</v>
      </c>
      <c r="F17" s="51">
        <v>80360</v>
      </c>
      <c r="G17" s="51">
        <v>81909.61</v>
      </c>
      <c r="H17" s="109">
        <f t="shared" si="0"/>
        <v>1.019283349925336</v>
      </c>
      <c r="I17" s="109">
        <f t="shared" si="1"/>
        <v>0.004089157903342641</v>
      </c>
      <c r="J17" s="51">
        <v>6061.61</v>
      </c>
    </row>
    <row r="18" spans="1:10" ht="44.25" customHeight="1">
      <c r="A18" s="128" t="s">
        <v>401</v>
      </c>
      <c r="B18" s="4"/>
      <c r="C18" s="4"/>
      <c r="D18" s="15" t="s">
        <v>101</v>
      </c>
      <c r="E18" s="14">
        <v>210000</v>
      </c>
      <c r="F18" s="51">
        <v>315000</v>
      </c>
      <c r="G18" s="51">
        <v>319597.49</v>
      </c>
      <c r="H18" s="43">
        <f t="shared" si="0"/>
        <v>1.0145952063492063</v>
      </c>
      <c r="I18" s="109">
        <f t="shared" si="1"/>
        <v>0.01595520479369845</v>
      </c>
      <c r="J18" s="51">
        <v>56510.39</v>
      </c>
    </row>
    <row r="19" spans="1:10" ht="26.25" customHeight="1" hidden="1">
      <c r="A19" s="48" t="s">
        <v>335</v>
      </c>
      <c r="B19" s="4"/>
      <c r="C19" s="4"/>
      <c r="D19" s="15" t="s">
        <v>232</v>
      </c>
      <c r="E19" s="14">
        <v>0</v>
      </c>
      <c r="F19" s="51">
        <v>0</v>
      </c>
      <c r="G19" s="51">
        <v>0</v>
      </c>
      <c r="H19" s="43" t="e">
        <f t="shared" si="0"/>
        <v>#DIV/0!</v>
      </c>
      <c r="I19" s="109">
        <f t="shared" si="1"/>
        <v>0</v>
      </c>
      <c r="J19" s="51">
        <v>0</v>
      </c>
    </row>
    <row r="20" spans="1:10" ht="26.25" customHeight="1">
      <c r="A20" s="48" t="s">
        <v>225</v>
      </c>
      <c r="B20" s="4"/>
      <c r="C20" s="4"/>
      <c r="D20" s="15" t="s">
        <v>226</v>
      </c>
      <c r="E20" s="14">
        <v>300000</v>
      </c>
      <c r="F20" s="51">
        <v>37770</v>
      </c>
      <c r="G20" s="51">
        <v>37770.67</v>
      </c>
      <c r="H20" s="43">
        <f t="shared" si="0"/>
        <v>1.0000177389462537</v>
      </c>
      <c r="I20" s="109">
        <f t="shared" si="1"/>
        <v>0.0018856179848133422</v>
      </c>
      <c r="J20" s="51">
        <v>0</v>
      </c>
    </row>
    <row r="21" spans="1:10" ht="16.5" customHeight="1">
      <c r="A21" s="16" t="s">
        <v>59</v>
      </c>
      <c r="B21" s="4"/>
      <c r="C21" s="4"/>
      <c r="D21" s="15" t="s">
        <v>125</v>
      </c>
      <c r="E21" s="14">
        <v>300</v>
      </c>
      <c r="F21" s="51">
        <v>300</v>
      </c>
      <c r="G21" s="51">
        <v>300</v>
      </c>
      <c r="H21" s="43">
        <f t="shared" si="0"/>
        <v>1</v>
      </c>
      <c r="I21" s="109">
        <f t="shared" si="1"/>
        <v>1.497684302248286E-05</v>
      </c>
      <c r="J21" s="59">
        <v>0</v>
      </c>
    </row>
    <row r="22" spans="1:10" ht="16.5" customHeight="1">
      <c r="A22" s="16" t="s">
        <v>16</v>
      </c>
      <c r="B22" s="4"/>
      <c r="C22" s="4"/>
      <c r="D22" s="15" t="s">
        <v>102</v>
      </c>
      <c r="E22" s="5">
        <v>1500</v>
      </c>
      <c r="F22" s="51">
        <v>1000</v>
      </c>
      <c r="G22" s="51">
        <v>1239.36</v>
      </c>
      <c r="H22" s="43">
        <f t="shared" si="0"/>
        <v>1.2393599999999998</v>
      </c>
      <c r="I22" s="109">
        <f t="shared" si="1"/>
        <v>6.187233389448119E-05</v>
      </c>
      <c r="J22" s="59">
        <v>24573.15</v>
      </c>
    </row>
    <row r="23" spans="1:10" ht="16.5" customHeight="1">
      <c r="A23" s="17" t="s">
        <v>8</v>
      </c>
      <c r="B23" s="4"/>
      <c r="C23" s="4"/>
      <c r="D23" s="15" t="s">
        <v>199</v>
      </c>
      <c r="E23" s="5">
        <v>5000</v>
      </c>
      <c r="F23" s="51">
        <v>34000</v>
      </c>
      <c r="G23" s="51">
        <v>34329.74</v>
      </c>
      <c r="H23" s="43">
        <f t="shared" si="0"/>
        <v>1.0096982352941175</v>
      </c>
      <c r="I23" s="109">
        <f t="shared" si="1"/>
        <v>0.0017138370899421691</v>
      </c>
      <c r="J23" s="59">
        <v>7296.08</v>
      </c>
    </row>
    <row r="24" spans="1:10" ht="21" customHeight="1">
      <c r="A24" s="1" t="s">
        <v>17</v>
      </c>
      <c r="B24" s="2">
        <v>750</v>
      </c>
      <c r="C24" s="2"/>
      <c r="D24" s="2"/>
      <c r="E24" s="3">
        <f>SUM(E25,E28,E36)</f>
        <v>604708</v>
      </c>
      <c r="F24" s="52">
        <f>SUM(F25,F28,F36)</f>
        <v>512191</v>
      </c>
      <c r="G24" s="52">
        <f>SUM(G25,G28,G36)</f>
        <v>531673.32</v>
      </c>
      <c r="H24" s="104">
        <f t="shared" si="0"/>
        <v>1.0380372165852192</v>
      </c>
      <c r="I24" s="234">
        <f t="shared" si="1"/>
        <v>0.02654262617627432</v>
      </c>
      <c r="J24" s="50">
        <f>J25+J28+J36</f>
        <v>1766.1900000000003</v>
      </c>
    </row>
    <row r="25" spans="1:10" s="79" customFormat="1" ht="18.75" customHeight="1">
      <c r="A25" s="235" t="s">
        <v>18</v>
      </c>
      <c r="B25" s="101"/>
      <c r="C25" s="101">
        <v>75011</v>
      </c>
      <c r="D25" s="101"/>
      <c r="E25" s="236">
        <f>SUM(E26:E27)</f>
        <v>82305</v>
      </c>
      <c r="F25" s="237">
        <f>SUM(F26:F27)</f>
        <v>83585</v>
      </c>
      <c r="G25" s="237">
        <f>SUM(G26:G27)</f>
        <v>83595.5</v>
      </c>
      <c r="H25" s="219">
        <f t="shared" si="0"/>
        <v>1.0001256206257103</v>
      </c>
      <c r="I25" s="219">
        <f t="shared" si="1"/>
        <v>0.0041733222696198865</v>
      </c>
      <c r="J25" s="237">
        <v>0</v>
      </c>
    </row>
    <row r="26" spans="1:10" ht="38.25" customHeight="1">
      <c r="A26" s="17" t="s">
        <v>400</v>
      </c>
      <c r="B26" s="4"/>
      <c r="C26" s="4"/>
      <c r="D26" s="15" t="s">
        <v>103</v>
      </c>
      <c r="E26" s="5">
        <v>82300</v>
      </c>
      <c r="F26" s="51">
        <v>83580</v>
      </c>
      <c r="G26" s="51">
        <v>83580</v>
      </c>
      <c r="H26" s="43">
        <f t="shared" si="0"/>
        <v>1</v>
      </c>
      <c r="I26" s="109">
        <f t="shared" si="1"/>
        <v>0.004172548466063725</v>
      </c>
      <c r="J26" s="51">
        <v>0</v>
      </c>
    </row>
    <row r="27" spans="1:10" ht="36" customHeight="1">
      <c r="A27" s="18" t="s">
        <v>336</v>
      </c>
      <c r="B27" s="4"/>
      <c r="C27" s="4"/>
      <c r="D27" s="15" t="s">
        <v>104</v>
      </c>
      <c r="E27" s="5">
        <v>5</v>
      </c>
      <c r="F27" s="51">
        <v>5</v>
      </c>
      <c r="G27" s="51">
        <v>15.5</v>
      </c>
      <c r="H27" s="43">
        <f t="shared" si="0"/>
        <v>3.1</v>
      </c>
      <c r="I27" s="109">
        <f t="shared" si="1"/>
        <v>7.738035561616144E-07</v>
      </c>
      <c r="J27" s="51">
        <v>0</v>
      </c>
    </row>
    <row r="28" spans="1:10" s="245" customFormat="1" ht="18.75" customHeight="1">
      <c r="A28" s="235" t="s">
        <v>337</v>
      </c>
      <c r="B28" s="101"/>
      <c r="C28" s="101">
        <v>75023</v>
      </c>
      <c r="D28" s="101"/>
      <c r="E28" s="236">
        <f>SUM(E29:E35)</f>
        <v>521403</v>
      </c>
      <c r="F28" s="243">
        <f>SUM(F29:F35)</f>
        <v>428020</v>
      </c>
      <c r="G28" s="243">
        <f>SUM(G29:G35)</f>
        <v>447490.69999999995</v>
      </c>
      <c r="H28" s="219">
        <f t="shared" si="0"/>
        <v>1.0454901640110275</v>
      </c>
      <c r="I28" s="234">
        <f t="shared" si="1"/>
        <v>0.022339993226403235</v>
      </c>
      <c r="J28" s="237">
        <f>SUM(J29:J34)</f>
        <v>2.65</v>
      </c>
    </row>
    <row r="29" spans="1:10" ht="40.5" customHeight="1">
      <c r="A29" s="128" t="s">
        <v>401</v>
      </c>
      <c r="B29" s="4"/>
      <c r="C29" s="4"/>
      <c r="D29" s="15" t="s">
        <v>101</v>
      </c>
      <c r="E29" s="5">
        <v>53200</v>
      </c>
      <c r="F29" s="51">
        <v>59108</v>
      </c>
      <c r="G29" s="51">
        <v>61198.99</v>
      </c>
      <c r="H29" s="43">
        <f t="shared" si="0"/>
        <v>1.035375752859173</v>
      </c>
      <c r="I29" s="109">
        <f t="shared" si="1"/>
        <v>0.003055225554548328</v>
      </c>
      <c r="J29" s="51">
        <v>0</v>
      </c>
    </row>
    <row r="30" spans="1:10" ht="16.5" customHeight="1">
      <c r="A30" s="16" t="s">
        <v>59</v>
      </c>
      <c r="B30" s="4"/>
      <c r="C30" s="4"/>
      <c r="D30" s="15" t="s">
        <v>125</v>
      </c>
      <c r="E30" s="5">
        <v>288100</v>
      </c>
      <c r="F30" s="51">
        <v>288100</v>
      </c>
      <c r="G30" s="51">
        <v>305446.6</v>
      </c>
      <c r="H30" s="43">
        <f t="shared" si="0"/>
        <v>1.0602103436306838</v>
      </c>
      <c r="I30" s="109">
        <f t="shared" si="1"/>
        <v>0.015248752599837042</v>
      </c>
      <c r="J30" s="59">
        <v>0</v>
      </c>
    </row>
    <row r="31" spans="1:10" ht="16.5" customHeight="1">
      <c r="A31" s="16" t="s">
        <v>385</v>
      </c>
      <c r="B31" s="4"/>
      <c r="C31" s="4"/>
      <c r="D31" s="15" t="s">
        <v>386</v>
      </c>
      <c r="E31" s="5">
        <v>0</v>
      </c>
      <c r="F31" s="51">
        <v>1626</v>
      </c>
      <c r="G31" s="51">
        <v>1626.5</v>
      </c>
      <c r="H31" s="43">
        <f t="shared" si="0"/>
        <v>1.0003075030750308</v>
      </c>
      <c r="I31" s="109">
        <f t="shared" si="1"/>
        <v>8.119945058689457E-05</v>
      </c>
      <c r="J31" s="59">
        <v>0</v>
      </c>
    </row>
    <row r="32" spans="1:10" ht="16.5" customHeight="1">
      <c r="A32" s="16" t="s">
        <v>16</v>
      </c>
      <c r="B32" s="4"/>
      <c r="C32" s="4"/>
      <c r="D32" s="15" t="s">
        <v>102</v>
      </c>
      <c r="E32" s="5">
        <v>10</v>
      </c>
      <c r="F32" s="51">
        <v>170</v>
      </c>
      <c r="G32" s="51">
        <v>195.86</v>
      </c>
      <c r="H32" s="43">
        <f t="shared" si="0"/>
        <v>1.1521176470588237</v>
      </c>
      <c r="I32" s="109">
        <f t="shared" si="1"/>
        <v>9.777881581278311E-06</v>
      </c>
      <c r="J32" s="59">
        <v>2.65</v>
      </c>
    </row>
    <row r="33" spans="1:10" ht="24.75" customHeight="1" hidden="1">
      <c r="A33" s="17" t="s">
        <v>289</v>
      </c>
      <c r="B33" s="4"/>
      <c r="C33" s="4"/>
      <c r="D33" s="15" t="s">
        <v>290</v>
      </c>
      <c r="E33" s="5">
        <v>0</v>
      </c>
      <c r="F33" s="51">
        <v>0</v>
      </c>
      <c r="G33" s="51">
        <v>0</v>
      </c>
      <c r="H33" s="43"/>
      <c r="I33" s="109">
        <f t="shared" si="1"/>
        <v>0</v>
      </c>
      <c r="J33" s="59">
        <v>0</v>
      </c>
    </row>
    <row r="34" spans="1:10" ht="16.5" customHeight="1">
      <c r="A34" s="16" t="s">
        <v>8</v>
      </c>
      <c r="B34" s="4"/>
      <c r="C34" s="4"/>
      <c r="D34" s="15" t="s">
        <v>199</v>
      </c>
      <c r="E34" s="5">
        <v>0</v>
      </c>
      <c r="F34" s="51">
        <v>1219</v>
      </c>
      <c r="G34" s="51">
        <v>1225.17</v>
      </c>
      <c r="H34" s="43">
        <f t="shared" si="0"/>
        <v>1.0050615258408533</v>
      </c>
      <c r="I34" s="109">
        <f t="shared" si="1"/>
        <v>6.116392921951776E-05</v>
      </c>
      <c r="J34" s="59">
        <v>0</v>
      </c>
    </row>
    <row r="35" spans="1:10" ht="51" customHeight="1">
      <c r="A35" s="128" t="s">
        <v>287</v>
      </c>
      <c r="B35" s="4"/>
      <c r="C35" s="4"/>
      <c r="D35" s="15" t="s">
        <v>288</v>
      </c>
      <c r="E35" s="5">
        <v>180093</v>
      </c>
      <c r="F35" s="51">
        <v>77797</v>
      </c>
      <c r="G35" s="51">
        <v>77797.58</v>
      </c>
      <c r="H35" s="43">
        <f t="shared" si="0"/>
        <v>1.0000074553003329</v>
      </c>
      <c r="I35" s="109">
        <f t="shared" si="1"/>
        <v>0.0038838738106301736</v>
      </c>
      <c r="J35" s="51">
        <v>0</v>
      </c>
    </row>
    <row r="36" spans="1:10" s="79" customFormat="1" ht="18.75" customHeight="1">
      <c r="A36" s="111" t="s">
        <v>201</v>
      </c>
      <c r="B36" s="101"/>
      <c r="C36" s="101" t="s">
        <v>197</v>
      </c>
      <c r="D36" s="101"/>
      <c r="E36" s="236">
        <f>E37+E38</f>
        <v>1000</v>
      </c>
      <c r="F36" s="243">
        <f>F37+F38+F39</f>
        <v>586</v>
      </c>
      <c r="G36" s="243">
        <f>G37+G38+G39</f>
        <v>587.12</v>
      </c>
      <c r="H36" s="234">
        <f t="shared" si="0"/>
        <v>1.0019112627986348</v>
      </c>
      <c r="I36" s="238">
        <f t="shared" si="1"/>
        <v>2.9310680251200457E-05</v>
      </c>
      <c r="J36" s="243">
        <f>J37+J38+J39</f>
        <v>1763.5400000000002</v>
      </c>
    </row>
    <row r="37" spans="1:10" ht="26.25" customHeight="1">
      <c r="A37" s="8" t="s">
        <v>294</v>
      </c>
      <c r="B37" s="4"/>
      <c r="C37" s="4"/>
      <c r="D37" s="15" t="s">
        <v>295</v>
      </c>
      <c r="E37" s="5">
        <v>1000</v>
      </c>
      <c r="F37" s="51">
        <v>443</v>
      </c>
      <c r="G37" s="51">
        <v>443.39</v>
      </c>
      <c r="H37" s="43">
        <f t="shared" si="0"/>
        <v>1.0008803611738148</v>
      </c>
      <c r="I37" s="109">
        <f t="shared" si="1"/>
        <v>2.213527475912892E-05</v>
      </c>
      <c r="J37" s="59">
        <v>1058.55</v>
      </c>
    </row>
    <row r="38" spans="1:10" ht="16.5" customHeight="1">
      <c r="A38" s="16" t="s">
        <v>16</v>
      </c>
      <c r="B38" s="4"/>
      <c r="C38" s="4"/>
      <c r="D38" s="15" t="s">
        <v>102</v>
      </c>
      <c r="E38" s="5">
        <v>0</v>
      </c>
      <c r="F38" s="51">
        <v>94</v>
      </c>
      <c r="G38" s="51">
        <v>94.53</v>
      </c>
      <c r="H38" s="43">
        <f t="shared" si="0"/>
        <v>1.0056382978723404</v>
      </c>
      <c r="I38" s="109">
        <f t="shared" si="1"/>
        <v>4.71920323638435E-06</v>
      </c>
      <c r="J38" s="59">
        <v>612.08</v>
      </c>
    </row>
    <row r="39" spans="1:10" ht="16.5" customHeight="1">
      <c r="A39" s="16" t="s">
        <v>8</v>
      </c>
      <c r="B39" s="4"/>
      <c r="C39" s="4"/>
      <c r="D39" s="15" t="s">
        <v>199</v>
      </c>
      <c r="E39" s="5">
        <v>0</v>
      </c>
      <c r="F39" s="51">
        <v>49</v>
      </c>
      <c r="G39" s="51">
        <v>49.2</v>
      </c>
      <c r="H39" s="43">
        <f t="shared" si="0"/>
        <v>1.0040816326530613</v>
      </c>
      <c r="I39" s="109">
        <f t="shared" si="1"/>
        <v>2.456202255687189E-06</v>
      </c>
      <c r="J39" s="59">
        <v>92.91</v>
      </c>
    </row>
    <row r="40" spans="1:10" ht="25.5">
      <c r="A40" s="7" t="s">
        <v>182</v>
      </c>
      <c r="B40" s="2">
        <v>751</v>
      </c>
      <c r="C40" s="2"/>
      <c r="D40" s="2"/>
      <c r="E40" s="3">
        <f>SUM(E41)</f>
        <v>1150</v>
      </c>
      <c r="F40" s="52">
        <f>SUM(F41,F43,F45)</f>
        <v>69299</v>
      </c>
      <c r="G40" s="52">
        <f>SUM(G41,G43,G45)</f>
        <v>53850.42999999999</v>
      </c>
      <c r="H40" s="104">
        <f t="shared" si="0"/>
        <v>0.777073695147116</v>
      </c>
      <c r="I40" s="234">
        <f t="shared" si="1"/>
        <v>0.0026883647893440055</v>
      </c>
      <c r="J40" s="50">
        <v>0</v>
      </c>
    </row>
    <row r="41" spans="1:10" s="79" customFormat="1" ht="25.5">
      <c r="A41" s="246" t="s">
        <v>183</v>
      </c>
      <c r="B41" s="101"/>
      <c r="C41" s="101">
        <v>75101</v>
      </c>
      <c r="D41" s="101"/>
      <c r="E41" s="236">
        <v>1150</v>
      </c>
      <c r="F41" s="237">
        <v>1150</v>
      </c>
      <c r="G41" s="237">
        <v>1148.52</v>
      </c>
      <c r="H41" s="219">
        <f t="shared" si="0"/>
        <v>0.9987130434782608</v>
      </c>
      <c r="I41" s="234">
        <f t="shared" si="1"/>
        <v>5.7337345827273383E-05</v>
      </c>
      <c r="J41" s="237">
        <v>0</v>
      </c>
    </row>
    <row r="42" spans="1:10" ht="38.25">
      <c r="A42" s="17" t="s">
        <v>400</v>
      </c>
      <c r="B42" s="4"/>
      <c r="C42" s="4"/>
      <c r="D42" s="15" t="s">
        <v>103</v>
      </c>
      <c r="E42" s="5">
        <v>1150</v>
      </c>
      <c r="F42" s="51">
        <v>1150</v>
      </c>
      <c r="G42" s="51">
        <v>1148.52</v>
      </c>
      <c r="H42" s="43">
        <f t="shared" si="0"/>
        <v>0.9987130434782608</v>
      </c>
      <c r="I42" s="109">
        <f t="shared" si="1"/>
        <v>5.7337345827273383E-05</v>
      </c>
      <c r="J42" s="51">
        <v>0</v>
      </c>
    </row>
    <row r="43" spans="1:10" s="79" customFormat="1" ht="45" customHeight="1">
      <c r="A43" s="130" t="s">
        <v>563</v>
      </c>
      <c r="B43" s="101"/>
      <c r="C43" s="101" t="s">
        <v>564</v>
      </c>
      <c r="D43" s="101"/>
      <c r="E43" s="236">
        <v>0</v>
      </c>
      <c r="F43" s="237">
        <f>F44</f>
        <v>48839</v>
      </c>
      <c r="G43" s="237">
        <f>G44</f>
        <v>33395.36</v>
      </c>
      <c r="H43" s="219">
        <f t="shared" si="0"/>
        <v>0.6837846802760089</v>
      </c>
      <c r="I43" s="219">
        <f t="shared" si="1"/>
        <v>0.001667190214664344</v>
      </c>
      <c r="J43" s="237">
        <v>0</v>
      </c>
    </row>
    <row r="44" spans="1:10" ht="27.75" customHeight="1">
      <c r="A44" s="17" t="s">
        <v>181</v>
      </c>
      <c r="B44" s="4"/>
      <c r="C44" s="4"/>
      <c r="D44" s="15" t="s">
        <v>103</v>
      </c>
      <c r="E44" s="5">
        <v>0</v>
      </c>
      <c r="F44" s="51">
        <v>48839</v>
      </c>
      <c r="G44" s="51">
        <v>33395.36</v>
      </c>
      <c r="H44" s="43">
        <f t="shared" si="0"/>
        <v>0.6837846802760089</v>
      </c>
      <c r="I44" s="109">
        <f t="shared" si="1"/>
        <v>0.001667190214664344</v>
      </c>
      <c r="J44" s="51">
        <v>0</v>
      </c>
    </row>
    <row r="45" spans="1:10" s="79" customFormat="1" ht="18.75" customHeight="1">
      <c r="A45" s="116" t="s">
        <v>264</v>
      </c>
      <c r="B45" s="101"/>
      <c r="C45" s="101" t="s">
        <v>265</v>
      </c>
      <c r="D45" s="101"/>
      <c r="E45" s="236">
        <v>0</v>
      </c>
      <c r="F45" s="237">
        <f>F46</f>
        <v>19310</v>
      </c>
      <c r="G45" s="237">
        <f>G46</f>
        <v>19306.55</v>
      </c>
      <c r="H45" s="219">
        <f t="shared" si="0"/>
        <v>0.9998213360952873</v>
      </c>
      <c r="I45" s="219">
        <f t="shared" si="1"/>
        <v>0.0009638372288523882</v>
      </c>
      <c r="J45" s="237">
        <v>0</v>
      </c>
    </row>
    <row r="46" spans="1:10" ht="28.5" customHeight="1">
      <c r="A46" s="17" t="s">
        <v>605</v>
      </c>
      <c r="B46" s="4"/>
      <c r="C46" s="15"/>
      <c r="D46" s="15" t="s">
        <v>103</v>
      </c>
      <c r="E46" s="5">
        <v>0</v>
      </c>
      <c r="F46" s="51">
        <v>19310</v>
      </c>
      <c r="G46" s="51">
        <v>19306.55</v>
      </c>
      <c r="H46" s="43">
        <f t="shared" si="0"/>
        <v>0.9998213360952873</v>
      </c>
      <c r="I46" s="109">
        <f t="shared" si="1"/>
        <v>0.0009638372288523882</v>
      </c>
      <c r="J46" s="51">
        <v>0</v>
      </c>
    </row>
    <row r="47" spans="1:10" ht="25.5">
      <c r="A47" s="11" t="s">
        <v>28</v>
      </c>
      <c r="B47" s="41" t="s">
        <v>433</v>
      </c>
      <c r="C47" s="41"/>
      <c r="D47" s="41"/>
      <c r="E47" s="42">
        <f aca="true" t="shared" si="2" ref="E47:G48">E48</f>
        <v>2000</v>
      </c>
      <c r="F47" s="86">
        <f t="shared" si="2"/>
        <v>1613</v>
      </c>
      <c r="G47" s="86">
        <f t="shared" si="2"/>
        <v>1613.9</v>
      </c>
      <c r="H47" s="104">
        <f t="shared" si="0"/>
        <v>1.0005579665220088</v>
      </c>
      <c r="I47" s="234">
        <f t="shared" si="1"/>
        <v>8.057042317995029E-05</v>
      </c>
      <c r="J47" s="54">
        <f>J48</f>
        <v>1136.1</v>
      </c>
    </row>
    <row r="48" spans="1:10" s="79" customFormat="1" ht="21" customHeight="1">
      <c r="A48" s="116" t="s">
        <v>426</v>
      </c>
      <c r="B48" s="101"/>
      <c r="C48" s="101" t="s">
        <v>427</v>
      </c>
      <c r="D48" s="101"/>
      <c r="E48" s="236">
        <f t="shared" si="2"/>
        <v>2000</v>
      </c>
      <c r="F48" s="243">
        <f t="shared" si="2"/>
        <v>1613</v>
      </c>
      <c r="G48" s="243">
        <f t="shared" si="2"/>
        <v>1613.9</v>
      </c>
      <c r="H48" s="219">
        <f t="shared" si="0"/>
        <v>1.0005579665220088</v>
      </c>
      <c r="I48" s="238">
        <f t="shared" si="1"/>
        <v>8.057042317995029E-05</v>
      </c>
      <c r="J48" s="237">
        <f>J49</f>
        <v>1136.1</v>
      </c>
    </row>
    <row r="49" spans="1:10" ht="25.5">
      <c r="A49" s="17" t="s">
        <v>294</v>
      </c>
      <c r="B49" s="4"/>
      <c r="C49" s="15"/>
      <c r="D49" s="15" t="s">
        <v>295</v>
      </c>
      <c r="E49" s="5">
        <v>2000</v>
      </c>
      <c r="F49" s="51">
        <v>1613</v>
      </c>
      <c r="G49" s="51">
        <v>1613.9</v>
      </c>
      <c r="H49" s="43">
        <f t="shared" si="0"/>
        <v>1.0005579665220088</v>
      </c>
      <c r="I49" s="109">
        <f t="shared" si="1"/>
        <v>8.057042317995029E-05</v>
      </c>
      <c r="J49" s="51">
        <v>1136.1</v>
      </c>
    </row>
    <row r="50" spans="1:10" ht="41.25" customHeight="1">
      <c r="A50" s="7" t="s">
        <v>338</v>
      </c>
      <c r="B50" s="2">
        <v>756</v>
      </c>
      <c r="C50" s="2"/>
      <c r="D50" s="2"/>
      <c r="E50" s="3">
        <f>SUM(E51,E54,E62,E72,E79)</f>
        <v>8019785</v>
      </c>
      <c r="F50" s="52">
        <f>SUM(F51,F54,F62,F72,F79)</f>
        <v>8410204</v>
      </c>
      <c r="G50" s="52">
        <f>SUM(G51,G54,G62,G72,G79)</f>
        <v>8907506.040000001</v>
      </c>
      <c r="H50" s="104">
        <f t="shared" si="0"/>
        <v>1.0591307939736065</v>
      </c>
      <c r="I50" s="234">
        <f t="shared" si="1"/>
        <v>0.44468773227632646</v>
      </c>
      <c r="J50" s="52">
        <f>SUM(J51,J54,J62,J72)</f>
        <v>230170.48</v>
      </c>
    </row>
    <row r="51" spans="1:10" s="79" customFormat="1" ht="21" customHeight="1">
      <c r="A51" s="116" t="s">
        <v>339</v>
      </c>
      <c r="B51" s="101"/>
      <c r="C51" s="101">
        <v>75601</v>
      </c>
      <c r="D51" s="101"/>
      <c r="E51" s="236">
        <f>SUM(E52:E53)</f>
        <v>16095</v>
      </c>
      <c r="F51" s="237">
        <f>SUM(F52:F53)</f>
        <v>54990</v>
      </c>
      <c r="G51" s="237">
        <f>SUM(G52:G53)</f>
        <v>61043.3</v>
      </c>
      <c r="H51" s="219">
        <f t="shared" si="0"/>
        <v>1.1100800145480998</v>
      </c>
      <c r="I51" s="238">
        <f t="shared" si="1"/>
        <v>0.00304745307224776</v>
      </c>
      <c r="J51" s="237">
        <f>J52+J53</f>
        <v>56713.5</v>
      </c>
    </row>
    <row r="52" spans="1:10" ht="25.5" customHeight="1">
      <c r="A52" s="17" t="s">
        <v>340</v>
      </c>
      <c r="B52" s="4"/>
      <c r="C52" s="4"/>
      <c r="D52" s="15" t="s">
        <v>105</v>
      </c>
      <c r="E52" s="5">
        <v>16000</v>
      </c>
      <c r="F52" s="51">
        <v>54990</v>
      </c>
      <c r="G52" s="51">
        <v>61043.3</v>
      </c>
      <c r="H52" s="43">
        <f t="shared" si="0"/>
        <v>1.1100800145480998</v>
      </c>
      <c r="I52" s="109">
        <f t="shared" si="1"/>
        <v>0.00304745307224776</v>
      </c>
      <c r="J52" s="51">
        <v>56713.5</v>
      </c>
    </row>
    <row r="53" spans="1:10" ht="18.75" customHeight="1">
      <c r="A53" s="17" t="s">
        <v>184</v>
      </c>
      <c r="B53" s="40"/>
      <c r="C53" s="4"/>
      <c r="D53" s="15" t="s">
        <v>106</v>
      </c>
      <c r="E53" s="5">
        <v>95</v>
      </c>
      <c r="F53" s="51">
        <v>0</v>
      </c>
      <c r="G53" s="51">
        <v>0</v>
      </c>
      <c r="H53" s="43"/>
      <c r="I53" s="109">
        <f t="shared" si="1"/>
        <v>0</v>
      </c>
      <c r="J53" s="51">
        <v>0</v>
      </c>
    </row>
    <row r="54" spans="1:10" s="79" customFormat="1" ht="42" customHeight="1">
      <c r="A54" s="116" t="s">
        <v>341</v>
      </c>
      <c r="B54" s="101"/>
      <c r="C54" s="101">
        <v>75615</v>
      </c>
      <c r="D54" s="101"/>
      <c r="E54" s="236">
        <f>SUM(E55:E61)</f>
        <v>1165635</v>
      </c>
      <c r="F54" s="243">
        <f>SUM(F55:F61)</f>
        <v>1197424</v>
      </c>
      <c r="G54" s="243">
        <f>SUM(G55:G61)</f>
        <v>1304301.49</v>
      </c>
      <c r="H54" s="219">
        <f t="shared" si="0"/>
        <v>1.0892561782626706</v>
      </c>
      <c r="I54" s="234">
        <f t="shared" si="1"/>
        <v>0.06511439556573499</v>
      </c>
      <c r="J54" s="237">
        <f>SUM(J55:J60)</f>
        <v>28023.56</v>
      </c>
    </row>
    <row r="55" spans="1:10" ht="16.5" customHeight="1">
      <c r="A55" s="6" t="s">
        <v>31</v>
      </c>
      <c r="B55" s="4"/>
      <c r="C55" s="4"/>
      <c r="D55" s="15" t="s">
        <v>107</v>
      </c>
      <c r="E55" s="5">
        <v>1135875</v>
      </c>
      <c r="F55" s="51">
        <v>1154675</v>
      </c>
      <c r="G55" s="51">
        <v>1255482.54</v>
      </c>
      <c r="H55" s="43">
        <f t="shared" si="0"/>
        <v>1.0873038214216122</v>
      </c>
      <c r="I55" s="109">
        <f t="shared" si="1"/>
        <v>0.06267721639682686</v>
      </c>
      <c r="J55" s="59">
        <v>27893.56</v>
      </c>
    </row>
    <row r="56" spans="1:10" ht="16.5" customHeight="1">
      <c r="A56" s="6" t="s">
        <v>32</v>
      </c>
      <c r="B56" s="4"/>
      <c r="C56" s="4"/>
      <c r="D56" s="15" t="s">
        <v>108</v>
      </c>
      <c r="E56" s="5">
        <v>7120</v>
      </c>
      <c r="F56" s="51">
        <v>7120</v>
      </c>
      <c r="G56" s="51">
        <v>7953</v>
      </c>
      <c r="H56" s="43">
        <f t="shared" si="0"/>
        <v>1.116994382022472</v>
      </c>
      <c r="I56" s="109">
        <f t="shared" si="1"/>
        <v>0.0003970361085260206</v>
      </c>
      <c r="J56" s="59">
        <v>0</v>
      </c>
    </row>
    <row r="57" spans="1:10" ht="16.5" customHeight="1">
      <c r="A57" s="6" t="s">
        <v>33</v>
      </c>
      <c r="B57" s="4"/>
      <c r="C57" s="4"/>
      <c r="D57" s="15" t="s">
        <v>109</v>
      </c>
      <c r="E57" s="5">
        <v>1485</v>
      </c>
      <c r="F57" s="51">
        <v>1485</v>
      </c>
      <c r="G57" s="51">
        <v>1486</v>
      </c>
      <c r="H57" s="43">
        <f t="shared" si="0"/>
        <v>1.0006734006734006</v>
      </c>
      <c r="I57" s="109">
        <f t="shared" si="1"/>
        <v>7.41852957713651E-05</v>
      </c>
      <c r="J57" s="59">
        <v>0</v>
      </c>
    </row>
    <row r="58" spans="1:10" ht="16.5" customHeight="1">
      <c r="A58" s="6" t="s">
        <v>34</v>
      </c>
      <c r="B58" s="4"/>
      <c r="C58" s="4"/>
      <c r="D58" s="15" t="s">
        <v>110</v>
      </c>
      <c r="E58" s="5">
        <v>10300</v>
      </c>
      <c r="F58" s="51">
        <v>24506</v>
      </c>
      <c r="G58" s="51">
        <v>24520</v>
      </c>
      <c r="H58" s="43">
        <f t="shared" si="0"/>
        <v>1.0005712886640006</v>
      </c>
      <c r="I58" s="109">
        <f t="shared" si="1"/>
        <v>0.001224107303037599</v>
      </c>
      <c r="J58" s="59">
        <v>130</v>
      </c>
    </row>
    <row r="59" spans="1:10" ht="16.5" customHeight="1">
      <c r="A59" s="17" t="s">
        <v>342</v>
      </c>
      <c r="B59" s="4"/>
      <c r="C59" s="4"/>
      <c r="D59" s="15" t="s">
        <v>114</v>
      </c>
      <c r="E59" s="5">
        <v>500</v>
      </c>
      <c r="F59" s="51">
        <v>0</v>
      </c>
      <c r="G59" s="51">
        <v>0</v>
      </c>
      <c r="H59" s="43"/>
      <c r="I59" s="109">
        <f t="shared" si="1"/>
        <v>0</v>
      </c>
      <c r="J59" s="59">
        <v>0</v>
      </c>
    </row>
    <row r="60" spans="1:10" ht="18.75" customHeight="1">
      <c r="A60" s="17" t="s">
        <v>343</v>
      </c>
      <c r="B60" s="4"/>
      <c r="C60" s="4"/>
      <c r="D60" s="15" t="s">
        <v>106</v>
      </c>
      <c r="E60" s="5">
        <v>1000</v>
      </c>
      <c r="F60" s="51">
        <v>100</v>
      </c>
      <c r="G60" s="51">
        <v>5321.95</v>
      </c>
      <c r="H60" s="43">
        <f t="shared" si="0"/>
        <v>53.2195</v>
      </c>
      <c r="I60" s="109">
        <f t="shared" si="1"/>
        <v>0.0002656866990783422</v>
      </c>
      <c r="J60" s="51">
        <v>0</v>
      </c>
    </row>
    <row r="61" spans="1:10" ht="27.75" customHeight="1">
      <c r="A61" s="17" t="s">
        <v>431</v>
      </c>
      <c r="B61" s="4"/>
      <c r="C61" s="4"/>
      <c r="D61" s="15" t="s">
        <v>432</v>
      </c>
      <c r="E61" s="5">
        <v>9355</v>
      </c>
      <c r="F61" s="51">
        <v>9538</v>
      </c>
      <c r="G61" s="51">
        <v>9538</v>
      </c>
      <c r="H61" s="43">
        <f t="shared" si="0"/>
        <v>1</v>
      </c>
      <c r="I61" s="109">
        <f t="shared" si="1"/>
        <v>0.0004761637624948051</v>
      </c>
      <c r="J61" s="51">
        <v>0</v>
      </c>
    </row>
    <row r="62" spans="1:10" s="79" customFormat="1" ht="40.5" customHeight="1">
      <c r="A62" s="116" t="s">
        <v>344</v>
      </c>
      <c r="B62" s="101"/>
      <c r="C62" s="101" t="s">
        <v>156</v>
      </c>
      <c r="D62" s="101"/>
      <c r="E62" s="236">
        <f>SUM(E63:E71)</f>
        <v>1796128</v>
      </c>
      <c r="F62" s="243">
        <f>SUM(F63:F71)</f>
        <v>1944138</v>
      </c>
      <c r="G62" s="243">
        <f>SUM(G63:G71)</f>
        <v>1991214.1</v>
      </c>
      <c r="H62" s="219">
        <f t="shared" si="0"/>
        <v>1.0242143819008733</v>
      </c>
      <c r="I62" s="234">
        <f t="shared" si="1"/>
        <v>0.0994070033328483</v>
      </c>
      <c r="J62" s="237">
        <f>SUM(J63:J71)</f>
        <v>138208.42</v>
      </c>
    </row>
    <row r="63" spans="1:10" ht="16.5" customHeight="1">
      <c r="A63" s="6" t="s">
        <v>31</v>
      </c>
      <c r="B63" s="4"/>
      <c r="C63" s="4"/>
      <c r="D63" s="15" t="s">
        <v>107</v>
      </c>
      <c r="E63" s="5">
        <v>1337000</v>
      </c>
      <c r="F63" s="51">
        <v>1405600</v>
      </c>
      <c r="G63" s="51">
        <v>1432672.84</v>
      </c>
      <c r="H63" s="43">
        <f t="shared" si="0"/>
        <v>1.0192607000569152</v>
      </c>
      <c r="I63" s="109">
        <f t="shared" si="1"/>
        <v>0.07152305409084901</v>
      </c>
      <c r="J63" s="59">
        <v>126029.83</v>
      </c>
    </row>
    <row r="64" spans="1:10" ht="16.5" customHeight="1">
      <c r="A64" s="6" t="s">
        <v>32</v>
      </c>
      <c r="B64" s="4"/>
      <c r="C64" s="4"/>
      <c r="D64" s="15" t="s">
        <v>108</v>
      </c>
      <c r="E64" s="5">
        <v>32170</v>
      </c>
      <c r="F64" s="51">
        <v>32170</v>
      </c>
      <c r="G64" s="51">
        <v>32337.4</v>
      </c>
      <c r="H64" s="43">
        <f t="shared" si="0"/>
        <v>1.005203605843954</v>
      </c>
      <c r="I64" s="109">
        <f t="shared" si="1"/>
        <v>0.0016143738785174575</v>
      </c>
      <c r="J64" s="59">
        <v>559.6</v>
      </c>
    </row>
    <row r="65" spans="1:10" ht="16.5" customHeight="1">
      <c r="A65" s="6" t="s">
        <v>33</v>
      </c>
      <c r="B65" s="4"/>
      <c r="C65" s="4"/>
      <c r="D65" s="15" t="s">
        <v>109</v>
      </c>
      <c r="E65" s="5">
        <v>20</v>
      </c>
      <c r="F65" s="51">
        <v>20</v>
      </c>
      <c r="G65" s="51">
        <v>20</v>
      </c>
      <c r="H65" s="43">
        <f t="shared" si="0"/>
        <v>1</v>
      </c>
      <c r="I65" s="109">
        <f t="shared" si="1"/>
        <v>9.984562014988574E-07</v>
      </c>
      <c r="J65" s="59">
        <v>0</v>
      </c>
    </row>
    <row r="66" spans="1:10" ht="16.5" customHeight="1">
      <c r="A66" s="6" t="s">
        <v>34</v>
      </c>
      <c r="B66" s="4"/>
      <c r="C66" s="4"/>
      <c r="D66" s="15" t="s">
        <v>110</v>
      </c>
      <c r="E66" s="5">
        <v>172938</v>
      </c>
      <c r="F66" s="51">
        <v>194620</v>
      </c>
      <c r="G66" s="51">
        <v>197716.99</v>
      </c>
      <c r="H66" s="43">
        <f t="shared" si="0"/>
        <v>1.015913009968143</v>
      </c>
      <c r="I66" s="109">
        <f t="shared" si="1"/>
        <v>0.009870587740359378</v>
      </c>
      <c r="J66" s="59">
        <v>9181.09</v>
      </c>
    </row>
    <row r="67" spans="1:10" ht="16.5" customHeight="1">
      <c r="A67" s="17" t="s">
        <v>155</v>
      </c>
      <c r="B67" s="4"/>
      <c r="C67" s="4"/>
      <c r="D67" s="15" t="s">
        <v>111</v>
      </c>
      <c r="E67" s="5">
        <v>5000</v>
      </c>
      <c r="F67" s="51">
        <v>22898</v>
      </c>
      <c r="G67" s="51">
        <v>23995</v>
      </c>
      <c r="H67" s="43">
        <f t="shared" si="0"/>
        <v>1.0479081142457856</v>
      </c>
      <c r="I67" s="109">
        <f t="shared" si="1"/>
        <v>0.0011978978277482541</v>
      </c>
      <c r="J67" s="59">
        <v>1734.4</v>
      </c>
    </row>
    <row r="68" spans="1:10" ht="16.5" customHeight="1">
      <c r="A68" s="17" t="s">
        <v>246</v>
      </c>
      <c r="B68" s="4"/>
      <c r="C68" s="4"/>
      <c r="D68" s="15" t="s">
        <v>112</v>
      </c>
      <c r="E68" s="5">
        <v>19000</v>
      </c>
      <c r="F68" s="51">
        <v>20330</v>
      </c>
      <c r="G68" s="51">
        <v>20606.5</v>
      </c>
      <c r="H68" s="43">
        <f t="shared" si="0"/>
        <v>1.0136005902606984</v>
      </c>
      <c r="I68" s="109">
        <f aca="true" t="shared" si="3" ref="I68:I131">G68/20030923.71</f>
        <v>0.0010287343858093102</v>
      </c>
      <c r="J68" s="59">
        <v>703.5</v>
      </c>
    </row>
    <row r="69" spans="1:10" ht="16.5" customHeight="1">
      <c r="A69" s="17" t="s">
        <v>35</v>
      </c>
      <c r="B69" s="4"/>
      <c r="C69" s="4"/>
      <c r="D69" s="15" t="s">
        <v>113</v>
      </c>
      <c r="E69" s="5">
        <v>110000</v>
      </c>
      <c r="F69" s="51">
        <v>115000</v>
      </c>
      <c r="G69" s="51">
        <v>120353</v>
      </c>
      <c r="H69" s="43">
        <f t="shared" si="0"/>
        <v>1.0465478260869565</v>
      </c>
      <c r="I69" s="109">
        <f t="shared" si="3"/>
        <v>0.006008359960949599</v>
      </c>
      <c r="J69" s="59">
        <v>0</v>
      </c>
    </row>
    <row r="70" spans="1:10" ht="16.5" customHeight="1">
      <c r="A70" s="17" t="s">
        <v>342</v>
      </c>
      <c r="B70" s="4"/>
      <c r="C70" s="4"/>
      <c r="D70" s="15" t="s">
        <v>114</v>
      </c>
      <c r="E70" s="5">
        <v>115000</v>
      </c>
      <c r="F70" s="51">
        <v>141000</v>
      </c>
      <c r="G70" s="51">
        <v>150509</v>
      </c>
      <c r="H70" s="43">
        <f t="shared" si="0"/>
        <v>1.0674397163120568</v>
      </c>
      <c r="I70" s="109">
        <f t="shared" si="3"/>
        <v>0.007513832221569576</v>
      </c>
      <c r="J70" s="59">
        <v>0</v>
      </c>
    </row>
    <row r="71" spans="1:10" ht="16.5" customHeight="1">
      <c r="A71" s="17" t="s">
        <v>343</v>
      </c>
      <c r="B71" s="4"/>
      <c r="C71" s="4"/>
      <c r="D71" s="15" t="s">
        <v>106</v>
      </c>
      <c r="E71" s="5">
        <v>5000</v>
      </c>
      <c r="F71" s="51">
        <v>12500</v>
      </c>
      <c r="G71" s="51">
        <v>13003.37</v>
      </c>
      <c r="H71" s="43">
        <f t="shared" si="0"/>
        <v>1.0402696</v>
      </c>
      <c r="I71" s="109">
        <f t="shared" si="3"/>
        <v>0.0006491647708442099</v>
      </c>
      <c r="J71" s="51">
        <v>0</v>
      </c>
    </row>
    <row r="72" spans="1:10" s="79" customFormat="1" ht="33" customHeight="1">
      <c r="A72" s="116" t="s">
        <v>345</v>
      </c>
      <c r="B72" s="101"/>
      <c r="C72" s="101" t="s">
        <v>157</v>
      </c>
      <c r="D72" s="101"/>
      <c r="E72" s="236">
        <f>SUM(E73:E78)</f>
        <v>935207</v>
      </c>
      <c r="F72" s="243">
        <f>SUM(F73:F78)</f>
        <v>967288</v>
      </c>
      <c r="G72" s="243">
        <f>SUM(G73:G78)</f>
        <v>1021769.2500000001</v>
      </c>
      <c r="H72" s="219">
        <f t="shared" si="0"/>
        <v>1.0563237112421535</v>
      </c>
      <c r="I72" s="234">
        <f t="shared" si="3"/>
        <v>0.051009592208166823</v>
      </c>
      <c r="J72" s="243">
        <f>SUM(J73:J77)</f>
        <v>7225</v>
      </c>
    </row>
    <row r="73" spans="1:10" ht="16.5" customHeight="1">
      <c r="A73" s="17" t="s">
        <v>36</v>
      </c>
      <c r="B73" s="4"/>
      <c r="C73" s="4"/>
      <c r="D73" s="15" t="s">
        <v>115</v>
      </c>
      <c r="E73" s="5">
        <v>232000</v>
      </c>
      <c r="F73" s="51">
        <v>260000</v>
      </c>
      <c r="G73" s="51">
        <v>281204.96</v>
      </c>
      <c r="H73" s="43">
        <f t="shared" si="0"/>
        <v>1.0815575384615386</v>
      </c>
      <c r="I73" s="109">
        <f t="shared" si="3"/>
        <v>0.014038541810211908</v>
      </c>
      <c r="J73" s="53">
        <v>0</v>
      </c>
    </row>
    <row r="74" spans="1:10" ht="24.75" customHeight="1">
      <c r="A74" s="17" t="s">
        <v>402</v>
      </c>
      <c r="B74" s="4"/>
      <c r="C74" s="4"/>
      <c r="D74" s="15" t="s">
        <v>116</v>
      </c>
      <c r="E74" s="5">
        <v>140000</v>
      </c>
      <c r="F74" s="51">
        <v>140000</v>
      </c>
      <c r="G74" s="51">
        <v>143466.88</v>
      </c>
      <c r="H74" s="43">
        <f t="shared" si="0"/>
        <v>1.0247634285714287</v>
      </c>
      <c r="I74" s="109">
        <f t="shared" si="3"/>
        <v>0.00716226980228462</v>
      </c>
      <c r="J74" s="53">
        <v>0</v>
      </c>
    </row>
    <row r="75" spans="1:10" ht="24.75" customHeight="1">
      <c r="A75" s="17" t="s">
        <v>403</v>
      </c>
      <c r="B75" s="4"/>
      <c r="C75" s="4"/>
      <c r="D75" s="15" t="s">
        <v>117</v>
      </c>
      <c r="E75" s="5">
        <v>558907</v>
      </c>
      <c r="F75" s="51">
        <v>560556</v>
      </c>
      <c r="G75" s="51">
        <v>589664.78</v>
      </c>
      <c r="H75" s="43">
        <f t="shared" si="0"/>
        <v>1.0519284067961097</v>
      </c>
      <c r="I75" s="109">
        <f t="shared" si="3"/>
        <v>0.02943772281982297</v>
      </c>
      <c r="J75" s="53">
        <v>7225</v>
      </c>
    </row>
    <row r="76" spans="1:10" ht="16.5" customHeight="1">
      <c r="A76" s="17" t="s">
        <v>37</v>
      </c>
      <c r="B76" s="4"/>
      <c r="C76" s="4"/>
      <c r="D76" s="15" t="s">
        <v>119</v>
      </c>
      <c r="E76" s="5">
        <v>100</v>
      </c>
      <c r="F76" s="51">
        <v>32</v>
      </c>
      <c r="G76" s="51">
        <v>32</v>
      </c>
      <c r="H76" s="43">
        <f aca="true" t="shared" si="4" ref="H76:H161">G76/F76</f>
        <v>1</v>
      </c>
      <c r="I76" s="109">
        <f t="shared" si="3"/>
        <v>1.5975299223981718E-06</v>
      </c>
      <c r="J76" s="53">
        <f>SUM(J77:J82)</f>
        <v>0</v>
      </c>
    </row>
    <row r="77" spans="1:10" ht="16.5" customHeight="1">
      <c r="A77" s="17" t="s">
        <v>158</v>
      </c>
      <c r="B77" s="4"/>
      <c r="C77" s="4"/>
      <c r="D77" s="15" t="s">
        <v>134</v>
      </c>
      <c r="E77" s="5">
        <v>4000</v>
      </c>
      <c r="F77" s="51">
        <v>6700</v>
      </c>
      <c r="G77" s="51">
        <v>7400.63</v>
      </c>
      <c r="H77" s="43">
        <f t="shared" si="4"/>
        <v>1.1045716417910447</v>
      </c>
      <c r="I77" s="109">
        <f t="shared" si="3"/>
        <v>0.0003694602459249244</v>
      </c>
      <c r="J77" s="53">
        <f>SUM(J79:J83)</f>
        <v>0</v>
      </c>
    </row>
    <row r="78" spans="1:10" ht="16.5" customHeight="1" hidden="1">
      <c r="A78" s="17" t="s">
        <v>16</v>
      </c>
      <c r="B78" s="4"/>
      <c r="C78" s="4"/>
      <c r="D78" s="15" t="s">
        <v>102</v>
      </c>
      <c r="E78" s="5">
        <v>200</v>
      </c>
      <c r="F78" s="51">
        <v>0</v>
      </c>
      <c r="G78" s="51">
        <v>0</v>
      </c>
      <c r="H78" s="43" t="e">
        <f t="shared" si="4"/>
        <v>#DIV/0!</v>
      </c>
      <c r="I78" s="109">
        <f t="shared" si="3"/>
        <v>0</v>
      </c>
      <c r="J78" s="53">
        <v>0</v>
      </c>
    </row>
    <row r="79" spans="1:10" s="79" customFormat="1" ht="26.25" customHeight="1">
      <c r="A79" s="116" t="s">
        <v>38</v>
      </c>
      <c r="B79" s="101"/>
      <c r="C79" s="101" t="s">
        <v>159</v>
      </c>
      <c r="D79" s="101"/>
      <c r="E79" s="236">
        <f>SUM(E80:E81)</f>
        <v>4106720</v>
      </c>
      <c r="F79" s="243">
        <f>SUM(F80:F81)</f>
        <v>4246364</v>
      </c>
      <c r="G79" s="243">
        <f>SUM(G80:G81)</f>
        <v>4529177.9</v>
      </c>
      <c r="H79" s="219">
        <f t="shared" si="4"/>
        <v>1.0666014265380925</v>
      </c>
      <c r="I79" s="234">
        <f t="shared" si="3"/>
        <v>0.2261092880973286</v>
      </c>
      <c r="J79" s="243">
        <f>SUM(J80:J84)</f>
        <v>0</v>
      </c>
    </row>
    <row r="80" spans="1:10" ht="17.25" customHeight="1">
      <c r="A80" s="17" t="s">
        <v>39</v>
      </c>
      <c r="B80" s="4"/>
      <c r="C80" s="4"/>
      <c r="D80" s="15" t="s">
        <v>118</v>
      </c>
      <c r="E80" s="5">
        <v>3946720</v>
      </c>
      <c r="F80" s="51">
        <v>4031864</v>
      </c>
      <c r="G80" s="51">
        <v>4290934</v>
      </c>
      <c r="H80" s="43">
        <f t="shared" si="4"/>
        <v>1.0642556395751444</v>
      </c>
      <c r="I80" s="109">
        <f t="shared" si="3"/>
        <v>0.2142154831261149</v>
      </c>
      <c r="J80" s="53">
        <f>SUM(J81:J87)</f>
        <v>0</v>
      </c>
    </row>
    <row r="81" spans="1:10" ht="16.5" customHeight="1">
      <c r="A81" s="17" t="s">
        <v>40</v>
      </c>
      <c r="B81" s="4"/>
      <c r="C81" s="4"/>
      <c r="D81" s="15" t="s">
        <v>120</v>
      </c>
      <c r="E81" s="5">
        <v>160000</v>
      </c>
      <c r="F81" s="51">
        <v>214500</v>
      </c>
      <c r="G81" s="51">
        <v>238243.9</v>
      </c>
      <c r="H81" s="43">
        <f t="shared" si="4"/>
        <v>1.1106941724941726</v>
      </c>
      <c r="I81" s="109">
        <f t="shared" si="3"/>
        <v>0.01189380497121368</v>
      </c>
      <c r="J81" s="53">
        <f>SUM(J82:J88)</f>
        <v>0</v>
      </c>
    </row>
    <row r="82" spans="1:10" ht="21" customHeight="1">
      <c r="A82" s="7" t="s">
        <v>42</v>
      </c>
      <c r="B82" s="2">
        <v>758</v>
      </c>
      <c r="C82" s="2"/>
      <c r="D82" s="2"/>
      <c r="E82" s="3">
        <f>SUM(E83,E87,E89,E85)</f>
        <v>3965746</v>
      </c>
      <c r="F82" s="52">
        <f>SUM(F83,F87,F89,F85)</f>
        <v>4078614</v>
      </c>
      <c r="G82" s="52">
        <f>SUM(G83,G87,G89,G85)</f>
        <v>4084858.01</v>
      </c>
      <c r="H82" s="104">
        <f t="shared" si="4"/>
        <v>1.0015309146685614</v>
      </c>
      <c r="I82" s="234">
        <f t="shared" si="3"/>
        <v>0.20392759061633906</v>
      </c>
      <c r="J82" s="60">
        <v>0</v>
      </c>
    </row>
    <row r="83" spans="1:10" s="79" customFormat="1" ht="18.75" customHeight="1">
      <c r="A83" s="116" t="s">
        <v>404</v>
      </c>
      <c r="B83" s="101"/>
      <c r="C83" s="101">
        <v>75801</v>
      </c>
      <c r="D83" s="101"/>
      <c r="E83" s="236">
        <f>SUM(E84)</f>
        <v>3802003</v>
      </c>
      <c r="F83" s="237">
        <f>SUM(F84)</f>
        <v>3885871</v>
      </c>
      <c r="G83" s="237">
        <f>SUM(G84)</f>
        <v>3885871</v>
      </c>
      <c r="H83" s="219">
        <f t="shared" si="4"/>
        <v>1</v>
      </c>
      <c r="I83" s="238">
        <f t="shared" si="3"/>
        <v>0.1939935999087283</v>
      </c>
      <c r="J83" s="247">
        <v>0</v>
      </c>
    </row>
    <row r="84" spans="1:10" ht="16.5" customHeight="1">
      <c r="A84" s="6" t="s">
        <v>43</v>
      </c>
      <c r="B84" s="4"/>
      <c r="C84" s="4"/>
      <c r="D84" s="15" t="s">
        <v>121</v>
      </c>
      <c r="E84" s="5">
        <v>3802003</v>
      </c>
      <c r="F84" s="51">
        <v>3885871</v>
      </c>
      <c r="G84" s="51">
        <v>3885871</v>
      </c>
      <c r="H84" s="43">
        <f t="shared" si="4"/>
        <v>1</v>
      </c>
      <c r="I84" s="109">
        <f t="shared" si="3"/>
        <v>0.1939935999087283</v>
      </c>
      <c r="J84" s="129">
        <v>0</v>
      </c>
    </row>
    <row r="85" spans="1:10" s="93" customFormat="1" ht="16.5" customHeight="1" hidden="1">
      <c r="A85" s="94" t="s">
        <v>346</v>
      </c>
      <c r="B85" s="90"/>
      <c r="C85" s="90" t="s">
        <v>347</v>
      </c>
      <c r="D85" s="90"/>
      <c r="E85" s="91">
        <f>SUM(E86)</f>
        <v>0</v>
      </c>
      <c r="F85" s="92">
        <f>F86</f>
        <v>0</v>
      </c>
      <c r="G85" s="92">
        <f>G86</f>
        <v>0</v>
      </c>
      <c r="H85" s="105" t="e">
        <f t="shared" si="4"/>
        <v>#DIV/0!</v>
      </c>
      <c r="I85" s="234">
        <f t="shared" si="3"/>
        <v>0</v>
      </c>
      <c r="J85" s="96">
        <v>0</v>
      </c>
    </row>
    <row r="86" spans="1:10" ht="16.5" customHeight="1" hidden="1">
      <c r="A86" s="17" t="s">
        <v>43</v>
      </c>
      <c r="B86" s="4"/>
      <c r="C86" s="4"/>
      <c r="D86" s="15" t="s">
        <v>121</v>
      </c>
      <c r="E86" s="5">
        <v>0</v>
      </c>
      <c r="F86" s="51">
        <v>0</v>
      </c>
      <c r="G86" s="51">
        <v>0</v>
      </c>
      <c r="H86" s="43" t="e">
        <f t="shared" si="4"/>
        <v>#DIV/0!</v>
      </c>
      <c r="I86" s="234">
        <f t="shared" si="3"/>
        <v>0</v>
      </c>
      <c r="J86" s="129">
        <v>0</v>
      </c>
    </row>
    <row r="87" spans="1:10" s="245" customFormat="1" ht="18.75" customHeight="1">
      <c r="A87" s="116" t="s">
        <v>161</v>
      </c>
      <c r="B87" s="101"/>
      <c r="C87" s="101" t="s">
        <v>162</v>
      </c>
      <c r="D87" s="101"/>
      <c r="E87" s="236">
        <f>SUM(E88)</f>
        <v>29300</v>
      </c>
      <c r="F87" s="237">
        <f>SUM(F88)</f>
        <v>58300</v>
      </c>
      <c r="G87" s="237">
        <f>SUM(G88)</f>
        <v>64544.01</v>
      </c>
      <c r="H87" s="219">
        <f t="shared" si="4"/>
        <v>1.107101372212693</v>
      </c>
      <c r="I87" s="234">
        <f t="shared" si="3"/>
        <v>0.0032222183527052133</v>
      </c>
      <c r="J87" s="237">
        <v>0</v>
      </c>
    </row>
    <row r="88" spans="1:10" ht="16.5" customHeight="1">
      <c r="A88" s="17" t="s">
        <v>16</v>
      </c>
      <c r="B88" s="4"/>
      <c r="C88" s="4"/>
      <c r="D88" s="15" t="s">
        <v>102</v>
      </c>
      <c r="E88" s="5">
        <v>29300</v>
      </c>
      <c r="F88" s="51">
        <v>58300</v>
      </c>
      <c r="G88" s="51">
        <v>64544.01</v>
      </c>
      <c r="H88" s="43">
        <f t="shared" si="4"/>
        <v>1.107101372212693</v>
      </c>
      <c r="I88" s="106">
        <f t="shared" si="3"/>
        <v>0.0032222183527052133</v>
      </c>
      <c r="J88" s="129">
        <v>0</v>
      </c>
    </row>
    <row r="89" spans="1:10" s="79" customFormat="1" ht="18.75" customHeight="1">
      <c r="A89" s="116" t="s">
        <v>348</v>
      </c>
      <c r="B89" s="101"/>
      <c r="C89" s="101" t="s">
        <v>122</v>
      </c>
      <c r="D89" s="101"/>
      <c r="E89" s="236">
        <f>SUM(E90)</f>
        <v>134443</v>
      </c>
      <c r="F89" s="237">
        <f>SUM(F90)</f>
        <v>134443</v>
      </c>
      <c r="G89" s="237">
        <f>G90</f>
        <v>134443</v>
      </c>
      <c r="H89" s="219">
        <f t="shared" si="4"/>
        <v>1</v>
      </c>
      <c r="I89" s="234">
        <f t="shared" si="3"/>
        <v>0.006711772354905544</v>
      </c>
      <c r="J89" s="247">
        <v>0</v>
      </c>
    </row>
    <row r="90" spans="1:10" ht="16.5" customHeight="1">
      <c r="A90" s="6" t="s">
        <v>43</v>
      </c>
      <c r="B90" s="4"/>
      <c r="C90" s="4"/>
      <c r="D90" s="15" t="s">
        <v>121</v>
      </c>
      <c r="E90" s="5">
        <v>134443</v>
      </c>
      <c r="F90" s="51">
        <v>134443</v>
      </c>
      <c r="G90" s="51">
        <v>134443</v>
      </c>
      <c r="H90" s="43">
        <f t="shared" si="4"/>
        <v>1</v>
      </c>
      <c r="I90" s="234">
        <f t="shared" si="3"/>
        <v>0.006711772354905544</v>
      </c>
      <c r="J90" s="129">
        <v>0</v>
      </c>
    </row>
    <row r="91" spans="1:10" ht="21" customHeight="1">
      <c r="A91" s="7" t="s">
        <v>46</v>
      </c>
      <c r="B91" s="2">
        <v>801</v>
      </c>
      <c r="C91" s="2"/>
      <c r="D91" s="2"/>
      <c r="E91" s="3">
        <f>SUM(E92,E107,E115,E102,E120)</f>
        <v>457743</v>
      </c>
      <c r="F91" s="52">
        <f>SUM(F92,F107,F115,F123,F102,F120)</f>
        <v>803009.24</v>
      </c>
      <c r="G91" s="52">
        <f>SUM(G92,G107,G115,G123,G102,G120,)</f>
        <v>807581.99</v>
      </c>
      <c r="H91" s="104">
        <f t="shared" si="4"/>
        <v>1.0056945172884935</v>
      </c>
      <c r="I91" s="234">
        <f t="shared" si="3"/>
        <v>0.04031676230671441</v>
      </c>
      <c r="J91" s="52">
        <f>SUM(J92,J107,J115,J123,J102,J120,)</f>
        <v>1906.72</v>
      </c>
    </row>
    <row r="92" spans="1:10" s="79" customFormat="1" ht="18.75" customHeight="1">
      <c r="A92" s="116" t="s">
        <v>47</v>
      </c>
      <c r="B92" s="101"/>
      <c r="C92" s="101">
        <v>80101</v>
      </c>
      <c r="D92" s="101"/>
      <c r="E92" s="236">
        <f>SUM(E94:E101)</f>
        <v>20185</v>
      </c>
      <c r="F92" s="243">
        <f>SUM(F93:F101)</f>
        <v>42660.24</v>
      </c>
      <c r="G92" s="243">
        <f>SUM(G93:G101)</f>
        <v>43988.549999999996</v>
      </c>
      <c r="H92" s="219">
        <f t="shared" si="4"/>
        <v>1.0311369556289416</v>
      </c>
      <c r="I92" s="234">
        <f t="shared" si="3"/>
        <v>0.002196032027122128</v>
      </c>
      <c r="J92" s="243">
        <f>SUM(J94:J100)</f>
        <v>166.32</v>
      </c>
    </row>
    <row r="93" spans="1:10" s="85" customFormat="1" ht="18.75" customHeight="1">
      <c r="A93" s="17" t="s">
        <v>565</v>
      </c>
      <c r="B93" s="15"/>
      <c r="C93" s="15"/>
      <c r="D93" s="15" t="s">
        <v>566</v>
      </c>
      <c r="E93" s="14">
        <v>0</v>
      </c>
      <c r="F93" s="240">
        <v>4014</v>
      </c>
      <c r="G93" s="240">
        <v>4013.83</v>
      </c>
      <c r="H93" s="109">
        <f t="shared" si="4"/>
        <v>0.9999576482311908</v>
      </c>
      <c r="I93" s="109">
        <f t="shared" si="3"/>
        <v>0.00020038167276310794</v>
      </c>
      <c r="J93" s="240">
        <v>0</v>
      </c>
    </row>
    <row r="94" spans="1:12" ht="17.25" customHeight="1">
      <c r="A94" s="6" t="s">
        <v>158</v>
      </c>
      <c r="B94" s="4"/>
      <c r="C94" s="4"/>
      <c r="D94" s="4" t="s">
        <v>134</v>
      </c>
      <c r="E94" s="5">
        <v>100</v>
      </c>
      <c r="F94" s="53">
        <v>100</v>
      </c>
      <c r="G94" s="53">
        <v>107</v>
      </c>
      <c r="H94" s="109">
        <f t="shared" si="4"/>
        <v>1.07</v>
      </c>
      <c r="I94" s="109">
        <f t="shared" si="3"/>
        <v>5.341740678018887E-06</v>
      </c>
      <c r="J94" s="59">
        <v>0</v>
      </c>
      <c r="L94" s="84"/>
    </row>
    <row r="95" spans="1:12" ht="39" customHeight="1">
      <c r="A95" s="128" t="s">
        <v>401</v>
      </c>
      <c r="B95" s="4"/>
      <c r="C95" s="4"/>
      <c r="D95" s="15" t="s">
        <v>101</v>
      </c>
      <c r="E95" s="5">
        <v>11640</v>
      </c>
      <c r="F95" s="53">
        <v>17140</v>
      </c>
      <c r="G95" s="53">
        <v>17835</v>
      </c>
      <c r="H95" s="43">
        <f t="shared" si="4"/>
        <v>1.0405484247374563</v>
      </c>
      <c r="I95" s="109">
        <f t="shared" si="3"/>
        <v>0.000890373317686606</v>
      </c>
      <c r="J95" s="51">
        <v>165</v>
      </c>
      <c r="L95" s="84"/>
    </row>
    <row r="96" spans="1:10" ht="16.5" customHeight="1">
      <c r="A96" s="6" t="s">
        <v>59</v>
      </c>
      <c r="B96" s="4"/>
      <c r="C96" s="4"/>
      <c r="D96" s="15" t="s">
        <v>125</v>
      </c>
      <c r="E96" s="5">
        <v>5345</v>
      </c>
      <c r="F96" s="51">
        <v>1586</v>
      </c>
      <c r="G96" s="51">
        <v>1644.71</v>
      </c>
      <c r="H96" s="43">
        <f t="shared" si="4"/>
        <v>1.037017654476671</v>
      </c>
      <c r="I96" s="109">
        <f t="shared" si="3"/>
        <v>8.210854495835929E-05</v>
      </c>
      <c r="J96" s="59">
        <v>0</v>
      </c>
    </row>
    <row r="97" spans="1:10" ht="16.5" customHeight="1">
      <c r="A97" s="17" t="s">
        <v>16</v>
      </c>
      <c r="B97" s="4"/>
      <c r="C97" s="4"/>
      <c r="D97" s="15" t="s">
        <v>102</v>
      </c>
      <c r="E97" s="5">
        <v>100</v>
      </c>
      <c r="F97" s="51">
        <v>3</v>
      </c>
      <c r="G97" s="51">
        <v>2.35</v>
      </c>
      <c r="H97" s="43">
        <f t="shared" si="4"/>
        <v>0.7833333333333333</v>
      </c>
      <c r="I97" s="109">
        <f t="shared" si="3"/>
        <v>1.1731860367611574E-07</v>
      </c>
      <c r="J97" s="59">
        <v>1.32</v>
      </c>
    </row>
    <row r="98" spans="1:10" ht="16.5" customHeight="1">
      <c r="A98" s="17" t="s">
        <v>16</v>
      </c>
      <c r="B98" s="4"/>
      <c r="C98" s="4"/>
      <c r="D98" s="15" t="s">
        <v>387</v>
      </c>
      <c r="E98" s="5">
        <v>500</v>
      </c>
      <c r="F98" s="51">
        <v>550</v>
      </c>
      <c r="G98" s="51">
        <v>468.72</v>
      </c>
      <c r="H98" s="43">
        <f t="shared" si="4"/>
        <v>0.8522181818181819</v>
      </c>
      <c r="I98" s="109">
        <f t="shared" si="3"/>
        <v>2.3399819538327224E-05</v>
      </c>
      <c r="J98" s="59">
        <v>0</v>
      </c>
    </row>
    <row r="99" spans="1:10" ht="25.5" customHeight="1">
      <c r="A99" s="17" t="s">
        <v>289</v>
      </c>
      <c r="B99" s="4"/>
      <c r="C99" s="4"/>
      <c r="D99" s="15" t="s">
        <v>290</v>
      </c>
      <c r="E99" s="5">
        <v>2500</v>
      </c>
      <c r="F99" s="51">
        <v>11668</v>
      </c>
      <c r="G99" s="51">
        <v>12317.7</v>
      </c>
      <c r="H99" s="43">
        <f t="shared" si="4"/>
        <v>1.055682207747686</v>
      </c>
      <c r="I99" s="109">
        <f t="shared" si="3"/>
        <v>0.0006149341976601238</v>
      </c>
      <c r="J99" s="59">
        <v>0</v>
      </c>
    </row>
    <row r="100" spans="1:10" s="85" customFormat="1" ht="26.25" customHeight="1">
      <c r="A100" s="17" t="s">
        <v>181</v>
      </c>
      <c r="B100" s="15"/>
      <c r="C100" s="15"/>
      <c r="D100" s="15" t="s">
        <v>103</v>
      </c>
      <c r="E100" s="14">
        <v>0</v>
      </c>
      <c r="F100" s="56">
        <v>7599.24</v>
      </c>
      <c r="G100" s="56">
        <v>7599.24</v>
      </c>
      <c r="H100" s="43">
        <f t="shared" si="4"/>
        <v>1</v>
      </c>
      <c r="I100" s="109">
        <f t="shared" si="3"/>
        <v>0.0003793754152339088</v>
      </c>
      <c r="J100" s="129">
        <v>0</v>
      </c>
    </row>
    <row r="101" spans="1:10" s="85" customFormat="1" ht="51" customHeight="1" hidden="1">
      <c r="A101" s="17" t="s">
        <v>349</v>
      </c>
      <c r="B101" s="15"/>
      <c r="C101" s="15"/>
      <c r="D101" s="15" t="s">
        <v>395</v>
      </c>
      <c r="E101" s="14">
        <v>0</v>
      </c>
      <c r="F101" s="56">
        <v>0</v>
      </c>
      <c r="G101" s="56">
        <v>0</v>
      </c>
      <c r="H101" s="43" t="e">
        <f t="shared" si="4"/>
        <v>#DIV/0!</v>
      </c>
      <c r="I101" s="109">
        <f t="shared" si="3"/>
        <v>0</v>
      </c>
      <c r="J101" s="56">
        <v>0</v>
      </c>
    </row>
    <row r="102" spans="1:10" s="245" customFormat="1" ht="25.5" customHeight="1">
      <c r="A102" s="116" t="s">
        <v>274</v>
      </c>
      <c r="B102" s="101"/>
      <c r="C102" s="101" t="s">
        <v>188</v>
      </c>
      <c r="D102" s="101"/>
      <c r="E102" s="236">
        <f>E106+E103+E105</f>
        <v>89617</v>
      </c>
      <c r="F102" s="243">
        <f>F106+F103+F105+F104</f>
        <v>220804</v>
      </c>
      <c r="G102" s="243">
        <f>G106+G103+G105+G104</f>
        <v>217534.06000000003</v>
      </c>
      <c r="H102" s="219">
        <f t="shared" si="4"/>
        <v>0.9851907574138151</v>
      </c>
      <c r="I102" s="234">
        <f t="shared" si="3"/>
        <v>0.010859911562211227</v>
      </c>
      <c r="J102" s="237">
        <f>J103+J104</f>
        <v>146.39</v>
      </c>
    </row>
    <row r="103" spans="1:10" s="85" customFormat="1" ht="17.25" customHeight="1">
      <c r="A103" s="17" t="s">
        <v>59</v>
      </c>
      <c r="B103" s="15"/>
      <c r="C103" s="15"/>
      <c r="D103" s="15" t="s">
        <v>125</v>
      </c>
      <c r="E103" s="14">
        <v>11304</v>
      </c>
      <c r="F103" s="240">
        <v>3700</v>
      </c>
      <c r="G103" s="240">
        <v>3765</v>
      </c>
      <c r="H103" s="109">
        <f t="shared" si="4"/>
        <v>1.0175675675675675</v>
      </c>
      <c r="I103" s="109">
        <f t="shared" si="3"/>
        <v>0.0001879593799321599</v>
      </c>
      <c r="J103" s="129">
        <v>146</v>
      </c>
    </row>
    <row r="104" spans="1:10" s="85" customFormat="1" ht="17.25" customHeight="1">
      <c r="A104" s="17" t="s">
        <v>16</v>
      </c>
      <c r="B104" s="15"/>
      <c r="C104" s="15"/>
      <c r="D104" s="15" t="s">
        <v>102</v>
      </c>
      <c r="E104" s="14">
        <v>0</v>
      </c>
      <c r="F104" s="240">
        <v>1</v>
      </c>
      <c r="G104" s="240">
        <v>0.35</v>
      </c>
      <c r="H104" s="109">
        <f t="shared" si="4"/>
        <v>0.35</v>
      </c>
      <c r="I104" s="109">
        <f t="shared" si="3"/>
        <v>1.7472983526230003E-08</v>
      </c>
      <c r="J104" s="129">
        <v>0.39</v>
      </c>
    </row>
    <row r="105" spans="1:10" s="85" customFormat="1" ht="29.25" customHeight="1">
      <c r="A105" s="17" t="s">
        <v>300</v>
      </c>
      <c r="B105" s="15"/>
      <c r="C105" s="15"/>
      <c r="D105" s="15" t="s">
        <v>160</v>
      </c>
      <c r="E105" s="14">
        <v>0</v>
      </c>
      <c r="F105" s="240">
        <v>123213</v>
      </c>
      <c r="G105" s="240">
        <v>123213</v>
      </c>
      <c r="H105" s="109">
        <f t="shared" si="4"/>
        <v>1</v>
      </c>
      <c r="I105" s="109">
        <f t="shared" si="3"/>
        <v>0.006151139197763935</v>
      </c>
      <c r="J105" s="129">
        <v>0</v>
      </c>
    </row>
    <row r="106" spans="1:10" ht="31.5" customHeight="1">
      <c r="A106" s="126" t="s">
        <v>405</v>
      </c>
      <c r="B106" s="4"/>
      <c r="C106" s="4"/>
      <c r="D106" s="15" t="s">
        <v>97</v>
      </c>
      <c r="E106" s="5">
        <v>78313</v>
      </c>
      <c r="F106" s="51">
        <v>93890</v>
      </c>
      <c r="G106" s="51">
        <v>90555.71</v>
      </c>
      <c r="H106" s="43">
        <f t="shared" si="4"/>
        <v>0.9644872723399723</v>
      </c>
      <c r="I106" s="109">
        <f t="shared" si="3"/>
        <v>0.004520795511531605</v>
      </c>
      <c r="J106" s="51">
        <v>0</v>
      </c>
    </row>
    <row r="107" spans="1:10" s="79" customFormat="1" ht="18.75" customHeight="1">
      <c r="A107" s="116" t="s">
        <v>123</v>
      </c>
      <c r="B107" s="101"/>
      <c r="C107" s="101" t="s">
        <v>124</v>
      </c>
      <c r="D107" s="101"/>
      <c r="E107" s="236">
        <f>SUM(E108:E114)</f>
        <v>254936</v>
      </c>
      <c r="F107" s="243">
        <f>SUM(F108:F114)</f>
        <v>387883</v>
      </c>
      <c r="G107" s="243">
        <f>SUM(G108:G114)</f>
        <v>391897.59</v>
      </c>
      <c r="H107" s="219">
        <f t="shared" si="4"/>
        <v>1.0103500024491923</v>
      </c>
      <c r="I107" s="234">
        <f t="shared" si="3"/>
        <v>0.01956462895439783</v>
      </c>
      <c r="J107" s="237">
        <f>SUM(J108:J113)</f>
        <v>1496.98</v>
      </c>
    </row>
    <row r="108" spans="1:10" ht="16.5" customHeight="1">
      <c r="A108" s="17" t="s">
        <v>59</v>
      </c>
      <c r="B108" s="4"/>
      <c r="C108" s="15"/>
      <c r="D108" s="15" t="s">
        <v>125</v>
      </c>
      <c r="E108" s="5">
        <v>158140</v>
      </c>
      <c r="F108" s="51">
        <v>127140</v>
      </c>
      <c r="G108" s="51">
        <v>131865.7</v>
      </c>
      <c r="H108" s="43">
        <f t="shared" si="4"/>
        <v>1.0371692622306121</v>
      </c>
      <c r="I108" s="109">
        <f t="shared" si="3"/>
        <v>0.0065831062964993945</v>
      </c>
      <c r="J108" s="59">
        <v>1466.4</v>
      </c>
    </row>
    <row r="109" spans="1:10" ht="16.5" customHeight="1">
      <c r="A109" s="17" t="s">
        <v>16</v>
      </c>
      <c r="B109" s="4"/>
      <c r="C109" s="15"/>
      <c r="D109" s="15" t="s">
        <v>102</v>
      </c>
      <c r="E109" s="5">
        <v>170</v>
      </c>
      <c r="F109" s="51">
        <v>170</v>
      </c>
      <c r="G109" s="51">
        <v>201.5</v>
      </c>
      <c r="H109" s="43">
        <f t="shared" si="4"/>
        <v>1.1852941176470588</v>
      </c>
      <c r="I109" s="109">
        <f t="shared" si="3"/>
        <v>1.0059446230100987E-05</v>
      </c>
      <c r="J109" s="59">
        <v>30.58</v>
      </c>
    </row>
    <row r="110" spans="1:10" ht="26.25" customHeight="1">
      <c r="A110" s="17" t="s">
        <v>289</v>
      </c>
      <c r="B110" s="4"/>
      <c r="C110" s="15"/>
      <c r="D110" s="15" t="s">
        <v>290</v>
      </c>
      <c r="E110" s="5">
        <v>480</v>
      </c>
      <c r="F110" s="51">
        <v>0</v>
      </c>
      <c r="G110" s="51">
        <v>0</v>
      </c>
      <c r="H110" s="43"/>
      <c r="I110" s="109">
        <f t="shared" si="3"/>
        <v>0</v>
      </c>
      <c r="J110" s="51">
        <v>0</v>
      </c>
    </row>
    <row r="111" spans="1:10" ht="15" customHeight="1" hidden="1">
      <c r="A111" s="17" t="s">
        <v>8</v>
      </c>
      <c r="B111" s="4"/>
      <c r="C111" s="15"/>
      <c r="D111" s="15" t="s">
        <v>199</v>
      </c>
      <c r="E111" s="5">
        <v>0</v>
      </c>
      <c r="F111" s="51">
        <v>0</v>
      </c>
      <c r="G111" s="51">
        <v>0</v>
      </c>
      <c r="H111" s="43" t="e">
        <f t="shared" si="4"/>
        <v>#DIV/0!</v>
      </c>
      <c r="I111" s="109">
        <f t="shared" si="3"/>
        <v>0</v>
      </c>
      <c r="J111" s="59">
        <v>0</v>
      </c>
    </row>
    <row r="112" spans="1:10" ht="29.25" customHeight="1">
      <c r="A112" s="17" t="s">
        <v>300</v>
      </c>
      <c r="B112" s="4"/>
      <c r="C112" s="15"/>
      <c r="D112" s="15" t="s">
        <v>160</v>
      </c>
      <c r="E112" s="5">
        <v>0</v>
      </c>
      <c r="F112" s="51">
        <v>122005</v>
      </c>
      <c r="G112" s="51">
        <v>122005</v>
      </c>
      <c r="H112" s="43">
        <f t="shared" si="4"/>
        <v>1</v>
      </c>
      <c r="I112" s="109">
        <f t="shared" si="3"/>
        <v>0.006090832443193405</v>
      </c>
      <c r="J112" s="51">
        <v>0</v>
      </c>
    </row>
    <row r="113" spans="1:10" ht="28.5" customHeight="1">
      <c r="A113" s="126" t="s">
        <v>405</v>
      </c>
      <c r="B113" s="4"/>
      <c r="C113" s="15"/>
      <c r="D113" s="15" t="s">
        <v>97</v>
      </c>
      <c r="E113" s="5">
        <v>96146</v>
      </c>
      <c r="F113" s="51">
        <v>138568</v>
      </c>
      <c r="G113" s="51">
        <v>137825.39</v>
      </c>
      <c r="H113" s="43">
        <f t="shared" si="4"/>
        <v>0.9946408261647712</v>
      </c>
      <c r="I113" s="109">
        <f t="shared" si="3"/>
        <v>0.006880630768474931</v>
      </c>
      <c r="J113" s="51">
        <v>0</v>
      </c>
    </row>
    <row r="114" spans="1:10" ht="50.25" customHeight="1" hidden="1">
      <c r="A114" s="128" t="s">
        <v>287</v>
      </c>
      <c r="B114" s="4"/>
      <c r="C114" s="15"/>
      <c r="D114" s="15" t="s">
        <v>288</v>
      </c>
      <c r="E114" s="5">
        <v>0</v>
      </c>
      <c r="F114" s="51">
        <v>0</v>
      </c>
      <c r="G114" s="51">
        <v>0</v>
      </c>
      <c r="H114" s="43"/>
      <c r="I114" s="109">
        <f t="shared" si="3"/>
        <v>0</v>
      </c>
      <c r="J114" s="51">
        <v>0</v>
      </c>
    </row>
    <row r="115" spans="1:10" s="79" customFormat="1" ht="18.75" customHeight="1">
      <c r="A115" s="116" t="s">
        <v>49</v>
      </c>
      <c r="B115" s="101"/>
      <c r="C115" s="101">
        <v>80110</v>
      </c>
      <c r="D115" s="101"/>
      <c r="E115" s="236">
        <f>SUM(E116:E119)</f>
        <v>0</v>
      </c>
      <c r="F115" s="237">
        <f>SUM(F116:F119)</f>
        <v>58647</v>
      </c>
      <c r="G115" s="237">
        <f>SUM(G116:G119)</f>
        <v>58690.32000000001</v>
      </c>
      <c r="H115" s="238">
        <f t="shared" si="4"/>
        <v>1.0007386567087833</v>
      </c>
      <c r="I115" s="234">
        <f t="shared" si="3"/>
        <v>0.002929985698597621</v>
      </c>
      <c r="J115" s="247">
        <v>0</v>
      </c>
    </row>
    <row r="116" spans="1:10" ht="15" customHeight="1">
      <c r="A116" s="17" t="s">
        <v>16</v>
      </c>
      <c r="B116" s="4"/>
      <c r="C116" s="4"/>
      <c r="D116" s="15" t="s">
        <v>102</v>
      </c>
      <c r="E116" s="5">
        <v>0</v>
      </c>
      <c r="F116" s="51">
        <v>40</v>
      </c>
      <c r="G116" s="51">
        <v>77.11</v>
      </c>
      <c r="H116" s="109">
        <f t="shared" si="4"/>
        <v>1.92775</v>
      </c>
      <c r="I116" s="109">
        <f t="shared" si="3"/>
        <v>3.849547884878845E-06</v>
      </c>
      <c r="J116" s="51">
        <v>0</v>
      </c>
    </row>
    <row r="117" spans="1:10" ht="15" customHeight="1">
      <c r="A117" s="17" t="s">
        <v>16</v>
      </c>
      <c r="B117" s="4"/>
      <c r="C117" s="4"/>
      <c r="D117" s="15" t="s">
        <v>387</v>
      </c>
      <c r="E117" s="5">
        <v>0</v>
      </c>
      <c r="F117" s="51">
        <v>0</v>
      </c>
      <c r="G117" s="51">
        <v>6.55</v>
      </c>
      <c r="H117" s="109"/>
      <c r="I117" s="109">
        <f t="shared" si="3"/>
        <v>3.2699440599087575E-07</v>
      </c>
      <c r="J117" s="51">
        <v>0</v>
      </c>
    </row>
    <row r="118" spans="1:10" ht="26.25" customHeight="1">
      <c r="A118" s="17" t="s">
        <v>289</v>
      </c>
      <c r="B118" s="4"/>
      <c r="C118" s="4"/>
      <c r="D118" s="15" t="s">
        <v>290</v>
      </c>
      <c r="E118" s="5">
        <v>0</v>
      </c>
      <c r="F118" s="51">
        <v>372</v>
      </c>
      <c r="G118" s="51">
        <v>372</v>
      </c>
      <c r="H118" s="43">
        <f t="shared" si="4"/>
        <v>1</v>
      </c>
      <c r="I118" s="109">
        <f t="shared" si="3"/>
        <v>1.8571285347878747E-05</v>
      </c>
      <c r="J118" s="59">
        <v>0</v>
      </c>
    </row>
    <row r="119" spans="1:10" ht="39" customHeight="1">
      <c r="A119" s="128" t="s">
        <v>349</v>
      </c>
      <c r="B119" s="4"/>
      <c r="C119" s="4"/>
      <c r="D119" s="15" t="s">
        <v>395</v>
      </c>
      <c r="E119" s="5">
        <v>0</v>
      </c>
      <c r="F119" s="51">
        <v>58235</v>
      </c>
      <c r="G119" s="51">
        <v>58234.66</v>
      </c>
      <c r="H119" s="43">
        <f t="shared" si="4"/>
        <v>0.9999941615866748</v>
      </c>
      <c r="I119" s="109">
        <f t="shared" si="3"/>
        <v>0.0029072378709588727</v>
      </c>
      <c r="J119" s="51">
        <v>0</v>
      </c>
    </row>
    <row r="120" spans="1:10" s="79" customFormat="1" ht="18.75" customHeight="1">
      <c r="A120" s="116" t="s">
        <v>350</v>
      </c>
      <c r="B120" s="101"/>
      <c r="C120" s="101" t="s">
        <v>235</v>
      </c>
      <c r="D120" s="101"/>
      <c r="E120" s="236">
        <f>SUM(E121,E122)</f>
        <v>93005</v>
      </c>
      <c r="F120" s="243">
        <f>SUM(F121,F122)</f>
        <v>93015</v>
      </c>
      <c r="G120" s="243">
        <f>SUM(G121,G122)</f>
        <v>95471.47</v>
      </c>
      <c r="H120" s="219">
        <f t="shared" si="4"/>
        <v>1.0264093963339247</v>
      </c>
      <c r="I120" s="219">
        <f t="shared" si="3"/>
        <v>0.004766204064385606</v>
      </c>
      <c r="J120" s="237">
        <f>J121+J122</f>
        <v>97.03</v>
      </c>
    </row>
    <row r="121" spans="1:10" ht="16.5" customHeight="1">
      <c r="A121" s="17" t="s">
        <v>59</v>
      </c>
      <c r="B121" s="4"/>
      <c r="C121" s="4"/>
      <c r="D121" s="15" t="s">
        <v>125</v>
      </c>
      <c r="E121" s="5">
        <v>93000</v>
      </c>
      <c r="F121" s="51">
        <v>93000</v>
      </c>
      <c r="G121" s="51">
        <v>95453.86</v>
      </c>
      <c r="H121" s="43">
        <f t="shared" si="4"/>
        <v>1.0263855913978495</v>
      </c>
      <c r="I121" s="109">
        <f t="shared" si="3"/>
        <v>0.004765324923700186</v>
      </c>
      <c r="J121" s="59">
        <v>96.6</v>
      </c>
    </row>
    <row r="122" spans="1:12" ht="16.5" customHeight="1">
      <c r="A122" s="17" t="s">
        <v>16</v>
      </c>
      <c r="B122" s="4"/>
      <c r="C122" s="4"/>
      <c r="D122" s="15" t="s">
        <v>102</v>
      </c>
      <c r="E122" s="5">
        <v>5</v>
      </c>
      <c r="F122" s="51">
        <v>15</v>
      </c>
      <c r="G122" s="51">
        <v>17.61</v>
      </c>
      <c r="H122" s="43">
        <f t="shared" si="4"/>
        <v>1.174</v>
      </c>
      <c r="I122" s="109">
        <f t="shared" si="3"/>
        <v>8.791406854197439E-07</v>
      </c>
      <c r="J122" s="59">
        <v>0.43</v>
      </c>
      <c r="L122" s="84"/>
    </row>
    <row r="123" spans="1:10" ht="16.5" customHeight="1" hidden="1">
      <c r="A123" s="17" t="s">
        <v>15</v>
      </c>
      <c r="B123" s="4"/>
      <c r="C123" s="15" t="s">
        <v>142</v>
      </c>
      <c r="D123" s="15"/>
      <c r="E123" s="5">
        <v>0</v>
      </c>
      <c r="F123" s="51">
        <f>SUM(F124)</f>
        <v>0</v>
      </c>
      <c r="G123" s="51">
        <f>SUM(G124)</f>
        <v>0</v>
      </c>
      <c r="H123" s="43" t="e">
        <f t="shared" si="4"/>
        <v>#DIV/0!</v>
      </c>
      <c r="I123" s="109">
        <f t="shared" si="3"/>
        <v>0</v>
      </c>
      <c r="J123" s="59">
        <v>0</v>
      </c>
    </row>
    <row r="124" spans="1:10" ht="26.25" customHeight="1" hidden="1">
      <c r="A124" s="17" t="s">
        <v>185</v>
      </c>
      <c r="B124" s="4"/>
      <c r="C124" s="4"/>
      <c r="D124" s="15" t="s">
        <v>160</v>
      </c>
      <c r="E124" s="5">
        <v>0</v>
      </c>
      <c r="F124" s="51">
        <v>0</v>
      </c>
      <c r="G124" s="51">
        <v>0</v>
      </c>
      <c r="H124" s="43" t="e">
        <f t="shared" si="4"/>
        <v>#DIV/0!</v>
      </c>
      <c r="I124" s="109">
        <f t="shared" si="3"/>
        <v>0</v>
      </c>
      <c r="J124" s="59">
        <v>0</v>
      </c>
    </row>
    <row r="125" spans="1:10" ht="21" customHeight="1">
      <c r="A125" s="11" t="s">
        <v>51</v>
      </c>
      <c r="B125" s="41" t="s">
        <v>291</v>
      </c>
      <c r="C125" s="41"/>
      <c r="D125" s="41"/>
      <c r="E125" s="42">
        <f>SUM(E126)</f>
        <v>0</v>
      </c>
      <c r="F125" s="54">
        <f>F126</f>
        <v>2745</v>
      </c>
      <c r="G125" s="54">
        <f>G126</f>
        <v>2745</v>
      </c>
      <c r="H125" s="104">
        <f t="shared" si="4"/>
        <v>1</v>
      </c>
      <c r="I125" s="234">
        <f t="shared" si="3"/>
        <v>0.00013703811365571816</v>
      </c>
      <c r="J125" s="61">
        <v>0</v>
      </c>
    </row>
    <row r="126" spans="1:10" s="79" customFormat="1" ht="18.75" customHeight="1">
      <c r="A126" s="116" t="s">
        <v>52</v>
      </c>
      <c r="B126" s="101"/>
      <c r="C126" s="101" t="s">
        <v>292</v>
      </c>
      <c r="D126" s="101"/>
      <c r="E126" s="236">
        <f>SUM(E127:E128)</f>
        <v>0</v>
      </c>
      <c r="F126" s="237">
        <f>SUM(F127:F128)</f>
        <v>2745</v>
      </c>
      <c r="G126" s="237">
        <f>G127+G128</f>
        <v>2745</v>
      </c>
      <c r="H126" s="219">
        <f t="shared" si="4"/>
        <v>1</v>
      </c>
      <c r="I126" s="238">
        <f t="shared" si="3"/>
        <v>0.00013703811365571816</v>
      </c>
      <c r="J126" s="237">
        <v>0</v>
      </c>
    </row>
    <row r="127" spans="1:10" ht="16.5" customHeight="1" hidden="1">
      <c r="A127" s="17" t="s">
        <v>158</v>
      </c>
      <c r="B127" s="15"/>
      <c r="C127" s="4"/>
      <c r="D127" s="15" t="s">
        <v>134</v>
      </c>
      <c r="E127" s="5">
        <v>0</v>
      </c>
      <c r="F127" s="51">
        <v>0</v>
      </c>
      <c r="G127" s="51">
        <v>0</v>
      </c>
      <c r="H127" s="105"/>
      <c r="I127" s="234">
        <f t="shared" si="3"/>
        <v>0</v>
      </c>
      <c r="J127" s="59">
        <v>0</v>
      </c>
    </row>
    <row r="128" spans="1:10" ht="16.5" customHeight="1">
      <c r="A128" s="17" t="s">
        <v>8</v>
      </c>
      <c r="B128" s="15"/>
      <c r="C128" s="4"/>
      <c r="D128" s="15" t="s">
        <v>199</v>
      </c>
      <c r="E128" s="5">
        <v>0</v>
      </c>
      <c r="F128" s="51">
        <v>2745</v>
      </c>
      <c r="G128" s="51">
        <v>2745</v>
      </c>
      <c r="H128" s="43">
        <f t="shared" si="4"/>
        <v>1</v>
      </c>
      <c r="I128" s="109">
        <f t="shared" si="3"/>
        <v>0.00013703811365571816</v>
      </c>
      <c r="J128" s="59">
        <v>0</v>
      </c>
    </row>
    <row r="129" spans="1:10" ht="21" customHeight="1">
      <c r="A129" s="7" t="s">
        <v>126</v>
      </c>
      <c r="B129" s="2" t="s">
        <v>127</v>
      </c>
      <c r="C129" s="15"/>
      <c r="D129" s="2"/>
      <c r="E129" s="3">
        <f>SUM(E132,E137,E140,E147,E150,E152,E156,E144,E130)</f>
        <v>3191560</v>
      </c>
      <c r="F129" s="52">
        <f>SUM(F132,F137,F140,F147,F150,F152,F156,F144,F130,F142)</f>
        <v>4003728.74</v>
      </c>
      <c r="G129" s="52">
        <f>SUM(G132,G137,G140,G147,G150,G152,G156,G144,G130,G142)</f>
        <v>3979147.91</v>
      </c>
      <c r="H129" s="104">
        <f t="shared" si="4"/>
        <v>0.9938605156352326</v>
      </c>
      <c r="I129" s="234">
        <f t="shared" si="3"/>
        <v>0.19865024537103587</v>
      </c>
      <c r="J129" s="52">
        <f>SUM(J132,J137,J140,J147,J150,J152,J156,J144,J130)</f>
        <v>672351.7999999999</v>
      </c>
    </row>
    <row r="130" spans="1:10" s="46" customFormat="1" ht="18.75" customHeight="1">
      <c r="A130" s="116" t="s">
        <v>438</v>
      </c>
      <c r="B130" s="2"/>
      <c r="C130" s="101" t="s">
        <v>439</v>
      </c>
      <c r="D130" s="101"/>
      <c r="E130" s="236">
        <v>0</v>
      </c>
      <c r="F130" s="243">
        <f>F131</f>
        <v>15000</v>
      </c>
      <c r="G130" s="243">
        <f>G131</f>
        <v>14854.89</v>
      </c>
      <c r="H130" s="238">
        <f t="shared" si="4"/>
        <v>0.9903259999999999</v>
      </c>
      <c r="I130" s="234">
        <f t="shared" si="3"/>
        <v>0.0007415978521541681</v>
      </c>
      <c r="J130" s="237">
        <v>0</v>
      </c>
    </row>
    <row r="131" spans="1:10" ht="28.5" customHeight="1">
      <c r="A131" s="17" t="s">
        <v>300</v>
      </c>
      <c r="B131" s="2"/>
      <c r="C131" s="15"/>
      <c r="D131" s="15" t="s">
        <v>160</v>
      </c>
      <c r="E131" s="14">
        <v>0</v>
      </c>
      <c r="F131" s="240">
        <v>15000</v>
      </c>
      <c r="G131" s="240">
        <v>14854.89</v>
      </c>
      <c r="H131" s="43">
        <f t="shared" si="4"/>
        <v>0.9903259999999999</v>
      </c>
      <c r="I131" s="109">
        <f t="shared" si="3"/>
        <v>0.0007415978521541681</v>
      </c>
      <c r="J131" s="56">
        <v>0</v>
      </c>
    </row>
    <row r="132" spans="1:10" s="79" customFormat="1" ht="41.25" customHeight="1">
      <c r="A132" s="246" t="s">
        <v>271</v>
      </c>
      <c r="B132" s="98"/>
      <c r="C132" s="98" t="s">
        <v>135</v>
      </c>
      <c r="D132" s="98"/>
      <c r="E132" s="248">
        <f>SUM(E133:E136)</f>
        <v>2830200</v>
      </c>
      <c r="F132" s="249">
        <f>SUM(F133:F136)</f>
        <v>3172604</v>
      </c>
      <c r="G132" s="249">
        <f>SUM(G133:G136)</f>
        <v>3162179</v>
      </c>
      <c r="H132" s="219">
        <f t="shared" si="4"/>
        <v>0.9967140557094425</v>
      </c>
      <c r="I132" s="238">
        <f aca="true" t="shared" si="5" ref="I132:I195">G132/20030923.71</f>
        <v>0.15786486163997276</v>
      </c>
      <c r="J132" s="237">
        <f>SUM(J133:J136)</f>
        <v>672351.7999999999</v>
      </c>
    </row>
    <row r="133" spans="1:10" ht="16.5" customHeight="1">
      <c r="A133" s="8" t="s">
        <v>16</v>
      </c>
      <c r="B133" s="2"/>
      <c r="C133" s="9"/>
      <c r="D133" s="15" t="s">
        <v>102</v>
      </c>
      <c r="E133" s="14">
        <v>100</v>
      </c>
      <c r="F133" s="56">
        <v>100</v>
      </c>
      <c r="G133" s="56">
        <v>29</v>
      </c>
      <c r="H133" s="43">
        <f t="shared" si="4"/>
        <v>0.29</v>
      </c>
      <c r="I133" s="109">
        <f t="shared" si="5"/>
        <v>1.4477614921733432E-06</v>
      </c>
      <c r="J133" s="129">
        <v>0</v>
      </c>
    </row>
    <row r="134" spans="1:10" ht="16.5" customHeight="1">
      <c r="A134" s="8" t="s">
        <v>8</v>
      </c>
      <c r="B134" s="2"/>
      <c r="C134" s="9"/>
      <c r="D134" s="15" t="s">
        <v>199</v>
      </c>
      <c r="E134" s="14">
        <v>2000</v>
      </c>
      <c r="F134" s="56">
        <v>1000</v>
      </c>
      <c r="G134" s="56">
        <v>524.4</v>
      </c>
      <c r="H134" s="43">
        <f t="shared" si="4"/>
        <v>0.5244</v>
      </c>
      <c r="I134" s="109">
        <f t="shared" si="5"/>
        <v>2.617952160330004E-05</v>
      </c>
      <c r="J134" s="129">
        <v>3195.6</v>
      </c>
    </row>
    <row r="135" spans="1:10" ht="39" customHeight="1">
      <c r="A135" s="17" t="s">
        <v>400</v>
      </c>
      <c r="B135" s="2"/>
      <c r="C135" s="9"/>
      <c r="D135" s="9" t="s">
        <v>103</v>
      </c>
      <c r="E135" s="10">
        <v>2816100</v>
      </c>
      <c r="F135" s="55">
        <v>3159504</v>
      </c>
      <c r="G135" s="55">
        <v>3141921.43</v>
      </c>
      <c r="H135" s="43">
        <f t="shared" si="4"/>
        <v>0.994435022079415</v>
      </c>
      <c r="I135" s="109">
        <f t="shared" si="5"/>
        <v>0.1568535468202829</v>
      </c>
      <c r="J135" s="56">
        <v>0</v>
      </c>
    </row>
    <row r="136" spans="1:10" ht="40.5" customHeight="1">
      <c r="A136" s="18" t="s">
        <v>336</v>
      </c>
      <c r="B136" s="2"/>
      <c r="C136" s="9"/>
      <c r="D136" s="9" t="s">
        <v>104</v>
      </c>
      <c r="E136" s="10">
        <v>12000</v>
      </c>
      <c r="F136" s="55">
        <v>12000</v>
      </c>
      <c r="G136" s="55">
        <v>19704.17</v>
      </c>
      <c r="H136" s="43">
        <f t="shared" si="4"/>
        <v>1.6420141666666666</v>
      </c>
      <c r="I136" s="109">
        <f t="shared" si="5"/>
        <v>0.000983687536594387</v>
      </c>
      <c r="J136" s="56">
        <v>669156.2</v>
      </c>
    </row>
    <row r="137" spans="1:10" s="79" customFormat="1" ht="54" customHeight="1">
      <c r="A137" s="130" t="s">
        <v>331</v>
      </c>
      <c r="B137" s="101"/>
      <c r="C137" s="101" t="s">
        <v>128</v>
      </c>
      <c r="D137" s="101"/>
      <c r="E137" s="236">
        <f>SUM(E138,E139)</f>
        <v>32200</v>
      </c>
      <c r="F137" s="237">
        <f>SUM(F138,F139)</f>
        <v>40019</v>
      </c>
      <c r="G137" s="237">
        <f>SUM(G138,G139)</f>
        <v>39723.84</v>
      </c>
      <c r="H137" s="219">
        <f t="shared" si="4"/>
        <v>0.9926245033609035</v>
      </c>
      <c r="I137" s="234">
        <f t="shared" si="5"/>
        <v>0.0019831257197674185</v>
      </c>
      <c r="J137" s="237">
        <f>SUM(J138,J139)</f>
        <v>0</v>
      </c>
    </row>
    <row r="138" spans="1:10" ht="39.75" customHeight="1">
      <c r="A138" s="17" t="s">
        <v>400</v>
      </c>
      <c r="B138" s="4"/>
      <c r="C138" s="4"/>
      <c r="D138" s="15" t="s">
        <v>103</v>
      </c>
      <c r="E138" s="5">
        <v>19100</v>
      </c>
      <c r="F138" s="51">
        <v>22229</v>
      </c>
      <c r="G138" s="51">
        <v>21979.8</v>
      </c>
      <c r="H138" s="43">
        <f t="shared" si="4"/>
        <v>0.9887894192271357</v>
      </c>
      <c r="I138" s="109">
        <f t="shared" si="5"/>
        <v>0.0010972933808852292</v>
      </c>
      <c r="J138" s="51">
        <v>0</v>
      </c>
    </row>
    <row r="139" spans="1:10" ht="25.5">
      <c r="A139" s="17" t="s">
        <v>300</v>
      </c>
      <c r="B139" s="4"/>
      <c r="C139" s="4"/>
      <c r="D139" s="15" t="s">
        <v>160</v>
      </c>
      <c r="E139" s="5">
        <v>13100</v>
      </c>
      <c r="F139" s="51">
        <v>17790</v>
      </c>
      <c r="G139" s="51">
        <v>17744.04</v>
      </c>
      <c r="H139" s="43">
        <f t="shared" si="4"/>
        <v>0.99741652613828</v>
      </c>
      <c r="I139" s="109">
        <f t="shared" si="5"/>
        <v>0.0008858323388821893</v>
      </c>
      <c r="J139" s="51">
        <v>0</v>
      </c>
    </row>
    <row r="140" spans="1:10" s="79" customFormat="1" ht="29.25" customHeight="1">
      <c r="A140" s="250" t="s">
        <v>243</v>
      </c>
      <c r="B140" s="251"/>
      <c r="C140" s="101" t="s">
        <v>129</v>
      </c>
      <c r="D140" s="101"/>
      <c r="E140" s="236">
        <f>SUM(E141:E141)</f>
        <v>44700</v>
      </c>
      <c r="F140" s="237">
        <f>SUM(F141:F141)</f>
        <v>187692</v>
      </c>
      <c r="G140" s="237">
        <f>SUM(G141:G141)</f>
        <v>183768.92</v>
      </c>
      <c r="H140" s="219">
        <f t="shared" si="4"/>
        <v>0.9790983099972296</v>
      </c>
      <c r="I140" s="234">
        <f t="shared" si="5"/>
        <v>0.009174260890837371</v>
      </c>
      <c r="J140" s="237">
        <v>0</v>
      </c>
    </row>
    <row r="141" spans="1:10" ht="26.25" customHeight="1">
      <c r="A141" s="17" t="s">
        <v>351</v>
      </c>
      <c r="B141" s="15"/>
      <c r="C141" s="15"/>
      <c r="D141" s="15" t="s">
        <v>160</v>
      </c>
      <c r="E141" s="14">
        <v>44700</v>
      </c>
      <c r="F141" s="56">
        <v>187692</v>
      </c>
      <c r="G141" s="56">
        <v>183768.92</v>
      </c>
      <c r="H141" s="43">
        <f t="shared" si="4"/>
        <v>0.9790983099972296</v>
      </c>
      <c r="I141" s="109">
        <f t="shared" si="5"/>
        <v>0.009174260890837371</v>
      </c>
      <c r="J141" s="51">
        <v>0</v>
      </c>
    </row>
    <row r="142" spans="1:10" s="46" customFormat="1" ht="18.75" customHeight="1">
      <c r="A142" s="11" t="s">
        <v>55</v>
      </c>
      <c r="B142" s="41"/>
      <c r="C142" s="41" t="s">
        <v>152</v>
      </c>
      <c r="D142" s="41"/>
      <c r="E142" s="42">
        <f>E143</f>
        <v>0</v>
      </c>
      <c r="F142" s="86">
        <f>F143</f>
        <v>8826.2</v>
      </c>
      <c r="G142" s="252">
        <f>G143</f>
        <v>1350.12</v>
      </c>
      <c r="H142" s="234">
        <f t="shared" si="4"/>
        <v>0.15296730189662594</v>
      </c>
      <c r="I142" s="234">
        <f t="shared" si="5"/>
        <v>6.740178433838185E-05</v>
      </c>
      <c r="J142" s="54">
        <v>0</v>
      </c>
    </row>
    <row r="143" spans="1:10" ht="39.75" customHeight="1">
      <c r="A143" s="17" t="s">
        <v>400</v>
      </c>
      <c r="B143" s="15"/>
      <c r="C143" s="15"/>
      <c r="D143" s="15" t="s">
        <v>103</v>
      </c>
      <c r="E143" s="14">
        <v>0</v>
      </c>
      <c r="F143" s="56">
        <v>8826.2</v>
      </c>
      <c r="G143" s="56">
        <v>1350.12</v>
      </c>
      <c r="H143" s="43">
        <f t="shared" si="4"/>
        <v>0.15296730189662594</v>
      </c>
      <c r="I143" s="109">
        <f t="shared" si="5"/>
        <v>6.740178433838185E-05</v>
      </c>
      <c r="J143" s="51">
        <v>0</v>
      </c>
    </row>
    <row r="144" spans="1:10" s="79" customFormat="1" ht="18.75" customHeight="1">
      <c r="A144" s="116" t="s">
        <v>275</v>
      </c>
      <c r="B144" s="101"/>
      <c r="C144" s="101" t="s">
        <v>276</v>
      </c>
      <c r="D144" s="101"/>
      <c r="E144" s="236">
        <f>E146</f>
        <v>74100</v>
      </c>
      <c r="F144" s="243">
        <f>F146+F145</f>
        <v>209519</v>
      </c>
      <c r="G144" s="243">
        <f>G146+G145</f>
        <v>205809.52</v>
      </c>
      <c r="H144" s="219">
        <f t="shared" si="4"/>
        <v>0.9822952572320409</v>
      </c>
      <c r="I144" s="234">
        <f t="shared" si="5"/>
        <v>0.010274589578575155</v>
      </c>
      <c r="J144" s="247">
        <v>0</v>
      </c>
    </row>
    <row r="145" spans="1:10" ht="17.25" customHeight="1" hidden="1">
      <c r="A145" s="17" t="s">
        <v>8</v>
      </c>
      <c r="B145" s="15"/>
      <c r="C145" s="15"/>
      <c r="D145" s="15" t="s">
        <v>199</v>
      </c>
      <c r="E145" s="14">
        <v>0</v>
      </c>
      <c r="F145" s="240">
        <v>0</v>
      </c>
      <c r="G145" s="240">
        <v>0</v>
      </c>
      <c r="H145" s="43" t="e">
        <f t="shared" si="4"/>
        <v>#DIV/0!</v>
      </c>
      <c r="I145" s="234">
        <f t="shared" si="5"/>
        <v>0</v>
      </c>
      <c r="J145" s="59">
        <v>0</v>
      </c>
    </row>
    <row r="146" spans="1:10" ht="26.25" customHeight="1">
      <c r="A146" s="17" t="s">
        <v>300</v>
      </c>
      <c r="B146" s="15"/>
      <c r="C146" s="15"/>
      <c r="D146" s="15" t="s">
        <v>160</v>
      </c>
      <c r="E146" s="14">
        <v>74100</v>
      </c>
      <c r="F146" s="56">
        <v>209519</v>
      </c>
      <c r="G146" s="56">
        <v>205809.52</v>
      </c>
      <c r="H146" s="43">
        <f t="shared" si="4"/>
        <v>0.9822952572320409</v>
      </c>
      <c r="I146" s="109">
        <f t="shared" si="5"/>
        <v>0.010274589578575155</v>
      </c>
      <c r="J146" s="51">
        <v>0</v>
      </c>
    </row>
    <row r="147" spans="1:10" s="79" customFormat="1" ht="18.75" customHeight="1">
      <c r="A147" s="116" t="s">
        <v>56</v>
      </c>
      <c r="B147" s="101"/>
      <c r="C147" s="101" t="s">
        <v>130</v>
      </c>
      <c r="D147" s="101"/>
      <c r="E147" s="236">
        <f>SUM(E148:E149)</f>
        <v>123980</v>
      </c>
      <c r="F147" s="243">
        <f>SUM(F148:F149)</f>
        <v>129706</v>
      </c>
      <c r="G147" s="243">
        <f>SUM(G148:G149)</f>
        <v>129706</v>
      </c>
      <c r="H147" s="219">
        <f t="shared" si="4"/>
        <v>1</v>
      </c>
      <c r="I147" s="234">
        <f t="shared" si="5"/>
        <v>0.0064752880035805396</v>
      </c>
      <c r="J147" s="247">
        <v>0</v>
      </c>
    </row>
    <row r="148" spans="1:10" s="85" customFormat="1" ht="17.25" customHeight="1">
      <c r="A148" s="17" t="s">
        <v>59</v>
      </c>
      <c r="B148" s="15"/>
      <c r="C148" s="15"/>
      <c r="D148" s="15" t="s">
        <v>125</v>
      </c>
      <c r="E148" s="14">
        <v>2980</v>
      </c>
      <c r="F148" s="56">
        <v>0</v>
      </c>
      <c r="G148" s="56">
        <v>0</v>
      </c>
      <c r="H148" s="109"/>
      <c r="I148" s="109">
        <f t="shared" si="5"/>
        <v>0</v>
      </c>
      <c r="J148" s="129">
        <v>0</v>
      </c>
    </row>
    <row r="149" spans="1:10" ht="26.25" customHeight="1">
      <c r="A149" s="17" t="s">
        <v>300</v>
      </c>
      <c r="B149" s="4"/>
      <c r="C149" s="4"/>
      <c r="D149" s="15" t="s">
        <v>160</v>
      </c>
      <c r="E149" s="5">
        <v>121000</v>
      </c>
      <c r="F149" s="51">
        <v>129706</v>
      </c>
      <c r="G149" s="51">
        <v>129706</v>
      </c>
      <c r="H149" s="43">
        <f t="shared" si="4"/>
        <v>1</v>
      </c>
      <c r="I149" s="109">
        <f t="shared" si="5"/>
        <v>0.0064752880035805396</v>
      </c>
      <c r="J149" s="51">
        <v>0</v>
      </c>
    </row>
    <row r="150" spans="1:10" s="79" customFormat="1" ht="31.5" customHeight="1">
      <c r="A150" s="77" t="s">
        <v>567</v>
      </c>
      <c r="B150" s="101"/>
      <c r="C150" s="101" t="s">
        <v>198</v>
      </c>
      <c r="D150" s="101"/>
      <c r="E150" s="236">
        <f>SUM(E151)</f>
        <v>1080</v>
      </c>
      <c r="F150" s="237">
        <f>F151</f>
        <v>1080</v>
      </c>
      <c r="G150" s="237">
        <f>G151</f>
        <v>1140</v>
      </c>
      <c r="H150" s="219">
        <f t="shared" si="4"/>
        <v>1.0555555555555556</v>
      </c>
      <c r="I150" s="104">
        <f t="shared" si="5"/>
        <v>5.691200348543487E-05</v>
      </c>
      <c r="J150" s="237">
        <v>0</v>
      </c>
    </row>
    <row r="151" spans="1:10" ht="16.5" customHeight="1">
      <c r="A151" s="17" t="s">
        <v>59</v>
      </c>
      <c r="B151" s="4"/>
      <c r="C151" s="4"/>
      <c r="D151" s="15" t="s">
        <v>125</v>
      </c>
      <c r="E151" s="5">
        <v>1080</v>
      </c>
      <c r="F151" s="51">
        <v>1080</v>
      </c>
      <c r="G151" s="51">
        <v>1140</v>
      </c>
      <c r="H151" s="43">
        <f t="shared" si="4"/>
        <v>1.0555555555555556</v>
      </c>
      <c r="I151" s="109">
        <f t="shared" si="5"/>
        <v>5.691200348543487E-05</v>
      </c>
      <c r="J151" s="59">
        <v>0</v>
      </c>
    </row>
    <row r="152" spans="1:10" s="79" customFormat="1" ht="26.25" customHeight="1">
      <c r="A152" s="116" t="s">
        <v>131</v>
      </c>
      <c r="B152" s="101"/>
      <c r="C152" s="101" t="s">
        <v>132</v>
      </c>
      <c r="D152" s="101"/>
      <c r="E152" s="236">
        <f>SUM(E153:E154)</f>
        <v>31700</v>
      </c>
      <c r="F152" s="237">
        <f>SUM(F153,F154,F155)</f>
        <v>45251</v>
      </c>
      <c r="G152" s="237">
        <f>SUM(G153,G154,G155)</f>
        <v>46849.83</v>
      </c>
      <c r="H152" s="219">
        <f t="shared" si="4"/>
        <v>1.0353324788402467</v>
      </c>
      <c r="I152" s="234">
        <f t="shared" si="5"/>
        <v>0.002338875165133361</v>
      </c>
      <c r="J152" s="237">
        <v>0</v>
      </c>
    </row>
    <row r="153" spans="1:10" ht="16.5" customHeight="1">
      <c r="A153" s="17" t="s">
        <v>59</v>
      </c>
      <c r="B153" s="4"/>
      <c r="C153" s="4"/>
      <c r="D153" s="15" t="s">
        <v>125</v>
      </c>
      <c r="E153" s="5">
        <v>12300</v>
      </c>
      <c r="F153" s="51">
        <v>18300</v>
      </c>
      <c r="G153" s="51">
        <v>19869.22</v>
      </c>
      <c r="H153" s="43">
        <f t="shared" si="4"/>
        <v>1.0857497267759564</v>
      </c>
      <c r="I153" s="109">
        <f t="shared" si="5"/>
        <v>0.0009919272963972564</v>
      </c>
      <c r="J153" s="59">
        <v>0</v>
      </c>
    </row>
    <row r="154" spans="1:10" ht="39" customHeight="1">
      <c r="A154" s="17" t="s">
        <v>400</v>
      </c>
      <c r="B154" s="4"/>
      <c r="C154" s="4"/>
      <c r="D154" s="15" t="s">
        <v>103</v>
      </c>
      <c r="E154" s="5">
        <v>19400</v>
      </c>
      <c r="F154" s="51">
        <v>26901</v>
      </c>
      <c r="G154" s="51">
        <v>26900.03</v>
      </c>
      <c r="H154" s="43">
        <f t="shared" si="4"/>
        <v>0.9999639418608973</v>
      </c>
      <c r="I154" s="109">
        <f t="shared" si="5"/>
        <v>0.0013429250887002653</v>
      </c>
      <c r="J154" s="51">
        <v>0</v>
      </c>
    </row>
    <row r="155" spans="1:10" ht="39" customHeight="1">
      <c r="A155" s="18" t="s">
        <v>336</v>
      </c>
      <c r="B155" s="4"/>
      <c r="C155" s="4"/>
      <c r="D155" s="15" t="s">
        <v>104</v>
      </c>
      <c r="E155" s="5">
        <v>0</v>
      </c>
      <c r="F155" s="51">
        <v>50</v>
      </c>
      <c r="G155" s="51">
        <v>80.58</v>
      </c>
      <c r="H155" s="43">
        <f t="shared" si="4"/>
        <v>1.6116</v>
      </c>
      <c r="I155" s="109">
        <f t="shared" si="5"/>
        <v>4.022780035838896E-06</v>
      </c>
      <c r="J155" s="51">
        <v>0</v>
      </c>
    </row>
    <row r="156" spans="1:10" s="79" customFormat="1" ht="18.75" customHeight="1">
      <c r="A156" s="116" t="s">
        <v>15</v>
      </c>
      <c r="B156" s="101"/>
      <c r="C156" s="101" t="s">
        <v>153</v>
      </c>
      <c r="D156" s="101"/>
      <c r="E156" s="236">
        <f>+SUM(E159:E159)</f>
        <v>53600</v>
      </c>
      <c r="F156" s="237">
        <f>SUM(F158:F159)</f>
        <v>194031.54</v>
      </c>
      <c r="G156" s="237">
        <f>SUM(G158:G159:G157)</f>
        <v>193765.78999999998</v>
      </c>
      <c r="H156" s="219">
        <f t="shared" si="4"/>
        <v>0.9986303773087611</v>
      </c>
      <c r="I156" s="234">
        <f t="shared" si="5"/>
        <v>0.009673332733191263</v>
      </c>
      <c r="J156" s="247">
        <v>0</v>
      </c>
    </row>
    <row r="157" spans="1:10" s="85" customFormat="1" ht="26.25" customHeight="1">
      <c r="A157" s="17" t="s">
        <v>289</v>
      </c>
      <c r="B157" s="15"/>
      <c r="C157" s="15"/>
      <c r="D157" s="15" t="s">
        <v>290</v>
      </c>
      <c r="E157" s="14">
        <v>0</v>
      </c>
      <c r="F157" s="56">
        <v>0</v>
      </c>
      <c r="G157" s="56">
        <v>1444.3</v>
      </c>
      <c r="H157" s="43"/>
      <c r="I157" s="109">
        <f t="shared" si="5"/>
        <v>7.210351459123998E-05</v>
      </c>
      <c r="J157" s="129">
        <v>0</v>
      </c>
    </row>
    <row r="158" spans="1:10" s="93" customFormat="1" ht="39.75" customHeight="1">
      <c r="A158" s="17" t="s">
        <v>400</v>
      </c>
      <c r="B158" s="90"/>
      <c r="C158" s="90"/>
      <c r="D158" s="15" t="s">
        <v>103</v>
      </c>
      <c r="E158" s="14">
        <v>0</v>
      </c>
      <c r="F158" s="56">
        <v>135646.54</v>
      </c>
      <c r="G158" s="56">
        <v>133996.18</v>
      </c>
      <c r="H158" s="109">
        <f t="shared" si="4"/>
        <v>0.9878333793106701</v>
      </c>
      <c r="I158" s="109">
        <f t="shared" si="5"/>
        <v>0.0066894658449078576</v>
      </c>
      <c r="J158" s="129">
        <v>0</v>
      </c>
    </row>
    <row r="159" spans="1:10" ht="28.5" customHeight="1">
      <c r="A159" s="253" t="s">
        <v>352</v>
      </c>
      <c r="B159" s="4"/>
      <c r="C159" s="4"/>
      <c r="D159" s="15" t="s">
        <v>160</v>
      </c>
      <c r="E159" s="5">
        <v>53600</v>
      </c>
      <c r="F159" s="51">
        <v>58385</v>
      </c>
      <c r="G159" s="51">
        <v>58325.31</v>
      </c>
      <c r="H159" s="43">
        <f t="shared" si="4"/>
        <v>0.9989776483685878</v>
      </c>
      <c r="I159" s="109">
        <f t="shared" si="5"/>
        <v>0.0029117633736921657</v>
      </c>
      <c r="J159" s="51">
        <v>0</v>
      </c>
    </row>
    <row r="160" spans="1:10" s="46" customFormat="1" ht="26.25" customHeight="1" hidden="1">
      <c r="A160" s="11" t="s">
        <v>247</v>
      </c>
      <c r="B160" s="41" t="s">
        <v>248</v>
      </c>
      <c r="C160" s="41"/>
      <c r="D160" s="41"/>
      <c r="E160" s="42">
        <f>SUM(E161)</f>
        <v>0</v>
      </c>
      <c r="F160" s="86">
        <f>SUM(F161)</f>
        <v>0</v>
      </c>
      <c r="G160" s="86">
        <f>SUM(G161)</f>
        <v>0</v>
      </c>
      <c r="H160" s="104" t="e">
        <f t="shared" si="4"/>
        <v>#DIV/0!</v>
      </c>
      <c r="I160" s="234">
        <f t="shared" si="5"/>
        <v>0</v>
      </c>
      <c r="J160" s="86">
        <f>SUM(J161)</f>
        <v>0</v>
      </c>
    </row>
    <row r="161" spans="1:10" s="93" customFormat="1" ht="16.5" customHeight="1" hidden="1">
      <c r="A161" s="94" t="s">
        <v>15</v>
      </c>
      <c r="B161" s="90"/>
      <c r="C161" s="90" t="s">
        <v>249</v>
      </c>
      <c r="D161" s="90"/>
      <c r="E161" s="91">
        <f>SUM(E162:E163)</f>
        <v>0</v>
      </c>
      <c r="F161" s="95">
        <f>SUM(F162:F163)</f>
        <v>0</v>
      </c>
      <c r="G161" s="95">
        <f>SUM(G162:G163)</f>
        <v>0</v>
      </c>
      <c r="H161" s="105" t="e">
        <f t="shared" si="4"/>
        <v>#DIV/0!</v>
      </c>
      <c r="I161" s="234">
        <f t="shared" si="5"/>
        <v>0</v>
      </c>
      <c r="J161" s="96">
        <v>0</v>
      </c>
    </row>
    <row r="162" spans="1:10" ht="51" customHeight="1" hidden="1">
      <c r="A162" s="128" t="s">
        <v>287</v>
      </c>
      <c r="B162" s="4"/>
      <c r="C162" s="15"/>
      <c r="D162" s="15" t="s">
        <v>293</v>
      </c>
      <c r="E162" s="5">
        <v>0</v>
      </c>
      <c r="F162" s="53">
        <v>0</v>
      </c>
      <c r="G162" s="53">
        <v>0</v>
      </c>
      <c r="H162" s="43" t="e">
        <f aca="true" t="shared" si="6" ref="H162:H203">G162/F162</f>
        <v>#DIV/0!</v>
      </c>
      <c r="I162" s="234">
        <f t="shared" si="5"/>
        <v>0</v>
      </c>
      <c r="J162" s="51">
        <v>0</v>
      </c>
    </row>
    <row r="163" spans="1:10" ht="51" customHeight="1" hidden="1">
      <c r="A163" s="128" t="s">
        <v>287</v>
      </c>
      <c r="B163" s="4"/>
      <c r="C163" s="15"/>
      <c r="D163" s="15" t="s">
        <v>250</v>
      </c>
      <c r="E163" s="5">
        <v>0</v>
      </c>
      <c r="F163" s="53">
        <v>0</v>
      </c>
      <c r="G163" s="53">
        <v>0</v>
      </c>
      <c r="H163" s="43" t="e">
        <f t="shared" si="6"/>
        <v>#DIV/0!</v>
      </c>
      <c r="I163" s="234">
        <f t="shared" si="5"/>
        <v>0</v>
      </c>
      <c r="J163" s="51">
        <v>0</v>
      </c>
    </row>
    <row r="164" spans="1:10" ht="21" customHeight="1">
      <c r="A164" s="11" t="s">
        <v>57</v>
      </c>
      <c r="B164" s="41" t="s">
        <v>200</v>
      </c>
      <c r="C164" s="4"/>
      <c r="D164" s="15"/>
      <c r="E164" s="42">
        <f>SUM(E165)</f>
        <v>0</v>
      </c>
      <c r="F164" s="42">
        <f>SUM(F165)</f>
        <v>121914</v>
      </c>
      <c r="G164" s="42">
        <f>SUM(G165)</f>
        <v>109871.68</v>
      </c>
      <c r="H164" s="104">
        <f t="shared" si="6"/>
        <v>0.9012228292074741</v>
      </c>
      <c r="I164" s="234">
        <f t="shared" si="5"/>
        <v>0.005485103013254899</v>
      </c>
      <c r="J164" s="54">
        <v>0</v>
      </c>
    </row>
    <row r="165" spans="1:10" s="79" customFormat="1" ht="18.75" customHeight="1">
      <c r="A165" s="116" t="s">
        <v>163</v>
      </c>
      <c r="B165" s="101"/>
      <c r="C165" s="101" t="s">
        <v>164</v>
      </c>
      <c r="D165" s="101"/>
      <c r="E165" s="236">
        <f>SUM(E166)</f>
        <v>0</v>
      </c>
      <c r="F165" s="237">
        <f>F166+F167</f>
        <v>121914</v>
      </c>
      <c r="G165" s="237">
        <f>G166+G167</f>
        <v>109871.68</v>
      </c>
      <c r="H165" s="219">
        <f t="shared" si="6"/>
        <v>0.9012228292074741</v>
      </c>
      <c r="I165" s="238">
        <f t="shared" si="5"/>
        <v>0.005485103013254899</v>
      </c>
      <c r="J165" s="247">
        <v>0</v>
      </c>
    </row>
    <row r="166" spans="1:10" ht="26.25" customHeight="1">
      <c r="A166" s="17" t="s">
        <v>300</v>
      </c>
      <c r="B166" s="41"/>
      <c r="C166" s="15"/>
      <c r="D166" s="15" t="s">
        <v>160</v>
      </c>
      <c r="E166" s="5">
        <v>0</v>
      </c>
      <c r="F166" s="51">
        <v>89850</v>
      </c>
      <c r="G166" s="51">
        <v>83240</v>
      </c>
      <c r="H166" s="43">
        <f t="shared" si="6"/>
        <v>0.9264329437952142</v>
      </c>
      <c r="I166" s="109">
        <f t="shared" si="5"/>
        <v>0.004155574710638244</v>
      </c>
      <c r="J166" s="59">
        <v>0</v>
      </c>
    </row>
    <row r="167" spans="1:10" ht="50.25" customHeight="1">
      <c r="A167" s="128" t="s">
        <v>568</v>
      </c>
      <c r="B167" s="41"/>
      <c r="C167" s="15"/>
      <c r="D167" s="15" t="s">
        <v>452</v>
      </c>
      <c r="E167" s="5">
        <v>0</v>
      </c>
      <c r="F167" s="51">
        <v>32064</v>
      </c>
      <c r="G167" s="51">
        <v>26631.68</v>
      </c>
      <c r="H167" s="43">
        <f t="shared" si="6"/>
        <v>0.8305788423153693</v>
      </c>
      <c r="I167" s="109">
        <f t="shared" si="5"/>
        <v>0.0013295283026166546</v>
      </c>
      <c r="J167" s="59">
        <v>0</v>
      </c>
    </row>
    <row r="168" spans="1:10" ht="21" customHeight="1">
      <c r="A168" s="7" t="s">
        <v>61</v>
      </c>
      <c r="B168" s="2">
        <v>900</v>
      </c>
      <c r="C168" s="2"/>
      <c r="D168" s="2"/>
      <c r="E168" s="3">
        <f>SUM(E176,E182,E184,E169,E180)</f>
        <v>211258</v>
      </c>
      <c r="F168" s="52">
        <f>SUM(F176,F182,F184,F169,F174,F178,F180,F172)</f>
        <v>255557.37</v>
      </c>
      <c r="G168" s="52">
        <f>SUM(G176,G182,G184,G169,G174,G178,G180,G172)</f>
        <v>255534.30000000002</v>
      </c>
      <c r="H168" s="104">
        <f t="shared" si="6"/>
        <v>0.9999097267278968</v>
      </c>
      <c r="I168" s="234">
        <f t="shared" si="5"/>
        <v>0.012756990326533473</v>
      </c>
      <c r="J168" s="60">
        <v>0</v>
      </c>
    </row>
    <row r="169" spans="1:10" s="79" customFormat="1" ht="18.75" customHeight="1">
      <c r="A169" s="246" t="s">
        <v>87</v>
      </c>
      <c r="B169" s="98"/>
      <c r="C169" s="98" t="s">
        <v>88</v>
      </c>
      <c r="D169" s="98"/>
      <c r="E169" s="248">
        <f>SUM(E171:E171)</f>
        <v>200758</v>
      </c>
      <c r="F169" s="254">
        <f>SUM(F170:F171)</f>
        <v>212758</v>
      </c>
      <c r="G169" s="254">
        <f>SUM(G170:G171)</f>
        <v>212758.14</v>
      </c>
      <c r="H169" s="238">
        <f t="shared" si="6"/>
        <v>1.0000006580246101</v>
      </c>
      <c r="I169" s="238">
        <f t="shared" si="5"/>
        <v>0.010621484215118106</v>
      </c>
      <c r="J169" s="247">
        <v>0</v>
      </c>
    </row>
    <row r="170" spans="1:10" s="93" customFormat="1" ht="38.25" customHeight="1">
      <c r="A170" s="126" t="s">
        <v>296</v>
      </c>
      <c r="B170" s="99"/>
      <c r="C170" s="99"/>
      <c r="D170" s="15" t="s">
        <v>297</v>
      </c>
      <c r="E170" s="14">
        <v>0</v>
      </c>
      <c r="F170" s="240">
        <v>12000</v>
      </c>
      <c r="G170" s="240">
        <v>12000</v>
      </c>
      <c r="H170" s="109">
        <f t="shared" si="6"/>
        <v>1</v>
      </c>
      <c r="I170" s="109">
        <f t="shared" si="5"/>
        <v>0.0005990737208993144</v>
      </c>
      <c r="J170" s="56">
        <v>0</v>
      </c>
    </row>
    <row r="171" spans="1:10" s="34" customFormat="1" ht="51" customHeight="1">
      <c r="A171" s="18" t="s">
        <v>287</v>
      </c>
      <c r="B171" s="9"/>
      <c r="C171" s="9"/>
      <c r="D171" s="9" t="s">
        <v>288</v>
      </c>
      <c r="E171" s="10">
        <v>200758</v>
      </c>
      <c r="F171" s="255">
        <v>200758</v>
      </c>
      <c r="G171" s="255">
        <v>200758.14</v>
      </c>
      <c r="H171" s="43">
        <f t="shared" si="6"/>
        <v>1.000000697357017</v>
      </c>
      <c r="I171" s="109">
        <f t="shared" si="5"/>
        <v>0.010022410494218792</v>
      </c>
      <c r="J171" s="55">
        <v>0</v>
      </c>
    </row>
    <row r="172" spans="1:10" s="79" customFormat="1" ht="18.75" customHeight="1">
      <c r="A172" s="122" t="s">
        <v>418</v>
      </c>
      <c r="B172" s="98"/>
      <c r="C172" s="98" t="s">
        <v>419</v>
      </c>
      <c r="D172" s="98"/>
      <c r="E172" s="248">
        <f>E173</f>
        <v>0</v>
      </c>
      <c r="F172" s="254">
        <f>F173</f>
        <v>9439.37</v>
      </c>
      <c r="G172" s="254">
        <f>G173</f>
        <v>9439.37</v>
      </c>
      <c r="H172" s="219">
        <f t="shared" si="6"/>
        <v>1</v>
      </c>
      <c r="I172" s="219">
        <f t="shared" si="5"/>
        <v>0.0004712398757371135</v>
      </c>
      <c r="J172" s="249">
        <v>0</v>
      </c>
    </row>
    <row r="173" spans="1:10" s="34" customFormat="1" ht="42" customHeight="1">
      <c r="A173" s="126" t="s">
        <v>606</v>
      </c>
      <c r="B173" s="9"/>
      <c r="C173" s="9"/>
      <c r="D173" s="9" t="s">
        <v>297</v>
      </c>
      <c r="E173" s="10">
        <v>0</v>
      </c>
      <c r="F173" s="255">
        <v>9439.37</v>
      </c>
      <c r="G173" s="255">
        <v>9439.37</v>
      </c>
      <c r="H173" s="43">
        <f t="shared" si="6"/>
        <v>1</v>
      </c>
      <c r="I173" s="109">
        <f t="shared" si="5"/>
        <v>0.0004712398757371135</v>
      </c>
      <c r="J173" s="55">
        <v>0</v>
      </c>
    </row>
    <row r="174" spans="1:10" s="93" customFormat="1" ht="16.5" customHeight="1" hidden="1">
      <c r="A174" s="97" t="s">
        <v>62</v>
      </c>
      <c r="B174" s="99"/>
      <c r="C174" s="99" t="s">
        <v>440</v>
      </c>
      <c r="D174" s="99"/>
      <c r="E174" s="100">
        <v>0</v>
      </c>
      <c r="F174" s="256">
        <f>SUM(F175:F175)</f>
        <v>0</v>
      </c>
      <c r="G174" s="256">
        <f>SUM(G175:G175)</f>
        <v>0</v>
      </c>
      <c r="H174" s="43" t="e">
        <f t="shared" si="6"/>
        <v>#DIV/0!</v>
      </c>
      <c r="I174" s="234">
        <f t="shared" si="5"/>
        <v>0</v>
      </c>
      <c r="J174" s="102">
        <v>0</v>
      </c>
    </row>
    <row r="175" spans="1:10" s="34" customFormat="1" ht="15.75" customHeight="1" hidden="1">
      <c r="A175" s="17" t="s">
        <v>8</v>
      </c>
      <c r="B175" s="9"/>
      <c r="C175" s="9"/>
      <c r="D175" s="9" t="s">
        <v>199</v>
      </c>
      <c r="E175" s="10">
        <v>0</v>
      </c>
      <c r="F175" s="255">
        <v>0</v>
      </c>
      <c r="G175" s="255">
        <v>0</v>
      </c>
      <c r="H175" s="43"/>
      <c r="I175" s="234">
        <f t="shared" si="5"/>
        <v>0</v>
      </c>
      <c r="J175" s="62">
        <v>0</v>
      </c>
    </row>
    <row r="176" spans="1:10" s="245" customFormat="1" ht="18.75" customHeight="1">
      <c r="A176" s="257" t="s">
        <v>244</v>
      </c>
      <c r="B176" s="101"/>
      <c r="C176" s="101" t="s">
        <v>233</v>
      </c>
      <c r="D176" s="101"/>
      <c r="E176" s="236">
        <v>0</v>
      </c>
      <c r="F176" s="237">
        <f>SUM(F177:F177)</f>
        <v>15000</v>
      </c>
      <c r="G176" s="237">
        <f>SUM(G177:G177)</f>
        <v>15000</v>
      </c>
      <c r="H176" s="219">
        <f t="shared" si="6"/>
        <v>1</v>
      </c>
      <c r="I176" s="219">
        <f t="shared" si="5"/>
        <v>0.000748842151124143</v>
      </c>
      <c r="J176" s="237">
        <v>0</v>
      </c>
    </row>
    <row r="177" spans="1:10" ht="38.25" customHeight="1">
      <c r="A177" s="126" t="s">
        <v>296</v>
      </c>
      <c r="B177" s="15"/>
      <c r="C177" s="15"/>
      <c r="D177" s="15" t="s">
        <v>297</v>
      </c>
      <c r="E177" s="14">
        <v>0</v>
      </c>
      <c r="F177" s="56">
        <v>15000</v>
      </c>
      <c r="G177" s="56">
        <v>15000</v>
      </c>
      <c r="H177" s="43">
        <f t="shared" si="6"/>
        <v>1</v>
      </c>
      <c r="I177" s="109">
        <f t="shared" si="5"/>
        <v>0.000748842151124143</v>
      </c>
      <c r="J177" s="56">
        <v>0</v>
      </c>
    </row>
    <row r="178" spans="1:10" s="79" customFormat="1" ht="18.75" customHeight="1">
      <c r="A178" s="133" t="s">
        <v>569</v>
      </c>
      <c r="B178" s="101"/>
      <c r="C178" s="101" t="s">
        <v>570</v>
      </c>
      <c r="D178" s="101"/>
      <c r="E178" s="236">
        <v>0</v>
      </c>
      <c r="F178" s="237">
        <f>F179</f>
        <v>1660</v>
      </c>
      <c r="G178" s="237">
        <f>G179</f>
        <v>1660.5</v>
      </c>
      <c r="H178" s="219">
        <f t="shared" si="6"/>
        <v>1.0003012048192772</v>
      </c>
      <c r="I178" s="219">
        <f t="shared" si="5"/>
        <v>8.289682612944263E-05</v>
      </c>
      <c r="J178" s="247">
        <v>0</v>
      </c>
    </row>
    <row r="179" spans="1:10" ht="26.25" customHeight="1">
      <c r="A179" s="126" t="s">
        <v>571</v>
      </c>
      <c r="B179" s="15"/>
      <c r="C179" s="15"/>
      <c r="D179" s="15" t="s">
        <v>566</v>
      </c>
      <c r="E179" s="14">
        <v>0</v>
      </c>
      <c r="F179" s="56">
        <v>1660</v>
      </c>
      <c r="G179" s="56">
        <v>1660.5</v>
      </c>
      <c r="H179" s="43">
        <f t="shared" si="6"/>
        <v>1.0003012048192772</v>
      </c>
      <c r="I179" s="109">
        <f t="shared" si="5"/>
        <v>8.289682612944263E-05</v>
      </c>
      <c r="J179" s="129">
        <v>0</v>
      </c>
    </row>
    <row r="180" spans="1:10" s="79" customFormat="1" ht="27.75" customHeight="1">
      <c r="A180" s="257" t="s">
        <v>298</v>
      </c>
      <c r="B180" s="101"/>
      <c r="C180" s="101" t="s">
        <v>299</v>
      </c>
      <c r="D180" s="101"/>
      <c r="E180" s="236">
        <f>SUM(E181)</f>
        <v>10000</v>
      </c>
      <c r="F180" s="237">
        <f>SUM(F181)</f>
        <v>16700</v>
      </c>
      <c r="G180" s="237">
        <f>G181</f>
        <v>16676.29</v>
      </c>
      <c r="H180" s="219">
        <f t="shared" si="6"/>
        <v>0.9985802395209581</v>
      </c>
      <c r="I180" s="234">
        <f t="shared" si="5"/>
        <v>0.000832527258424669</v>
      </c>
      <c r="J180" s="247">
        <v>0</v>
      </c>
    </row>
    <row r="181" spans="1:10" ht="16.5" customHeight="1">
      <c r="A181" s="126" t="s">
        <v>158</v>
      </c>
      <c r="B181" s="15"/>
      <c r="C181" s="15"/>
      <c r="D181" s="15" t="s">
        <v>134</v>
      </c>
      <c r="E181" s="14">
        <v>10000</v>
      </c>
      <c r="F181" s="56">
        <v>16700</v>
      </c>
      <c r="G181" s="56">
        <v>16676.29</v>
      </c>
      <c r="H181" s="43">
        <f t="shared" si="6"/>
        <v>0.9985802395209581</v>
      </c>
      <c r="I181" s="109">
        <f t="shared" si="5"/>
        <v>0.000832527258424669</v>
      </c>
      <c r="J181" s="129">
        <v>0</v>
      </c>
    </row>
    <row r="182" spans="1:10" s="79" customFormat="1" ht="25.5" customHeight="1">
      <c r="A182" s="116" t="s">
        <v>229</v>
      </c>
      <c r="B182" s="101"/>
      <c r="C182" s="101" t="s">
        <v>230</v>
      </c>
      <c r="D182" s="101"/>
      <c r="E182" s="236">
        <v>500</v>
      </c>
      <c r="F182" s="237">
        <f>SUM(F183)</f>
        <v>0</v>
      </c>
      <c r="G182" s="237">
        <f>G183</f>
        <v>0</v>
      </c>
      <c r="H182" s="43"/>
      <c r="I182" s="238">
        <f t="shared" si="5"/>
        <v>0</v>
      </c>
      <c r="J182" s="237">
        <v>0</v>
      </c>
    </row>
    <row r="183" spans="1:10" ht="17.25" customHeight="1">
      <c r="A183" s="17" t="s">
        <v>231</v>
      </c>
      <c r="B183" s="15"/>
      <c r="C183" s="15"/>
      <c r="D183" s="15" t="s">
        <v>227</v>
      </c>
      <c r="E183" s="14">
        <v>500</v>
      </c>
      <c r="F183" s="56">
        <v>0</v>
      </c>
      <c r="G183" s="56">
        <v>0</v>
      </c>
      <c r="H183" s="43"/>
      <c r="I183" s="109">
        <f t="shared" si="5"/>
        <v>0</v>
      </c>
      <c r="J183" s="129">
        <v>0</v>
      </c>
    </row>
    <row r="184" spans="1:10" ht="16.5" customHeight="1" hidden="1">
      <c r="A184" s="17" t="s">
        <v>15</v>
      </c>
      <c r="B184" s="4"/>
      <c r="C184" s="15" t="s">
        <v>91</v>
      </c>
      <c r="D184" s="4"/>
      <c r="E184" s="5">
        <f>SUM(E185:E186)</f>
        <v>0</v>
      </c>
      <c r="F184" s="51">
        <f>SUM(F185:F186)</f>
        <v>0</v>
      </c>
      <c r="G184" s="51">
        <f>SUM(G185:G186)</f>
        <v>0</v>
      </c>
      <c r="H184" s="106"/>
      <c r="I184" s="234">
        <f t="shared" si="5"/>
        <v>0</v>
      </c>
      <c r="J184" s="129">
        <v>0</v>
      </c>
    </row>
    <row r="185" spans="1:10" s="34" customFormat="1" ht="16.5" customHeight="1" hidden="1">
      <c r="A185" s="17" t="s">
        <v>16</v>
      </c>
      <c r="B185" s="15"/>
      <c r="C185" s="15"/>
      <c r="D185" s="15" t="s">
        <v>102</v>
      </c>
      <c r="E185" s="14">
        <v>0</v>
      </c>
      <c r="F185" s="56">
        <v>0</v>
      </c>
      <c r="G185" s="56">
        <v>0</v>
      </c>
      <c r="H185" s="43"/>
      <c r="I185" s="234">
        <f t="shared" si="5"/>
        <v>0</v>
      </c>
      <c r="J185" s="129">
        <v>0</v>
      </c>
    </row>
    <row r="186" spans="1:10" s="34" customFormat="1" ht="12.75" hidden="1">
      <c r="A186" s="17" t="s">
        <v>8</v>
      </c>
      <c r="B186" s="15"/>
      <c r="C186" s="15"/>
      <c r="D186" s="15" t="s">
        <v>199</v>
      </c>
      <c r="E186" s="14">
        <v>0</v>
      </c>
      <c r="F186" s="56">
        <v>0</v>
      </c>
      <c r="G186" s="56">
        <v>0</v>
      </c>
      <c r="H186" s="43" t="e">
        <f t="shared" si="6"/>
        <v>#DIV/0!</v>
      </c>
      <c r="I186" s="234">
        <f t="shared" si="5"/>
        <v>0</v>
      </c>
      <c r="J186" s="129">
        <v>0</v>
      </c>
    </row>
    <row r="187" spans="1:10" ht="21" customHeight="1">
      <c r="A187" s="7" t="s">
        <v>64</v>
      </c>
      <c r="B187" s="2">
        <v>921</v>
      </c>
      <c r="C187" s="2"/>
      <c r="D187" s="2"/>
      <c r="E187" s="3">
        <f aca="true" t="shared" si="7" ref="E187:G188">SUM(E188)</f>
        <v>60000</v>
      </c>
      <c r="F187" s="52">
        <f t="shared" si="7"/>
        <v>60000</v>
      </c>
      <c r="G187" s="52">
        <f t="shared" si="7"/>
        <v>60000</v>
      </c>
      <c r="H187" s="104">
        <f t="shared" si="6"/>
        <v>1</v>
      </c>
      <c r="I187" s="234">
        <f t="shared" si="5"/>
        <v>0.002995368604496572</v>
      </c>
      <c r="J187" s="61">
        <v>0</v>
      </c>
    </row>
    <row r="188" spans="1:10" s="79" customFormat="1" ht="18.75" customHeight="1">
      <c r="A188" s="116" t="s">
        <v>67</v>
      </c>
      <c r="B188" s="101"/>
      <c r="C188" s="101">
        <v>92116</v>
      </c>
      <c r="D188" s="101"/>
      <c r="E188" s="236">
        <f t="shared" si="7"/>
        <v>60000</v>
      </c>
      <c r="F188" s="237">
        <f t="shared" si="7"/>
        <v>60000</v>
      </c>
      <c r="G188" s="237">
        <f t="shared" si="7"/>
        <v>60000</v>
      </c>
      <c r="H188" s="219">
        <f t="shared" si="6"/>
        <v>1</v>
      </c>
      <c r="I188" s="238">
        <f t="shared" si="5"/>
        <v>0.002995368604496572</v>
      </c>
      <c r="J188" s="247">
        <v>0</v>
      </c>
    </row>
    <row r="189" spans="1:10" ht="36" customHeight="1">
      <c r="A189" s="128" t="s">
        <v>353</v>
      </c>
      <c r="B189" s="4"/>
      <c r="C189" s="15"/>
      <c r="D189" s="15" t="s">
        <v>133</v>
      </c>
      <c r="E189" s="5">
        <v>60000</v>
      </c>
      <c r="F189" s="51">
        <v>60000</v>
      </c>
      <c r="G189" s="51">
        <v>60000</v>
      </c>
      <c r="H189" s="43">
        <f t="shared" si="6"/>
        <v>1</v>
      </c>
      <c r="I189" s="109">
        <f t="shared" si="5"/>
        <v>0.002995368604496572</v>
      </c>
      <c r="J189" s="56">
        <v>0</v>
      </c>
    </row>
    <row r="190" spans="1:12" ht="21" customHeight="1">
      <c r="A190" s="27" t="s">
        <v>396</v>
      </c>
      <c r="B190" s="41" t="s">
        <v>228</v>
      </c>
      <c r="C190" s="41"/>
      <c r="D190" s="41"/>
      <c r="E190" s="42">
        <f>SUM(E191,E198)</f>
        <v>470840</v>
      </c>
      <c r="F190" s="86">
        <f>SUM(F191,F198)</f>
        <v>723255</v>
      </c>
      <c r="G190" s="86">
        <f>SUM(G191,G198)</f>
        <v>724071.53</v>
      </c>
      <c r="H190" s="104">
        <f t="shared" si="6"/>
        <v>1.0011289655792217</v>
      </c>
      <c r="I190" s="234">
        <f t="shared" si="5"/>
        <v>0.036147685472863296</v>
      </c>
      <c r="J190" s="86">
        <f>SUM(J191)</f>
        <v>0</v>
      </c>
      <c r="L190" s="84"/>
    </row>
    <row r="191" spans="1:12" s="79" customFormat="1" ht="18.75" customHeight="1">
      <c r="A191" s="133" t="s">
        <v>260</v>
      </c>
      <c r="B191" s="101"/>
      <c r="C191" s="101" t="s">
        <v>261</v>
      </c>
      <c r="D191" s="101"/>
      <c r="E191" s="236">
        <f>SUM(E192:E197)</f>
        <v>470840</v>
      </c>
      <c r="F191" s="243">
        <f>SUM(F192:F197)</f>
        <v>215255</v>
      </c>
      <c r="G191" s="243">
        <f>SUM(G192:G197)</f>
        <v>216071.53</v>
      </c>
      <c r="H191" s="219">
        <f t="shared" si="6"/>
        <v>1.003793314905577</v>
      </c>
      <c r="I191" s="234">
        <f t="shared" si="5"/>
        <v>0.01078689795479232</v>
      </c>
      <c r="J191" s="243">
        <f>SUM(J192:J196)</f>
        <v>0</v>
      </c>
      <c r="L191" s="119"/>
    </row>
    <row r="192" spans="1:12" s="34" customFormat="1" ht="36.75" customHeight="1">
      <c r="A192" s="128" t="s">
        <v>401</v>
      </c>
      <c r="B192" s="15"/>
      <c r="C192" s="15"/>
      <c r="D192" s="15" t="s">
        <v>101</v>
      </c>
      <c r="E192" s="14">
        <v>7250</v>
      </c>
      <c r="F192" s="56">
        <v>7158</v>
      </c>
      <c r="G192" s="56">
        <v>7245.48</v>
      </c>
      <c r="H192" s="43">
        <f t="shared" si="6"/>
        <v>1.0122212908633696</v>
      </c>
      <c r="I192" s="109">
        <f t="shared" si="5"/>
        <v>0.00036171472194179705</v>
      </c>
      <c r="J192" s="56">
        <v>0</v>
      </c>
      <c r="L192" s="87"/>
    </row>
    <row r="193" spans="1:12" s="34" customFormat="1" ht="16.5" customHeight="1">
      <c r="A193" s="17" t="s">
        <v>59</v>
      </c>
      <c r="B193" s="15"/>
      <c r="C193" s="15"/>
      <c r="D193" s="15" t="s">
        <v>125</v>
      </c>
      <c r="E193" s="14">
        <v>0</v>
      </c>
      <c r="F193" s="56">
        <v>0</v>
      </c>
      <c r="G193" s="56">
        <v>727.69</v>
      </c>
      <c r="H193" s="43"/>
      <c r="I193" s="109">
        <f t="shared" si="5"/>
        <v>3.6328329663435176E-05</v>
      </c>
      <c r="J193" s="56">
        <v>0</v>
      </c>
      <c r="L193" s="87"/>
    </row>
    <row r="194" spans="1:12" s="34" customFormat="1" ht="16.5" customHeight="1">
      <c r="A194" s="17" t="s">
        <v>385</v>
      </c>
      <c r="B194" s="15"/>
      <c r="C194" s="15"/>
      <c r="D194" s="15" t="s">
        <v>386</v>
      </c>
      <c r="E194" s="14">
        <v>0</v>
      </c>
      <c r="F194" s="56">
        <v>2595</v>
      </c>
      <c r="G194" s="56">
        <v>2595</v>
      </c>
      <c r="H194" s="43">
        <f t="shared" si="6"/>
        <v>1</v>
      </c>
      <c r="I194" s="109">
        <f t="shared" si="5"/>
        <v>0.00012954969214447673</v>
      </c>
      <c r="J194" s="56">
        <v>0</v>
      </c>
      <c r="L194" s="87"/>
    </row>
    <row r="195" spans="1:12" s="34" customFormat="1" ht="16.5" customHeight="1">
      <c r="A195" s="131" t="s">
        <v>16</v>
      </c>
      <c r="B195" s="15"/>
      <c r="C195" s="15"/>
      <c r="D195" s="15" t="s">
        <v>102</v>
      </c>
      <c r="E195" s="14">
        <v>0</v>
      </c>
      <c r="F195" s="56">
        <v>17</v>
      </c>
      <c r="G195" s="56">
        <v>18.36</v>
      </c>
      <c r="H195" s="43">
        <f t="shared" si="6"/>
        <v>1.08</v>
      </c>
      <c r="I195" s="109">
        <f t="shared" si="5"/>
        <v>9.16582792975951E-07</v>
      </c>
      <c r="J195" s="129">
        <v>0</v>
      </c>
      <c r="L195" s="87"/>
    </row>
    <row r="196" spans="1:12" s="34" customFormat="1" ht="16.5" customHeight="1">
      <c r="A196" s="17" t="s">
        <v>8</v>
      </c>
      <c r="B196" s="15"/>
      <c r="C196" s="15"/>
      <c r="D196" s="15" t="s">
        <v>199</v>
      </c>
      <c r="E196" s="14">
        <v>0</v>
      </c>
      <c r="F196" s="56">
        <v>680</v>
      </c>
      <c r="G196" s="56">
        <v>680</v>
      </c>
      <c r="H196" s="43">
        <f t="shared" si="6"/>
        <v>1</v>
      </c>
      <c r="I196" s="109">
        <f aca="true" t="shared" si="8" ref="I196:I203">G196/20030923.71</f>
        <v>3.394751085096115E-05</v>
      </c>
      <c r="J196" s="129">
        <v>0</v>
      </c>
      <c r="L196" s="87"/>
    </row>
    <row r="197" spans="1:12" s="34" customFormat="1" ht="47.25" customHeight="1">
      <c r="A197" s="18" t="s">
        <v>287</v>
      </c>
      <c r="B197" s="15"/>
      <c r="C197" s="15"/>
      <c r="D197" s="15" t="s">
        <v>288</v>
      </c>
      <c r="E197" s="14">
        <v>463590</v>
      </c>
      <c r="F197" s="56">
        <v>204805</v>
      </c>
      <c r="G197" s="56">
        <v>204805</v>
      </c>
      <c r="H197" s="43">
        <f t="shared" si="6"/>
        <v>1</v>
      </c>
      <c r="I197" s="109">
        <f t="shared" si="8"/>
        <v>0.010224441117398673</v>
      </c>
      <c r="J197" s="56">
        <v>0</v>
      </c>
      <c r="L197" s="87"/>
    </row>
    <row r="198" spans="1:12" s="79" customFormat="1" ht="18.75" customHeight="1">
      <c r="A198" s="246" t="s">
        <v>15</v>
      </c>
      <c r="B198" s="101"/>
      <c r="C198" s="101" t="s">
        <v>572</v>
      </c>
      <c r="D198" s="101"/>
      <c r="E198" s="236">
        <f>E199</f>
        <v>0</v>
      </c>
      <c r="F198" s="243">
        <f>F199</f>
        <v>508000</v>
      </c>
      <c r="G198" s="243">
        <f>G199</f>
        <v>508000</v>
      </c>
      <c r="H198" s="238">
        <f t="shared" si="6"/>
        <v>1</v>
      </c>
      <c r="I198" s="238">
        <f t="shared" si="8"/>
        <v>0.025360787518070978</v>
      </c>
      <c r="J198" s="237">
        <v>0</v>
      </c>
      <c r="L198" s="119"/>
    </row>
    <row r="199" spans="1:12" s="34" customFormat="1" ht="47.25" customHeight="1">
      <c r="A199" s="18" t="s">
        <v>573</v>
      </c>
      <c r="B199" s="15"/>
      <c r="C199" s="15"/>
      <c r="D199" s="15" t="s">
        <v>574</v>
      </c>
      <c r="E199" s="14">
        <v>0</v>
      </c>
      <c r="F199" s="56">
        <v>508000</v>
      </c>
      <c r="G199" s="56">
        <v>508000</v>
      </c>
      <c r="H199" s="43">
        <f t="shared" si="6"/>
        <v>1</v>
      </c>
      <c r="I199" s="109">
        <f t="shared" si="8"/>
        <v>0.025360787518070978</v>
      </c>
      <c r="J199" s="56">
        <v>0</v>
      </c>
      <c r="L199" s="87"/>
    </row>
    <row r="200" spans="1:10" ht="20.25" customHeight="1">
      <c r="A200" s="11" t="s">
        <v>68</v>
      </c>
      <c r="B200" s="12"/>
      <c r="C200" s="12"/>
      <c r="D200" s="12"/>
      <c r="E200" s="13">
        <f>SUM(E10,E190,E187,E168,E164,E129,E91,E82,E50,E40,E24,E15,E3,E160,E125,E47)</f>
        <v>17634600</v>
      </c>
      <c r="F200" s="57">
        <f>SUM(F10,F190,F187,F168,F164,F129,F91,F82,F50,F40,F24,F15,F3,F160,F125,F47,F7)</f>
        <v>19547881.5</v>
      </c>
      <c r="G200" s="57">
        <f>SUM(G10,G190,G187,G168,G164,G129,G91,G82,G50,G40,G24,G15,G3,G160,G125,G47,G7)</f>
        <v>20030923.709999997</v>
      </c>
      <c r="H200" s="104">
        <f t="shared" si="6"/>
        <v>1.02471071916412</v>
      </c>
      <c r="I200" s="234">
        <f t="shared" si="8"/>
        <v>0.9999999999999998</v>
      </c>
      <c r="J200" s="57">
        <f>SUM(J10,J190,J187,J168,J164,J129,J91,J82,J50,J40,J24,J15,J3,J160,J125,J47)</f>
        <v>1001772.5199999998</v>
      </c>
    </row>
    <row r="201" spans="1:10" ht="11.25" customHeight="1">
      <c r="A201" s="66" t="s">
        <v>322</v>
      </c>
      <c r="B201" s="66"/>
      <c r="C201" s="66"/>
      <c r="D201" s="66"/>
      <c r="E201" s="66"/>
      <c r="F201" s="67"/>
      <c r="G201" s="67"/>
      <c r="H201" s="43"/>
      <c r="I201" s="234"/>
      <c r="J201" s="67"/>
    </row>
    <row r="202" spans="1:10" ht="16.5" customHeight="1">
      <c r="A202" s="66" t="s">
        <v>272</v>
      </c>
      <c r="B202" s="66"/>
      <c r="C202" s="66"/>
      <c r="D202" s="66"/>
      <c r="E202" s="68">
        <v>16437509</v>
      </c>
      <c r="F202" s="200">
        <v>18491893.5</v>
      </c>
      <c r="G202" s="67">
        <f>G200-G203</f>
        <v>18974933.129999995</v>
      </c>
      <c r="H202" s="288">
        <f t="shared" si="6"/>
        <v>1.0261216965152864</v>
      </c>
      <c r="I202" s="289">
        <f t="shared" si="8"/>
        <v>0.947281982833731</v>
      </c>
      <c r="J202" s="67">
        <v>1001772.52</v>
      </c>
    </row>
    <row r="203" spans="1:10" ht="16.5" customHeight="1">
      <c r="A203" s="66" t="s">
        <v>273</v>
      </c>
      <c r="B203" s="66"/>
      <c r="C203" s="66"/>
      <c r="D203" s="66"/>
      <c r="E203" s="68">
        <v>1197091</v>
      </c>
      <c r="F203" s="76">
        <v>1055988</v>
      </c>
      <c r="G203" s="67">
        <f>G199+G197+G194+G171+G35+G31+G20+G14</f>
        <v>1055990.58</v>
      </c>
      <c r="H203" s="43">
        <f t="shared" si="6"/>
        <v>1.000002443209582</v>
      </c>
      <c r="I203" s="109">
        <f t="shared" si="8"/>
        <v>0.05271801716626877</v>
      </c>
      <c r="J203" s="67">
        <v>0</v>
      </c>
    </row>
  </sheetData>
  <sheetProtection/>
  <autoFilter ref="D1:D198"/>
  <mergeCells count="5">
    <mergeCell ref="B1:D1"/>
    <mergeCell ref="A1:A2"/>
    <mergeCell ref="E1:E2"/>
    <mergeCell ref="J1:J2"/>
    <mergeCell ref="I1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sprawozdania z wykonania budżetu Miasta Radziejów za 2014 rok</oddHeader>
    <oddFooter>&amp;C&amp;P&amp;R&amp;"Arial CE,Pogrubiony"&amp;12DOCHODY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7"/>
  <sheetViews>
    <sheetView zoomScalePageLayoutView="0" workbookViewId="0" topLeftCell="A649">
      <selection activeCell="A212" sqref="A212"/>
    </sheetView>
  </sheetViews>
  <sheetFormatPr defaultColWidth="9.00390625" defaultRowHeight="12.75"/>
  <cols>
    <col min="1" max="1" width="45.375" style="0" customWidth="1"/>
    <col min="2" max="2" width="7.25390625" style="0" customWidth="1"/>
    <col min="3" max="3" width="8.125" style="0" customWidth="1"/>
    <col min="4" max="4" width="6.75390625" style="0" customWidth="1"/>
    <col min="5" max="5" width="12.75390625" style="0" customWidth="1"/>
    <col min="6" max="6" width="14.875" style="58" customWidth="1"/>
    <col min="7" max="7" width="12.75390625" style="284" customWidth="1"/>
    <col min="8" max="8" width="9.75390625" style="34" customWidth="1"/>
    <col min="9" max="9" width="9.375" style="64" customWidth="1"/>
    <col min="10" max="10" width="10.00390625" style="75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391" t="s">
        <v>0</v>
      </c>
      <c r="B1" s="393" t="s">
        <v>69</v>
      </c>
      <c r="C1" s="394"/>
      <c r="D1" s="395"/>
      <c r="E1" s="379" t="s">
        <v>561</v>
      </c>
      <c r="F1" s="389" t="s">
        <v>70</v>
      </c>
      <c r="G1" s="389" t="s">
        <v>71</v>
      </c>
      <c r="H1" s="398" t="s">
        <v>72</v>
      </c>
      <c r="I1" s="400" t="s">
        <v>242</v>
      </c>
      <c r="J1" s="396" t="s">
        <v>575</v>
      </c>
    </row>
    <row r="2" spans="1:10" ht="45.75" customHeight="1">
      <c r="A2" s="392"/>
      <c r="B2" s="19" t="s">
        <v>1</v>
      </c>
      <c r="C2" s="211" t="s">
        <v>2</v>
      </c>
      <c r="D2" s="19" t="s">
        <v>3</v>
      </c>
      <c r="E2" s="380"/>
      <c r="F2" s="390"/>
      <c r="G2" s="390"/>
      <c r="H2" s="399"/>
      <c r="I2" s="401"/>
      <c r="J2" s="397"/>
    </row>
    <row r="3" spans="1:10" ht="21" customHeight="1">
      <c r="A3" s="20" t="s">
        <v>4</v>
      </c>
      <c r="B3" s="21" t="s">
        <v>73</v>
      </c>
      <c r="C3" s="21"/>
      <c r="D3" s="21"/>
      <c r="E3" s="22">
        <f>SUM(E5)</f>
        <v>850</v>
      </c>
      <c r="F3" s="218">
        <f>SUM(F5,F6)</f>
        <v>15465.15</v>
      </c>
      <c r="G3" s="218">
        <f>SUM(G5,G6)</f>
        <v>15429.21</v>
      </c>
      <c r="H3" s="258">
        <f>G3/F3</f>
        <v>0.9976760652176021</v>
      </c>
      <c r="I3" s="39">
        <f>G3/19783360.81</f>
        <v>0.0007799084365989481</v>
      </c>
      <c r="J3" s="74">
        <v>0</v>
      </c>
    </row>
    <row r="4" spans="1:10" s="79" customFormat="1" ht="18" customHeight="1">
      <c r="A4" s="111" t="s">
        <v>5</v>
      </c>
      <c r="B4" s="112"/>
      <c r="C4" s="112" t="s">
        <v>186</v>
      </c>
      <c r="D4" s="112"/>
      <c r="E4" s="113">
        <f>SUM(E5)</f>
        <v>850</v>
      </c>
      <c r="F4" s="114">
        <v>850</v>
      </c>
      <c r="G4" s="114">
        <f>SUM(G5)</f>
        <v>814.06</v>
      </c>
      <c r="H4" s="80">
        <f aca="true" t="shared" si="0" ref="H4:H76">G4/F4</f>
        <v>0.9577176470588235</v>
      </c>
      <c r="I4" s="80">
        <f aca="true" t="shared" si="1" ref="I4:I67">G4/19783360.81</f>
        <v>4.114872128240783E-05</v>
      </c>
      <c r="J4" s="115"/>
    </row>
    <row r="5" spans="1:10" ht="26.25" customHeight="1">
      <c r="A5" s="26" t="s">
        <v>354</v>
      </c>
      <c r="B5" s="24"/>
      <c r="C5" s="24"/>
      <c r="D5" s="24">
        <v>2850</v>
      </c>
      <c r="E5" s="25">
        <v>850</v>
      </c>
      <c r="F5" s="259">
        <v>850</v>
      </c>
      <c r="G5" s="44">
        <v>814.06</v>
      </c>
      <c r="H5" s="110">
        <f t="shared" si="0"/>
        <v>0.9577176470588235</v>
      </c>
      <c r="I5" s="110">
        <f t="shared" si="1"/>
        <v>4.114872128240783E-05</v>
      </c>
      <c r="J5" s="45"/>
    </row>
    <row r="6" spans="1:10" s="79" customFormat="1" ht="18" customHeight="1">
      <c r="A6" s="77" t="s">
        <v>15</v>
      </c>
      <c r="B6" s="112"/>
      <c r="C6" s="112" t="s">
        <v>209</v>
      </c>
      <c r="D6" s="112"/>
      <c r="E6" s="113">
        <v>0</v>
      </c>
      <c r="F6" s="114">
        <f>SUM(F7:F12)</f>
        <v>14615.15</v>
      </c>
      <c r="G6" s="114">
        <f>SUM(G7:G12)</f>
        <v>14615.15</v>
      </c>
      <c r="H6" s="80">
        <f t="shared" si="0"/>
        <v>1</v>
      </c>
      <c r="I6" s="80">
        <f t="shared" si="1"/>
        <v>0.0007387597153165403</v>
      </c>
      <c r="J6" s="115"/>
    </row>
    <row r="7" spans="1:10" ht="19.5" customHeight="1">
      <c r="A7" s="26" t="s">
        <v>192</v>
      </c>
      <c r="B7" s="24"/>
      <c r="C7" s="24"/>
      <c r="D7" s="24" t="s">
        <v>151</v>
      </c>
      <c r="E7" s="25">
        <v>0</v>
      </c>
      <c r="F7" s="259">
        <v>80</v>
      </c>
      <c r="G7" s="44">
        <v>80</v>
      </c>
      <c r="H7" s="110">
        <f t="shared" si="0"/>
        <v>1</v>
      </c>
      <c r="I7" s="110">
        <f t="shared" si="1"/>
        <v>4.043802302769608E-06</v>
      </c>
      <c r="J7" s="45"/>
    </row>
    <row r="8" spans="1:10" ht="19.5" customHeight="1">
      <c r="A8" s="26" t="s">
        <v>21</v>
      </c>
      <c r="B8" s="24"/>
      <c r="C8" s="24"/>
      <c r="D8" s="24" t="s">
        <v>81</v>
      </c>
      <c r="E8" s="25">
        <v>0</v>
      </c>
      <c r="F8" s="259">
        <v>13.75</v>
      </c>
      <c r="G8" s="44">
        <v>13.75</v>
      </c>
      <c r="H8" s="110">
        <f t="shared" si="0"/>
        <v>1</v>
      </c>
      <c r="I8" s="110">
        <f t="shared" si="1"/>
        <v>6.950285207885263E-07</v>
      </c>
      <c r="J8" s="45"/>
    </row>
    <row r="9" spans="1:10" ht="19.5" customHeight="1">
      <c r="A9" s="26" t="s">
        <v>22</v>
      </c>
      <c r="B9" s="24"/>
      <c r="C9" s="24"/>
      <c r="D9" s="24" t="s">
        <v>82</v>
      </c>
      <c r="E9" s="25">
        <v>0</v>
      </c>
      <c r="F9" s="259">
        <v>1.96</v>
      </c>
      <c r="G9" s="44">
        <v>1.96</v>
      </c>
      <c r="H9" s="110">
        <f t="shared" si="0"/>
        <v>1</v>
      </c>
      <c r="I9" s="110">
        <f t="shared" si="1"/>
        <v>9.907315641785538E-08</v>
      </c>
      <c r="J9" s="45"/>
    </row>
    <row r="10" spans="1:10" ht="19.5" customHeight="1">
      <c r="A10" s="26" t="s">
        <v>9</v>
      </c>
      <c r="B10" s="24"/>
      <c r="C10" s="24"/>
      <c r="D10" s="24" t="s">
        <v>83</v>
      </c>
      <c r="E10" s="25">
        <v>0</v>
      </c>
      <c r="F10" s="259">
        <v>38.37</v>
      </c>
      <c r="G10" s="44">
        <v>38.37</v>
      </c>
      <c r="H10" s="110">
        <f t="shared" si="0"/>
        <v>1</v>
      </c>
      <c r="I10" s="110">
        <f t="shared" si="1"/>
        <v>1.939508679465873E-06</v>
      </c>
      <c r="J10" s="45"/>
    </row>
    <row r="11" spans="1:10" ht="19.5" customHeight="1">
      <c r="A11" s="26" t="s">
        <v>12</v>
      </c>
      <c r="B11" s="24"/>
      <c r="C11" s="24"/>
      <c r="D11" s="24" t="s">
        <v>79</v>
      </c>
      <c r="E11" s="25">
        <v>0</v>
      </c>
      <c r="F11" s="259">
        <v>152.5</v>
      </c>
      <c r="G11" s="44">
        <v>152.5</v>
      </c>
      <c r="H11" s="110">
        <f t="shared" si="0"/>
        <v>1</v>
      </c>
      <c r="I11" s="110">
        <f t="shared" si="1"/>
        <v>7.708498139654564E-06</v>
      </c>
      <c r="J11" s="45"/>
    </row>
    <row r="12" spans="1:10" ht="19.5" customHeight="1">
      <c r="A12" s="26" t="s">
        <v>26</v>
      </c>
      <c r="B12" s="24"/>
      <c r="C12" s="24"/>
      <c r="D12" s="24" t="s">
        <v>92</v>
      </c>
      <c r="E12" s="25">
        <v>0</v>
      </c>
      <c r="F12" s="259">
        <v>14328.57</v>
      </c>
      <c r="G12" s="44">
        <v>14328.57</v>
      </c>
      <c r="H12" s="110">
        <f t="shared" si="0"/>
        <v>1</v>
      </c>
      <c r="I12" s="110">
        <f t="shared" si="1"/>
        <v>0.0007242738045174439</v>
      </c>
      <c r="J12" s="45"/>
    </row>
    <row r="13" spans="1:10" s="79" customFormat="1" ht="21" customHeight="1">
      <c r="A13" s="241" t="s">
        <v>210</v>
      </c>
      <c r="B13" s="70" t="s">
        <v>211</v>
      </c>
      <c r="C13" s="70"/>
      <c r="D13" s="70"/>
      <c r="E13" s="71">
        <f>SUM(E14)</f>
        <v>5000</v>
      </c>
      <c r="F13" s="74">
        <f>SUM(F14)</f>
        <v>5000</v>
      </c>
      <c r="G13" s="74">
        <f>SUM(G14)</f>
        <v>4081.26</v>
      </c>
      <c r="H13" s="39">
        <f t="shared" si="0"/>
        <v>0.8162520000000001</v>
      </c>
      <c r="I13" s="39">
        <f t="shared" si="1"/>
        <v>0.0002062976073275186</v>
      </c>
      <c r="J13" s="74">
        <f>G13/7232332.21</f>
        <v>0.0005643075955992349</v>
      </c>
    </row>
    <row r="14" spans="1:10" ht="18" customHeight="1">
      <c r="A14" s="111" t="s">
        <v>212</v>
      </c>
      <c r="B14" s="112"/>
      <c r="C14" s="112" t="s">
        <v>213</v>
      </c>
      <c r="D14" s="112"/>
      <c r="E14" s="113">
        <f>SUM(E15:E17)</f>
        <v>5000</v>
      </c>
      <c r="F14" s="114">
        <f>SUM(F15:F17)</f>
        <v>5000</v>
      </c>
      <c r="G14" s="114">
        <f>SUM(G15:G17)</f>
        <v>4081.26</v>
      </c>
      <c r="H14" s="80">
        <f t="shared" si="0"/>
        <v>0.8162520000000001</v>
      </c>
      <c r="I14" s="80">
        <f t="shared" si="1"/>
        <v>0.0002062976073275186</v>
      </c>
      <c r="J14" s="115"/>
    </row>
    <row r="15" spans="1:10" ht="19.5" customHeight="1">
      <c r="A15" s="35" t="s">
        <v>165</v>
      </c>
      <c r="B15" s="24"/>
      <c r="C15" s="36"/>
      <c r="D15" s="36" t="s">
        <v>166</v>
      </c>
      <c r="E15" s="25">
        <v>1500</v>
      </c>
      <c r="F15" s="259">
        <v>500</v>
      </c>
      <c r="G15" s="44">
        <v>0</v>
      </c>
      <c r="H15" s="110">
        <f t="shared" si="0"/>
        <v>0</v>
      </c>
      <c r="I15" s="110">
        <f t="shared" si="1"/>
        <v>0</v>
      </c>
      <c r="J15" s="45"/>
    </row>
    <row r="16" spans="1:10" ht="19.5" customHeight="1">
      <c r="A16" s="35" t="s">
        <v>9</v>
      </c>
      <c r="B16" s="24"/>
      <c r="C16" s="36"/>
      <c r="D16" s="36" t="s">
        <v>83</v>
      </c>
      <c r="E16" s="25">
        <v>1500</v>
      </c>
      <c r="F16" s="259">
        <v>4000</v>
      </c>
      <c r="G16" s="44">
        <v>3615.98</v>
      </c>
      <c r="H16" s="110">
        <f t="shared" si="0"/>
        <v>0.903995</v>
      </c>
      <c r="I16" s="110">
        <f t="shared" si="1"/>
        <v>0.00018277885313461057</v>
      </c>
      <c r="J16" s="45"/>
    </row>
    <row r="17" spans="1:10" s="46" customFormat="1" ht="19.5" customHeight="1">
      <c r="A17" s="35" t="s">
        <v>12</v>
      </c>
      <c r="B17" s="24"/>
      <c r="C17" s="24"/>
      <c r="D17" s="36" t="s">
        <v>79</v>
      </c>
      <c r="E17" s="25">
        <v>2000</v>
      </c>
      <c r="F17" s="259">
        <v>500</v>
      </c>
      <c r="G17" s="44">
        <v>465.28</v>
      </c>
      <c r="H17" s="110">
        <f t="shared" si="0"/>
        <v>0.9305599999999999</v>
      </c>
      <c r="I17" s="110">
        <f t="shared" si="1"/>
        <v>2.3518754192908034E-05</v>
      </c>
      <c r="J17" s="45"/>
    </row>
    <row r="18" spans="1:10" s="79" customFormat="1" ht="21" customHeight="1">
      <c r="A18" s="20" t="s">
        <v>6</v>
      </c>
      <c r="B18" s="21">
        <v>600</v>
      </c>
      <c r="C18" s="21"/>
      <c r="D18" s="21"/>
      <c r="E18" s="22">
        <f>SUM(E19,E28,E26,E21)</f>
        <v>487688</v>
      </c>
      <c r="F18" s="218">
        <f>SUM(F19,F28,F26,F21)</f>
        <v>712443</v>
      </c>
      <c r="G18" s="218">
        <f>SUM(G19,G28,G26,G21)</f>
        <v>653014.6900000001</v>
      </c>
      <c r="H18" s="39">
        <f t="shared" si="0"/>
        <v>0.9165851724278294</v>
      </c>
      <c r="I18" s="39">
        <f t="shared" si="1"/>
        <v>0.03300827883955477</v>
      </c>
      <c r="J18" s="74">
        <v>0</v>
      </c>
    </row>
    <row r="19" spans="1:10" ht="18" customHeight="1">
      <c r="A19" s="138" t="s">
        <v>434</v>
      </c>
      <c r="B19" s="117"/>
      <c r="C19" s="117" t="s">
        <v>435</v>
      </c>
      <c r="D19" s="117"/>
      <c r="E19" s="118">
        <f>E20</f>
        <v>820</v>
      </c>
      <c r="F19" s="260">
        <f>F20</f>
        <v>820</v>
      </c>
      <c r="G19" s="260">
        <f>G20</f>
        <v>819.2</v>
      </c>
      <c r="H19" s="80">
        <f t="shared" si="0"/>
        <v>0.9990243902439025</v>
      </c>
      <c r="I19" s="80">
        <f t="shared" si="1"/>
        <v>4.140853558036078E-05</v>
      </c>
      <c r="J19" s="114"/>
    </row>
    <row r="20" spans="1:10" ht="19.5" customHeight="1">
      <c r="A20" s="139" t="s">
        <v>219</v>
      </c>
      <c r="B20" s="28"/>
      <c r="C20" s="28"/>
      <c r="D20" s="28" t="s">
        <v>220</v>
      </c>
      <c r="E20" s="29">
        <v>820</v>
      </c>
      <c r="F20" s="261">
        <v>820</v>
      </c>
      <c r="G20" s="261">
        <v>819.2</v>
      </c>
      <c r="H20" s="110">
        <f t="shared" si="0"/>
        <v>0.9990243902439025</v>
      </c>
      <c r="I20" s="110">
        <f t="shared" si="1"/>
        <v>4.140853558036078E-05</v>
      </c>
      <c r="J20" s="44"/>
    </row>
    <row r="21" spans="1:10" ht="18" customHeight="1">
      <c r="A21" s="116" t="s">
        <v>356</v>
      </c>
      <c r="B21" s="117"/>
      <c r="C21" s="117" t="s">
        <v>214</v>
      </c>
      <c r="D21" s="117"/>
      <c r="E21" s="118">
        <f>SUM(E25)</f>
        <v>80358</v>
      </c>
      <c r="F21" s="260">
        <f>SUM(F22,F23,F24,F25)</f>
        <v>193256</v>
      </c>
      <c r="G21" s="260">
        <f>SUM(G22:G25)</f>
        <v>181622.27</v>
      </c>
      <c r="H21" s="80">
        <f t="shared" si="0"/>
        <v>0.9398014550647845</v>
      </c>
      <c r="I21" s="80">
        <f t="shared" si="1"/>
        <v>0.009180556920753041</v>
      </c>
      <c r="J21" s="115"/>
    </row>
    <row r="22" spans="1:10" ht="19.5" customHeight="1" hidden="1">
      <c r="A22" s="17" t="s">
        <v>206</v>
      </c>
      <c r="B22" s="117"/>
      <c r="C22" s="117"/>
      <c r="D22" s="36" t="s">
        <v>166</v>
      </c>
      <c r="E22" s="38">
        <v>0</v>
      </c>
      <c r="F22" s="262">
        <v>0</v>
      </c>
      <c r="G22" s="262">
        <v>0</v>
      </c>
      <c r="H22" s="110" t="e">
        <f t="shared" si="0"/>
        <v>#DIV/0!</v>
      </c>
      <c r="I22" s="110">
        <f t="shared" si="1"/>
        <v>0</v>
      </c>
      <c r="J22" s="115"/>
    </row>
    <row r="23" spans="1:10" ht="19.5" customHeight="1">
      <c r="A23" s="17" t="s">
        <v>11</v>
      </c>
      <c r="B23" s="117"/>
      <c r="C23" s="117"/>
      <c r="D23" s="36" t="s">
        <v>136</v>
      </c>
      <c r="E23" s="38">
        <v>0</v>
      </c>
      <c r="F23" s="262">
        <v>105268</v>
      </c>
      <c r="G23" s="262">
        <v>94095</v>
      </c>
      <c r="H23" s="110">
        <f t="shared" si="0"/>
        <v>0.8938613823764107</v>
      </c>
      <c r="I23" s="110">
        <f t="shared" si="1"/>
        <v>0.004756269720988827</v>
      </c>
      <c r="J23" s="115"/>
    </row>
    <row r="24" spans="1:10" ht="19.5" customHeight="1">
      <c r="A24" s="17" t="s">
        <v>12</v>
      </c>
      <c r="B24" s="117"/>
      <c r="C24" s="117"/>
      <c r="D24" s="36" t="s">
        <v>79</v>
      </c>
      <c r="E24" s="38">
        <v>0</v>
      </c>
      <c r="F24" s="262">
        <v>4732</v>
      </c>
      <c r="G24" s="262">
        <v>4271.34</v>
      </c>
      <c r="H24" s="110">
        <f t="shared" si="0"/>
        <v>0.9026500422654269</v>
      </c>
      <c r="I24" s="110">
        <f t="shared" si="1"/>
        <v>0.0002159056815988992</v>
      </c>
      <c r="J24" s="115"/>
    </row>
    <row r="25" spans="1:10" ht="26.25" customHeight="1">
      <c r="A25" s="17" t="s">
        <v>355</v>
      </c>
      <c r="B25" s="28"/>
      <c r="C25" s="28"/>
      <c r="D25" s="28" t="s">
        <v>358</v>
      </c>
      <c r="E25" s="29">
        <v>80358</v>
      </c>
      <c r="F25" s="261">
        <v>83256</v>
      </c>
      <c r="G25" s="261">
        <v>83255.93</v>
      </c>
      <c r="H25" s="110">
        <f t="shared" si="0"/>
        <v>0.9999991592197558</v>
      </c>
      <c r="I25" s="110">
        <f t="shared" si="1"/>
        <v>0.004208381518165315</v>
      </c>
      <c r="J25" s="45"/>
    </row>
    <row r="26" spans="1:10" s="93" customFormat="1" ht="18" customHeight="1">
      <c r="A26" s="116" t="s">
        <v>357</v>
      </c>
      <c r="B26" s="117"/>
      <c r="C26" s="117" t="s">
        <v>215</v>
      </c>
      <c r="D26" s="117"/>
      <c r="E26" s="118">
        <f>SUM(E27)</f>
        <v>10000</v>
      </c>
      <c r="F26" s="260">
        <f>F27</f>
        <v>0</v>
      </c>
      <c r="G26" s="260">
        <v>0</v>
      </c>
      <c r="H26" s="80"/>
      <c r="I26" s="110">
        <f t="shared" si="1"/>
        <v>0</v>
      </c>
      <c r="J26" s="115"/>
    </row>
    <row r="27" spans="1:10" s="85" customFormat="1" ht="26.25" customHeight="1">
      <c r="A27" s="17" t="s">
        <v>355</v>
      </c>
      <c r="B27" s="28"/>
      <c r="C27" s="28"/>
      <c r="D27" s="28" t="s">
        <v>358</v>
      </c>
      <c r="E27" s="29">
        <v>10000</v>
      </c>
      <c r="F27" s="261">
        <v>0</v>
      </c>
      <c r="G27" s="261">
        <v>0</v>
      </c>
      <c r="H27" s="110"/>
      <c r="I27" s="110">
        <f t="shared" si="1"/>
        <v>0</v>
      </c>
      <c r="J27" s="45"/>
    </row>
    <row r="28" spans="1:10" s="79" customFormat="1" ht="18" customHeight="1">
      <c r="A28" s="111" t="s">
        <v>7</v>
      </c>
      <c r="B28" s="112"/>
      <c r="C28" s="112">
        <v>60016</v>
      </c>
      <c r="D28" s="112"/>
      <c r="E28" s="118">
        <f>SUM(E29:E39)</f>
        <v>396510</v>
      </c>
      <c r="F28" s="260">
        <f>SUM(F29:F39)</f>
        <v>518367</v>
      </c>
      <c r="G28" s="260">
        <f>SUM(G29:G39)</f>
        <v>470573.22000000003</v>
      </c>
      <c r="H28" s="80">
        <f t="shared" si="0"/>
        <v>0.9077993390782979</v>
      </c>
      <c r="I28" s="80">
        <f t="shared" si="1"/>
        <v>0.023786313383221364</v>
      </c>
      <c r="J28" s="115"/>
    </row>
    <row r="29" spans="1:10" s="34" customFormat="1" ht="19.5" customHeight="1">
      <c r="A29" s="35" t="s">
        <v>21</v>
      </c>
      <c r="B29" s="24"/>
      <c r="C29" s="24"/>
      <c r="D29" s="36" t="s">
        <v>81</v>
      </c>
      <c r="E29" s="29">
        <v>0</v>
      </c>
      <c r="F29" s="261">
        <v>578</v>
      </c>
      <c r="G29" s="261">
        <v>288.79</v>
      </c>
      <c r="H29" s="110">
        <f t="shared" si="0"/>
        <v>0.4996366782006921</v>
      </c>
      <c r="I29" s="110">
        <f t="shared" si="1"/>
        <v>1.4597620837710437E-05</v>
      </c>
      <c r="J29" s="45"/>
    </row>
    <row r="30" spans="1:10" s="79" customFormat="1" ht="19.5" customHeight="1">
      <c r="A30" s="35" t="s">
        <v>22</v>
      </c>
      <c r="B30" s="24"/>
      <c r="C30" s="24"/>
      <c r="D30" s="36" t="s">
        <v>82</v>
      </c>
      <c r="E30" s="29">
        <v>0</v>
      </c>
      <c r="F30" s="261">
        <v>84</v>
      </c>
      <c r="G30" s="261">
        <v>41.16</v>
      </c>
      <c r="H30" s="110">
        <f t="shared" si="0"/>
        <v>0.48999999999999994</v>
      </c>
      <c r="I30" s="110">
        <f t="shared" si="1"/>
        <v>2.080536284774963E-06</v>
      </c>
      <c r="J30" s="45"/>
    </row>
    <row r="31" spans="1:10" s="34" customFormat="1" ht="19.5" customHeight="1">
      <c r="A31" s="35" t="s">
        <v>165</v>
      </c>
      <c r="B31" s="24"/>
      <c r="C31" s="24"/>
      <c r="D31" s="36" t="s">
        <v>166</v>
      </c>
      <c r="E31" s="29">
        <v>4000</v>
      </c>
      <c r="F31" s="259">
        <v>5000</v>
      </c>
      <c r="G31" s="261">
        <v>2980</v>
      </c>
      <c r="H31" s="110">
        <f t="shared" si="0"/>
        <v>0.596</v>
      </c>
      <c r="I31" s="110">
        <f t="shared" si="1"/>
        <v>0.00015063163577816788</v>
      </c>
      <c r="J31" s="45"/>
    </row>
    <row r="32" spans="1:10" s="79" customFormat="1" ht="19.5" customHeight="1">
      <c r="A32" s="23" t="s">
        <v>9</v>
      </c>
      <c r="B32" s="24"/>
      <c r="C32" s="24"/>
      <c r="D32" s="24">
        <v>4210</v>
      </c>
      <c r="E32" s="25">
        <v>60000</v>
      </c>
      <c r="F32" s="259">
        <v>45500</v>
      </c>
      <c r="G32" s="261">
        <v>37441.79</v>
      </c>
      <c r="H32" s="110">
        <f t="shared" si="0"/>
        <v>0.8228964835164836</v>
      </c>
      <c r="I32" s="110">
        <f t="shared" si="1"/>
        <v>0.0018925899577727009</v>
      </c>
      <c r="J32" s="45"/>
    </row>
    <row r="33" spans="1:10" s="34" customFormat="1" ht="19.5" customHeight="1">
      <c r="A33" s="23" t="s">
        <v>11</v>
      </c>
      <c r="B33" s="24"/>
      <c r="C33" s="24"/>
      <c r="D33" s="24">
        <v>4270</v>
      </c>
      <c r="E33" s="25">
        <v>75000</v>
      </c>
      <c r="F33" s="259">
        <v>72000</v>
      </c>
      <c r="G33" s="261">
        <v>67949.08</v>
      </c>
      <c r="H33" s="110">
        <f t="shared" si="0"/>
        <v>0.9437372222222222</v>
      </c>
      <c r="I33" s="110">
        <f t="shared" si="1"/>
        <v>0.0034346580771884537</v>
      </c>
      <c r="J33" s="45"/>
    </row>
    <row r="34" spans="1:10" s="34" customFormat="1" ht="19.5" customHeight="1">
      <c r="A34" s="23" t="s">
        <v>12</v>
      </c>
      <c r="B34" s="24"/>
      <c r="C34" s="24"/>
      <c r="D34" s="24">
        <v>4300</v>
      </c>
      <c r="E34" s="25">
        <v>80000</v>
      </c>
      <c r="F34" s="259">
        <v>57937</v>
      </c>
      <c r="G34" s="261">
        <v>40664.2</v>
      </c>
      <c r="H34" s="110">
        <f t="shared" si="0"/>
        <v>0.7018692717952258</v>
      </c>
      <c r="I34" s="110">
        <f t="shared" si="1"/>
        <v>0.0020554748200035484</v>
      </c>
      <c r="J34" s="45"/>
    </row>
    <row r="35" spans="1:10" s="34" customFormat="1" ht="26.25" customHeight="1">
      <c r="A35" s="26" t="s">
        <v>406</v>
      </c>
      <c r="B35" s="24"/>
      <c r="C35" s="24"/>
      <c r="D35" s="24" t="s">
        <v>180</v>
      </c>
      <c r="E35" s="25">
        <v>350</v>
      </c>
      <c r="F35" s="259">
        <v>350</v>
      </c>
      <c r="G35" s="261">
        <v>0</v>
      </c>
      <c r="H35" s="110">
        <f t="shared" si="0"/>
        <v>0</v>
      </c>
      <c r="I35" s="110">
        <f t="shared" si="1"/>
        <v>0</v>
      </c>
      <c r="J35" s="45"/>
    </row>
    <row r="36" spans="1:10" s="34" customFormat="1" ht="19.5" customHeight="1">
      <c r="A36" s="35" t="s">
        <v>26</v>
      </c>
      <c r="B36" s="24"/>
      <c r="C36" s="24"/>
      <c r="D36" s="36" t="s">
        <v>92</v>
      </c>
      <c r="E36" s="25">
        <v>2160</v>
      </c>
      <c r="F36" s="259">
        <v>2160</v>
      </c>
      <c r="G36" s="261">
        <v>2160</v>
      </c>
      <c r="H36" s="110">
        <f t="shared" si="0"/>
        <v>1</v>
      </c>
      <c r="I36" s="110">
        <f t="shared" si="1"/>
        <v>0.0001091826621747794</v>
      </c>
      <c r="J36" s="45"/>
    </row>
    <row r="37" spans="1:10" ht="19.5" customHeight="1">
      <c r="A37" s="35" t="s">
        <v>90</v>
      </c>
      <c r="B37" s="24"/>
      <c r="C37" s="24"/>
      <c r="D37" s="36" t="s">
        <v>89</v>
      </c>
      <c r="E37" s="25">
        <v>175000</v>
      </c>
      <c r="F37" s="259">
        <v>334758</v>
      </c>
      <c r="G37" s="44">
        <v>319048.2</v>
      </c>
      <c r="H37" s="110">
        <f t="shared" si="0"/>
        <v>0.9530711738031653</v>
      </c>
      <c r="I37" s="110">
        <f t="shared" si="1"/>
        <v>0.016127098073181228</v>
      </c>
      <c r="J37" s="45"/>
    </row>
    <row r="38" spans="1:10" ht="19.5" customHeight="1" hidden="1">
      <c r="A38" s="35" t="s">
        <v>90</v>
      </c>
      <c r="B38" s="24"/>
      <c r="C38" s="24"/>
      <c r="D38" s="36" t="s">
        <v>286</v>
      </c>
      <c r="E38" s="25">
        <v>0</v>
      </c>
      <c r="F38" s="259">
        <v>0</v>
      </c>
      <c r="G38" s="44">
        <v>0</v>
      </c>
      <c r="H38" s="110"/>
      <c r="I38" s="110">
        <f t="shared" si="1"/>
        <v>0</v>
      </c>
      <c r="J38" s="45"/>
    </row>
    <row r="39" spans="1:10" ht="19.5" customHeight="1" hidden="1">
      <c r="A39" s="35" t="s">
        <v>90</v>
      </c>
      <c r="B39" s="24"/>
      <c r="C39" s="24"/>
      <c r="D39" s="36" t="s">
        <v>259</v>
      </c>
      <c r="E39" s="25">
        <v>0</v>
      </c>
      <c r="F39" s="259">
        <v>0</v>
      </c>
      <c r="G39" s="44">
        <v>0</v>
      </c>
      <c r="H39" s="110"/>
      <c r="I39" s="110">
        <f t="shared" si="1"/>
        <v>0</v>
      </c>
      <c r="J39" s="45"/>
    </row>
    <row r="40" spans="1:10" ht="21" customHeight="1">
      <c r="A40" s="20" t="s">
        <v>13</v>
      </c>
      <c r="B40" s="21">
        <v>700</v>
      </c>
      <c r="C40" s="21"/>
      <c r="D40" s="21"/>
      <c r="E40" s="22">
        <f>SUM(E41,E59)</f>
        <v>254205</v>
      </c>
      <c r="F40" s="218">
        <f>SUM(F41+F59)</f>
        <v>465382</v>
      </c>
      <c r="G40" s="218">
        <f>SUM(G41+G59)</f>
        <v>424577.89</v>
      </c>
      <c r="H40" s="39">
        <f t="shared" si="0"/>
        <v>0.91232125436738</v>
      </c>
      <c r="I40" s="39">
        <f t="shared" si="1"/>
        <v>0.021461363116088265</v>
      </c>
      <c r="J40" s="74">
        <v>0</v>
      </c>
    </row>
    <row r="41" spans="1:10" ht="18" customHeight="1">
      <c r="A41" s="111" t="s">
        <v>14</v>
      </c>
      <c r="B41" s="112"/>
      <c r="C41" s="112">
        <v>70005</v>
      </c>
      <c r="D41" s="112"/>
      <c r="E41" s="113">
        <f>SUM(E42:E58)</f>
        <v>254205</v>
      </c>
      <c r="F41" s="263">
        <f>SUM(F42:F58)</f>
        <v>465382</v>
      </c>
      <c r="G41" s="263">
        <f>SUM(G42:G58)</f>
        <v>424577.89</v>
      </c>
      <c r="H41" s="80">
        <f t="shared" si="0"/>
        <v>0.91232125436738</v>
      </c>
      <c r="I41" s="80">
        <f t="shared" si="1"/>
        <v>0.021461363116088265</v>
      </c>
      <c r="J41" s="114"/>
    </row>
    <row r="42" spans="1:10" ht="19.5" customHeight="1">
      <c r="A42" s="35" t="s">
        <v>21</v>
      </c>
      <c r="B42" s="24"/>
      <c r="C42" s="24"/>
      <c r="D42" s="36" t="s">
        <v>81</v>
      </c>
      <c r="E42" s="25">
        <v>210</v>
      </c>
      <c r="F42" s="264">
        <v>210</v>
      </c>
      <c r="G42" s="262">
        <v>206.28</v>
      </c>
      <c r="H42" s="110">
        <f t="shared" si="0"/>
        <v>0.9822857142857143</v>
      </c>
      <c r="I42" s="110">
        <f t="shared" si="1"/>
        <v>1.0426944237691433E-05</v>
      </c>
      <c r="J42" s="74"/>
    </row>
    <row r="43" spans="1:10" ht="19.5" customHeight="1" hidden="1">
      <c r="A43" s="35" t="s">
        <v>22</v>
      </c>
      <c r="B43" s="24"/>
      <c r="C43" s="24"/>
      <c r="D43" s="36" t="s">
        <v>82</v>
      </c>
      <c r="E43" s="25">
        <v>0</v>
      </c>
      <c r="F43" s="264">
        <v>0</v>
      </c>
      <c r="G43" s="262">
        <v>0</v>
      </c>
      <c r="H43" s="110" t="e">
        <f t="shared" si="0"/>
        <v>#DIV/0!</v>
      </c>
      <c r="I43" s="110">
        <f t="shared" si="1"/>
        <v>0</v>
      </c>
      <c r="J43" s="74"/>
    </row>
    <row r="44" spans="1:10" ht="19.5" customHeight="1">
      <c r="A44" s="35" t="s">
        <v>206</v>
      </c>
      <c r="B44" s="24"/>
      <c r="C44" s="24"/>
      <c r="D44" s="36" t="s">
        <v>166</v>
      </c>
      <c r="E44" s="25">
        <v>15000</v>
      </c>
      <c r="F44" s="264">
        <v>15000</v>
      </c>
      <c r="G44" s="262">
        <v>10580</v>
      </c>
      <c r="H44" s="110">
        <f t="shared" si="0"/>
        <v>0.7053333333333334</v>
      </c>
      <c r="I44" s="110">
        <f t="shared" si="1"/>
        <v>0.0005347928545412806</v>
      </c>
      <c r="J44" s="74"/>
    </row>
    <row r="45" spans="1:10" s="79" customFormat="1" ht="19.5" customHeight="1">
      <c r="A45" s="23" t="s">
        <v>9</v>
      </c>
      <c r="B45" s="24"/>
      <c r="C45" s="24"/>
      <c r="D45" s="24">
        <v>4210</v>
      </c>
      <c r="E45" s="25">
        <v>38755</v>
      </c>
      <c r="F45" s="259">
        <v>41755</v>
      </c>
      <c r="G45" s="44">
        <v>39718.86</v>
      </c>
      <c r="H45" s="110">
        <f t="shared" si="0"/>
        <v>0.9512360196383667</v>
      </c>
      <c r="I45" s="110">
        <f t="shared" si="1"/>
        <v>0.002007690219142296</v>
      </c>
      <c r="J45" s="74"/>
    </row>
    <row r="46" spans="1:10" ht="19.5" customHeight="1">
      <c r="A46" s="35" t="s">
        <v>10</v>
      </c>
      <c r="B46" s="24"/>
      <c r="C46" s="24"/>
      <c r="D46" s="36" t="s">
        <v>154</v>
      </c>
      <c r="E46" s="25">
        <v>26400</v>
      </c>
      <c r="F46" s="259">
        <v>29134</v>
      </c>
      <c r="G46" s="44">
        <v>25530.67</v>
      </c>
      <c r="H46" s="110">
        <f t="shared" si="0"/>
        <v>0.8763187341250772</v>
      </c>
      <c r="I46" s="110">
        <f t="shared" si="1"/>
        <v>0.0012905122767156365</v>
      </c>
      <c r="J46" s="74"/>
    </row>
    <row r="47" spans="1:10" ht="19.5" customHeight="1">
      <c r="A47" s="35" t="s">
        <v>11</v>
      </c>
      <c r="B47" s="24"/>
      <c r="C47" s="24"/>
      <c r="D47" s="36" t="s">
        <v>136</v>
      </c>
      <c r="E47" s="25">
        <v>20000</v>
      </c>
      <c r="F47" s="259">
        <v>72000</v>
      </c>
      <c r="G47" s="44">
        <v>69820.02</v>
      </c>
      <c r="H47" s="110">
        <f t="shared" si="0"/>
        <v>0.9697225</v>
      </c>
      <c r="I47" s="110">
        <f t="shared" si="1"/>
        <v>0.003529229470692751</v>
      </c>
      <c r="J47" s="74"/>
    </row>
    <row r="48" spans="1:10" ht="19.5" customHeight="1">
      <c r="A48" s="23" t="s">
        <v>12</v>
      </c>
      <c r="B48" s="24"/>
      <c r="C48" s="24"/>
      <c r="D48" s="24">
        <v>4300</v>
      </c>
      <c r="E48" s="25">
        <v>51100</v>
      </c>
      <c r="F48" s="259">
        <v>67600</v>
      </c>
      <c r="G48" s="44">
        <v>66351.68</v>
      </c>
      <c r="H48" s="110">
        <f t="shared" si="0"/>
        <v>0.9815337278106507</v>
      </c>
      <c r="I48" s="110">
        <f t="shared" si="1"/>
        <v>0.003353913454707901</v>
      </c>
      <c r="J48" s="74"/>
    </row>
    <row r="49" spans="1:10" ht="26.25" customHeight="1">
      <c r="A49" s="26" t="s">
        <v>406</v>
      </c>
      <c r="B49" s="24"/>
      <c r="C49" s="24"/>
      <c r="D49" s="24" t="s">
        <v>180</v>
      </c>
      <c r="E49" s="25">
        <v>3000</v>
      </c>
      <c r="F49" s="259">
        <v>3000</v>
      </c>
      <c r="G49" s="44">
        <v>1753.5</v>
      </c>
      <c r="H49" s="110">
        <f t="shared" si="0"/>
        <v>0.5845</v>
      </c>
      <c r="I49" s="110">
        <f t="shared" si="1"/>
        <v>8.863509172383134E-05</v>
      </c>
      <c r="J49" s="74"/>
    </row>
    <row r="50" spans="1:10" ht="26.25" customHeight="1">
      <c r="A50" s="37" t="s">
        <v>399</v>
      </c>
      <c r="B50" s="24"/>
      <c r="C50" s="24"/>
      <c r="D50" s="36" t="s">
        <v>204</v>
      </c>
      <c r="E50" s="25">
        <v>200</v>
      </c>
      <c r="F50" s="259">
        <v>200</v>
      </c>
      <c r="G50" s="44">
        <v>147.6</v>
      </c>
      <c r="H50" s="110">
        <f t="shared" si="0"/>
        <v>0.738</v>
      </c>
      <c r="I50" s="110">
        <f t="shared" si="1"/>
        <v>7.460815248609926E-06</v>
      </c>
      <c r="J50" s="74"/>
    </row>
    <row r="51" spans="1:10" ht="26.25" customHeight="1" hidden="1">
      <c r="A51" s="47" t="s">
        <v>216</v>
      </c>
      <c r="B51" s="24"/>
      <c r="C51" s="24"/>
      <c r="D51" s="36" t="s">
        <v>217</v>
      </c>
      <c r="E51" s="25">
        <v>0</v>
      </c>
      <c r="F51" s="259">
        <v>0</v>
      </c>
      <c r="G51" s="44">
        <v>0</v>
      </c>
      <c r="H51" s="110" t="e">
        <f t="shared" si="0"/>
        <v>#DIV/0!</v>
      </c>
      <c r="I51" s="110">
        <f t="shared" si="1"/>
        <v>0</v>
      </c>
      <c r="J51" s="74"/>
    </row>
    <row r="52" spans="1:10" ht="26.25" customHeight="1">
      <c r="A52" s="47" t="s">
        <v>237</v>
      </c>
      <c r="B52" s="24"/>
      <c r="C52" s="24"/>
      <c r="D52" s="36" t="s">
        <v>234</v>
      </c>
      <c r="E52" s="25">
        <v>70000</v>
      </c>
      <c r="F52" s="259">
        <v>73000</v>
      </c>
      <c r="G52" s="44">
        <v>70434.91</v>
      </c>
      <c r="H52" s="110">
        <f t="shared" si="0"/>
        <v>0.9648617808219179</v>
      </c>
      <c r="I52" s="110">
        <f t="shared" si="1"/>
        <v>0.003560310640667126</v>
      </c>
      <c r="J52" s="74"/>
    </row>
    <row r="53" spans="1:10" ht="19.5" customHeight="1">
      <c r="A53" s="23" t="s">
        <v>26</v>
      </c>
      <c r="B53" s="24"/>
      <c r="C53" s="24"/>
      <c r="D53" s="24" t="s">
        <v>92</v>
      </c>
      <c r="E53" s="25">
        <v>2200</v>
      </c>
      <c r="F53" s="259">
        <v>2700</v>
      </c>
      <c r="G53" s="44">
        <v>2396.56</v>
      </c>
      <c r="H53" s="110">
        <f t="shared" si="0"/>
        <v>0.8876148148148147</v>
      </c>
      <c r="I53" s="110">
        <f t="shared" si="1"/>
        <v>0.00012114018558406913</v>
      </c>
      <c r="J53" s="74"/>
    </row>
    <row r="54" spans="1:10" ht="19.5" customHeight="1">
      <c r="A54" s="35" t="s">
        <v>219</v>
      </c>
      <c r="B54" s="24"/>
      <c r="C54" s="24"/>
      <c r="D54" s="36" t="s">
        <v>220</v>
      </c>
      <c r="E54" s="25">
        <v>0</v>
      </c>
      <c r="F54" s="259">
        <v>1567</v>
      </c>
      <c r="G54" s="44">
        <v>1566.14</v>
      </c>
      <c r="H54" s="110">
        <f t="shared" si="0"/>
        <v>0.9994511805998725</v>
      </c>
      <c r="I54" s="110">
        <f t="shared" si="1"/>
        <v>7.916450673074492E-05</v>
      </c>
      <c r="J54" s="74"/>
    </row>
    <row r="55" spans="1:10" ht="26.25" customHeight="1">
      <c r="A55" s="37" t="s">
        <v>355</v>
      </c>
      <c r="B55" s="24"/>
      <c r="C55" s="24"/>
      <c r="D55" s="36" t="s">
        <v>358</v>
      </c>
      <c r="E55" s="25">
        <v>20340</v>
      </c>
      <c r="F55" s="259">
        <v>25773</v>
      </c>
      <c r="G55" s="44">
        <v>25481.37</v>
      </c>
      <c r="H55" s="110">
        <f t="shared" si="0"/>
        <v>0.988684670003492</v>
      </c>
      <c r="I55" s="110">
        <f t="shared" si="1"/>
        <v>0.001288020283546555</v>
      </c>
      <c r="J55" s="74"/>
    </row>
    <row r="56" spans="1:10" ht="19.5" customHeight="1">
      <c r="A56" s="35" t="s">
        <v>93</v>
      </c>
      <c r="B56" s="24"/>
      <c r="C56" s="24"/>
      <c r="D56" s="36" t="s">
        <v>94</v>
      </c>
      <c r="E56" s="25">
        <v>7000</v>
      </c>
      <c r="F56" s="259">
        <v>10500</v>
      </c>
      <c r="G56" s="44">
        <v>8086.06</v>
      </c>
      <c r="H56" s="110">
        <f t="shared" si="0"/>
        <v>0.7701009523809524</v>
      </c>
      <c r="I56" s="110">
        <f t="shared" si="1"/>
        <v>0.00040873035060416516</v>
      </c>
      <c r="J56" s="74"/>
    </row>
    <row r="57" spans="1:10" ht="19.5" customHeight="1">
      <c r="A57" s="35" t="s">
        <v>90</v>
      </c>
      <c r="B57" s="24"/>
      <c r="C57" s="24"/>
      <c r="D57" s="36" t="s">
        <v>89</v>
      </c>
      <c r="E57" s="25">
        <v>0</v>
      </c>
      <c r="F57" s="259">
        <v>4000</v>
      </c>
      <c r="G57" s="44">
        <v>1800</v>
      </c>
      <c r="H57" s="110">
        <f t="shared" si="0"/>
        <v>0.45</v>
      </c>
      <c r="I57" s="110">
        <f t="shared" si="1"/>
        <v>9.098555181231616E-05</v>
      </c>
      <c r="J57" s="74"/>
    </row>
    <row r="58" spans="1:10" ht="26.25" customHeight="1">
      <c r="A58" s="37" t="s">
        <v>436</v>
      </c>
      <c r="B58" s="24"/>
      <c r="C58" s="24"/>
      <c r="D58" s="36" t="s">
        <v>149</v>
      </c>
      <c r="E58" s="25">
        <v>0</v>
      </c>
      <c r="F58" s="259">
        <v>118943</v>
      </c>
      <c r="G58" s="44">
        <v>100704.24</v>
      </c>
      <c r="H58" s="110">
        <f t="shared" si="0"/>
        <v>0.8466596605096559</v>
      </c>
      <c r="I58" s="110">
        <f t="shared" si="1"/>
        <v>0.00509035047013329</v>
      </c>
      <c r="J58" s="74"/>
    </row>
    <row r="59" spans="1:10" ht="19.5" customHeight="1" hidden="1">
      <c r="A59" s="35" t="s">
        <v>277</v>
      </c>
      <c r="B59" s="24"/>
      <c r="C59" s="36" t="s">
        <v>279</v>
      </c>
      <c r="D59" s="36"/>
      <c r="E59" s="25">
        <v>0</v>
      </c>
      <c r="F59" s="259">
        <v>0</v>
      </c>
      <c r="G59" s="44">
        <f>G60</f>
        <v>0</v>
      </c>
      <c r="H59" s="110" t="e">
        <f t="shared" si="0"/>
        <v>#DIV/0!</v>
      </c>
      <c r="I59" s="110">
        <f t="shared" si="1"/>
        <v>0</v>
      </c>
      <c r="J59" s="74"/>
    </row>
    <row r="60" spans="1:10" ht="38.25" customHeight="1" hidden="1">
      <c r="A60" s="37" t="s">
        <v>278</v>
      </c>
      <c r="B60" s="24"/>
      <c r="C60" s="24"/>
      <c r="D60" s="36" t="s">
        <v>280</v>
      </c>
      <c r="E60" s="25">
        <v>0</v>
      </c>
      <c r="F60" s="259">
        <v>0</v>
      </c>
      <c r="G60" s="44">
        <v>0</v>
      </c>
      <c r="H60" s="110" t="e">
        <f t="shared" si="0"/>
        <v>#DIV/0!</v>
      </c>
      <c r="I60" s="110">
        <f t="shared" si="1"/>
        <v>0</v>
      </c>
      <c r="J60" s="74"/>
    </row>
    <row r="61" spans="1:10" ht="21" customHeight="1">
      <c r="A61" s="69" t="s">
        <v>238</v>
      </c>
      <c r="B61" s="70" t="s">
        <v>240</v>
      </c>
      <c r="C61" s="70"/>
      <c r="D61" s="70"/>
      <c r="E61" s="71">
        <f>SUM(E62,E66)</f>
        <v>13425</v>
      </c>
      <c r="F61" s="265">
        <f>SUM(F62,F66)</f>
        <v>27650</v>
      </c>
      <c r="G61" s="265">
        <f>SUM(G62,G66)</f>
        <v>22878.6</v>
      </c>
      <c r="H61" s="39">
        <f t="shared" si="0"/>
        <v>0.8274358047016275</v>
      </c>
      <c r="I61" s="39">
        <f t="shared" si="1"/>
        <v>0.0011564566920518092</v>
      </c>
      <c r="J61" s="74">
        <f>G61/7232332.21</f>
        <v>0.003163377916789583</v>
      </c>
    </row>
    <row r="62" spans="1:10" ht="18" customHeight="1">
      <c r="A62" s="77" t="s">
        <v>239</v>
      </c>
      <c r="B62" s="112"/>
      <c r="C62" s="112" t="s">
        <v>241</v>
      </c>
      <c r="D62" s="112"/>
      <c r="E62" s="113">
        <f>SUM(E63:E65)</f>
        <v>13425</v>
      </c>
      <c r="F62" s="114">
        <f>F65+F63+F64</f>
        <v>22650</v>
      </c>
      <c r="G62" s="114">
        <f>G65+G63+G64</f>
        <v>21587.1</v>
      </c>
      <c r="H62" s="80">
        <f t="shared" si="0"/>
        <v>0.9530728476821192</v>
      </c>
      <c r="I62" s="80">
        <f t="shared" si="1"/>
        <v>0.0010911745586264724</v>
      </c>
      <c r="J62" s="114"/>
    </row>
    <row r="63" spans="1:10" ht="19.5" customHeight="1">
      <c r="A63" s="37" t="s">
        <v>165</v>
      </c>
      <c r="B63" s="36"/>
      <c r="C63" s="36"/>
      <c r="D63" s="36" t="s">
        <v>166</v>
      </c>
      <c r="E63" s="38">
        <v>9225</v>
      </c>
      <c r="F63" s="44">
        <v>18450</v>
      </c>
      <c r="G63" s="44">
        <v>18450</v>
      </c>
      <c r="H63" s="110">
        <f t="shared" si="0"/>
        <v>1</v>
      </c>
      <c r="I63" s="110">
        <f t="shared" si="1"/>
        <v>0.0009326019060762408</v>
      </c>
      <c r="J63" s="44"/>
    </row>
    <row r="64" spans="1:10" s="79" customFormat="1" ht="19.5" customHeight="1">
      <c r="A64" s="37" t="s">
        <v>12</v>
      </c>
      <c r="B64" s="24"/>
      <c r="C64" s="24"/>
      <c r="D64" s="36" t="s">
        <v>79</v>
      </c>
      <c r="E64" s="25">
        <v>3000</v>
      </c>
      <c r="F64" s="44">
        <v>2994</v>
      </c>
      <c r="G64" s="44">
        <v>1931.1</v>
      </c>
      <c r="H64" s="110">
        <f t="shared" si="0"/>
        <v>0.6449899799599198</v>
      </c>
      <c r="I64" s="110">
        <f t="shared" si="1"/>
        <v>9.761233283597986E-05</v>
      </c>
      <c r="J64" s="44"/>
    </row>
    <row r="65" spans="1:10" s="85" customFormat="1" ht="38.25" customHeight="1">
      <c r="A65" s="37" t="s">
        <v>421</v>
      </c>
      <c r="B65" s="24"/>
      <c r="C65" s="24"/>
      <c r="D65" s="36" t="s">
        <v>180</v>
      </c>
      <c r="E65" s="25">
        <v>1200</v>
      </c>
      <c r="F65" s="266">
        <v>1206</v>
      </c>
      <c r="G65" s="44">
        <v>1206</v>
      </c>
      <c r="H65" s="110">
        <f t="shared" si="0"/>
        <v>1</v>
      </c>
      <c r="I65" s="110">
        <f t="shared" si="1"/>
        <v>6.096031971425183E-05</v>
      </c>
      <c r="J65" s="74"/>
    </row>
    <row r="66" spans="1:10" s="79" customFormat="1" ht="18" customHeight="1">
      <c r="A66" s="77" t="s">
        <v>576</v>
      </c>
      <c r="B66" s="112"/>
      <c r="C66" s="112" t="s">
        <v>577</v>
      </c>
      <c r="D66" s="112"/>
      <c r="E66" s="113">
        <f>E67</f>
        <v>0</v>
      </c>
      <c r="F66" s="113">
        <f>F67</f>
        <v>5000</v>
      </c>
      <c r="G66" s="263">
        <f>G67</f>
        <v>1291.5</v>
      </c>
      <c r="H66" s="80">
        <f t="shared" si="0"/>
        <v>0.2583</v>
      </c>
      <c r="I66" s="80">
        <f t="shared" si="1"/>
        <v>6.528213342533685E-05</v>
      </c>
      <c r="J66" s="114"/>
    </row>
    <row r="67" spans="1:10" s="85" customFormat="1" ht="19.5" customHeight="1">
      <c r="A67" s="35" t="s">
        <v>90</v>
      </c>
      <c r="B67" s="24"/>
      <c r="C67" s="24"/>
      <c r="D67" s="36" t="s">
        <v>89</v>
      </c>
      <c r="E67" s="25">
        <v>0</v>
      </c>
      <c r="F67" s="266">
        <v>5000</v>
      </c>
      <c r="G67" s="44">
        <v>1291.5</v>
      </c>
      <c r="H67" s="110">
        <f t="shared" si="0"/>
        <v>0.2583</v>
      </c>
      <c r="I67" s="110">
        <f t="shared" si="1"/>
        <v>6.528213342533685E-05</v>
      </c>
      <c r="J67" s="74"/>
    </row>
    <row r="68" spans="1:10" s="79" customFormat="1" ht="21" customHeight="1">
      <c r="A68" s="69" t="s">
        <v>302</v>
      </c>
      <c r="B68" s="70" t="s">
        <v>303</v>
      </c>
      <c r="C68" s="70"/>
      <c r="D68" s="70"/>
      <c r="E68" s="71">
        <f>E69</f>
        <v>43288</v>
      </c>
      <c r="F68" s="265">
        <f>F69</f>
        <v>43288</v>
      </c>
      <c r="G68" s="267">
        <f>G69</f>
        <v>1621.76</v>
      </c>
      <c r="H68" s="39">
        <f t="shared" si="0"/>
        <v>0.037464424320827944</v>
      </c>
      <c r="I68" s="39">
        <f aca="true" t="shared" si="2" ref="I68:I131">G68/19783360.81</f>
        <v>8.197596028174548E-05</v>
      </c>
      <c r="J68" s="74"/>
    </row>
    <row r="69" spans="1:10" s="46" customFormat="1" ht="18" customHeight="1">
      <c r="A69" s="77" t="s">
        <v>15</v>
      </c>
      <c r="B69" s="112"/>
      <c r="C69" s="112" t="s">
        <v>304</v>
      </c>
      <c r="D69" s="112"/>
      <c r="E69" s="113">
        <f>E71+E70</f>
        <v>43288</v>
      </c>
      <c r="F69" s="263">
        <f>F71+F70</f>
        <v>43288</v>
      </c>
      <c r="G69" s="268">
        <f>G71+G70</f>
        <v>1621.76</v>
      </c>
      <c r="H69" s="80">
        <f t="shared" si="0"/>
        <v>0.037464424320827944</v>
      </c>
      <c r="I69" s="80">
        <f t="shared" si="2"/>
        <v>8.197596028174548E-05</v>
      </c>
      <c r="J69" s="114"/>
    </row>
    <row r="70" spans="1:10" ht="19.5" customHeight="1">
      <c r="A70" s="23" t="s">
        <v>12</v>
      </c>
      <c r="B70" s="134"/>
      <c r="C70" s="134"/>
      <c r="D70" s="36" t="s">
        <v>257</v>
      </c>
      <c r="E70" s="38">
        <v>481</v>
      </c>
      <c r="F70" s="44">
        <v>481</v>
      </c>
      <c r="G70" s="44">
        <v>0</v>
      </c>
      <c r="H70" s="110">
        <f t="shared" si="0"/>
        <v>0</v>
      </c>
      <c r="I70" s="110">
        <f t="shared" si="2"/>
        <v>0</v>
      </c>
      <c r="J70" s="114"/>
    </row>
    <row r="71" spans="1:10" s="93" customFormat="1" ht="19.5" customHeight="1">
      <c r="A71" s="37" t="s">
        <v>90</v>
      </c>
      <c r="B71" s="24"/>
      <c r="C71" s="24"/>
      <c r="D71" s="36" t="s">
        <v>259</v>
      </c>
      <c r="E71" s="25">
        <v>42807</v>
      </c>
      <c r="F71" s="259">
        <v>42807</v>
      </c>
      <c r="G71" s="44">
        <v>1621.76</v>
      </c>
      <c r="H71" s="110">
        <f t="shared" si="0"/>
        <v>0.037885392575980566</v>
      </c>
      <c r="I71" s="110">
        <f t="shared" si="2"/>
        <v>8.197596028174548E-05</v>
      </c>
      <c r="J71" s="74"/>
    </row>
    <row r="72" spans="1:10" s="93" customFormat="1" ht="21" customHeight="1">
      <c r="A72" s="20" t="s">
        <v>17</v>
      </c>
      <c r="B72" s="21">
        <v>750</v>
      </c>
      <c r="C72" s="21"/>
      <c r="D72" s="21"/>
      <c r="E72" s="22">
        <f>SUM(E73,E90,E95,E135,E129,E133)</f>
        <v>2386090</v>
      </c>
      <c r="F72" s="218">
        <f>SUM(F73,F90,F95,F129,F135,F133)</f>
        <v>2327531</v>
      </c>
      <c r="G72" s="218">
        <f>SUM(G73,G90,G95,G135,G129,G133)</f>
        <v>2252644.47</v>
      </c>
      <c r="H72" s="39">
        <f t="shared" si="0"/>
        <v>0.9678257647266568</v>
      </c>
      <c r="I72" s="39">
        <f t="shared" si="2"/>
        <v>0.11386561118884028</v>
      </c>
      <c r="J72" s="74">
        <v>0</v>
      </c>
    </row>
    <row r="73" spans="1:10" s="46" customFormat="1" ht="18" customHeight="1">
      <c r="A73" s="111" t="s">
        <v>18</v>
      </c>
      <c r="B73" s="112"/>
      <c r="C73" s="112">
        <v>75011</v>
      </c>
      <c r="D73" s="112"/>
      <c r="E73" s="113">
        <f>SUM(E74:E89)</f>
        <v>114354</v>
      </c>
      <c r="F73" s="263">
        <f>SUM(F74:F89)</f>
        <v>121091</v>
      </c>
      <c r="G73" s="263">
        <f>SUM(G74:G89)</f>
        <v>117687.14000000001</v>
      </c>
      <c r="H73" s="80">
        <f t="shared" si="0"/>
        <v>0.9718900661485991</v>
      </c>
      <c r="I73" s="80">
        <f t="shared" si="2"/>
        <v>0.005948794096729615</v>
      </c>
      <c r="J73" s="115"/>
    </row>
    <row r="74" spans="1:10" ht="19.5" customHeight="1">
      <c r="A74" s="35" t="s">
        <v>301</v>
      </c>
      <c r="B74" s="24"/>
      <c r="C74" s="24"/>
      <c r="D74" s="36" t="s">
        <v>98</v>
      </c>
      <c r="E74" s="25">
        <v>500</v>
      </c>
      <c r="F74" s="264">
        <v>100</v>
      </c>
      <c r="G74" s="262">
        <v>37.35</v>
      </c>
      <c r="H74" s="110">
        <f t="shared" si="0"/>
        <v>0.3735</v>
      </c>
      <c r="I74" s="110">
        <f t="shared" si="2"/>
        <v>1.8879502001055606E-06</v>
      </c>
      <c r="J74" s="45"/>
    </row>
    <row r="75" spans="1:10" s="79" customFormat="1" ht="19.5" customHeight="1">
      <c r="A75" s="23" t="s">
        <v>19</v>
      </c>
      <c r="B75" s="24"/>
      <c r="C75" s="24"/>
      <c r="D75" s="24">
        <v>4010</v>
      </c>
      <c r="E75" s="25">
        <v>69740</v>
      </c>
      <c r="F75" s="259">
        <v>74440</v>
      </c>
      <c r="G75" s="44">
        <v>72729.56</v>
      </c>
      <c r="H75" s="110">
        <f t="shared" si="0"/>
        <v>0.9770225685115529</v>
      </c>
      <c r="I75" s="110">
        <f t="shared" si="2"/>
        <v>0.003676299527592754</v>
      </c>
      <c r="J75" s="45"/>
    </row>
    <row r="76" spans="1:10" ht="19.5" customHeight="1">
      <c r="A76" s="23" t="s">
        <v>20</v>
      </c>
      <c r="B76" s="24"/>
      <c r="C76" s="24"/>
      <c r="D76" s="24">
        <v>4040</v>
      </c>
      <c r="E76" s="25">
        <v>5614</v>
      </c>
      <c r="F76" s="259">
        <v>5588</v>
      </c>
      <c r="G76" s="44">
        <v>5587.55</v>
      </c>
      <c r="H76" s="110">
        <f t="shared" si="0"/>
        <v>0.999919470293486</v>
      </c>
      <c r="I76" s="110">
        <f t="shared" si="2"/>
        <v>0.000282436844460504</v>
      </c>
      <c r="J76" s="45"/>
    </row>
    <row r="77" spans="1:10" ht="19.5" customHeight="1">
      <c r="A77" s="23" t="s">
        <v>21</v>
      </c>
      <c r="B77" s="24"/>
      <c r="C77" s="24"/>
      <c r="D77" s="24">
        <v>4110</v>
      </c>
      <c r="E77" s="25">
        <v>12955</v>
      </c>
      <c r="F77" s="259">
        <v>13760</v>
      </c>
      <c r="G77" s="44">
        <v>13289.94</v>
      </c>
      <c r="H77" s="110">
        <f aca="true" t="shared" si="3" ref="H77:H140">G77/F77</f>
        <v>0.9658386627906977</v>
      </c>
      <c r="I77" s="110">
        <f t="shared" si="2"/>
        <v>0.000671773624695874</v>
      </c>
      <c r="J77" s="45"/>
    </row>
    <row r="78" spans="1:10" ht="19.5" customHeight="1">
      <c r="A78" s="23" t="s">
        <v>22</v>
      </c>
      <c r="B78" s="24"/>
      <c r="C78" s="24"/>
      <c r="D78" s="24">
        <v>4120</v>
      </c>
      <c r="E78" s="25">
        <v>1847</v>
      </c>
      <c r="F78" s="259">
        <v>1955</v>
      </c>
      <c r="G78" s="44">
        <v>1894.14</v>
      </c>
      <c r="H78" s="110">
        <f t="shared" si="3"/>
        <v>0.9688695652173913</v>
      </c>
      <c r="I78" s="110">
        <f t="shared" si="2"/>
        <v>9.574409617210031E-05</v>
      </c>
      <c r="J78" s="45"/>
    </row>
    <row r="79" spans="1:10" ht="19.5" customHeight="1">
      <c r="A79" s="35" t="s">
        <v>165</v>
      </c>
      <c r="B79" s="24"/>
      <c r="C79" s="24"/>
      <c r="D79" s="36" t="s">
        <v>166</v>
      </c>
      <c r="E79" s="25">
        <v>100</v>
      </c>
      <c r="F79" s="259">
        <v>100</v>
      </c>
      <c r="G79" s="44">
        <v>0</v>
      </c>
      <c r="H79" s="110">
        <f t="shared" si="3"/>
        <v>0</v>
      </c>
      <c r="I79" s="110">
        <f t="shared" si="2"/>
        <v>0</v>
      </c>
      <c r="J79" s="45"/>
    </row>
    <row r="80" spans="1:10" ht="19.5" customHeight="1">
      <c r="A80" s="23" t="s">
        <v>9</v>
      </c>
      <c r="B80" s="24"/>
      <c r="C80" s="24"/>
      <c r="D80" s="24" t="s">
        <v>83</v>
      </c>
      <c r="E80" s="25">
        <v>7655</v>
      </c>
      <c r="F80" s="259">
        <v>9125</v>
      </c>
      <c r="G80" s="44">
        <v>8907.85</v>
      </c>
      <c r="H80" s="110">
        <f t="shared" si="3"/>
        <v>0.9762027397260274</v>
      </c>
      <c r="I80" s="110">
        <f t="shared" si="2"/>
        <v>0.00045026980428407813</v>
      </c>
      <c r="J80" s="45"/>
    </row>
    <row r="81" spans="1:10" ht="19.5" customHeight="1">
      <c r="A81" s="23" t="s">
        <v>11</v>
      </c>
      <c r="B81" s="24"/>
      <c r="C81" s="24"/>
      <c r="D81" s="24" t="s">
        <v>136</v>
      </c>
      <c r="E81" s="25">
        <v>600</v>
      </c>
      <c r="F81" s="259">
        <v>400</v>
      </c>
      <c r="G81" s="44">
        <v>400</v>
      </c>
      <c r="H81" s="110">
        <f t="shared" si="3"/>
        <v>1</v>
      </c>
      <c r="I81" s="110">
        <f t="shared" si="2"/>
        <v>2.0219011513848035E-05</v>
      </c>
      <c r="J81" s="45"/>
    </row>
    <row r="82" spans="1:10" ht="19.5" customHeight="1">
      <c r="A82" s="35" t="s">
        <v>48</v>
      </c>
      <c r="B82" s="24"/>
      <c r="C82" s="24"/>
      <c r="D82" s="36" t="s">
        <v>138</v>
      </c>
      <c r="E82" s="25">
        <v>100</v>
      </c>
      <c r="F82" s="259">
        <v>70</v>
      </c>
      <c r="G82" s="44">
        <v>70</v>
      </c>
      <c r="H82" s="110">
        <f t="shared" si="3"/>
        <v>1</v>
      </c>
      <c r="I82" s="110">
        <f t="shared" si="2"/>
        <v>3.5383270149234065E-06</v>
      </c>
      <c r="J82" s="45"/>
    </row>
    <row r="83" spans="1:10" ht="19.5" customHeight="1">
      <c r="A83" s="35" t="s">
        <v>12</v>
      </c>
      <c r="B83" s="24"/>
      <c r="C83" s="24"/>
      <c r="D83" s="36" t="s">
        <v>79</v>
      </c>
      <c r="E83" s="25">
        <v>11740</v>
      </c>
      <c r="F83" s="259">
        <v>12970</v>
      </c>
      <c r="G83" s="44">
        <v>12218.7</v>
      </c>
      <c r="H83" s="110">
        <f t="shared" si="3"/>
        <v>0.9420740169622206</v>
      </c>
      <c r="I83" s="110">
        <f t="shared" si="2"/>
        <v>0.0006176250899606376</v>
      </c>
      <c r="J83" s="45"/>
    </row>
    <row r="84" spans="1:10" ht="19.5" customHeight="1">
      <c r="A84" s="35" t="s">
        <v>422</v>
      </c>
      <c r="B84" s="24"/>
      <c r="C84" s="24"/>
      <c r="D84" s="36" t="s">
        <v>423</v>
      </c>
      <c r="E84" s="25">
        <v>400</v>
      </c>
      <c r="F84" s="259">
        <v>0</v>
      </c>
      <c r="G84" s="44">
        <v>0</v>
      </c>
      <c r="H84" s="110"/>
      <c r="I84" s="110">
        <f t="shared" si="2"/>
        <v>0</v>
      </c>
      <c r="J84" s="45"/>
    </row>
    <row r="85" spans="1:10" ht="19.5" customHeight="1">
      <c r="A85" s="35" t="s">
        <v>25</v>
      </c>
      <c r="B85" s="24"/>
      <c r="C85" s="24"/>
      <c r="D85" s="36" t="s">
        <v>84</v>
      </c>
      <c r="E85" s="25">
        <v>100</v>
      </c>
      <c r="F85" s="259">
        <v>30</v>
      </c>
      <c r="G85" s="44">
        <v>30</v>
      </c>
      <c r="H85" s="110">
        <f t="shared" si="3"/>
        <v>1</v>
      </c>
      <c r="I85" s="110">
        <f t="shared" si="2"/>
        <v>1.5164258635386027E-06</v>
      </c>
      <c r="J85" s="45"/>
    </row>
    <row r="86" spans="1:10" ht="19.5" customHeight="1">
      <c r="A86" s="37" t="s">
        <v>365</v>
      </c>
      <c r="B86" s="24"/>
      <c r="C86" s="24"/>
      <c r="D86" s="24">
        <v>4440</v>
      </c>
      <c r="E86" s="25">
        <v>2553</v>
      </c>
      <c r="F86" s="259">
        <v>2553</v>
      </c>
      <c r="G86" s="44">
        <v>2522.05</v>
      </c>
      <c r="H86" s="110">
        <f t="shared" si="3"/>
        <v>0.987877007442225</v>
      </c>
      <c r="I86" s="110">
        <f t="shared" si="2"/>
        <v>0.0001274833949712511</v>
      </c>
      <c r="J86" s="45"/>
    </row>
    <row r="87" spans="1:10" ht="19.5" customHeight="1" hidden="1">
      <c r="A87" s="47" t="s">
        <v>219</v>
      </c>
      <c r="B87" s="24"/>
      <c r="C87" s="24"/>
      <c r="D87" s="36" t="s">
        <v>220</v>
      </c>
      <c r="E87" s="25">
        <v>0</v>
      </c>
      <c r="F87" s="259">
        <v>0</v>
      </c>
      <c r="G87" s="44">
        <v>0</v>
      </c>
      <c r="H87" s="110" t="e">
        <f t="shared" si="3"/>
        <v>#DIV/0!</v>
      </c>
      <c r="I87" s="110">
        <f t="shared" si="2"/>
        <v>0</v>
      </c>
      <c r="J87" s="45"/>
    </row>
    <row r="88" spans="1:10" ht="19.5" customHeight="1">
      <c r="A88" s="35" t="s">
        <v>93</v>
      </c>
      <c r="B88" s="24"/>
      <c r="C88" s="24"/>
      <c r="D88" s="36" t="s">
        <v>94</v>
      </c>
      <c r="E88" s="25">
        <v>50</v>
      </c>
      <c r="F88" s="259">
        <v>0</v>
      </c>
      <c r="G88" s="44">
        <v>0</v>
      </c>
      <c r="H88" s="110"/>
      <c r="I88" s="110">
        <f t="shared" si="2"/>
        <v>0</v>
      </c>
      <c r="J88" s="45"/>
    </row>
    <row r="89" spans="1:10" ht="26.25" customHeight="1">
      <c r="A89" s="37" t="s">
        <v>218</v>
      </c>
      <c r="B89" s="24"/>
      <c r="C89" s="24"/>
      <c r="D89" s="36" t="s">
        <v>203</v>
      </c>
      <c r="E89" s="25">
        <v>400</v>
      </c>
      <c r="F89" s="259">
        <v>0</v>
      </c>
      <c r="G89" s="44">
        <v>0</v>
      </c>
      <c r="H89" s="110"/>
      <c r="I89" s="110">
        <f t="shared" si="2"/>
        <v>0</v>
      </c>
      <c r="J89" s="45"/>
    </row>
    <row r="90" spans="1:10" ht="18" customHeight="1">
      <c r="A90" s="111" t="s">
        <v>360</v>
      </c>
      <c r="B90" s="112"/>
      <c r="C90" s="112">
        <v>75022</v>
      </c>
      <c r="D90" s="112"/>
      <c r="E90" s="113">
        <f>SUM(E91:E94)</f>
        <v>93384</v>
      </c>
      <c r="F90" s="263">
        <f>SUM(F91:F94)</f>
        <v>87884</v>
      </c>
      <c r="G90" s="263">
        <f>SUM(G91:G94)</f>
        <v>81068.08</v>
      </c>
      <c r="H90" s="80">
        <f t="shared" si="3"/>
        <v>0.9224441308998225</v>
      </c>
      <c r="I90" s="80">
        <f t="shared" si="2"/>
        <v>0.004097791107313884</v>
      </c>
      <c r="J90" s="115"/>
    </row>
    <row r="91" spans="1:10" ht="19.5" customHeight="1">
      <c r="A91" s="23" t="s">
        <v>23</v>
      </c>
      <c r="B91" s="24"/>
      <c r="C91" s="24"/>
      <c r="D91" s="24">
        <v>3030</v>
      </c>
      <c r="E91" s="25">
        <v>88604</v>
      </c>
      <c r="F91" s="259">
        <v>83104</v>
      </c>
      <c r="G91" s="44">
        <v>77630.8</v>
      </c>
      <c r="H91" s="110">
        <f t="shared" si="3"/>
        <v>0.9341403542549096</v>
      </c>
      <c r="I91" s="110">
        <f t="shared" si="2"/>
        <v>0.003924045097573086</v>
      </c>
      <c r="J91" s="45"/>
    </row>
    <row r="92" spans="1:10" s="79" customFormat="1" ht="19.5" customHeight="1">
      <c r="A92" s="23" t="s">
        <v>9</v>
      </c>
      <c r="B92" s="24"/>
      <c r="C92" s="24"/>
      <c r="D92" s="24">
        <v>4210</v>
      </c>
      <c r="E92" s="25">
        <v>2000</v>
      </c>
      <c r="F92" s="259">
        <v>2000</v>
      </c>
      <c r="G92" s="44">
        <v>1555.26</v>
      </c>
      <c r="H92" s="110">
        <f t="shared" si="3"/>
        <v>0.77763</v>
      </c>
      <c r="I92" s="110">
        <f t="shared" si="2"/>
        <v>7.861454961756824E-05</v>
      </c>
      <c r="J92" s="45"/>
    </row>
    <row r="93" spans="1:10" ht="19.5" customHeight="1">
      <c r="A93" s="23" t="s">
        <v>12</v>
      </c>
      <c r="B93" s="24"/>
      <c r="C93" s="24"/>
      <c r="D93" s="24" t="s">
        <v>79</v>
      </c>
      <c r="E93" s="25">
        <v>1940</v>
      </c>
      <c r="F93" s="259">
        <v>1938</v>
      </c>
      <c r="G93" s="44">
        <v>1040.7</v>
      </c>
      <c r="H93" s="110">
        <f t="shared" si="3"/>
        <v>0.5369969040247679</v>
      </c>
      <c r="I93" s="110">
        <f t="shared" si="2"/>
        <v>5.2604813206154135E-05</v>
      </c>
      <c r="J93" s="45"/>
    </row>
    <row r="94" spans="1:10" ht="38.25" customHeight="1">
      <c r="A94" s="37" t="s">
        <v>361</v>
      </c>
      <c r="B94" s="24"/>
      <c r="C94" s="24"/>
      <c r="D94" s="36" t="s">
        <v>204</v>
      </c>
      <c r="E94" s="25">
        <v>840</v>
      </c>
      <c r="F94" s="259">
        <v>842</v>
      </c>
      <c r="G94" s="44">
        <v>841.32</v>
      </c>
      <c r="H94" s="110">
        <f t="shared" si="3"/>
        <v>0.9991923990498813</v>
      </c>
      <c r="I94" s="110">
        <f t="shared" si="2"/>
        <v>4.252664691707658E-05</v>
      </c>
      <c r="J94" s="45"/>
    </row>
    <row r="95" spans="1:10" ht="18" customHeight="1">
      <c r="A95" s="111" t="s">
        <v>398</v>
      </c>
      <c r="B95" s="112"/>
      <c r="C95" s="112">
        <v>75023</v>
      </c>
      <c r="D95" s="112"/>
      <c r="E95" s="113">
        <f>SUM(E96:E128)</f>
        <v>2132852</v>
      </c>
      <c r="F95" s="263">
        <f>SUM(F96:F128)</f>
        <v>2060591</v>
      </c>
      <c r="G95" s="263">
        <f>SUM(G96:G128)</f>
        <v>2008080.78</v>
      </c>
      <c r="H95" s="80">
        <f t="shared" si="3"/>
        <v>0.9745169128662602</v>
      </c>
      <c r="I95" s="80">
        <f t="shared" si="2"/>
        <v>0.10150352102889237</v>
      </c>
      <c r="J95" s="115"/>
    </row>
    <row r="96" spans="1:10" ht="19.5" customHeight="1">
      <c r="A96" s="35" t="s">
        <v>362</v>
      </c>
      <c r="B96" s="24"/>
      <c r="C96" s="24"/>
      <c r="D96" s="24">
        <v>3020</v>
      </c>
      <c r="E96" s="25">
        <v>5000</v>
      </c>
      <c r="F96" s="259">
        <v>7500</v>
      </c>
      <c r="G96" s="44">
        <v>6224.93</v>
      </c>
      <c r="H96" s="110">
        <f t="shared" si="3"/>
        <v>0.8299906666666667</v>
      </c>
      <c r="I96" s="110">
        <f t="shared" si="2"/>
        <v>0.00031465482835724514</v>
      </c>
      <c r="J96" s="45"/>
    </row>
    <row r="97" spans="1:10" s="79" customFormat="1" ht="19.5" customHeight="1">
      <c r="A97" s="23" t="s">
        <v>19</v>
      </c>
      <c r="B97" s="24"/>
      <c r="C97" s="24"/>
      <c r="D97" s="24">
        <v>4010</v>
      </c>
      <c r="E97" s="25">
        <v>988075</v>
      </c>
      <c r="F97" s="259">
        <v>1023995</v>
      </c>
      <c r="G97" s="44">
        <v>1018454.34</v>
      </c>
      <c r="H97" s="110">
        <f t="shared" si="3"/>
        <v>0.9945891727986953</v>
      </c>
      <c r="I97" s="110">
        <f t="shared" si="2"/>
        <v>0.051480350066971256</v>
      </c>
      <c r="J97" s="45"/>
    </row>
    <row r="98" spans="1:10" ht="19.5" customHeight="1">
      <c r="A98" s="23" t="s">
        <v>24</v>
      </c>
      <c r="B98" s="24"/>
      <c r="C98" s="24"/>
      <c r="D98" s="24">
        <v>4040</v>
      </c>
      <c r="E98" s="25">
        <v>74554</v>
      </c>
      <c r="F98" s="259">
        <v>76074</v>
      </c>
      <c r="G98" s="44">
        <v>76073.61</v>
      </c>
      <c r="H98" s="110">
        <f t="shared" si="3"/>
        <v>0.9999948734127297</v>
      </c>
      <c r="I98" s="110">
        <f t="shared" si="2"/>
        <v>0.003845332991224963</v>
      </c>
      <c r="J98" s="45"/>
    </row>
    <row r="99" spans="1:10" ht="19.5" customHeight="1">
      <c r="A99" s="23" t="s">
        <v>21</v>
      </c>
      <c r="B99" s="24"/>
      <c r="C99" s="24"/>
      <c r="D99" s="24">
        <v>4110</v>
      </c>
      <c r="E99" s="25">
        <v>179870</v>
      </c>
      <c r="F99" s="259">
        <v>181900</v>
      </c>
      <c r="G99" s="44">
        <v>178409.64</v>
      </c>
      <c r="H99" s="110">
        <f t="shared" si="3"/>
        <v>0.9808116547553601</v>
      </c>
      <c r="I99" s="110">
        <f t="shared" si="2"/>
        <v>0.009018166413353708</v>
      </c>
      <c r="J99" s="45"/>
    </row>
    <row r="100" spans="1:10" ht="19.5" customHeight="1">
      <c r="A100" s="23" t="s">
        <v>22</v>
      </c>
      <c r="B100" s="24"/>
      <c r="C100" s="24"/>
      <c r="D100" s="24">
        <v>4120</v>
      </c>
      <c r="E100" s="25">
        <v>24120</v>
      </c>
      <c r="F100" s="259">
        <v>24914</v>
      </c>
      <c r="G100" s="44">
        <v>23910.61</v>
      </c>
      <c r="H100" s="110">
        <f t="shared" si="3"/>
        <v>0.9597258569479008</v>
      </c>
      <c r="I100" s="110">
        <f t="shared" si="2"/>
        <v>0.001208622247232825</v>
      </c>
      <c r="J100" s="45"/>
    </row>
    <row r="101" spans="1:10" ht="26.25" customHeight="1">
      <c r="A101" s="37" t="s">
        <v>363</v>
      </c>
      <c r="B101" s="24"/>
      <c r="C101" s="24"/>
      <c r="D101" s="36" t="s">
        <v>137</v>
      </c>
      <c r="E101" s="25">
        <v>500</v>
      </c>
      <c r="F101" s="259">
        <v>500</v>
      </c>
      <c r="G101" s="44">
        <v>0</v>
      </c>
      <c r="H101" s="110">
        <f t="shared" si="3"/>
        <v>0</v>
      </c>
      <c r="I101" s="110">
        <f t="shared" si="2"/>
        <v>0</v>
      </c>
      <c r="J101" s="45"/>
    </row>
    <row r="102" spans="1:10" ht="19.5" customHeight="1">
      <c r="A102" s="35" t="s">
        <v>165</v>
      </c>
      <c r="B102" s="24"/>
      <c r="C102" s="24"/>
      <c r="D102" s="36" t="s">
        <v>166</v>
      </c>
      <c r="E102" s="25">
        <v>4000</v>
      </c>
      <c r="F102" s="259">
        <v>1500</v>
      </c>
      <c r="G102" s="44">
        <v>234</v>
      </c>
      <c r="H102" s="110">
        <f t="shared" si="3"/>
        <v>0.156</v>
      </c>
      <c r="I102" s="110">
        <f t="shared" si="2"/>
        <v>1.1828121735601101E-05</v>
      </c>
      <c r="J102" s="45"/>
    </row>
    <row r="103" spans="1:10" ht="19.5" customHeight="1">
      <c r="A103" s="35" t="s">
        <v>9</v>
      </c>
      <c r="B103" s="24"/>
      <c r="C103" s="24"/>
      <c r="D103" s="24">
        <v>4210</v>
      </c>
      <c r="E103" s="25">
        <v>150350</v>
      </c>
      <c r="F103" s="259">
        <v>141350</v>
      </c>
      <c r="G103" s="44">
        <v>132825.73</v>
      </c>
      <c r="H103" s="110">
        <f t="shared" si="3"/>
        <v>0.9396938804386276</v>
      </c>
      <c r="I103" s="110">
        <f t="shared" si="2"/>
        <v>0.006714012410513177</v>
      </c>
      <c r="J103" s="45"/>
    </row>
    <row r="104" spans="1:10" ht="19.5" customHeight="1">
      <c r="A104" s="37" t="s">
        <v>146</v>
      </c>
      <c r="B104" s="24"/>
      <c r="C104" s="24"/>
      <c r="D104" s="36" t="s">
        <v>147</v>
      </c>
      <c r="E104" s="25">
        <v>1000</v>
      </c>
      <c r="F104" s="259">
        <v>1200</v>
      </c>
      <c r="G104" s="44">
        <v>902.68</v>
      </c>
      <c r="H104" s="110">
        <f t="shared" si="3"/>
        <v>0.7522333333333333</v>
      </c>
      <c r="I104" s="110">
        <f t="shared" si="2"/>
        <v>4.5628243283300864E-05</v>
      </c>
      <c r="J104" s="45"/>
    </row>
    <row r="105" spans="1:10" ht="19.5" customHeight="1">
      <c r="A105" s="23" t="s">
        <v>10</v>
      </c>
      <c r="B105" s="24"/>
      <c r="C105" s="24"/>
      <c r="D105" s="24">
        <v>4260</v>
      </c>
      <c r="E105" s="25">
        <v>84000</v>
      </c>
      <c r="F105" s="259">
        <v>105500</v>
      </c>
      <c r="G105" s="44">
        <v>99289.37</v>
      </c>
      <c r="H105" s="110">
        <f t="shared" si="3"/>
        <v>0.9411314691943128</v>
      </c>
      <c r="I105" s="110">
        <f t="shared" si="2"/>
        <v>0.0050188322880817945</v>
      </c>
      <c r="J105" s="45"/>
    </row>
    <row r="106" spans="1:10" ht="19.5" customHeight="1">
      <c r="A106" s="35" t="s">
        <v>11</v>
      </c>
      <c r="B106" s="24"/>
      <c r="C106" s="24"/>
      <c r="D106" s="36" t="s">
        <v>136</v>
      </c>
      <c r="E106" s="25">
        <v>10000</v>
      </c>
      <c r="F106" s="259">
        <v>7312</v>
      </c>
      <c r="G106" s="44">
        <v>5699.42</v>
      </c>
      <c r="H106" s="110">
        <f t="shared" si="3"/>
        <v>0.7794611597374179</v>
      </c>
      <c r="I106" s="110">
        <f t="shared" si="2"/>
        <v>0.00028809159650563946</v>
      </c>
      <c r="J106" s="45"/>
    </row>
    <row r="107" spans="1:10" ht="19.5" customHeight="1">
      <c r="A107" s="35" t="s">
        <v>48</v>
      </c>
      <c r="B107" s="24"/>
      <c r="C107" s="24"/>
      <c r="D107" s="36" t="s">
        <v>138</v>
      </c>
      <c r="E107" s="25">
        <v>1500</v>
      </c>
      <c r="F107" s="259">
        <v>954</v>
      </c>
      <c r="G107" s="44">
        <v>611</v>
      </c>
      <c r="H107" s="110">
        <f t="shared" si="3"/>
        <v>0.640461215932914</v>
      </c>
      <c r="I107" s="110">
        <f t="shared" si="2"/>
        <v>3.088454008740288E-05</v>
      </c>
      <c r="J107" s="45"/>
    </row>
    <row r="108" spans="1:10" ht="19.5" customHeight="1">
      <c r="A108" s="23" t="s">
        <v>12</v>
      </c>
      <c r="B108" s="24"/>
      <c r="C108" s="24"/>
      <c r="D108" s="24">
        <v>4300</v>
      </c>
      <c r="E108" s="25">
        <v>136000</v>
      </c>
      <c r="F108" s="259">
        <v>124300</v>
      </c>
      <c r="G108" s="44">
        <v>117449.21</v>
      </c>
      <c r="H108" s="110">
        <f t="shared" si="3"/>
        <v>0.9448850362027353</v>
      </c>
      <c r="I108" s="110">
        <f t="shared" si="2"/>
        <v>0.00593676732320589</v>
      </c>
      <c r="J108" s="45"/>
    </row>
    <row r="109" spans="1:10" ht="26.25" customHeight="1">
      <c r="A109" s="26" t="s">
        <v>406</v>
      </c>
      <c r="B109" s="24"/>
      <c r="C109" s="24"/>
      <c r="D109" s="24" t="s">
        <v>180</v>
      </c>
      <c r="E109" s="25">
        <v>500</v>
      </c>
      <c r="F109" s="259">
        <v>200</v>
      </c>
      <c r="G109" s="44">
        <v>0</v>
      </c>
      <c r="H109" s="110">
        <f t="shared" si="3"/>
        <v>0</v>
      </c>
      <c r="I109" s="110">
        <f t="shared" si="2"/>
        <v>0</v>
      </c>
      <c r="J109" s="45"/>
    </row>
    <row r="110" spans="1:10" ht="19.5" customHeight="1">
      <c r="A110" s="35" t="s">
        <v>372</v>
      </c>
      <c r="B110" s="24"/>
      <c r="C110" s="24"/>
      <c r="D110" s="36" t="s">
        <v>167</v>
      </c>
      <c r="E110" s="25">
        <v>4420</v>
      </c>
      <c r="F110" s="259">
        <v>3435</v>
      </c>
      <c r="G110" s="44">
        <v>3330.2</v>
      </c>
      <c r="H110" s="110">
        <f t="shared" si="3"/>
        <v>0.969490538573508</v>
      </c>
      <c r="I110" s="110">
        <f t="shared" si="2"/>
        <v>0.0001683333803585418</v>
      </c>
      <c r="J110" s="45"/>
    </row>
    <row r="111" spans="1:10" ht="26.25" customHeight="1">
      <c r="A111" s="37" t="s">
        <v>399</v>
      </c>
      <c r="B111" s="24"/>
      <c r="C111" s="24"/>
      <c r="D111" s="36" t="s">
        <v>204</v>
      </c>
      <c r="E111" s="25">
        <v>6800</v>
      </c>
      <c r="F111" s="259">
        <v>6785</v>
      </c>
      <c r="G111" s="44">
        <v>5415.18</v>
      </c>
      <c r="H111" s="110">
        <f t="shared" si="3"/>
        <v>0.7981105379513633</v>
      </c>
      <c r="I111" s="110">
        <f t="shared" si="2"/>
        <v>0.00027372396692389904</v>
      </c>
      <c r="J111" s="45"/>
    </row>
    <row r="112" spans="1:10" ht="38.25" customHeight="1">
      <c r="A112" s="37" t="s">
        <v>364</v>
      </c>
      <c r="B112" s="24"/>
      <c r="C112" s="24"/>
      <c r="D112" s="36" t="s">
        <v>205</v>
      </c>
      <c r="E112" s="25">
        <v>6240</v>
      </c>
      <c r="F112" s="259">
        <v>7040</v>
      </c>
      <c r="G112" s="44">
        <v>6474.81</v>
      </c>
      <c r="H112" s="110">
        <f t="shared" si="3"/>
        <v>0.9197173295454546</v>
      </c>
      <c r="I112" s="110">
        <f t="shared" si="2"/>
        <v>0.00032728564484994603</v>
      </c>
      <c r="J112" s="45"/>
    </row>
    <row r="113" spans="1:10" ht="26.25" customHeight="1">
      <c r="A113" s="47" t="s">
        <v>216</v>
      </c>
      <c r="B113" s="24"/>
      <c r="C113" s="24"/>
      <c r="D113" s="36" t="s">
        <v>217</v>
      </c>
      <c r="E113" s="25">
        <v>0</v>
      </c>
      <c r="F113" s="259">
        <v>5000</v>
      </c>
      <c r="G113" s="44">
        <v>4920</v>
      </c>
      <c r="H113" s="110">
        <f t="shared" si="3"/>
        <v>0.984</v>
      </c>
      <c r="I113" s="110">
        <f t="shared" si="2"/>
        <v>0.00024869384162033085</v>
      </c>
      <c r="J113" s="45"/>
    </row>
    <row r="114" spans="1:10" ht="19.5" customHeight="1">
      <c r="A114" s="23" t="s">
        <v>25</v>
      </c>
      <c r="B114" s="24"/>
      <c r="C114" s="24"/>
      <c r="D114" s="24">
        <v>4410</v>
      </c>
      <c r="E114" s="25">
        <v>5000</v>
      </c>
      <c r="F114" s="259">
        <v>5500</v>
      </c>
      <c r="G114" s="44">
        <v>4853.55</v>
      </c>
      <c r="H114" s="110">
        <f t="shared" si="3"/>
        <v>0.8824636363636364</v>
      </c>
      <c r="I114" s="110">
        <f t="shared" si="2"/>
        <v>0.00024533495833259285</v>
      </c>
      <c r="J114" s="45"/>
    </row>
    <row r="115" spans="1:10" ht="19.5" customHeight="1">
      <c r="A115" s="23" t="s">
        <v>26</v>
      </c>
      <c r="B115" s="24"/>
      <c r="C115" s="24"/>
      <c r="D115" s="24">
        <v>4430</v>
      </c>
      <c r="E115" s="25">
        <v>16000</v>
      </c>
      <c r="F115" s="259">
        <v>17500</v>
      </c>
      <c r="G115" s="44">
        <v>16609.2</v>
      </c>
      <c r="H115" s="110">
        <f t="shared" si="3"/>
        <v>0.9490971428571429</v>
      </c>
      <c r="I115" s="110">
        <f t="shared" si="2"/>
        <v>0.0008395540150895121</v>
      </c>
      <c r="J115" s="45"/>
    </row>
    <row r="116" spans="1:10" ht="19.5" customHeight="1">
      <c r="A116" s="37" t="s">
        <v>365</v>
      </c>
      <c r="B116" s="24"/>
      <c r="C116" s="24"/>
      <c r="D116" s="24">
        <v>4440</v>
      </c>
      <c r="E116" s="25">
        <v>32965</v>
      </c>
      <c r="F116" s="259">
        <v>35653</v>
      </c>
      <c r="G116" s="44">
        <v>34720.04</v>
      </c>
      <c r="H116" s="110">
        <f t="shared" si="3"/>
        <v>0.9738322160827981</v>
      </c>
      <c r="I116" s="110">
        <f t="shared" si="2"/>
        <v>0.001755012221303161</v>
      </c>
      <c r="J116" s="45"/>
    </row>
    <row r="117" spans="1:10" ht="19.5" customHeight="1">
      <c r="A117" s="35" t="s">
        <v>31</v>
      </c>
      <c r="B117" s="24"/>
      <c r="C117" s="24"/>
      <c r="D117" s="36" t="s">
        <v>168</v>
      </c>
      <c r="E117" s="25">
        <v>69738</v>
      </c>
      <c r="F117" s="259">
        <v>69784</v>
      </c>
      <c r="G117" s="44">
        <v>69134</v>
      </c>
      <c r="H117" s="110">
        <f t="shared" si="3"/>
        <v>0.9906855439642325</v>
      </c>
      <c r="I117" s="110">
        <f t="shared" si="2"/>
        <v>0.0034945528549959253</v>
      </c>
      <c r="J117" s="45"/>
    </row>
    <row r="118" spans="1:10" ht="26.25" customHeight="1">
      <c r="A118" s="37" t="s">
        <v>366</v>
      </c>
      <c r="B118" s="24"/>
      <c r="C118" s="24"/>
      <c r="D118" s="36" t="s">
        <v>169</v>
      </c>
      <c r="E118" s="25">
        <v>1740</v>
      </c>
      <c r="F118" s="259">
        <v>1740</v>
      </c>
      <c r="G118" s="44">
        <v>1740</v>
      </c>
      <c r="H118" s="110">
        <f t="shared" si="3"/>
        <v>1</v>
      </c>
      <c r="I118" s="110">
        <f t="shared" si="2"/>
        <v>8.795270008523897E-05</v>
      </c>
      <c r="J118" s="45"/>
    </row>
    <row r="119" spans="1:10" ht="19.5" customHeight="1">
      <c r="A119" s="47" t="s">
        <v>219</v>
      </c>
      <c r="B119" s="24"/>
      <c r="C119" s="24"/>
      <c r="D119" s="36" t="s">
        <v>220</v>
      </c>
      <c r="E119" s="25">
        <v>250</v>
      </c>
      <c r="F119" s="259">
        <v>250</v>
      </c>
      <c r="G119" s="44">
        <v>0</v>
      </c>
      <c r="H119" s="110">
        <f t="shared" si="3"/>
        <v>0</v>
      </c>
      <c r="I119" s="110">
        <f t="shared" si="2"/>
        <v>0</v>
      </c>
      <c r="J119" s="45"/>
    </row>
    <row r="120" spans="1:10" ht="19.5" customHeight="1">
      <c r="A120" s="23" t="s">
        <v>95</v>
      </c>
      <c r="B120" s="24"/>
      <c r="C120" s="24"/>
      <c r="D120" s="24" t="s">
        <v>96</v>
      </c>
      <c r="E120" s="25">
        <v>5000</v>
      </c>
      <c r="F120" s="259">
        <v>2000</v>
      </c>
      <c r="G120" s="44">
        <v>0</v>
      </c>
      <c r="H120" s="110">
        <f t="shared" si="3"/>
        <v>0</v>
      </c>
      <c r="I120" s="110">
        <f t="shared" si="2"/>
        <v>0</v>
      </c>
      <c r="J120" s="45"/>
    </row>
    <row r="121" spans="1:12" ht="26.25" customHeight="1">
      <c r="A121" s="26" t="s">
        <v>447</v>
      </c>
      <c r="B121" s="24"/>
      <c r="C121" s="24"/>
      <c r="D121" s="24" t="s">
        <v>441</v>
      </c>
      <c r="E121" s="25">
        <v>10</v>
      </c>
      <c r="F121" s="259">
        <v>10</v>
      </c>
      <c r="G121" s="44">
        <v>0</v>
      </c>
      <c r="H121" s="110">
        <f t="shared" si="3"/>
        <v>0</v>
      </c>
      <c r="I121" s="110">
        <f t="shared" si="2"/>
        <v>0</v>
      </c>
      <c r="J121" s="45"/>
      <c r="L121" s="88"/>
    </row>
    <row r="122" spans="1:12" ht="19.5" customHeight="1">
      <c r="A122" s="23" t="s">
        <v>16</v>
      </c>
      <c r="B122" s="24"/>
      <c r="C122" s="24"/>
      <c r="D122" s="24">
        <v>4580</v>
      </c>
      <c r="E122" s="25">
        <v>10</v>
      </c>
      <c r="F122" s="259">
        <v>10</v>
      </c>
      <c r="G122" s="44">
        <v>0</v>
      </c>
      <c r="H122" s="110">
        <f t="shared" si="3"/>
        <v>0</v>
      </c>
      <c r="I122" s="110">
        <f t="shared" si="2"/>
        <v>0</v>
      </c>
      <c r="J122" s="45"/>
      <c r="L122" s="88"/>
    </row>
    <row r="123" spans="1:12" ht="19.5" customHeight="1">
      <c r="A123" s="23" t="s">
        <v>93</v>
      </c>
      <c r="B123" s="24"/>
      <c r="C123" s="24"/>
      <c r="D123" s="24" t="s">
        <v>94</v>
      </c>
      <c r="E123" s="25">
        <v>5500</v>
      </c>
      <c r="F123" s="259">
        <v>3350</v>
      </c>
      <c r="G123" s="44">
        <v>978.77</v>
      </c>
      <c r="H123" s="110">
        <f t="shared" si="3"/>
        <v>0.29217014925373136</v>
      </c>
      <c r="I123" s="110">
        <f t="shared" si="2"/>
        <v>4.947440474852261E-05</v>
      </c>
      <c r="J123" s="45"/>
      <c r="L123" s="88"/>
    </row>
    <row r="124" spans="1:12" ht="26.25" customHeight="1">
      <c r="A124" s="37" t="s">
        <v>218</v>
      </c>
      <c r="B124" s="24"/>
      <c r="C124" s="24"/>
      <c r="D124" s="36" t="s">
        <v>203</v>
      </c>
      <c r="E124" s="25">
        <v>5000</v>
      </c>
      <c r="F124" s="259">
        <v>7000</v>
      </c>
      <c r="G124" s="44">
        <v>5941.58</v>
      </c>
      <c r="H124" s="110">
        <f t="shared" si="3"/>
        <v>0.8487971428571428</v>
      </c>
      <c r="I124" s="110">
        <f t="shared" si="2"/>
        <v>0.00030033218607612304</v>
      </c>
      <c r="J124" s="45"/>
      <c r="L124" s="88"/>
    </row>
    <row r="125" spans="1:12" ht="19.5" customHeight="1">
      <c r="A125" s="35" t="s">
        <v>251</v>
      </c>
      <c r="B125" s="24"/>
      <c r="C125" s="24"/>
      <c r="D125" s="36" t="s">
        <v>89</v>
      </c>
      <c r="E125" s="25">
        <v>76683</v>
      </c>
      <c r="F125" s="259">
        <v>59683</v>
      </c>
      <c r="G125" s="44">
        <v>57816.88</v>
      </c>
      <c r="H125" s="110">
        <f t="shared" si="3"/>
        <v>0.9687328049863445</v>
      </c>
      <c r="I125" s="110">
        <f t="shared" si="2"/>
        <v>0.0029225004060369256</v>
      </c>
      <c r="J125" s="45"/>
      <c r="L125" s="88"/>
    </row>
    <row r="126" spans="1:12" ht="19.5" customHeight="1">
      <c r="A126" s="35" t="s">
        <v>251</v>
      </c>
      <c r="B126" s="24"/>
      <c r="C126" s="24"/>
      <c r="D126" s="36" t="s">
        <v>286</v>
      </c>
      <c r="E126" s="25">
        <v>189573</v>
      </c>
      <c r="F126" s="259">
        <v>107318</v>
      </c>
      <c r="G126" s="44">
        <v>105116.57</v>
      </c>
      <c r="H126" s="110">
        <f t="shared" si="3"/>
        <v>0.9794868521590041</v>
      </c>
      <c r="I126" s="110">
        <f t="shared" si="2"/>
        <v>0.005313382847815533</v>
      </c>
      <c r="J126" s="45"/>
      <c r="L126" s="88"/>
    </row>
    <row r="127" spans="1:14" ht="19.5" customHeight="1">
      <c r="A127" s="35" t="s">
        <v>251</v>
      </c>
      <c r="B127" s="24"/>
      <c r="C127" s="24"/>
      <c r="D127" s="36" t="s">
        <v>259</v>
      </c>
      <c r="E127" s="25">
        <v>33454</v>
      </c>
      <c r="F127" s="259">
        <v>18938</v>
      </c>
      <c r="G127" s="44">
        <v>18549.98</v>
      </c>
      <c r="H127" s="110">
        <f t="shared" si="3"/>
        <v>0.9795110360122504</v>
      </c>
      <c r="I127" s="110">
        <f t="shared" si="2"/>
        <v>0.000937655648004127</v>
      </c>
      <c r="J127" s="45"/>
      <c r="L127" s="88"/>
      <c r="N127" s="72"/>
    </row>
    <row r="128" spans="1:14" ht="19.5" customHeight="1">
      <c r="A128" s="35" t="s">
        <v>252</v>
      </c>
      <c r="B128" s="24"/>
      <c r="C128" s="24"/>
      <c r="D128" s="36" t="s">
        <v>149</v>
      </c>
      <c r="E128" s="25">
        <v>15000</v>
      </c>
      <c r="F128" s="259">
        <v>12396</v>
      </c>
      <c r="G128" s="44">
        <v>12395.48</v>
      </c>
      <c r="H128" s="110">
        <f t="shared" si="3"/>
        <v>0.9999580509841884</v>
      </c>
      <c r="I128" s="110">
        <f t="shared" si="2"/>
        <v>0.0006265608820991826</v>
      </c>
      <c r="J128" s="45"/>
      <c r="L128" s="88"/>
      <c r="N128" s="72"/>
    </row>
    <row r="129" spans="1:14" ht="18" customHeight="1">
      <c r="A129" s="111" t="s">
        <v>437</v>
      </c>
      <c r="B129" s="112"/>
      <c r="C129" s="112" t="s">
        <v>197</v>
      </c>
      <c r="D129" s="112"/>
      <c r="E129" s="113">
        <f>SUM(E131:E132)</f>
        <v>24000</v>
      </c>
      <c r="F129" s="114">
        <f>SUM(F130:F131:F132)</f>
        <v>34000</v>
      </c>
      <c r="G129" s="114">
        <f>SUM(G131:G132)</f>
        <v>24721.97</v>
      </c>
      <c r="H129" s="80">
        <f t="shared" si="3"/>
        <v>0.7271167647058824</v>
      </c>
      <c r="I129" s="80">
        <f t="shared" si="2"/>
        <v>0.0012496344901875144</v>
      </c>
      <c r="J129" s="115"/>
      <c r="L129" s="88"/>
      <c r="N129" s="72"/>
    </row>
    <row r="130" spans="1:14" ht="19.5" customHeight="1">
      <c r="A130" s="35" t="s">
        <v>206</v>
      </c>
      <c r="B130" s="112"/>
      <c r="C130" s="112"/>
      <c r="D130" s="36" t="s">
        <v>166</v>
      </c>
      <c r="E130" s="38">
        <v>0</v>
      </c>
      <c r="F130" s="44">
        <v>4000</v>
      </c>
      <c r="G130" s="44">
        <v>0</v>
      </c>
      <c r="H130" s="110">
        <f t="shared" si="3"/>
        <v>0</v>
      </c>
      <c r="I130" s="110">
        <f t="shared" si="2"/>
        <v>0</v>
      </c>
      <c r="J130" s="115"/>
      <c r="L130" s="88"/>
      <c r="N130" s="72"/>
    </row>
    <row r="131" spans="1:14" ht="19.5" customHeight="1">
      <c r="A131" s="23" t="s">
        <v>9</v>
      </c>
      <c r="B131" s="24"/>
      <c r="C131" s="36"/>
      <c r="D131" s="36" t="s">
        <v>83</v>
      </c>
      <c r="E131" s="25">
        <v>13000</v>
      </c>
      <c r="F131" s="259">
        <v>16000</v>
      </c>
      <c r="G131" s="44">
        <v>15634.76</v>
      </c>
      <c r="H131" s="110">
        <f t="shared" si="3"/>
        <v>0.9771725</v>
      </c>
      <c r="I131" s="110">
        <f t="shared" si="2"/>
        <v>0.0007902984811406268</v>
      </c>
      <c r="J131" s="45"/>
      <c r="L131" s="88"/>
      <c r="N131" s="72"/>
    </row>
    <row r="132" spans="1:14" s="79" customFormat="1" ht="19.5" customHeight="1">
      <c r="A132" s="35" t="s">
        <v>12</v>
      </c>
      <c r="B132" s="24"/>
      <c r="C132" s="36"/>
      <c r="D132" s="36" t="s">
        <v>79</v>
      </c>
      <c r="E132" s="25">
        <v>11000</v>
      </c>
      <c r="F132" s="259">
        <v>14000</v>
      </c>
      <c r="G132" s="44">
        <v>9087.21</v>
      </c>
      <c r="H132" s="110">
        <f t="shared" si="3"/>
        <v>0.6490864285714285</v>
      </c>
      <c r="I132" s="110">
        <f aca="true" t="shared" si="4" ref="I132:I195">G132/19783360.81</f>
        <v>0.0004593360090468875</v>
      </c>
      <c r="J132" s="45"/>
      <c r="L132" s="119"/>
      <c r="N132" s="120"/>
    </row>
    <row r="133" spans="1:14" ht="19.5" customHeight="1" hidden="1">
      <c r="A133" s="35" t="s">
        <v>305</v>
      </c>
      <c r="B133" s="24"/>
      <c r="C133" s="36" t="s">
        <v>306</v>
      </c>
      <c r="D133" s="36"/>
      <c r="E133" s="25">
        <v>0</v>
      </c>
      <c r="F133" s="259">
        <f>F134</f>
        <v>0</v>
      </c>
      <c r="G133" s="44">
        <f>SUM(G134)</f>
        <v>0</v>
      </c>
      <c r="H133" s="39" t="e">
        <f t="shared" si="3"/>
        <v>#DIV/0!</v>
      </c>
      <c r="I133" s="110">
        <f t="shared" si="4"/>
        <v>0</v>
      </c>
      <c r="J133" s="45"/>
      <c r="L133" s="88"/>
      <c r="N133" s="72"/>
    </row>
    <row r="134" spans="1:14" ht="38.25" customHeight="1" hidden="1">
      <c r="A134" s="37" t="s">
        <v>308</v>
      </c>
      <c r="B134" s="24"/>
      <c r="C134" s="36"/>
      <c r="D134" s="36" t="s">
        <v>307</v>
      </c>
      <c r="E134" s="25">
        <v>0</v>
      </c>
      <c r="F134" s="259">
        <v>0</v>
      </c>
      <c r="G134" s="44">
        <v>0</v>
      </c>
      <c r="H134" s="39" t="e">
        <f t="shared" si="3"/>
        <v>#DIV/0!</v>
      </c>
      <c r="I134" s="110">
        <f t="shared" si="4"/>
        <v>0</v>
      </c>
      <c r="J134" s="45"/>
      <c r="L134" s="88"/>
      <c r="N134" s="72"/>
    </row>
    <row r="135" spans="1:14" ht="18" customHeight="1">
      <c r="A135" s="111" t="s">
        <v>15</v>
      </c>
      <c r="B135" s="112"/>
      <c r="C135" s="112">
        <v>75095</v>
      </c>
      <c r="D135" s="112"/>
      <c r="E135" s="113">
        <f>SUM(E136:E138)</f>
        <v>21500</v>
      </c>
      <c r="F135" s="263">
        <f>SUM(F136:F138)</f>
        <v>23965</v>
      </c>
      <c r="G135" s="263">
        <f>SUM(G136:G138)</f>
        <v>21086.5</v>
      </c>
      <c r="H135" s="80">
        <f t="shared" si="3"/>
        <v>0.8798873356978928</v>
      </c>
      <c r="I135" s="80">
        <f t="shared" si="4"/>
        <v>0.0010658704657168915</v>
      </c>
      <c r="J135" s="115"/>
      <c r="L135" s="88"/>
      <c r="N135" s="72"/>
    </row>
    <row r="136" spans="1:14" ht="38.25" customHeight="1">
      <c r="A136" s="125" t="s">
        <v>367</v>
      </c>
      <c r="B136" s="24"/>
      <c r="C136" s="24"/>
      <c r="D136" s="36" t="s">
        <v>170</v>
      </c>
      <c r="E136" s="25">
        <v>5500</v>
      </c>
      <c r="F136" s="264">
        <v>7965</v>
      </c>
      <c r="G136" s="262">
        <v>7965</v>
      </c>
      <c r="H136" s="110">
        <f t="shared" si="3"/>
        <v>1</v>
      </c>
      <c r="I136" s="110">
        <f t="shared" si="4"/>
        <v>0.00040261106676949904</v>
      </c>
      <c r="J136" s="45"/>
      <c r="L136" s="88"/>
      <c r="N136" s="72"/>
    </row>
    <row r="137" spans="1:14" s="79" customFormat="1" ht="19.5" customHeight="1">
      <c r="A137" s="23" t="s">
        <v>9</v>
      </c>
      <c r="B137" s="24"/>
      <c r="C137" s="24"/>
      <c r="D137" s="24">
        <v>4210</v>
      </c>
      <c r="E137" s="25">
        <v>10000</v>
      </c>
      <c r="F137" s="259">
        <v>10000</v>
      </c>
      <c r="G137" s="44">
        <v>8510.11</v>
      </c>
      <c r="H137" s="110">
        <f t="shared" si="3"/>
        <v>0.8510110000000001</v>
      </c>
      <c r="I137" s="110">
        <f t="shared" si="4"/>
        <v>0.00043016503018528335</v>
      </c>
      <c r="J137" s="45"/>
      <c r="L137" s="119"/>
      <c r="N137" s="120"/>
    </row>
    <row r="138" spans="1:14" ht="19.5" customHeight="1">
      <c r="A138" s="23" t="s">
        <v>12</v>
      </c>
      <c r="B138" s="24"/>
      <c r="C138" s="24"/>
      <c r="D138" s="24" t="s">
        <v>79</v>
      </c>
      <c r="E138" s="25">
        <v>6000</v>
      </c>
      <c r="F138" s="259">
        <v>6000</v>
      </c>
      <c r="G138" s="44">
        <v>4611.39</v>
      </c>
      <c r="H138" s="110">
        <f t="shared" si="3"/>
        <v>0.768565</v>
      </c>
      <c r="I138" s="110">
        <f t="shared" si="4"/>
        <v>0.00023309436876210927</v>
      </c>
      <c r="J138" s="45"/>
      <c r="L138" s="88"/>
      <c r="N138" s="72"/>
    </row>
    <row r="139" spans="1:14" ht="30.75" customHeight="1">
      <c r="A139" s="27" t="s">
        <v>182</v>
      </c>
      <c r="B139" s="21">
        <v>751</v>
      </c>
      <c r="C139" s="21"/>
      <c r="D139" s="21"/>
      <c r="E139" s="22">
        <f>SUM(E140)</f>
        <v>1150</v>
      </c>
      <c r="F139" s="218">
        <f>SUM(F140,F155,F146)</f>
        <v>69799</v>
      </c>
      <c r="G139" s="218">
        <f>SUM(G140,G155,G146)</f>
        <v>53850.43000000001</v>
      </c>
      <c r="H139" s="39">
        <f t="shared" si="3"/>
        <v>0.7715071849166895</v>
      </c>
      <c r="I139" s="39">
        <f t="shared" si="4"/>
        <v>0.0027220061604891696</v>
      </c>
      <c r="J139" s="74">
        <v>0</v>
      </c>
      <c r="L139" s="88"/>
      <c r="N139" s="72"/>
    </row>
    <row r="140" spans="1:14" ht="26.25" customHeight="1">
      <c r="A140" s="77" t="s">
        <v>183</v>
      </c>
      <c r="B140" s="112"/>
      <c r="C140" s="112">
        <v>75101</v>
      </c>
      <c r="D140" s="112"/>
      <c r="E140" s="113">
        <f>SUM(E141:E145)</f>
        <v>1150</v>
      </c>
      <c r="F140" s="114">
        <f>SUM(F141:F145)</f>
        <v>1150</v>
      </c>
      <c r="G140" s="114">
        <f>SUM(G141:G145)</f>
        <v>1148.52</v>
      </c>
      <c r="H140" s="80">
        <f t="shared" si="3"/>
        <v>0.9987130434782608</v>
      </c>
      <c r="I140" s="80">
        <f t="shared" si="4"/>
        <v>5.805484775971187E-05</v>
      </c>
      <c r="J140" s="115"/>
      <c r="L140" s="88"/>
      <c r="N140" s="72"/>
    </row>
    <row r="141" spans="1:14" ht="19.5" customHeight="1">
      <c r="A141" s="35" t="s">
        <v>19</v>
      </c>
      <c r="B141" s="24"/>
      <c r="C141" s="24"/>
      <c r="D141" s="36" t="s">
        <v>151</v>
      </c>
      <c r="E141" s="25">
        <v>960</v>
      </c>
      <c r="F141" s="259">
        <v>960</v>
      </c>
      <c r="G141" s="44">
        <v>960</v>
      </c>
      <c r="H141" s="110">
        <f aca="true" t="shared" si="5" ref="H141:H215">G141/F141</f>
        <v>1</v>
      </c>
      <c r="I141" s="110">
        <f t="shared" si="4"/>
        <v>4.852562763323529E-05</v>
      </c>
      <c r="J141" s="45"/>
      <c r="L141" s="88"/>
      <c r="N141" s="72"/>
    </row>
    <row r="142" spans="1:14" s="79" customFormat="1" ht="19.5" customHeight="1">
      <c r="A142" s="23" t="s">
        <v>27</v>
      </c>
      <c r="B142" s="24"/>
      <c r="C142" s="24"/>
      <c r="D142" s="24">
        <v>4110</v>
      </c>
      <c r="E142" s="25">
        <v>166</v>
      </c>
      <c r="F142" s="259">
        <v>166</v>
      </c>
      <c r="G142" s="44">
        <v>165</v>
      </c>
      <c r="H142" s="110">
        <f t="shared" si="5"/>
        <v>0.9939759036144579</v>
      </c>
      <c r="I142" s="110">
        <f t="shared" si="4"/>
        <v>8.340342249462315E-06</v>
      </c>
      <c r="J142" s="45"/>
      <c r="L142" s="119"/>
      <c r="N142" s="120"/>
    </row>
    <row r="143" spans="1:14" ht="19.5" customHeight="1">
      <c r="A143" s="23" t="s">
        <v>22</v>
      </c>
      <c r="B143" s="24"/>
      <c r="C143" s="24"/>
      <c r="D143" s="24">
        <v>4120</v>
      </c>
      <c r="E143" s="25">
        <v>24</v>
      </c>
      <c r="F143" s="259">
        <v>24</v>
      </c>
      <c r="G143" s="44">
        <v>23.52</v>
      </c>
      <c r="H143" s="110">
        <f t="shared" si="5"/>
        <v>0.98</v>
      </c>
      <c r="I143" s="110">
        <f t="shared" si="4"/>
        <v>1.1888778770142645E-06</v>
      </c>
      <c r="J143" s="45"/>
      <c r="L143" s="88"/>
      <c r="N143" s="72"/>
    </row>
    <row r="144" spans="1:14" ht="19.5" customHeight="1" hidden="1">
      <c r="A144" s="23" t="s">
        <v>9</v>
      </c>
      <c r="B144" s="24"/>
      <c r="C144" s="24"/>
      <c r="D144" s="24" t="s">
        <v>83</v>
      </c>
      <c r="E144" s="25">
        <v>0</v>
      </c>
      <c r="F144" s="259">
        <v>0</v>
      </c>
      <c r="G144" s="44">
        <v>0</v>
      </c>
      <c r="H144" s="110" t="e">
        <f t="shared" si="5"/>
        <v>#DIV/0!</v>
      </c>
      <c r="I144" s="110">
        <f t="shared" si="4"/>
        <v>0</v>
      </c>
      <c r="J144" s="45"/>
      <c r="L144" s="88"/>
      <c r="N144" s="72"/>
    </row>
    <row r="145" spans="1:14" ht="19.5" customHeight="1" hidden="1">
      <c r="A145" s="35" t="s">
        <v>12</v>
      </c>
      <c r="B145" s="24"/>
      <c r="C145" s="24"/>
      <c r="D145" s="36" t="s">
        <v>79</v>
      </c>
      <c r="E145" s="25">
        <v>0</v>
      </c>
      <c r="F145" s="259">
        <v>0</v>
      </c>
      <c r="G145" s="44">
        <v>0</v>
      </c>
      <c r="H145" s="110" t="e">
        <f t="shared" si="5"/>
        <v>#DIV/0!</v>
      </c>
      <c r="I145" s="110">
        <f t="shared" si="4"/>
        <v>0</v>
      </c>
      <c r="J145" s="45"/>
      <c r="L145" s="88"/>
      <c r="N145" s="72"/>
    </row>
    <row r="146" spans="1:14" s="79" customFormat="1" ht="50.25" customHeight="1">
      <c r="A146" s="130" t="s">
        <v>563</v>
      </c>
      <c r="B146" s="112"/>
      <c r="C146" s="112" t="s">
        <v>564</v>
      </c>
      <c r="D146" s="112"/>
      <c r="E146" s="113">
        <v>0</v>
      </c>
      <c r="F146" s="114">
        <f>SUM(F147:F154)</f>
        <v>49339</v>
      </c>
      <c r="G146" s="114">
        <f>SUM(G147:G154)</f>
        <v>33395.36</v>
      </c>
      <c r="H146" s="80">
        <f t="shared" si="5"/>
        <v>0.6768552260888953</v>
      </c>
      <c r="I146" s="80">
        <f t="shared" si="4"/>
        <v>0.0016880529208727504</v>
      </c>
      <c r="J146" s="115"/>
      <c r="L146" s="119"/>
      <c r="N146" s="120"/>
    </row>
    <row r="147" spans="1:14" ht="19.5" customHeight="1">
      <c r="A147" s="35" t="s">
        <v>23</v>
      </c>
      <c r="B147" s="24"/>
      <c r="C147" s="36"/>
      <c r="D147" s="36" t="s">
        <v>80</v>
      </c>
      <c r="E147" s="25">
        <v>0</v>
      </c>
      <c r="F147" s="259">
        <v>32040</v>
      </c>
      <c r="G147" s="44">
        <v>20810</v>
      </c>
      <c r="H147" s="110">
        <f t="shared" si="5"/>
        <v>0.6495006242197253</v>
      </c>
      <c r="I147" s="110">
        <f t="shared" si="4"/>
        <v>0.0010518940740079441</v>
      </c>
      <c r="J147" s="45"/>
      <c r="L147" s="88"/>
      <c r="N147" s="72"/>
    </row>
    <row r="148" spans="1:14" ht="19.5" customHeight="1">
      <c r="A148" s="35" t="s">
        <v>19</v>
      </c>
      <c r="B148" s="24"/>
      <c r="C148" s="36"/>
      <c r="D148" s="36" t="s">
        <v>151</v>
      </c>
      <c r="E148" s="25">
        <v>0</v>
      </c>
      <c r="F148" s="259">
        <v>700</v>
      </c>
      <c r="G148" s="44">
        <v>500</v>
      </c>
      <c r="H148" s="110">
        <f t="shared" si="5"/>
        <v>0.7142857142857143</v>
      </c>
      <c r="I148" s="110">
        <f t="shared" si="4"/>
        <v>2.5273764392310045E-05</v>
      </c>
      <c r="J148" s="45"/>
      <c r="L148" s="88"/>
      <c r="N148" s="72"/>
    </row>
    <row r="149" spans="1:14" ht="19.5" customHeight="1">
      <c r="A149" s="35" t="s">
        <v>21</v>
      </c>
      <c r="B149" s="24"/>
      <c r="C149" s="36"/>
      <c r="D149" s="36" t="s">
        <v>81</v>
      </c>
      <c r="E149" s="25">
        <v>0</v>
      </c>
      <c r="F149" s="259">
        <v>865</v>
      </c>
      <c r="G149" s="44">
        <v>626.75</v>
      </c>
      <c r="H149" s="110">
        <f t="shared" si="5"/>
        <v>0.7245664739884393</v>
      </c>
      <c r="I149" s="110">
        <f t="shared" si="4"/>
        <v>3.168066366576064E-05</v>
      </c>
      <c r="J149" s="45"/>
      <c r="L149" s="88"/>
      <c r="N149" s="72"/>
    </row>
    <row r="150" spans="1:14" ht="19.5" customHeight="1">
      <c r="A150" s="35" t="s">
        <v>22</v>
      </c>
      <c r="B150" s="24"/>
      <c r="C150" s="36"/>
      <c r="D150" s="36" t="s">
        <v>82</v>
      </c>
      <c r="E150" s="25">
        <v>0</v>
      </c>
      <c r="F150" s="259">
        <v>124</v>
      </c>
      <c r="G150" s="44">
        <v>89.33</v>
      </c>
      <c r="H150" s="110">
        <f t="shared" si="5"/>
        <v>0.7204032258064516</v>
      </c>
      <c r="I150" s="110">
        <f t="shared" si="4"/>
        <v>4.515410746330113E-06</v>
      </c>
      <c r="J150" s="45"/>
      <c r="L150" s="88"/>
      <c r="N150" s="72"/>
    </row>
    <row r="151" spans="1:14" ht="19.5" customHeight="1">
      <c r="A151" s="35" t="s">
        <v>165</v>
      </c>
      <c r="B151" s="24"/>
      <c r="C151" s="36"/>
      <c r="D151" s="36" t="s">
        <v>166</v>
      </c>
      <c r="E151" s="25">
        <v>0</v>
      </c>
      <c r="F151" s="259">
        <v>4771</v>
      </c>
      <c r="G151" s="44">
        <v>3446</v>
      </c>
      <c r="H151" s="110">
        <f t="shared" si="5"/>
        <v>0.722280444351289</v>
      </c>
      <c r="I151" s="110">
        <f t="shared" si="4"/>
        <v>0.00017418678419180083</v>
      </c>
      <c r="J151" s="45"/>
      <c r="L151" s="88"/>
      <c r="N151" s="72"/>
    </row>
    <row r="152" spans="1:14" ht="19.5" customHeight="1">
      <c r="A152" s="35" t="s">
        <v>9</v>
      </c>
      <c r="B152" s="24"/>
      <c r="C152" s="36"/>
      <c r="D152" s="36" t="s">
        <v>83</v>
      </c>
      <c r="E152" s="25">
        <v>0</v>
      </c>
      <c r="F152" s="259">
        <v>5448</v>
      </c>
      <c r="G152" s="44">
        <v>4151.12</v>
      </c>
      <c r="H152" s="110">
        <f t="shared" si="5"/>
        <v>0.7619530102790014</v>
      </c>
      <c r="I152" s="110">
        <f t="shared" si="4"/>
        <v>0.00020982885768841217</v>
      </c>
      <c r="J152" s="45"/>
      <c r="L152" s="88"/>
      <c r="N152" s="72"/>
    </row>
    <row r="153" spans="1:14" ht="19.5" customHeight="1">
      <c r="A153" s="35" t="s">
        <v>12</v>
      </c>
      <c r="B153" s="24"/>
      <c r="C153" s="36"/>
      <c r="D153" s="36" t="s">
        <v>79</v>
      </c>
      <c r="E153" s="25">
        <v>0</v>
      </c>
      <c r="F153" s="259">
        <v>5146</v>
      </c>
      <c r="G153" s="44">
        <v>3528</v>
      </c>
      <c r="H153" s="110">
        <f t="shared" si="5"/>
        <v>0.68558103381267</v>
      </c>
      <c r="I153" s="110">
        <f t="shared" si="4"/>
        <v>0.00017833168155213967</v>
      </c>
      <c r="J153" s="45"/>
      <c r="L153" s="88"/>
      <c r="N153" s="72"/>
    </row>
    <row r="154" spans="1:14" ht="19.5" customHeight="1">
      <c r="A154" s="35" t="s">
        <v>25</v>
      </c>
      <c r="B154" s="24"/>
      <c r="C154" s="36"/>
      <c r="D154" s="36" t="s">
        <v>84</v>
      </c>
      <c r="E154" s="25">
        <v>0</v>
      </c>
      <c r="F154" s="259">
        <v>245</v>
      </c>
      <c r="G154" s="44">
        <v>244.16</v>
      </c>
      <c r="H154" s="110">
        <f t="shared" si="5"/>
        <v>0.9965714285714286</v>
      </c>
      <c r="I154" s="110">
        <f t="shared" si="4"/>
        <v>1.2341684628052842E-05</v>
      </c>
      <c r="J154" s="45"/>
      <c r="L154" s="88"/>
      <c r="N154" s="72"/>
    </row>
    <row r="155" spans="1:14" s="79" customFormat="1" ht="18" customHeight="1">
      <c r="A155" s="133" t="s">
        <v>264</v>
      </c>
      <c r="B155" s="112"/>
      <c r="C155" s="112" t="s">
        <v>265</v>
      </c>
      <c r="D155" s="112"/>
      <c r="E155" s="113">
        <f>SUM(E156:E163)</f>
        <v>0</v>
      </c>
      <c r="F155" s="263">
        <f>SUM(F156:F163)</f>
        <v>19310</v>
      </c>
      <c r="G155" s="263">
        <f>SUM(G156:G163)</f>
        <v>19306.550000000003</v>
      </c>
      <c r="H155" s="80">
        <f t="shared" si="5"/>
        <v>0.9998213360952876</v>
      </c>
      <c r="I155" s="80">
        <f t="shared" si="4"/>
        <v>0.0009758983918567072</v>
      </c>
      <c r="J155" s="115"/>
      <c r="L155" s="119"/>
      <c r="N155" s="120"/>
    </row>
    <row r="156" spans="1:14" ht="19.5" customHeight="1">
      <c r="A156" s="132" t="s">
        <v>23</v>
      </c>
      <c r="B156" s="24"/>
      <c r="C156" s="24"/>
      <c r="D156" s="36" t="s">
        <v>80</v>
      </c>
      <c r="E156" s="25">
        <v>0</v>
      </c>
      <c r="F156" s="259">
        <v>7880</v>
      </c>
      <c r="G156" s="44">
        <v>7880</v>
      </c>
      <c r="H156" s="110">
        <f t="shared" si="5"/>
        <v>1</v>
      </c>
      <c r="I156" s="110">
        <f t="shared" si="4"/>
        <v>0.00039831452682280634</v>
      </c>
      <c r="J156" s="45"/>
      <c r="L156" s="88"/>
      <c r="N156" s="72"/>
    </row>
    <row r="157" spans="1:14" ht="19.5" customHeight="1">
      <c r="A157" s="132" t="s">
        <v>192</v>
      </c>
      <c r="B157" s="24"/>
      <c r="C157" s="24"/>
      <c r="D157" s="36" t="s">
        <v>151</v>
      </c>
      <c r="E157" s="25"/>
      <c r="F157" s="259">
        <v>250</v>
      </c>
      <c r="G157" s="44">
        <v>250</v>
      </c>
      <c r="H157" s="110">
        <f t="shared" si="5"/>
        <v>1</v>
      </c>
      <c r="I157" s="110">
        <f t="shared" si="4"/>
        <v>1.2636882196155023E-05</v>
      </c>
      <c r="J157" s="45"/>
      <c r="L157" s="88"/>
      <c r="N157" s="72"/>
    </row>
    <row r="158" spans="1:14" ht="19.5" customHeight="1">
      <c r="A158" s="132" t="s">
        <v>27</v>
      </c>
      <c r="B158" s="24"/>
      <c r="C158" s="24"/>
      <c r="D158" s="36" t="s">
        <v>81</v>
      </c>
      <c r="E158" s="25">
        <v>0</v>
      </c>
      <c r="F158" s="259">
        <v>374</v>
      </c>
      <c r="G158" s="44">
        <v>373.02</v>
      </c>
      <c r="H158" s="110">
        <f t="shared" si="5"/>
        <v>0.997379679144385</v>
      </c>
      <c r="I158" s="110">
        <f t="shared" si="4"/>
        <v>1.8855239187238986E-05</v>
      </c>
      <c r="J158" s="45"/>
      <c r="L158" s="88"/>
      <c r="N158" s="72"/>
    </row>
    <row r="159" spans="1:14" ht="19.5" customHeight="1">
      <c r="A159" s="132" t="s">
        <v>22</v>
      </c>
      <c r="B159" s="24"/>
      <c r="C159" s="24"/>
      <c r="D159" s="36" t="s">
        <v>82</v>
      </c>
      <c r="E159" s="25">
        <v>0</v>
      </c>
      <c r="F159" s="259">
        <v>54</v>
      </c>
      <c r="G159" s="44">
        <v>53.16</v>
      </c>
      <c r="H159" s="110">
        <f t="shared" si="5"/>
        <v>0.9844444444444443</v>
      </c>
      <c r="I159" s="110">
        <f t="shared" si="4"/>
        <v>2.687106630190404E-06</v>
      </c>
      <c r="J159" s="45"/>
      <c r="L159" s="88"/>
      <c r="N159" s="72"/>
    </row>
    <row r="160" spans="1:14" ht="19.5" customHeight="1">
      <c r="A160" s="132" t="s">
        <v>165</v>
      </c>
      <c r="B160" s="24"/>
      <c r="C160" s="24"/>
      <c r="D160" s="36" t="s">
        <v>166</v>
      </c>
      <c r="E160" s="25">
        <v>0</v>
      </c>
      <c r="F160" s="259">
        <v>2190</v>
      </c>
      <c r="G160" s="44">
        <v>2190</v>
      </c>
      <c r="H160" s="110">
        <f t="shared" si="5"/>
        <v>1</v>
      </c>
      <c r="I160" s="110">
        <f t="shared" si="4"/>
        <v>0.000110699088038318</v>
      </c>
      <c r="J160" s="45"/>
      <c r="L160" s="88"/>
      <c r="N160" s="72"/>
    </row>
    <row r="161" spans="1:14" ht="19.5" customHeight="1">
      <c r="A161" s="132" t="s">
        <v>9</v>
      </c>
      <c r="B161" s="24"/>
      <c r="C161" s="24"/>
      <c r="D161" s="36" t="s">
        <v>83</v>
      </c>
      <c r="E161" s="25">
        <v>0</v>
      </c>
      <c r="F161" s="259">
        <v>7852</v>
      </c>
      <c r="G161" s="44">
        <v>7852</v>
      </c>
      <c r="H161" s="110">
        <f t="shared" si="5"/>
        <v>1</v>
      </c>
      <c r="I161" s="110">
        <f t="shared" si="4"/>
        <v>0.00039689919601683697</v>
      </c>
      <c r="J161" s="45"/>
      <c r="L161" s="88"/>
      <c r="N161" s="72"/>
    </row>
    <row r="162" spans="1:14" ht="19.5" customHeight="1">
      <c r="A162" s="132" t="s">
        <v>12</v>
      </c>
      <c r="B162" s="24"/>
      <c r="C162" s="24"/>
      <c r="D162" s="36" t="s">
        <v>79</v>
      </c>
      <c r="E162" s="25">
        <v>0</v>
      </c>
      <c r="F162" s="259">
        <v>634</v>
      </c>
      <c r="G162" s="44">
        <v>633.15</v>
      </c>
      <c r="H162" s="110">
        <f t="shared" si="5"/>
        <v>0.9986593059936908</v>
      </c>
      <c r="I162" s="110">
        <f t="shared" si="4"/>
        <v>3.200416784998221E-05</v>
      </c>
      <c r="J162" s="45"/>
      <c r="L162" s="88"/>
      <c r="N162" s="73"/>
    </row>
    <row r="163" spans="1:12" ht="19.5" customHeight="1">
      <c r="A163" s="132" t="s">
        <v>25</v>
      </c>
      <c r="B163" s="24"/>
      <c r="C163" s="24"/>
      <c r="D163" s="36" t="s">
        <v>84</v>
      </c>
      <c r="E163" s="25">
        <v>0</v>
      </c>
      <c r="F163" s="259">
        <v>76</v>
      </c>
      <c r="G163" s="44">
        <v>75.22</v>
      </c>
      <c r="H163" s="110">
        <f t="shared" si="5"/>
        <v>0.9897368421052631</v>
      </c>
      <c r="I163" s="110">
        <f t="shared" si="4"/>
        <v>3.8021851151791234E-06</v>
      </c>
      <c r="J163" s="45"/>
      <c r="L163" s="88"/>
    </row>
    <row r="164" spans="1:12" ht="26.25" customHeight="1">
      <c r="A164" s="27" t="s">
        <v>28</v>
      </c>
      <c r="B164" s="21">
        <v>754</v>
      </c>
      <c r="C164" s="21"/>
      <c r="D164" s="21"/>
      <c r="E164" s="22">
        <f>SUM(E165,E169,E181,E203,E167,E190)</f>
        <v>124582</v>
      </c>
      <c r="F164" s="218">
        <f>SUM(F165,F169,F181,F203,F167,F190)</f>
        <v>122491</v>
      </c>
      <c r="G164" s="218">
        <f>SUM(G165,G169,G181,G203,G167,G190)</f>
        <v>112417.87</v>
      </c>
      <c r="H164" s="39">
        <f t="shared" si="5"/>
        <v>0.9177643255422847</v>
      </c>
      <c r="I164" s="39">
        <f t="shared" si="4"/>
        <v>0.005682445519730679</v>
      </c>
      <c r="J164" s="74">
        <v>0</v>
      </c>
      <c r="L164" s="88"/>
    </row>
    <row r="165" spans="1:12" s="79" customFormat="1" ht="18" customHeight="1">
      <c r="A165" s="77" t="s">
        <v>448</v>
      </c>
      <c r="B165" s="117"/>
      <c r="C165" s="117" t="s">
        <v>578</v>
      </c>
      <c r="D165" s="117"/>
      <c r="E165" s="118">
        <v>2000</v>
      </c>
      <c r="F165" s="260">
        <v>2000</v>
      </c>
      <c r="G165" s="260">
        <f>G166</f>
        <v>2000</v>
      </c>
      <c r="H165" s="80">
        <f t="shared" si="5"/>
        <v>1</v>
      </c>
      <c r="I165" s="80">
        <f t="shared" si="4"/>
        <v>0.00010109505756924018</v>
      </c>
      <c r="J165" s="114"/>
      <c r="L165" s="119"/>
    </row>
    <row r="166" spans="1:12" s="85" customFormat="1" ht="19.5" customHeight="1">
      <c r="A166" s="31" t="s">
        <v>449</v>
      </c>
      <c r="B166" s="28"/>
      <c r="C166" s="28"/>
      <c r="D166" s="28" t="s">
        <v>450</v>
      </c>
      <c r="E166" s="29">
        <v>2000</v>
      </c>
      <c r="F166" s="261">
        <v>2000</v>
      </c>
      <c r="G166" s="261">
        <v>2000</v>
      </c>
      <c r="H166" s="110">
        <f t="shared" si="5"/>
        <v>1</v>
      </c>
      <c r="I166" s="110">
        <f t="shared" si="4"/>
        <v>0.00010109505756924018</v>
      </c>
      <c r="J166" s="44"/>
      <c r="L166" s="88"/>
    </row>
    <row r="167" spans="1:12" ht="15.75" customHeight="1" hidden="1">
      <c r="A167" s="133" t="s">
        <v>579</v>
      </c>
      <c r="B167" s="117"/>
      <c r="C167" s="112" t="s">
        <v>424</v>
      </c>
      <c r="D167" s="117"/>
      <c r="E167" s="113">
        <v>0</v>
      </c>
      <c r="F167" s="114">
        <f>SUM(F168:F168)</f>
        <v>0</v>
      </c>
      <c r="G167" s="114">
        <v>0</v>
      </c>
      <c r="H167" s="80" t="e">
        <f t="shared" si="5"/>
        <v>#DIV/0!</v>
      </c>
      <c r="I167" s="110">
        <f t="shared" si="4"/>
        <v>0</v>
      </c>
      <c r="J167" s="115"/>
      <c r="L167" s="88"/>
    </row>
    <row r="168" spans="1:12" ht="26.25" customHeight="1" hidden="1">
      <c r="A168" s="132" t="s">
        <v>548</v>
      </c>
      <c r="B168" s="21"/>
      <c r="C168" s="21"/>
      <c r="D168" s="36" t="s">
        <v>580</v>
      </c>
      <c r="E168" s="38">
        <v>0</v>
      </c>
      <c r="F168" s="44">
        <v>0</v>
      </c>
      <c r="G168" s="44">
        <v>0</v>
      </c>
      <c r="H168" s="110" t="e">
        <f t="shared" si="5"/>
        <v>#DIV/0!</v>
      </c>
      <c r="I168" s="110">
        <f t="shared" si="4"/>
        <v>0</v>
      </c>
      <c r="J168" s="45"/>
      <c r="L168" s="88"/>
    </row>
    <row r="169" spans="1:12" s="79" customFormat="1" ht="18" customHeight="1">
      <c r="A169" s="111" t="s">
        <v>29</v>
      </c>
      <c r="B169" s="112"/>
      <c r="C169" s="112">
        <v>75412</v>
      </c>
      <c r="D169" s="112"/>
      <c r="E169" s="113">
        <f>SUM(E171:E179)</f>
        <v>43032</v>
      </c>
      <c r="F169" s="263">
        <f>SUM(F170:F180)</f>
        <v>47072</v>
      </c>
      <c r="G169" s="263">
        <f>SUM(G170:G180)</f>
        <v>43896.79</v>
      </c>
      <c r="H169" s="80">
        <f t="shared" si="5"/>
        <v>0.932545674711081</v>
      </c>
      <c r="I169" s="80">
        <f t="shared" si="4"/>
        <v>0.0022188742560774236</v>
      </c>
      <c r="J169" s="115"/>
      <c r="L169" s="119"/>
    </row>
    <row r="170" spans="1:12" ht="26.25" customHeight="1" hidden="1">
      <c r="A170" s="37" t="s">
        <v>193</v>
      </c>
      <c r="B170" s="36"/>
      <c r="C170" s="36"/>
      <c r="D170" s="36" t="s">
        <v>425</v>
      </c>
      <c r="E170" s="38">
        <v>0</v>
      </c>
      <c r="F170" s="262">
        <v>0</v>
      </c>
      <c r="G170" s="262">
        <v>0</v>
      </c>
      <c r="H170" s="110"/>
      <c r="I170" s="110">
        <f t="shared" si="4"/>
        <v>0</v>
      </c>
      <c r="J170" s="45"/>
      <c r="L170" s="88"/>
    </row>
    <row r="171" spans="1:12" s="79" customFormat="1" ht="19.5" customHeight="1">
      <c r="A171" s="35" t="s">
        <v>23</v>
      </c>
      <c r="B171" s="24"/>
      <c r="C171" s="24"/>
      <c r="D171" s="36" t="s">
        <v>80</v>
      </c>
      <c r="E171" s="25">
        <v>10000</v>
      </c>
      <c r="F171" s="264">
        <v>10000</v>
      </c>
      <c r="G171" s="264">
        <v>9870</v>
      </c>
      <c r="H171" s="110">
        <f t="shared" si="5"/>
        <v>0.987</v>
      </c>
      <c r="I171" s="110">
        <f t="shared" si="4"/>
        <v>0.0004989041091042003</v>
      </c>
      <c r="J171" s="45"/>
      <c r="L171" s="119"/>
    </row>
    <row r="172" spans="1:12" s="85" customFormat="1" ht="19.5" customHeight="1">
      <c r="A172" s="31" t="s">
        <v>21</v>
      </c>
      <c r="B172" s="28"/>
      <c r="C172" s="28"/>
      <c r="D172" s="28" t="s">
        <v>81</v>
      </c>
      <c r="E172" s="29">
        <v>1032</v>
      </c>
      <c r="F172" s="45">
        <v>1032</v>
      </c>
      <c r="G172" s="45">
        <v>907.67</v>
      </c>
      <c r="H172" s="110">
        <f t="shared" si="5"/>
        <v>0.8795251937984496</v>
      </c>
      <c r="I172" s="110">
        <f t="shared" si="4"/>
        <v>4.588047545193612E-05</v>
      </c>
      <c r="J172" s="45"/>
      <c r="L172" s="88"/>
    </row>
    <row r="173" spans="1:12" ht="19.5" customHeight="1">
      <c r="A173" s="31" t="s">
        <v>165</v>
      </c>
      <c r="B173" s="28"/>
      <c r="C173" s="28"/>
      <c r="D173" s="28" t="s">
        <v>166</v>
      </c>
      <c r="E173" s="29">
        <v>9600</v>
      </c>
      <c r="F173" s="45">
        <v>8600</v>
      </c>
      <c r="G173" s="45">
        <v>7880</v>
      </c>
      <c r="H173" s="110">
        <f t="shared" si="5"/>
        <v>0.9162790697674419</v>
      </c>
      <c r="I173" s="110">
        <f t="shared" si="4"/>
        <v>0.00039831452682280634</v>
      </c>
      <c r="J173" s="45"/>
      <c r="L173" s="88"/>
    </row>
    <row r="174" spans="1:12" ht="19.5" customHeight="1">
      <c r="A174" s="23" t="s">
        <v>9</v>
      </c>
      <c r="B174" s="24"/>
      <c r="C174" s="24"/>
      <c r="D174" s="24">
        <v>4210</v>
      </c>
      <c r="E174" s="25">
        <v>12000</v>
      </c>
      <c r="F174" s="259">
        <v>14580</v>
      </c>
      <c r="G174" s="44">
        <v>12948.3</v>
      </c>
      <c r="H174" s="110">
        <f t="shared" si="5"/>
        <v>0.8880864197530863</v>
      </c>
      <c r="I174" s="110">
        <f t="shared" si="4"/>
        <v>0.0006545045669618964</v>
      </c>
      <c r="J174" s="45"/>
      <c r="L174" s="88"/>
    </row>
    <row r="175" spans="1:12" ht="19.5" customHeight="1">
      <c r="A175" s="23" t="s">
        <v>10</v>
      </c>
      <c r="B175" s="24"/>
      <c r="C175" s="24"/>
      <c r="D175" s="24">
        <v>4260</v>
      </c>
      <c r="E175" s="25">
        <v>400</v>
      </c>
      <c r="F175" s="259">
        <v>400</v>
      </c>
      <c r="G175" s="44">
        <v>252.39</v>
      </c>
      <c r="H175" s="110">
        <f t="shared" si="5"/>
        <v>0.630975</v>
      </c>
      <c r="I175" s="110">
        <f t="shared" si="4"/>
        <v>1.2757690789950264E-05</v>
      </c>
      <c r="J175" s="45"/>
      <c r="L175" s="88"/>
    </row>
    <row r="176" spans="1:12" ht="19.5" customHeight="1">
      <c r="A176" s="35" t="s">
        <v>11</v>
      </c>
      <c r="B176" s="24"/>
      <c r="C176" s="24"/>
      <c r="D176" s="36" t="s">
        <v>136</v>
      </c>
      <c r="E176" s="25">
        <v>2000</v>
      </c>
      <c r="F176" s="259">
        <v>0</v>
      </c>
      <c r="G176" s="44">
        <v>0</v>
      </c>
      <c r="H176" s="110"/>
      <c r="I176" s="110">
        <f t="shared" si="4"/>
        <v>0</v>
      </c>
      <c r="J176" s="45"/>
      <c r="L176" s="88"/>
    </row>
    <row r="177" spans="1:12" ht="19.5" customHeight="1">
      <c r="A177" s="35" t="s">
        <v>48</v>
      </c>
      <c r="B177" s="24"/>
      <c r="C177" s="24"/>
      <c r="D177" s="36" t="s">
        <v>138</v>
      </c>
      <c r="E177" s="25">
        <v>1000</v>
      </c>
      <c r="F177" s="259">
        <v>1520</v>
      </c>
      <c r="G177" s="44">
        <v>1520</v>
      </c>
      <c r="H177" s="110">
        <f t="shared" si="5"/>
        <v>1</v>
      </c>
      <c r="I177" s="110">
        <f t="shared" si="4"/>
        <v>7.683224375262254E-05</v>
      </c>
      <c r="J177" s="45"/>
      <c r="L177" s="88"/>
    </row>
    <row r="178" spans="1:12" ht="19.5" customHeight="1">
      <c r="A178" s="23" t="s">
        <v>12</v>
      </c>
      <c r="B178" s="24"/>
      <c r="C178" s="24"/>
      <c r="D178" s="24">
        <v>4300</v>
      </c>
      <c r="E178" s="25">
        <v>3000</v>
      </c>
      <c r="F178" s="259">
        <v>3640</v>
      </c>
      <c r="G178" s="44">
        <v>3232.5</v>
      </c>
      <c r="H178" s="110">
        <f t="shared" si="5"/>
        <v>0.8880494505494505</v>
      </c>
      <c r="I178" s="110">
        <f t="shared" si="4"/>
        <v>0.00016339488679628444</v>
      </c>
      <c r="J178" s="45"/>
      <c r="L178" s="88"/>
    </row>
    <row r="179" spans="1:12" ht="19.5" customHeight="1">
      <c r="A179" s="23" t="s">
        <v>26</v>
      </c>
      <c r="B179" s="24"/>
      <c r="C179" s="24"/>
      <c r="D179" s="24">
        <v>4430</v>
      </c>
      <c r="E179" s="25">
        <v>4000</v>
      </c>
      <c r="F179" s="259">
        <v>4500</v>
      </c>
      <c r="G179" s="44">
        <v>4486.57</v>
      </c>
      <c r="H179" s="110">
        <f t="shared" si="5"/>
        <v>0.9970155555555555</v>
      </c>
      <c r="I179" s="110">
        <f t="shared" si="4"/>
        <v>0.00022678502621921296</v>
      </c>
      <c r="J179" s="45"/>
      <c r="L179" s="88"/>
    </row>
    <row r="180" spans="1:12" ht="50.25" customHeight="1">
      <c r="A180" s="125" t="s">
        <v>581</v>
      </c>
      <c r="B180" s="24"/>
      <c r="C180" s="24"/>
      <c r="D180" s="24" t="s">
        <v>582</v>
      </c>
      <c r="E180" s="25">
        <v>0</v>
      </c>
      <c r="F180" s="259">
        <v>2800</v>
      </c>
      <c r="G180" s="44">
        <v>2799.36</v>
      </c>
      <c r="H180" s="110">
        <f t="shared" si="5"/>
        <v>0.9997714285714286</v>
      </c>
      <c r="I180" s="110">
        <f t="shared" si="4"/>
        <v>0.0001415007301785141</v>
      </c>
      <c r="J180" s="45"/>
      <c r="L180" s="88"/>
    </row>
    <row r="181" spans="1:12" ht="18" customHeight="1">
      <c r="A181" s="111" t="s">
        <v>30</v>
      </c>
      <c r="B181" s="112"/>
      <c r="C181" s="112">
        <v>75414</v>
      </c>
      <c r="D181" s="112"/>
      <c r="E181" s="113">
        <f>SUM(E182:E189)</f>
        <v>1950</v>
      </c>
      <c r="F181" s="263">
        <f>SUM(F182:F189)</f>
        <v>2100</v>
      </c>
      <c r="G181" s="263">
        <f>SUM(G182:G189)</f>
        <v>1244.8300000000002</v>
      </c>
      <c r="H181" s="80">
        <f t="shared" si="5"/>
        <v>0.5927761904761906</v>
      </c>
      <c r="I181" s="80">
        <f t="shared" si="4"/>
        <v>6.292308025695864E-05</v>
      </c>
      <c r="J181" s="115"/>
      <c r="L181" s="88"/>
    </row>
    <row r="182" spans="1:12" ht="19.5" customHeight="1">
      <c r="A182" s="35" t="s">
        <v>23</v>
      </c>
      <c r="B182" s="24"/>
      <c r="C182" s="24"/>
      <c r="D182" s="36" t="s">
        <v>80</v>
      </c>
      <c r="E182" s="25">
        <v>200</v>
      </c>
      <c r="F182" s="264">
        <v>200</v>
      </c>
      <c r="G182" s="262">
        <v>0</v>
      </c>
      <c r="H182" s="110">
        <f t="shared" si="5"/>
        <v>0</v>
      </c>
      <c r="I182" s="110">
        <f t="shared" si="4"/>
        <v>0</v>
      </c>
      <c r="J182" s="45"/>
      <c r="L182" s="88"/>
    </row>
    <row r="183" spans="1:12" s="79" customFormat="1" ht="19.5" customHeight="1">
      <c r="A183" s="35" t="s">
        <v>206</v>
      </c>
      <c r="B183" s="24"/>
      <c r="C183" s="24"/>
      <c r="D183" s="36" t="s">
        <v>166</v>
      </c>
      <c r="E183" s="25">
        <v>150</v>
      </c>
      <c r="F183" s="264">
        <v>0</v>
      </c>
      <c r="G183" s="262">
        <v>0</v>
      </c>
      <c r="H183" s="110"/>
      <c r="I183" s="110">
        <f t="shared" si="4"/>
        <v>0</v>
      </c>
      <c r="J183" s="45"/>
      <c r="L183" s="119"/>
    </row>
    <row r="184" spans="1:12" ht="19.5" customHeight="1">
      <c r="A184" s="23" t="s">
        <v>9</v>
      </c>
      <c r="B184" s="24"/>
      <c r="C184" s="24"/>
      <c r="D184" s="24">
        <v>4210</v>
      </c>
      <c r="E184" s="25">
        <v>200</v>
      </c>
      <c r="F184" s="259">
        <v>150</v>
      </c>
      <c r="G184" s="44">
        <v>118.43</v>
      </c>
      <c r="H184" s="110">
        <f t="shared" si="5"/>
        <v>0.7895333333333334</v>
      </c>
      <c r="I184" s="110">
        <f t="shared" si="4"/>
        <v>5.986343833962558E-06</v>
      </c>
      <c r="J184" s="45"/>
      <c r="L184" s="88"/>
    </row>
    <row r="185" spans="1:12" ht="19.5" customHeight="1">
      <c r="A185" s="23" t="s">
        <v>10</v>
      </c>
      <c r="B185" s="24"/>
      <c r="C185" s="24"/>
      <c r="D185" s="24" t="s">
        <v>154</v>
      </c>
      <c r="E185" s="25">
        <v>300</v>
      </c>
      <c r="F185" s="259">
        <v>250</v>
      </c>
      <c r="G185" s="44">
        <v>0</v>
      </c>
      <c r="H185" s="110">
        <f t="shared" si="5"/>
        <v>0</v>
      </c>
      <c r="I185" s="110">
        <f t="shared" si="4"/>
        <v>0</v>
      </c>
      <c r="J185" s="45"/>
      <c r="L185" s="88"/>
    </row>
    <row r="186" spans="1:12" ht="19.5" customHeight="1">
      <c r="A186" s="35" t="s">
        <v>11</v>
      </c>
      <c r="B186" s="24"/>
      <c r="C186" s="24"/>
      <c r="D186" s="36" t="s">
        <v>136</v>
      </c>
      <c r="E186" s="25">
        <v>200</v>
      </c>
      <c r="F186" s="259">
        <v>0</v>
      </c>
      <c r="G186" s="44">
        <v>0</v>
      </c>
      <c r="H186" s="110"/>
      <c r="I186" s="110">
        <f t="shared" si="4"/>
        <v>0</v>
      </c>
      <c r="J186" s="45"/>
      <c r="L186" s="88"/>
    </row>
    <row r="187" spans="1:12" ht="19.5" customHeight="1">
      <c r="A187" s="23" t="s">
        <v>12</v>
      </c>
      <c r="B187" s="24"/>
      <c r="C187" s="24"/>
      <c r="D187" s="24">
        <v>4300</v>
      </c>
      <c r="E187" s="25">
        <v>300</v>
      </c>
      <c r="F187" s="259">
        <v>1500</v>
      </c>
      <c r="G187" s="44">
        <v>1126.4</v>
      </c>
      <c r="H187" s="110">
        <f t="shared" si="5"/>
        <v>0.7509333333333333</v>
      </c>
      <c r="I187" s="110">
        <f t="shared" si="4"/>
        <v>5.6936736422996075E-05</v>
      </c>
      <c r="J187" s="45"/>
      <c r="L187" s="88"/>
    </row>
    <row r="188" spans="1:12" ht="19.5" customHeight="1">
      <c r="A188" s="23" t="s">
        <v>25</v>
      </c>
      <c r="B188" s="24"/>
      <c r="C188" s="24"/>
      <c r="D188" s="24" t="s">
        <v>84</v>
      </c>
      <c r="E188" s="25">
        <v>300</v>
      </c>
      <c r="F188" s="259">
        <v>0</v>
      </c>
      <c r="G188" s="44">
        <v>0</v>
      </c>
      <c r="H188" s="110"/>
      <c r="I188" s="110">
        <f t="shared" si="4"/>
        <v>0</v>
      </c>
      <c r="J188" s="45"/>
      <c r="L188" s="88"/>
    </row>
    <row r="189" spans="1:12" ht="26.25" customHeight="1">
      <c r="A189" s="37" t="s">
        <v>207</v>
      </c>
      <c r="B189" s="24"/>
      <c r="C189" s="24"/>
      <c r="D189" s="36" t="s">
        <v>203</v>
      </c>
      <c r="E189" s="25">
        <v>300</v>
      </c>
      <c r="F189" s="259">
        <v>0</v>
      </c>
      <c r="G189" s="44">
        <v>0</v>
      </c>
      <c r="H189" s="110"/>
      <c r="I189" s="110">
        <f t="shared" si="4"/>
        <v>0</v>
      </c>
      <c r="J189" s="45"/>
      <c r="L189" s="88"/>
    </row>
    <row r="190" spans="1:12" ht="18" customHeight="1">
      <c r="A190" s="77" t="s">
        <v>426</v>
      </c>
      <c r="B190" s="112"/>
      <c r="C190" s="112" t="s">
        <v>427</v>
      </c>
      <c r="D190" s="112"/>
      <c r="E190" s="113">
        <f>SUM(E191:E202)</f>
        <v>66600</v>
      </c>
      <c r="F190" s="263">
        <f>SUM(F191:F202)</f>
        <v>67326</v>
      </c>
      <c r="G190" s="263">
        <f>SUM(G191:G202)</f>
        <v>63264.44999999999</v>
      </c>
      <c r="H190" s="80">
        <f t="shared" si="5"/>
        <v>0.939673380269138</v>
      </c>
      <c r="I190" s="80">
        <f t="shared" si="4"/>
        <v>0.003197861607418158</v>
      </c>
      <c r="J190" s="115"/>
      <c r="L190" s="88"/>
    </row>
    <row r="191" spans="1:12" ht="19.5" customHeight="1">
      <c r="A191" s="35" t="s">
        <v>301</v>
      </c>
      <c r="B191" s="24"/>
      <c r="C191" s="24"/>
      <c r="D191" s="36" t="s">
        <v>98</v>
      </c>
      <c r="E191" s="25">
        <v>3000</v>
      </c>
      <c r="F191" s="259">
        <v>3000</v>
      </c>
      <c r="G191" s="44">
        <v>2205.59</v>
      </c>
      <c r="H191" s="110">
        <f t="shared" si="5"/>
        <v>0.7351966666666667</v>
      </c>
      <c r="I191" s="110">
        <f t="shared" si="4"/>
        <v>0.00011148712401207024</v>
      </c>
      <c r="J191" s="45"/>
      <c r="L191" s="88"/>
    </row>
    <row r="192" spans="1:12" s="79" customFormat="1" ht="19.5" customHeight="1">
      <c r="A192" s="23" t="s">
        <v>19</v>
      </c>
      <c r="B192" s="24"/>
      <c r="C192" s="24"/>
      <c r="D192" s="24">
        <v>4010</v>
      </c>
      <c r="E192" s="25">
        <v>44700</v>
      </c>
      <c r="F192" s="259">
        <v>44950</v>
      </c>
      <c r="G192" s="44">
        <v>44924</v>
      </c>
      <c r="H192" s="110">
        <f t="shared" si="5"/>
        <v>0.9994215795328142</v>
      </c>
      <c r="I192" s="110">
        <f t="shared" si="4"/>
        <v>0.002270797183120273</v>
      </c>
      <c r="J192" s="45"/>
      <c r="L192" s="119"/>
    </row>
    <row r="193" spans="1:12" ht="19.5" customHeight="1">
      <c r="A193" s="23" t="s">
        <v>20</v>
      </c>
      <c r="B193" s="24"/>
      <c r="C193" s="24"/>
      <c r="D193" s="24" t="s">
        <v>172</v>
      </c>
      <c r="E193" s="25">
        <v>2655</v>
      </c>
      <c r="F193" s="259">
        <v>2655</v>
      </c>
      <c r="G193" s="44">
        <v>2652.47</v>
      </c>
      <c r="H193" s="110">
        <f t="shared" si="5"/>
        <v>0.9990470809792843</v>
      </c>
      <c r="I193" s="110">
        <f t="shared" si="4"/>
        <v>0.00013407580367534125</v>
      </c>
      <c r="J193" s="45"/>
      <c r="L193" s="88"/>
    </row>
    <row r="194" spans="1:12" ht="19.5" customHeight="1">
      <c r="A194" s="23" t="s">
        <v>21</v>
      </c>
      <c r="B194" s="24"/>
      <c r="C194" s="24"/>
      <c r="D194" s="24">
        <v>4110</v>
      </c>
      <c r="E194" s="25">
        <v>8140</v>
      </c>
      <c r="F194" s="259">
        <v>8180</v>
      </c>
      <c r="G194" s="44">
        <v>8178.41</v>
      </c>
      <c r="H194" s="110">
        <f t="shared" si="5"/>
        <v>0.9998056234718826</v>
      </c>
      <c r="I194" s="110">
        <f t="shared" si="4"/>
        <v>0.0004133984148874248</v>
      </c>
      <c r="J194" s="45"/>
      <c r="L194" s="88"/>
    </row>
    <row r="195" spans="1:12" ht="19.5" customHeight="1">
      <c r="A195" s="23" t="s">
        <v>22</v>
      </c>
      <c r="B195" s="24"/>
      <c r="C195" s="24"/>
      <c r="D195" s="24">
        <v>4120</v>
      </c>
      <c r="E195" s="25">
        <v>1057</v>
      </c>
      <c r="F195" s="259">
        <v>1168</v>
      </c>
      <c r="G195" s="44">
        <v>1165.63</v>
      </c>
      <c r="H195" s="110">
        <f t="shared" si="5"/>
        <v>0.997970890410959</v>
      </c>
      <c r="I195" s="110">
        <f t="shared" si="4"/>
        <v>5.8919715977216726E-05</v>
      </c>
      <c r="J195" s="45"/>
      <c r="L195" s="88"/>
    </row>
    <row r="196" spans="1:12" ht="19.5" customHeight="1">
      <c r="A196" s="23" t="s">
        <v>9</v>
      </c>
      <c r="B196" s="24"/>
      <c r="C196" s="24"/>
      <c r="D196" s="24" t="s">
        <v>83</v>
      </c>
      <c r="E196" s="25">
        <v>800</v>
      </c>
      <c r="F196" s="259">
        <v>800</v>
      </c>
      <c r="G196" s="44">
        <v>231.77</v>
      </c>
      <c r="H196" s="110">
        <f t="shared" si="5"/>
        <v>0.28971250000000004</v>
      </c>
      <c r="I196" s="110">
        <f aca="true" t="shared" si="6" ref="I196:I259">G196/19783360.81</f>
        <v>1.17154007464114E-05</v>
      </c>
      <c r="J196" s="45"/>
      <c r="L196" s="88"/>
    </row>
    <row r="197" spans="1:12" ht="19.5" customHeight="1">
      <c r="A197" s="35" t="s">
        <v>48</v>
      </c>
      <c r="B197" s="24"/>
      <c r="C197" s="24"/>
      <c r="D197" s="36" t="s">
        <v>138</v>
      </c>
      <c r="E197" s="25">
        <v>250</v>
      </c>
      <c r="F197" s="259">
        <v>250</v>
      </c>
      <c r="G197" s="44">
        <v>0</v>
      </c>
      <c r="H197" s="110">
        <f t="shared" si="5"/>
        <v>0</v>
      </c>
      <c r="I197" s="110">
        <f t="shared" si="6"/>
        <v>0</v>
      </c>
      <c r="J197" s="45"/>
      <c r="L197" s="88"/>
    </row>
    <row r="198" spans="1:12" ht="19.5" customHeight="1">
      <c r="A198" s="35" t="s">
        <v>12</v>
      </c>
      <c r="B198" s="24"/>
      <c r="C198" s="24"/>
      <c r="D198" s="36" t="s">
        <v>79</v>
      </c>
      <c r="E198" s="25">
        <v>600</v>
      </c>
      <c r="F198" s="259">
        <v>600</v>
      </c>
      <c r="G198" s="44">
        <v>301.6</v>
      </c>
      <c r="H198" s="110">
        <f t="shared" si="5"/>
        <v>0.5026666666666667</v>
      </c>
      <c r="I198" s="110">
        <f t="shared" si="6"/>
        <v>1.5245134681441422E-05</v>
      </c>
      <c r="J198" s="45"/>
      <c r="L198" s="88"/>
    </row>
    <row r="199" spans="1:12" ht="26.25" customHeight="1">
      <c r="A199" s="37" t="s">
        <v>399</v>
      </c>
      <c r="B199" s="24"/>
      <c r="C199" s="24"/>
      <c r="D199" s="36" t="s">
        <v>204</v>
      </c>
      <c r="E199" s="25">
        <v>1500</v>
      </c>
      <c r="F199" s="259">
        <v>1425</v>
      </c>
      <c r="G199" s="44">
        <v>1174.74</v>
      </c>
      <c r="H199" s="110">
        <f t="shared" si="5"/>
        <v>0.8243789473684211</v>
      </c>
      <c r="I199" s="110">
        <f t="shared" si="6"/>
        <v>5.938020396444461E-05</v>
      </c>
      <c r="J199" s="45"/>
      <c r="L199" s="88"/>
    </row>
    <row r="200" spans="1:12" ht="19.5" customHeight="1">
      <c r="A200" s="35" t="s">
        <v>25</v>
      </c>
      <c r="B200" s="24"/>
      <c r="C200" s="24"/>
      <c r="D200" s="36" t="s">
        <v>84</v>
      </c>
      <c r="E200" s="25">
        <v>700</v>
      </c>
      <c r="F200" s="259">
        <v>700</v>
      </c>
      <c r="G200" s="44">
        <v>242.38</v>
      </c>
      <c r="H200" s="110">
        <f t="shared" si="5"/>
        <v>0.3462571428571429</v>
      </c>
      <c r="I200" s="110">
        <f t="shared" si="6"/>
        <v>1.2251710026816218E-05</v>
      </c>
      <c r="J200" s="45"/>
      <c r="L200" s="88"/>
    </row>
    <row r="201" spans="1:12" ht="19.5" customHeight="1">
      <c r="A201" s="37" t="s">
        <v>365</v>
      </c>
      <c r="B201" s="24"/>
      <c r="C201" s="24"/>
      <c r="D201" s="24">
        <v>4440</v>
      </c>
      <c r="E201" s="25">
        <v>2198</v>
      </c>
      <c r="F201" s="259">
        <v>2198</v>
      </c>
      <c r="G201" s="44">
        <v>2187.86</v>
      </c>
      <c r="H201" s="110">
        <f t="shared" si="5"/>
        <v>0.9953867151956325</v>
      </c>
      <c r="I201" s="110">
        <f t="shared" si="6"/>
        <v>0.00011059091632671893</v>
      </c>
      <c r="J201" s="45"/>
      <c r="L201" s="88"/>
    </row>
    <row r="202" spans="1:12" ht="26.25" customHeight="1">
      <c r="A202" s="37" t="s">
        <v>218</v>
      </c>
      <c r="B202" s="24"/>
      <c r="C202" s="24"/>
      <c r="D202" s="36" t="s">
        <v>203</v>
      </c>
      <c r="E202" s="25">
        <v>1000</v>
      </c>
      <c r="F202" s="259">
        <v>1400</v>
      </c>
      <c r="G202" s="44">
        <v>0</v>
      </c>
      <c r="H202" s="110">
        <f t="shared" si="5"/>
        <v>0</v>
      </c>
      <c r="I202" s="110">
        <f t="shared" si="6"/>
        <v>0</v>
      </c>
      <c r="J202" s="45"/>
      <c r="L202" s="88"/>
    </row>
    <row r="203" spans="1:12" ht="18" customHeight="1">
      <c r="A203" s="77" t="s">
        <v>15</v>
      </c>
      <c r="B203" s="112"/>
      <c r="C203" s="112" t="s">
        <v>281</v>
      </c>
      <c r="D203" s="112"/>
      <c r="E203" s="113">
        <f>SUM(E205:E208)</f>
        <v>11000</v>
      </c>
      <c r="F203" s="114">
        <f>SUM(F204:F208)</f>
        <v>3993</v>
      </c>
      <c r="G203" s="114">
        <f>SUM(G205:G208)</f>
        <v>2011.8</v>
      </c>
      <c r="H203" s="80">
        <f t="shared" si="5"/>
        <v>0.503831705484598</v>
      </c>
      <c r="I203" s="80">
        <f t="shared" si="6"/>
        <v>0.0001016915184088987</v>
      </c>
      <c r="J203" s="115"/>
      <c r="L203" s="88"/>
    </row>
    <row r="204" spans="1:12" ht="19.5" customHeight="1">
      <c r="A204" s="37" t="s">
        <v>208</v>
      </c>
      <c r="B204" s="112"/>
      <c r="C204" s="112"/>
      <c r="D204" s="36" t="s">
        <v>83</v>
      </c>
      <c r="E204" s="38">
        <v>0</v>
      </c>
      <c r="F204" s="44">
        <v>793</v>
      </c>
      <c r="G204" s="44">
        <v>0</v>
      </c>
      <c r="H204" s="110">
        <f t="shared" si="5"/>
        <v>0</v>
      </c>
      <c r="I204" s="110">
        <f t="shared" si="6"/>
        <v>0</v>
      </c>
      <c r="J204" s="115"/>
      <c r="L204" s="88"/>
    </row>
    <row r="205" spans="1:12" ht="19.5" customHeight="1">
      <c r="A205" s="35" t="s">
        <v>11</v>
      </c>
      <c r="B205" s="24"/>
      <c r="C205" s="24"/>
      <c r="D205" s="36" t="s">
        <v>136</v>
      </c>
      <c r="E205" s="25">
        <v>1000</v>
      </c>
      <c r="F205" s="259">
        <v>1700</v>
      </c>
      <c r="G205" s="44">
        <v>811.8</v>
      </c>
      <c r="H205" s="110">
        <f t="shared" si="5"/>
        <v>0.47752941176470587</v>
      </c>
      <c r="I205" s="110">
        <f t="shared" si="6"/>
        <v>4.103448386735459E-05</v>
      </c>
      <c r="J205" s="45"/>
      <c r="L205" s="88"/>
    </row>
    <row r="206" spans="1:12" ht="19.5" customHeight="1">
      <c r="A206" s="35" t="s">
        <v>12</v>
      </c>
      <c r="B206" s="24"/>
      <c r="C206" s="24"/>
      <c r="D206" s="36" t="s">
        <v>79</v>
      </c>
      <c r="E206" s="25">
        <v>0</v>
      </c>
      <c r="F206" s="259">
        <v>300</v>
      </c>
      <c r="G206" s="44">
        <v>0</v>
      </c>
      <c r="H206" s="110">
        <f t="shared" si="5"/>
        <v>0</v>
      </c>
      <c r="I206" s="110">
        <f t="shared" si="6"/>
        <v>0</v>
      </c>
      <c r="J206" s="45"/>
      <c r="L206" s="88"/>
    </row>
    <row r="207" spans="1:12" ht="19.5" customHeight="1">
      <c r="A207" s="35" t="s">
        <v>370</v>
      </c>
      <c r="B207" s="24"/>
      <c r="C207" s="24"/>
      <c r="D207" s="36" t="s">
        <v>167</v>
      </c>
      <c r="E207" s="25">
        <v>0</v>
      </c>
      <c r="F207" s="259">
        <v>1200</v>
      </c>
      <c r="G207" s="44">
        <v>1200</v>
      </c>
      <c r="H207" s="110">
        <f t="shared" si="5"/>
        <v>1</v>
      </c>
      <c r="I207" s="110">
        <f t="shared" si="6"/>
        <v>6.065703454154411E-05</v>
      </c>
      <c r="J207" s="45"/>
      <c r="L207" s="88"/>
    </row>
    <row r="208" spans="1:12" ht="19.5" customHeight="1">
      <c r="A208" s="35" t="s">
        <v>90</v>
      </c>
      <c r="B208" s="24"/>
      <c r="C208" s="24"/>
      <c r="D208" s="36" t="s">
        <v>89</v>
      </c>
      <c r="E208" s="25">
        <v>10000</v>
      </c>
      <c r="F208" s="259">
        <v>0</v>
      </c>
      <c r="G208" s="44">
        <v>0</v>
      </c>
      <c r="H208" s="110"/>
      <c r="I208" s="110">
        <f t="shared" si="6"/>
        <v>0</v>
      </c>
      <c r="J208" s="45"/>
      <c r="L208" s="88"/>
    </row>
    <row r="209" spans="1:12" s="79" customFormat="1" ht="21" customHeight="1">
      <c r="A209" s="27" t="s">
        <v>41</v>
      </c>
      <c r="B209" s="21">
        <v>757</v>
      </c>
      <c r="C209" s="21"/>
      <c r="D209" s="21"/>
      <c r="E209" s="22">
        <f>SUM(E210,E213)</f>
        <v>200944</v>
      </c>
      <c r="F209" s="218">
        <f>SUM(F210,F213)</f>
        <v>96400</v>
      </c>
      <c r="G209" s="218">
        <f>SUM(G210,G213)</f>
        <v>91702.76</v>
      </c>
      <c r="H209" s="39">
        <f t="shared" si="5"/>
        <v>0.9512734439834024</v>
      </c>
      <c r="I209" s="39">
        <f t="shared" si="6"/>
        <v>0.004635347900729107</v>
      </c>
      <c r="J209" s="74">
        <v>0</v>
      </c>
      <c r="L209" s="119"/>
    </row>
    <row r="210" spans="1:12" ht="26.25" customHeight="1">
      <c r="A210" s="77" t="s">
        <v>368</v>
      </c>
      <c r="B210" s="112"/>
      <c r="C210" s="112">
        <v>75702</v>
      </c>
      <c r="D210" s="112"/>
      <c r="E210" s="113">
        <f>SUM(E211:E212)</f>
        <v>104501</v>
      </c>
      <c r="F210" s="114">
        <f>SUM(F211:F212)</f>
        <v>96400</v>
      </c>
      <c r="G210" s="114">
        <f>SUM(G211:G212)</f>
        <v>91702.76</v>
      </c>
      <c r="H210" s="80">
        <f t="shared" si="5"/>
        <v>0.9512734439834024</v>
      </c>
      <c r="I210" s="80">
        <f t="shared" si="6"/>
        <v>0.004635347900729107</v>
      </c>
      <c r="J210" s="115"/>
      <c r="L210" s="88"/>
    </row>
    <row r="211" spans="1:12" ht="26.25" customHeight="1" hidden="1">
      <c r="A211" s="37" t="s">
        <v>171</v>
      </c>
      <c r="B211" s="24"/>
      <c r="C211" s="24"/>
      <c r="D211" s="24">
        <v>8010</v>
      </c>
      <c r="E211" s="25">
        <v>0</v>
      </c>
      <c r="F211" s="259">
        <v>0</v>
      </c>
      <c r="G211" s="44">
        <v>0</v>
      </c>
      <c r="H211" s="80"/>
      <c r="I211" s="110">
        <f t="shared" si="6"/>
        <v>0</v>
      </c>
      <c r="J211" s="45"/>
      <c r="L211" s="88"/>
    </row>
    <row r="212" spans="1:12" s="79" customFormat="1" ht="38.25">
      <c r="A212" s="37" t="s">
        <v>428</v>
      </c>
      <c r="B212" s="24"/>
      <c r="C212" s="24"/>
      <c r="D212" s="36" t="s">
        <v>429</v>
      </c>
      <c r="E212" s="25">
        <v>104501</v>
      </c>
      <c r="F212" s="259">
        <v>96400</v>
      </c>
      <c r="G212" s="44">
        <v>91702.76</v>
      </c>
      <c r="H212" s="110">
        <f t="shared" si="5"/>
        <v>0.9512734439834024</v>
      </c>
      <c r="I212" s="110">
        <f t="shared" si="6"/>
        <v>0.004635347900729107</v>
      </c>
      <c r="J212" s="45"/>
      <c r="L212" s="119"/>
    </row>
    <row r="213" spans="1:12" ht="42.75" customHeight="1">
      <c r="A213" s="77" t="s">
        <v>369</v>
      </c>
      <c r="B213" s="112"/>
      <c r="C213" s="112">
        <v>75704</v>
      </c>
      <c r="D213" s="112"/>
      <c r="E213" s="113">
        <f>SUM(E214)</f>
        <v>96443</v>
      </c>
      <c r="F213" s="114">
        <f>SUM(F214)</f>
        <v>0</v>
      </c>
      <c r="G213" s="114">
        <f>SUM(G214)</f>
        <v>0</v>
      </c>
      <c r="H213" s="80"/>
      <c r="I213" s="110">
        <f t="shared" si="6"/>
        <v>0</v>
      </c>
      <c r="J213" s="115"/>
      <c r="L213" s="88"/>
    </row>
    <row r="214" spans="1:12" ht="19.5" customHeight="1">
      <c r="A214" s="37" t="s">
        <v>187</v>
      </c>
      <c r="B214" s="24"/>
      <c r="C214" s="24"/>
      <c r="D214" s="24">
        <v>8020</v>
      </c>
      <c r="E214" s="25">
        <v>96443</v>
      </c>
      <c r="F214" s="259">
        <v>0</v>
      </c>
      <c r="G214" s="44">
        <v>0</v>
      </c>
      <c r="H214" s="110"/>
      <c r="I214" s="110">
        <f t="shared" si="6"/>
        <v>0</v>
      </c>
      <c r="J214" s="45"/>
      <c r="L214" s="88"/>
    </row>
    <row r="215" spans="1:12" s="79" customFormat="1" ht="21" customHeight="1">
      <c r="A215" s="27" t="s">
        <v>42</v>
      </c>
      <c r="B215" s="21">
        <v>758</v>
      </c>
      <c r="C215" s="21"/>
      <c r="D215" s="21"/>
      <c r="E215" s="22">
        <f>SUM(E217)</f>
        <v>100000</v>
      </c>
      <c r="F215" s="269">
        <f>SUM(F217)</f>
        <v>98000</v>
      </c>
      <c r="G215" s="269">
        <f>SUM(G217)</f>
        <v>0</v>
      </c>
      <c r="H215" s="39">
        <f t="shared" si="5"/>
        <v>0</v>
      </c>
      <c r="I215" s="110">
        <f t="shared" si="6"/>
        <v>0</v>
      </c>
      <c r="J215" s="45"/>
      <c r="L215" s="119"/>
    </row>
    <row r="216" spans="1:12" ht="18" customHeight="1">
      <c r="A216" s="77" t="s">
        <v>44</v>
      </c>
      <c r="B216" s="112"/>
      <c r="C216" s="112" t="s">
        <v>85</v>
      </c>
      <c r="D216" s="112"/>
      <c r="E216" s="113">
        <f>E217</f>
        <v>100000</v>
      </c>
      <c r="F216" s="114">
        <f>SUM(F217)</f>
        <v>98000</v>
      </c>
      <c r="G216" s="114">
        <f>SUM(G217)</f>
        <v>0</v>
      </c>
      <c r="H216" s="80">
        <f aca="true" t="shared" si="7" ref="H216:H280">G216/F216</f>
        <v>0</v>
      </c>
      <c r="I216" s="110">
        <f t="shared" si="6"/>
        <v>0</v>
      </c>
      <c r="J216" s="115"/>
      <c r="L216" s="89"/>
    </row>
    <row r="217" spans="1:12" ht="19.5" customHeight="1">
      <c r="A217" s="26" t="s">
        <v>45</v>
      </c>
      <c r="B217" s="24"/>
      <c r="C217" s="24"/>
      <c r="D217" s="24" t="s">
        <v>86</v>
      </c>
      <c r="E217" s="25">
        <v>100000</v>
      </c>
      <c r="F217" s="259">
        <v>98000</v>
      </c>
      <c r="G217" s="44">
        <v>0</v>
      </c>
      <c r="H217" s="110">
        <f t="shared" si="7"/>
        <v>0</v>
      </c>
      <c r="I217" s="110">
        <f t="shared" si="6"/>
        <v>0</v>
      </c>
      <c r="J217" s="45"/>
      <c r="L217" s="89"/>
    </row>
    <row r="218" spans="1:12" s="79" customFormat="1" ht="21" customHeight="1">
      <c r="A218" s="27" t="s">
        <v>46</v>
      </c>
      <c r="B218" s="21">
        <v>801</v>
      </c>
      <c r="C218" s="21"/>
      <c r="D218" s="21"/>
      <c r="E218" s="22">
        <f>SUM(E219,E247,E262,E286,E323,E326,E342,E328)</f>
        <v>7136536</v>
      </c>
      <c r="F218" s="218">
        <f>SUM(F219,F247,F262,F286,F323,F326,F342,F328)</f>
        <v>6341401.24</v>
      </c>
      <c r="G218" s="218">
        <f>SUM(G219,G247,G262,G286,G323,G326,G342,G328)</f>
        <v>6173410.310000001</v>
      </c>
      <c r="H218" s="39">
        <f t="shared" si="7"/>
        <v>0.9735088628455879</v>
      </c>
      <c r="I218" s="39">
        <f t="shared" si="6"/>
        <v>0.3120506353439955</v>
      </c>
      <c r="J218" s="74">
        <v>0</v>
      </c>
      <c r="L218" s="121"/>
    </row>
    <row r="219" spans="1:12" ht="18" customHeight="1">
      <c r="A219" s="77" t="s">
        <v>47</v>
      </c>
      <c r="B219" s="112"/>
      <c r="C219" s="112">
        <v>80101</v>
      </c>
      <c r="D219" s="112"/>
      <c r="E219" s="113">
        <f>SUM(E220:E246)</f>
        <v>3901696</v>
      </c>
      <c r="F219" s="263">
        <f>SUM(F220:F246)</f>
        <v>3048930.24</v>
      </c>
      <c r="G219" s="263">
        <f>SUM(G220:G246)</f>
        <v>2999940.3100000005</v>
      </c>
      <c r="H219" s="80">
        <f t="shared" si="7"/>
        <v>0.9839320921950645</v>
      </c>
      <c r="I219" s="80">
        <f t="shared" si="6"/>
        <v>0.15163956917186716</v>
      </c>
      <c r="J219" s="115"/>
      <c r="L219" s="89"/>
    </row>
    <row r="220" spans="1:12" ht="19.5" customHeight="1">
      <c r="A220" s="37" t="s">
        <v>362</v>
      </c>
      <c r="B220" s="24"/>
      <c r="C220" s="24"/>
      <c r="D220" s="24">
        <v>3020</v>
      </c>
      <c r="E220" s="25">
        <v>6046</v>
      </c>
      <c r="F220" s="259">
        <v>6046</v>
      </c>
      <c r="G220" s="44">
        <v>5476.01</v>
      </c>
      <c r="H220" s="110">
        <f t="shared" si="7"/>
        <v>0.9057244459146544</v>
      </c>
      <c r="I220" s="110">
        <f t="shared" si="6"/>
        <v>0.00027679877309986746</v>
      </c>
      <c r="J220" s="45"/>
      <c r="K220" s="270"/>
      <c r="L220" s="89"/>
    </row>
    <row r="221" spans="1:12" s="79" customFormat="1" ht="19.5" customHeight="1">
      <c r="A221" s="26" t="s">
        <v>19</v>
      </c>
      <c r="B221" s="24"/>
      <c r="C221" s="24"/>
      <c r="D221" s="24">
        <v>4010</v>
      </c>
      <c r="E221" s="25">
        <v>1781382</v>
      </c>
      <c r="F221" s="259">
        <v>1853645</v>
      </c>
      <c r="G221" s="44">
        <v>1838517.26</v>
      </c>
      <c r="H221" s="110">
        <f t="shared" si="7"/>
        <v>0.9918389227710808</v>
      </c>
      <c r="I221" s="110">
        <f t="shared" si="6"/>
        <v>0.09293250412087087</v>
      </c>
      <c r="J221" s="45"/>
      <c r="L221" s="121"/>
    </row>
    <row r="222" spans="1:12" ht="19.5" customHeight="1">
      <c r="A222" s="26" t="s">
        <v>20</v>
      </c>
      <c r="B222" s="24"/>
      <c r="C222" s="24"/>
      <c r="D222" s="24">
        <v>4040</v>
      </c>
      <c r="E222" s="25">
        <v>145600</v>
      </c>
      <c r="F222" s="259">
        <v>144087</v>
      </c>
      <c r="G222" s="44">
        <v>144086.33</v>
      </c>
      <c r="H222" s="110">
        <f t="shared" si="7"/>
        <v>0.999995350031578</v>
      </c>
      <c r="I222" s="110">
        <f t="shared" si="6"/>
        <v>0.007283207913145269</v>
      </c>
      <c r="J222" s="45"/>
      <c r="L222" s="89"/>
    </row>
    <row r="223" spans="1:12" ht="19.5" customHeight="1">
      <c r="A223" s="26" t="s">
        <v>21</v>
      </c>
      <c r="B223" s="24"/>
      <c r="C223" s="24"/>
      <c r="D223" s="24">
        <v>4110</v>
      </c>
      <c r="E223" s="25">
        <v>326143</v>
      </c>
      <c r="F223" s="259">
        <v>331602</v>
      </c>
      <c r="G223" s="44">
        <v>324563.95</v>
      </c>
      <c r="H223" s="110">
        <f t="shared" si="7"/>
        <v>0.9787756105210463</v>
      </c>
      <c r="I223" s="110">
        <f t="shared" si="6"/>
        <v>0.016405905605074995</v>
      </c>
      <c r="J223" s="45"/>
      <c r="L223" s="89"/>
    </row>
    <row r="224" spans="1:12" ht="19.5" customHeight="1">
      <c r="A224" s="26" t="s">
        <v>22</v>
      </c>
      <c r="B224" s="24"/>
      <c r="C224" s="24"/>
      <c r="D224" s="24">
        <v>4120</v>
      </c>
      <c r="E224" s="25">
        <v>35906</v>
      </c>
      <c r="F224" s="259">
        <v>37400</v>
      </c>
      <c r="G224" s="44">
        <v>33537.09</v>
      </c>
      <c r="H224" s="110">
        <f t="shared" si="7"/>
        <v>0.8967136363636363</v>
      </c>
      <c r="I224" s="110">
        <f t="shared" si="6"/>
        <v>0.0016952170221273945</v>
      </c>
      <c r="J224" s="45"/>
      <c r="L224" s="89"/>
    </row>
    <row r="225" spans="1:12" ht="19.5" customHeight="1">
      <c r="A225" s="37" t="s">
        <v>165</v>
      </c>
      <c r="B225" s="24"/>
      <c r="C225" s="24"/>
      <c r="D225" s="36" t="s">
        <v>166</v>
      </c>
      <c r="E225" s="25">
        <v>500</v>
      </c>
      <c r="F225" s="259">
        <v>1000</v>
      </c>
      <c r="G225" s="44">
        <v>1000</v>
      </c>
      <c r="H225" s="110">
        <f t="shared" si="7"/>
        <v>1</v>
      </c>
      <c r="I225" s="110">
        <f t="shared" si="6"/>
        <v>5.054752878462009E-05</v>
      </c>
      <c r="J225" s="45"/>
      <c r="L225" s="89"/>
    </row>
    <row r="226" spans="1:12" ht="19.5" customHeight="1">
      <c r="A226" s="26" t="s">
        <v>9</v>
      </c>
      <c r="B226" s="24"/>
      <c r="C226" s="24"/>
      <c r="D226" s="24">
        <v>4210</v>
      </c>
      <c r="E226" s="25">
        <v>89840</v>
      </c>
      <c r="F226" s="259">
        <v>105115.24</v>
      </c>
      <c r="G226" s="44">
        <v>102452.71</v>
      </c>
      <c r="H226" s="110">
        <f t="shared" si="7"/>
        <v>0.974670371299157</v>
      </c>
      <c r="I226" s="110">
        <f t="shared" si="6"/>
        <v>0.005178731307787335</v>
      </c>
      <c r="J226" s="45"/>
      <c r="L226" s="89"/>
    </row>
    <row r="227" spans="1:12" ht="19.5" customHeight="1">
      <c r="A227" s="26" t="s">
        <v>9</v>
      </c>
      <c r="B227" s="24"/>
      <c r="C227" s="24"/>
      <c r="D227" s="24" t="s">
        <v>408</v>
      </c>
      <c r="E227" s="25">
        <v>260</v>
      </c>
      <c r="F227" s="259">
        <v>260</v>
      </c>
      <c r="G227" s="44">
        <v>252.65</v>
      </c>
      <c r="H227" s="110">
        <f t="shared" si="7"/>
        <v>0.9717307692307693</v>
      </c>
      <c r="I227" s="110">
        <f t="shared" si="6"/>
        <v>1.2770833147434267E-05</v>
      </c>
      <c r="J227" s="45"/>
      <c r="L227" s="89"/>
    </row>
    <row r="228" spans="1:12" ht="19.5" customHeight="1">
      <c r="A228" s="37" t="s">
        <v>146</v>
      </c>
      <c r="B228" s="24"/>
      <c r="C228" s="24"/>
      <c r="D228" s="24">
        <v>4240</v>
      </c>
      <c r="E228" s="25">
        <v>5200</v>
      </c>
      <c r="F228" s="259">
        <v>40724</v>
      </c>
      <c r="G228" s="44">
        <v>39220.43</v>
      </c>
      <c r="H228" s="110">
        <f t="shared" si="7"/>
        <v>0.9630790197426579</v>
      </c>
      <c r="I228" s="110">
        <f t="shared" si="6"/>
        <v>0.0019824958143701775</v>
      </c>
      <c r="J228" s="45"/>
      <c r="L228" s="89"/>
    </row>
    <row r="229" spans="1:12" ht="19.5" customHeight="1" hidden="1">
      <c r="A229" s="37" t="s">
        <v>146</v>
      </c>
      <c r="B229" s="24"/>
      <c r="C229" s="24"/>
      <c r="D229" s="24" t="s">
        <v>443</v>
      </c>
      <c r="E229" s="25">
        <v>0</v>
      </c>
      <c r="F229" s="259">
        <v>0</v>
      </c>
      <c r="G229" s="44">
        <v>0</v>
      </c>
      <c r="H229" s="110" t="e">
        <f t="shared" si="7"/>
        <v>#DIV/0!</v>
      </c>
      <c r="I229" s="110">
        <f t="shared" si="6"/>
        <v>0</v>
      </c>
      <c r="J229" s="45"/>
      <c r="L229" s="89"/>
    </row>
    <row r="230" spans="1:12" ht="19.5" customHeight="1">
      <c r="A230" s="26" t="s">
        <v>10</v>
      </c>
      <c r="B230" s="24"/>
      <c r="C230" s="24"/>
      <c r="D230" s="24">
        <v>4260</v>
      </c>
      <c r="E230" s="25">
        <v>26500</v>
      </c>
      <c r="F230" s="259">
        <v>28800</v>
      </c>
      <c r="G230" s="44">
        <v>24083.21</v>
      </c>
      <c r="H230" s="110">
        <f t="shared" si="7"/>
        <v>0.8362225694444444</v>
      </c>
      <c r="I230" s="110">
        <f t="shared" si="6"/>
        <v>0.0012173467507010504</v>
      </c>
      <c r="J230" s="45"/>
      <c r="L230" s="89"/>
    </row>
    <row r="231" spans="1:12" ht="19.5" customHeight="1">
      <c r="A231" s="26" t="s">
        <v>11</v>
      </c>
      <c r="B231" s="24"/>
      <c r="C231" s="24"/>
      <c r="D231" s="24">
        <v>4270</v>
      </c>
      <c r="E231" s="25">
        <v>5500</v>
      </c>
      <c r="F231" s="259">
        <v>6600</v>
      </c>
      <c r="G231" s="44">
        <v>6306.9</v>
      </c>
      <c r="H231" s="110">
        <f t="shared" si="7"/>
        <v>0.955590909090909</v>
      </c>
      <c r="I231" s="110">
        <f t="shared" si="6"/>
        <v>0.0003187982092917204</v>
      </c>
      <c r="J231" s="45"/>
      <c r="L231" s="89"/>
    </row>
    <row r="232" spans="1:12" ht="19.5" customHeight="1">
      <c r="A232" s="26" t="s">
        <v>48</v>
      </c>
      <c r="B232" s="24"/>
      <c r="C232" s="24"/>
      <c r="D232" s="24">
        <v>4280</v>
      </c>
      <c r="E232" s="25">
        <v>870</v>
      </c>
      <c r="F232" s="259">
        <v>870</v>
      </c>
      <c r="G232" s="44">
        <v>670</v>
      </c>
      <c r="H232" s="110">
        <f t="shared" si="7"/>
        <v>0.7701149425287356</v>
      </c>
      <c r="I232" s="110">
        <f t="shared" si="6"/>
        <v>3.3866844285695464E-05</v>
      </c>
      <c r="J232" s="45"/>
      <c r="L232" s="89"/>
    </row>
    <row r="233" spans="1:12" ht="19.5" customHeight="1">
      <c r="A233" s="26" t="s">
        <v>12</v>
      </c>
      <c r="B233" s="24"/>
      <c r="C233" s="24"/>
      <c r="D233" s="24">
        <v>4300</v>
      </c>
      <c r="E233" s="25">
        <v>16060</v>
      </c>
      <c r="F233" s="259">
        <v>18981</v>
      </c>
      <c r="G233" s="44">
        <v>17669.95</v>
      </c>
      <c r="H233" s="110">
        <f t="shared" si="7"/>
        <v>0.9309282967177704</v>
      </c>
      <c r="I233" s="110">
        <f t="shared" si="6"/>
        <v>0.0008931723062477979</v>
      </c>
      <c r="J233" s="45"/>
      <c r="L233" s="89"/>
    </row>
    <row r="234" spans="1:12" ht="19.5" customHeight="1">
      <c r="A234" s="26" t="s">
        <v>12</v>
      </c>
      <c r="B234" s="24"/>
      <c r="C234" s="24"/>
      <c r="D234" s="24" t="s">
        <v>375</v>
      </c>
      <c r="E234" s="25">
        <v>21000</v>
      </c>
      <c r="F234" s="259">
        <v>20600</v>
      </c>
      <c r="G234" s="44">
        <v>19371.91</v>
      </c>
      <c r="H234" s="110">
        <f t="shared" si="7"/>
        <v>0.9403839805825243</v>
      </c>
      <c r="I234" s="110">
        <f t="shared" si="6"/>
        <v>0.0009792021783380698</v>
      </c>
      <c r="J234" s="45"/>
      <c r="L234" s="89"/>
    </row>
    <row r="235" spans="1:12" ht="26.25" customHeight="1">
      <c r="A235" s="26" t="s">
        <v>406</v>
      </c>
      <c r="B235" s="24"/>
      <c r="C235" s="24"/>
      <c r="D235" s="24" t="s">
        <v>180</v>
      </c>
      <c r="E235" s="25">
        <v>24800</v>
      </c>
      <c r="F235" s="259">
        <v>25800</v>
      </c>
      <c r="G235" s="44">
        <v>23579.04</v>
      </c>
      <c r="H235" s="110">
        <f t="shared" si="7"/>
        <v>0.9139162790697675</v>
      </c>
      <c r="I235" s="110">
        <f t="shared" si="6"/>
        <v>0.0011918622031137085</v>
      </c>
      <c r="J235" s="45"/>
      <c r="L235" s="89"/>
    </row>
    <row r="236" spans="1:12" ht="19.5" customHeight="1">
      <c r="A236" s="37" t="s">
        <v>370</v>
      </c>
      <c r="B236" s="24"/>
      <c r="C236" s="24"/>
      <c r="D236" s="36" t="s">
        <v>167</v>
      </c>
      <c r="E236" s="25">
        <v>660</v>
      </c>
      <c r="F236" s="259">
        <v>660</v>
      </c>
      <c r="G236" s="44">
        <v>588</v>
      </c>
      <c r="H236" s="110">
        <f t="shared" si="7"/>
        <v>0.8909090909090909</v>
      </c>
      <c r="I236" s="110">
        <f t="shared" si="6"/>
        <v>2.9721946925356613E-05</v>
      </c>
      <c r="J236" s="45"/>
      <c r="L236" s="89"/>
    </row>
    <row r="237" spans="1:12" ht="26.25" customHeight="1">
      <c r="A237" s="37" t="s">
        <v>399</v>
      </c>
      <c r="B237" s="24"/>
      <c r="C237" s="24"/>
      <c r="D237" s="36" t="s">
        <v>204</v>
      </c>
      <c r="E237" s="25">
        <v>1800</v>
      </c>
      <c r="F237" s="259">
        <v>1800</v>
      </c>
      <c r="G237" s="44">
        <v>942.27</v>
      </c>
      <c r="H237" s="110">
        <f t="shared" si="7"/>
        <v>0.5234833333333333</v>
      </c>
      <c r="I237" s="110">
        <f t="shared" si="6"/>
        <v>4.762941994788398E-05</v>
      </c>
      <c r="J237" s="45"/>
      <c r="L237" s="89"/>
    </row>
    <row r="238" spans="1:12" ht="28.5" customHeight="1">
      <c r="A238" s="37" t="s">
        <v>583</v>
      </c>
      <c r="B238" s="24"/>
      <c r="C238" s="24"/>
      <c r="D238" s="36" t="s">
        <v>205</v>
      </c>
      <c r="E238" s="25">
        <v>3000</v>
      </c>
      <c r="F238" s="259">
        <v>3000</v>
      </c>
      <c r="G238" s="44">
        <v>2525.34</v>
      </c>
      <c r="H238" s="110">
        <f t="shared" si="7"/>
        <v>0.8417800000000001</v>
      </c>
      <c r="I238" s="110">
        <f t="shared" si="6"/>
        <v>0.0001276496963409525</v>
      </c>
      <c r="J238" s="45"/>
      <c r="L238" s="89"/>
    </row>
    <row r="239" spans="1:12" ht="19.5" customHeight="1">
      <c r="A239" s="26" t="s">
        <v>25</v>
      </c>
      <c r="B239" s="24"/>
      <c r="C239" s="24"/>
      <c r="D239" s="24">
        <v>4410</v>
      </c>
      <c r="E239" s="25">
        <v>6700</v>
      </c>
      <c r="F239" s="259">
        <v>7800</v>
      </c>
      <c r="G239" s="44">
        <v>7785.84</v>
      </c>
      <c r="H239" s="110">
        <f t="shared" si="7"/>
        <v>0.9981846153846154</v>
      </c>
      <c r="I239" s="110">
        <f t="shared" si="6"/>
        <v>0.0003935549715124465</v>
      </c>
      <c r="J239" s="45"/>
      <c r="L239" s="89"/>
    </row>
    <row r="240" spans="1:12" ht="19.5" customHeight="1" hidden="1">
      <c r="A240" s="26" t="s">
        <v>25</v>
      </c>
      <c r="B240" s="24"/>
      <c r="C240" s="24"/>
      <c r="D240" s="24" t="s">
        <v>444</v>
      </c>
      <c r="E240" s="25">
        <v>0</v>
      </c>
      <c r="F240" s="259">
        <v>0</v>
      </c>
      <c r="G240" s="44">
        <v>0</v>
      </c>
      <c r="H240" s="110" t="e">
        <f t="shared" si="7"/>
        <v>#DIV/0!</v>
      </c>
      <c r="I240" s="110">
        <f t="shared" si="6"/>
        <v>0</v>
      </c>
      <c r="J240" s="45"/>
      <c r="L240" s="89"/>
    </row>
    <row r="241" spans="1:12" ht="19.5" customHeight="1">
      <c r="A241" s="26" t="s">
        <v>285</v>
      </c>
      <c r="B241" s="24"/>
      <c r="C241" s="24"/>
      <c r="D241" s="24" t="s">
        <v>376</v>
      </c>
      <c r="E241" s="25">
        <v>35600</v>
      </c>
      <c r="F241" s="259">
        <v>36000</v>
      </c>
      <c r="G241" s="44">
        <v>29527.41</v>
      </c>
      <c r="H241" s="110">
        <f t="shared" si="7"/>
        <v>0.8202058333333333</v>
      </c>
      <c r="I241" s="110">
        <f t="shared" si="6"/>
        <v>0.0014925376069102791</v>
      </c>
      <c r="J241" s="45"/>
      <c r="L241" s="89"/>
    </row>
    <row r="242" spans="1:12" ht="19.5" customHeight="1">
      <c r="A242" s="26" t="s">
        <v>26</v>
      </c>
      <c r="B242" s="24"/>
      <c r="C242" s="24"/>
      <c r="D242" s="24">
        <v>4430</v>
      </c>
      <c r="E242" s="25">
        <v>7840</v>
      </c>
      <c r="F242" s="259">
        <v>7375</v>
      </c>
      <c r="G242" s="44">
        <v>7374.21</v>
      </c>
      <c r="H242" s="110">
        <f t="shared" si="7"/>
        <v>0.9998928813559322</v>
      </c>
      <c r="I242" s="110">
        <f t="shared" si="6"/>
        <v>0.00037274809223883333</v>
      </c>
      <c r="J242" s="45"/>
      <c r="L242" s="89"/>
    </row>
    <row r="243" spans="1:12" ht="19.5" customHeight="1">
      <c r="A243" s="26" t="s">
        <v>365</v>
      </c>
      <c r="B243" s="24"/>
      <c r="C243" s="24"/>
      <c r="D243" s="24">
        <v>4440</v>
      </c>
      <c r="E243" s="25">
        <v>138489</v>
      </c>
      <c r="F243" s="259">
        <v>140765</v>
      </c>
      <c r="G243" s="44">
        <v>140764.83</v>
      </c>
      <c r="H243" s="110">
        <f t="shared" si="7"/>
        <v>0.9999987923134301</v>
      </c>
      <c r="I243" s="110">
        <f t="shared" si="6"/>
        <v>0.007115314296287153</v>
      </c>
      <c r="J243" s="45"/>
      <c r="L243" s="89"/>
    </row>
    <row r="244" spans="1:12" ht="26.25" customHeight="1">
      <c r="A244" s="37" t="s">
        <v>218</v>
      </c>
      <c r="B244" s="24"/>
      <c r="C244" s="24"/>
      <c r="D244" s="36" t="s">
        <v>203</v>
      </c>
      <c r="E244" s="25">
        <v>2000</v>
      </c>
      <c r="F244" s="259">
        <v>2000</v>
      </c>
      <c r="G244" s="44">
        <v>1970</v>
      </c>
      <c r="H244" s="110">
        <f t="shared" si="7"/>
        <v>0.985</v>
      </c>
      <c r="I244" s="110">
        <f t="shared" si="6"/>
        <v>9.957863170570158E-05</v>
      </c>
      <c r="J244" s="45"/>
      <c r="L244" s="89"/>
    </row>
    <row r="245" spans="1:12" ht="19.5" customHeight="1">
      <c r="A245" s="37" t="s">
        <v>90</v>
      </c>
      <c r="B245" s="24"/>
      <c r="C245" s="24"/>
      <c r="D245" s="36" t="s">
        <v>89</v>
      </c>
      <c r="E245" s="25">
        <v>1220000</v>
      </c>
      <c r="F245" s="259">
        <v>228000</v>
      </c>
      <c r="G245" s="44">
        <v>227674.97</v>
      </c>
      <c r="H245" s="110">
        <f>G245/F245</f>
        <v>0.9985744298245615</v>
      </c>
      <c r="I245" s="110">
        <f t="shared" si="6"/>
        <v>0.011508407099612516</v>
      </c>
      <c r="J245" s="45"/>
      <c r="L245" s="89"/>
    </row>
    <row r="246" spans="1:12" ht="26.25" customHeight="1" hidden="1">
      <c r="A246" s="37" t="s">
        <v>436</v>
      </c>
      <c r="B246" s="24"/>
      <c r="C246" s="24"/>
      <c r="D246" s="36" t="s">
        <v>149</v>
      </c>
      <c r="E246" s="25">
        <v>0</v>
      </c>
      <c r="F246" s="259">
        <v>0</v>
      </c>
      <c r="G246" s="44">
        <v>0</v>
      </c>
      <c r="H246" s="110" t="e">
        <f t="shared" si="7"/>
        <v>#DIV/0!</v>
      </c>
      <c r="I246" s="110">
        <f t="shared" si="6"/>
        <v>0</v>
      </c>
      <c r="J246" s="45"/>
      <c r="L246" s="89"/>
    </row>
    <row r="247" spans="1:12" ht="18" customHeight="1">
      <c r="A247" s="77" t="s">
        <v>371</v>
      </c>
      <c r="B247" s="112"/>
      <c r="C247" s="112" t="s">
        <v>188</v>
      </c>
      <c r="D247" s="112"/>
      <c r="E247" s="113">
        <f>SUM(E248:E261)</f>
        <v>515440</v>
      </c>
      <c r="F247" s="263">
        <f>SUM(F248:F261)</f>
        <v>512301</v>
      </c>
      <c r="G247" s="263">
        <f>SUM(G248:G261)</f>
        <v>490417.77</v>
      </c>
      <c r="H247" s="80">
        <f t="shared" si="7"/>
        <v>0.9572844284902822</v>
      </c>
      <c r="I247" s="80">
        <f t="shared" si="6"/>
        <v>0.024789406345564195</v>
      </c>
      <c r="J247" s="115">
        <v>0</v>
      </c>
      <c r="L247" s="89"/>
    </row>
    <row r="248" spans="1:12" ht="19.5" customHeight="1">
      <c r="A248" s="26" t="s">
        <v>362</v>
      </c>
      <c r="B248" s="24"/>
      <c r="C248" s="24"/>
      <c r="D248" s="24">
        <v>3020</v>
      </c>
      <c r="E248" s="25">
        <v>1478</v>
      </c>
      <c r="F248" s="259">
        <v>1578</v>
      </c>
      <c r="G248" s="44">
        <v>1341.19</v>
      </c>
      <c r="H248" s="110">
        <f t="shared" si="7"/>
        <v>0.8499302915082383</v>
      </c>
      <c r="I248" s="110">
        <f t="shared" si="6"/>
        <v>6.779384013064462E-05</v>
      </c>
      <c r="J248" s="45"/>
      <c r="L248" s="89"/>
    </row>
    <row r="249" spans="1:12" s="79" customFormat="1" ht="19.5" customHeight="1">
      <c r="A249" s="26" t="s">
        <v>19</v>
      </c>
      <c r="B249" s="24"/>
      <c r="C249" s="24"/>
      <c r="D249" s="24">
        <v>4010</v>
      </c>
      <c r="E249" s="25">
        <v>333501</v>
      </c>
      <c r="F249" s="259">
        <v>328500</v>
      </c>
      <c r="G249" s="44">
        <v>319256.06</v>
      </c>
      <c r="H249" s="110">
        <f t="shared" si="7"/>
        <v>0.9718601522070015</v>
      </c>
      <c r="I249" s="110">
        <f t="shared" si="6"/>
        <v>0.016137604882514398</v>
      </c>
      <c r="J249" s="45"/>
      <c r="L249" s="121"/>
    </row>
    <row r="250" spans="1:12" ht="19.5" customHeight="1">
      <c r="A250" s="26" t="s">
        <v>20</v>
      </c>
      <c r="B250" s="24"/>
      <c r="C250" s="24"/>
      <c r="D250" s="24">
        <v>4040</v>
      </c>
      <c r="E250" s="25">
        <v>24187</v>
      </c>
      <c r="F250" s="259">
        <v>22430</v>
      </c>
      <c r="G250" s="44">
        <v>22429.71</v>
      </c>
      <c r="H250" s="110">
        <f t="shared" si="7"/>
        <v>0.9999870708872046</v>
      </c>
      <c r="I250" s="110">
        <f t="shared" si="6"/>
        <v>0.001133766411855681</v>
      </c>
      <c r="J250" s="45"/>
      <c r="L250" s="89"/>
    </row>
    <row r="251" spans="1:12" ht="19.5" customHeight="1">
      <c r="A251" s="26" t="s">
        <v>21</v>
      </c>
      <c r="B251" s="24"/>
      <c r="C251" s="24"/>
      <c r="D251" s="24">
        <v>4110</v>
      </c>
      <c r="E251" s="25">
        <v>61487</v>
      </c>
      <c r="F251" s="259">
        <v>61203</v>
      </c>
      <c r="G251" s="44">
        <v>60180.8</v>
      </c>
      <c r="H251" s="110">
        <f t="shared" si="7"/>
        <v>0.9832982043363888</v>
      </c>
      <c r="I251" s="110">
        <f t="shared" si="6"/>
        <v>0.003041990720281465</v>
      </c>
      <c r="J251" s="45"/>
      <c r="L251" s="89"/>
    </row>
    <row r="252" spans="1:12" ht="19.5" customHeight="1">
      <c r="A252" s="26" t="s">
        <v>22</v>
      </c>
      <c r="B252" s="24"/>
      <c r="C252" s="24"/>
      <c r="D252" s="24">
        <v>4120</v>
      </c>
      <c r="E252" s="25">
        <v>7313</v>
      </c>
      <c r="F252" s="259">
        <v>7294</v>
      </c>
      <c r="G252" s="44">
        <v>6669.36</v>
      </c>
      <c r="H252" s="110">
        <f t="shared" si="7"/>
        <v>0.914362489717576</v>
      </c>
      <c r="I252" s="110">
        <f t="shared" si="6"/>
        <v>0.00033711966657499386</v>
      </c>
      <c r="J252" s="45"/>
      <c r="L252" s="89"/>
    </row>
    <row r="253" spans="1:12" ht="19.5" customHeight="1">
      <c r="A253" s="26" t="s">
        <v>9</v>
      </c>
      <c r="B253" s="24"/>
      <c r="C253" s="24"/>
      <c r="D253" s="24">
        <v>4210</v>
      </c>
      <c r="E253" s="25">
        <v>35100</v>
      </c>
      <c r="F253" s="259">
        <v>34500</v>
      </c>
      <c r="G253" s="44">
        <v>30734.19</v>
      </c>
      <c r="H253" s="110">
        <f t="shared" si="7"/>
        <v>0.8908460869565217</v>
      </c>
      <c r="I253" s="110">
        <f t="shared" si="6"/>
        <v>0.001553537353696983</v>
      </c>
      <c r="J253" s="45"/>
      <c r="L253" s="89"/>
    </row>
    <row r="254" spans="1:12" ht="19.5" customHeight="1">
      <c r="A254" s="37" t="s">
        <v>146</v>
      </c>
      <c r="B254" s="24"/>
      <c r="C254" s="24"/>
      <c r="D254" s="24">
        <v>4240</v>
      </c>
      <c r="E254" s="25">
        <v>1000</v>
      </c>
      <c r="F254" s="259">
        <v>3632</v>
      </c>
      <c r="G254" s="44">
        <v>3546.1</v>
      </c>
      <c r="H254" s="110">
        <f t="shared" si="7"/>
        <v>0.9763491189427312</v>
      </c>
      <c r="I254" s="110">
        <f t="shared" si="6"/>
        <v>0.00017924659182314131</v>
      </c>
      <c r="J254" s="45"/>
      <c r="L254" s="89"/>
    </row>
    <row r="255" spans="1:12" ht="19.5" customHeight="1">
      <c r="A255" s="26" t="s">
        <v>10</v>
      </c>
      <c r="B255" s="24"/>
      <c r="C255" s="24"/>
      <c r="D255" s="24">
        <v>4260</v>
      </c>
      <c r="E255" s="25">
        <v>16100</v>
      </c>
      <c r="F255" s="259">
        <v>17600</v>
      </c>
      <c r="G255" s="44">
        <v>14183.25</v>
      </c>
      <c r="H255" s="110">
        <f t="shared" si="7"/>
        <v>0.8058664772727273</v>
      </c>
      <c r="I255" s="110">
        <f t="shared" si="6"/>
        <v>0.0007169282376344629</v>
      </c>
      <c r="J255" s="45"/>
      <c r="L255" s="89"/>
    </row>
    <row r="256" spans="1:12" ht="19.5" customHeight="1">
      <c r="A256" s="37" t="s">
        <v>11</v>
      </c>
      <c r="B256" s="24"/>
      <c r="C256" s="24"/>
      <c r="D256" s="36" t="s">
        <v>136</v>
      </c>
      <c r="E256" s="25">
        <v>2000</v>
      </c>
      <c r="F256" s="259">
        <v>2500</v>
      </c>
      <c r="G256" s="44">
        <v>180</v>
      </c>
      <c r="H256" s="110">
        <f t="shared" si="7"/>
        <v>0.072</v>
      </c>
      <c r="I256" s="110">
        <f t="shared" si="6"/>
        <v>9.098555181231616E-06</v>
      </c>
      <c r="J256" s="45"/>
      <c r="L256" s="89"/>
    </row>
    <row r="257" spans="1:12" ht="19.5" customHeight="1">
      <c r="A257" s="26" t="s">
        <v>48</v>
      </c>
      <c r="B257" s="24"/>
      <c r="C257" s="24"/>
      <c r="D257" s="24">
        <v>4280</v>
      </c>
      <c r="E257" s="25">
        <v>210</v>
      </c>
      <c r="F257" s="259">
        <v>210</v>
      </c>
      <c r="G257" s="44">
        <v>150</v>
      </c>
      <c r="H257" s="110">
        <f t="shared" si="7"/>
        <v>0.7142857142857143</v>
      </c>
      <c r="I257" s="110">
        <f t="shared" si="6"/>
        <v>7.582129317693014E-06</v>
      </c>
      <c r="J257" s="45"/>
      <c r="L257" s="89"/>
    </row>
    <row r="258" spans="1:12" ht="19.5" customHeight="1">
      <c r="A258" s="26" t="s">
        <v>12</v>
      </c>
      <c r="B258" s="24"/>
      <c r="C258" s="24"/>
      <c r="D258" s="24">
        <v>4300</v>
      </c>
      <c r="E258" s="25">
        <v>4850</v>
      </c>
      <c r="F258" s="259">
        <v>6550</v>
      </c>
      <c r="G258" s="44">
        <v>5514.65</v>
      </c>
      <c r="H258" s="110">
        <f t="shared" si="7"/>
        <v>0.8419312977099236</v>
      </c>
      <c r="I258" s="110">
        <f t="shared" si="6"/>
        <v>0.00027875192961210516</v>
      </c>
      <c r="J258" s="45"/>
      <c r="L258" s="89"/>
    </row>
    <row r="259" spans="1:12" ht="19.5" customHeight="1">
      <c r="A259" s="26" t="s">
        <v>26</v>
      </c>
      <c r="B259" s="24"/>
      <c r="C259" s="24"/>
      <c r="D259" s="24" t="s">
        <v>92</v>
      </c>
      <c r="E259" s="25">
        <v>4300</v>
      </c>
      <c r="F259" s="259">
        <v>4064</v>
      </c>
      <c r="G259" s="44">
        <v>4063.33</v>
      </c>
      <c r="H259" s="110">
        <f t="shared" si="7"/>
        <v>0.9998351377952756</v>
      </c>
      <c r="I259" s="110">
        <f t="shared" si="6"/>
        <v>0.00020539129013641037</v>
      </c>
      <c r="J259" s="45"/>
      <c r="L259" s="89"/>
    </row>
    <row r="260" spans="1:12" ht="19.5" customHeight="1">
      <c r="A260" s="26" t="s">
        <v>365</v>
      </c>
      <c r="B260" s="24"/>
      <c r="C260" s="24"/>
      <c r="D260" s="24">
        <v>4440</v>
      </c>
      <c r="E260" s="25">
        <v>23844</v>
      </c>
      <c r="F260" s="259">
        <v>22170</v>
      </c>
      <c r="G260" s="44">
        <v>22169.13</v>
      </c>
      <c r="H260" s="110">
        <f t="shared" si="7"/>
        <v>0.9999607577807849</v>
      </c>
      <c r="I260" s="110">
        <f aca="true" t="shared" si="8" ref="I260:I323">G260/19783360.81</f>
        <v>0.0011205947368049848</v>
      </c>
      <c r="J260" s="45"/>
      <c r="L260" s="89"/>
    </row>
    <row r="261" spans="1:12" ht="26.25" customHeight="1">
      <c r="A261" s="37" t="s">
        <v>218</v>
      </c>
      <c r="B261" s="24"/>
      <c r="C261" s="24"/>
      <c r="D261" s="24" t="s">
        <v>203</v>
      </c>
      <c r="E261" s="25">
        <v>70</v>
      </c>
      <c r="F261" s="259">
        <v>70</v>
      </c>
      <c r="G261" s="44">
        <v>0</v>
      </c>
      <c r="H261" s="110">
        <f t="shared" si="7"/>
        <v>0</v>
      </c>
      <c r="I261" s="110">
        <f t="shared" si="8"/>
        <v>0</v>
      </c>
      <c r="J261" s="45"/>
      <c r="L261" s="89"/>
    </row>
    <row r="262" spans="1:12" ht="18" customHeight="1">
      <c r="A262" s="77" t="s">
        <v>189</v>
      </c>
      <c r="B262" s="112"/>
      <c r="C262" s="112" t="s">
        <v>124</v>
      </c>
      <c r="D262" s="112"/>
      <c r="E262" s="113">
        <f>SUM(E263:E285)</f>
        <v>968019</v>
      </c>
      <c r="F262" s="263">
        <f>SUM(F263:F285)</f>
        <v>1002661</v>
      </c>
      <c r="G262" s="263">
        <f>SUM(G263:G285)</f>
        <v>982468.7900000002</v>
      </c>
      <c r="H262" s="80">
        <f t="shared" si="7"/>
        <v>0.9798613788708249</v>
      </c>
      <c r="I262" s="80">
        <f t="shared" si="8"/>
        <v>0.04966136944251588</v>
      </c>
      <c r="J262" s="115">
        <v>0</v>
      </c>
      <c r="L262" s="89"/>
    </row>
    <row r="263" spans="1:12" ht="38.25" customHeight="1" hidden="1">
      <c r="A263" s="37" t="s">
        <v>407</v>
      </c>
      <c r="B263" s="36"/>
      <c r="C263" s="36"/>
      <c r="D263" s="36" t="s">
        <v>97</v>
      </c>
      <c r="E263" s="38">
        <v>0</v>
      </c>
      <c r="F263" s="44">
        <v>0</v>
      </c>
      <c r="G263" s="44">
        <v>0</v>
      </c>
      <c r="H263" s="110" t="e">
        <f t="shared" si="7"/>
        <v>#DIV/0!</v>
      </c>
      <c r="I263" s="110">
        <f t="shared" si="8"/>
        <v>0</v>
      </c>
      <c r="J263" s="45"/>
      <c r="L263" s="89"/>
    </row>
    <row r="264" spans="1:12" s="79" customFormat="1" ht="19.5" customHeight="1">
      <c r="A264" s="37" t="s">
        <v>362</v>
      </c>
      <c r="B264" s="24"/>
      <c r="C264" s="24"/>
      <c r="D264" s="36" t="s">
        <v>98</v>
      </c>
      <c r="E264" s="25">
        <v>1774</v>
      </c>
      <c r="F264" s="259">
        <v>2384</v>
      </c>
      <c r="G264" s="44">
        <v>2308.01</v>
      </c>
      <c r="H264" s="110">
        <f t="shared" si="7"/>
        <v>0.9681250000000001</v>
      </c>
      <c r="I264" s="110">
        <f t="shared" si="8"/>
        <v>0.00011666420191019103</v>
      </c>
      <c r="J264" s="45"/>
      <c r="L264" s="121"/>
    </row>
    <row r="265" spans="1:12" s="85" customFormat="1" ht="19.5" customHeight="1">
      <c r="A265" s="26" t="s">
        <v>19</v>
      </c>
      <c r="B265" s="24"/>
      <c r="C265" s="24"/>
      <c r="D265" s="24">
        <v>4010</v>
      </c>
      <c r="E265" s="25">
        <v>573881</v>
      </c>
      <c r="F265" s="259">
        <v>576895</v>
      </c>
      <c r="G265" s="44">
        <v>574949.54</v>
      </c>
      <c r="H265" s="110">
        <f t="shared" si="7"/>
        <v>0.9966277052149872</v>
      </c>
      <c r="I265" s="110">
        <f t="shared" si="8"/>
        <v>0.029062278422854082</v>
      </c>
      <c r="J265" s="45"/>
      <c r="L265" s="89"/>
    </row>
    <row r="266" spans="1:12" ht="19.5" customHeight="1">
      <c r="A266" s="26" t="s">
        <v>20</v>
      </c>
      <c r="B266" s="24"/>
      <c r="C266" s="24"/>
      <c r="D266" s="24">
        <v>4040</v>
      </c>
      <c r="E266" s="25">
        <v>43820</v>
      </c>
      <c r="F266" s="259">
        <v>42251</v>
      </c>
      <c r="G266" s="44">
        <v>42250.79</v>
      </c>
      <c r="H266" s="110">
        <f t="shared" si="7"/>
        <v>0.999995029703439</v>
      </c>
      <c r="I266" s="110">
        <f t="shared" si="8"/>
        <v>0.002135673023697939</v>
      </c>
      <c r="J266" s="45"/>
      <c r="L266" s="89"/>
    </row>
    <row r="267" spans="1:12" ht="19.5" customHeight="1">
      <c r="A267" s="26" t="s">
        <v>21</v>
      </c>
      <c r="B267" s="24"/>
      <c r="C267" s="24"/>
      <c r="D267" s="24">
        <v>4110</v>
      </c>
      <c r="E267" s="25">
        <v>104443</v>
      </c>
      <c r="F267" s="259">
        <v>105924</v>
      </c>
      <c r="G267" s="44">
        <v>102494.03</v>
      </c>
      <c r="H267" s="110">
        <f t="shared" si="7"/>
        <v>0.9676185755824931</v>
      </c>
      <c r="I267" s="110">
        <f t="shared" si="8"/>
        <v>0.0051808199316767155</v>
      </c>
      <c r="J267" s="45"/>
      <c r="L267" s="89"/>
    </row>
    <row r="268" spans="1:12" ht="19.5" customHeight="1">
      <c r="A268" s="26" t="s">
        <v>22</v>
      </c>
      <c r="B268" s="24"/>
      <c r="C268" s="24"/>
      <c r="D268" s="24">
        <v>4120</v>
      </c>
      <c r="E268" s="25">
        <v>12714</v>
      </c>
      <c r="F268" s="259">
        <v>13650</v>
      </c>
      <c r="G268" s="44">
        <v>12403.15</v>
      </c>
      <c r="H268" s="110">
        <f t="shared" si="7"/>
        <v>0.9086556776556777</v>
      </c>
      <c r="I268" s="110">
        <f t="shared" si="8"/>
        <v>0.0006269485816449607</v>
      </c>
      <c r="J268" s="45"/>
      <c r="L268" s="89"/>
    </row>
    <row r="269" spans="1:12" ht="19.5" customHeight="1" hidden="1">
      <c r="A269" s="37" t="s">
        <v>165</v>
      </c>
      <c r="B269" s="24"/>
      <c r="C269" s="24"/>
      <c r="D269" s="36" t="s">
        <v>166</v>
      </c>
      <c r="E269" s="25">
        <v>0</v>
      </c>
      <c r="F269" s="259">
        <v>0</v>
      </c>
      <c r="G269" s="44">
        <v>0</v>
      </c>
      <c r="H269" s="110"/>
      <c r="I269" s="110">
        <f t="shared" si="8"/>
        <v>0</v>
      </c>
      <c r="J269" s="45"/>
      <c r="L269" s="89"/>
    </row>
    <row r="270" spans="1:12" ht="19.5" customHeight="1">
      <c r="A270" s="26" t="s">
        <v>9</v>
      </c>
      <c r="B270" s="24"/>
      <c r="C270" s="24"/>
      <c r="D270" s="24">
        <v>4210</v>
      </c>
      <c r="E270" s="25">
        <v>67222</v>
      </c>
      <c r="F270" s="259">
        <v>87679</v>
      </c>
      <c r="G270" s="44">
        <v>83267.84</v>
      </c>
      <c r="H270" s="110">
        <f t="shared" si="7"/>
        <v>0.9496896634313803</v>
      </c>
      <c r="I270" s="110">
        <f t="shared" si="8"/>
        <v>0.00420898353923314</v>
      </c>
      <c r="J270" s="45"/>
      <c r="L270" s="89"/>
    </row>
    <row r="271" spans="1:12" ht="19.5" customHeight="1">
      <c r="A271" s="37" t="s">
        <v>60</v>
      </c>
      <c r="B271" s="24"/>
      <c r="C271" s="24"/>
      <c r="D271" s="36" t="s">
        <v>139</v>
      </c>
      <c r="E271" s="25">
        <v>76000</v>
      </c>
      <c r="F271" s="259">
        <v>80000</v>
      </c>
      <c r="G271" s="44">
        <v>78585.35</v>
      </c>
      <c r="H271" s="110">
        <f t="shared" si="7"/>
        <v>0.9823168750000001</v>
      </c>
      <c r="I271" s="110">
        <f t="shared" si="8"/>
        <v>0.003972295241174445</v>
      </c>
      <c r="J271" s="45"/>
      <c r="L271" s="89"/>
    </row>
    <row r="272" spans="1:12" ht="19.5" customHeight="1">
      <c r="A272" s="37" t="s">
        <v>146</v>
      </c>
      <c r="B272" s="24"/>
      <c r="C272" s="24"/>
      <c r="D272" s="24">
        <v>4240</v>
      </c>
      <c r="E272" s="25">
        <v>5000</v>
      </c>
      <c r="F272" s="259">
        <v>6817</v>
      </c>
      <c r="G272" s="44">
        <v>6125.52</v>
      </c>
      <c r="H272" s="110">
        <f t="shared" si="7"/>
        <v>0.8985653513275635</v>
      </c>
      <c r="I272" s="110">
        <f t="shared" si="8"/>
        <v>0.0003096298985207661</v>
      </c>
      <c r="J272" s="45"/>
      <c r="L272" s="89"/>
    </row>
    <row r="273" spans="1:12" ht="19.5" customHeight="1">
      <c r="A273" s="37" t="s">
        <v>10</v>
      </c>
      <c r="B273" s="24"/>
      <c r="C273" s="24"/>
      <c r="D273" s="36" t="s">
        <v>154</v>
      </c>
      <c r="E273" s="25">
        <v>20000</v>
      </c>
      <c r="F273" s="259">
        <v>20000</v>
      </c>
      <c r="G273" s="44">
        <v>17755.67</v>
      </c>
      <c r="H273" s="110">
        <f t="shared" si="7"/>
        <v>0.8877835</v>
      </c>
      <c r="I273" s="110">
        <f t="shared" si="8"/>
        <v>0.0008975052404152153</v>
      </c>
      <c r="J273" s="45"/>
      <c r="L273" s="89"/>
    </row>
    <row r="274" spans="1:12" ht="19.5" customHeight="1">
      <c r="A274" s="26" t="s">
        <v>11</v>
      </c>
      <c r="B274" s="24"/>
      <c r="C274" s="24"/>
      <c r="D274" s="24">
        <v>4270</v>
      </c>
      <c r="E274" s="25">
        <v>2700</v>
      </c>
      <c r="F274" s="259">
        <v>6700</v>
      </c>
      <c r="G274" s="44">
        <v>5434.5</v>
      </c>
      <c r="H274" s="110">
        <f t="shared" si="7"/>
        <v>0.8111194029850747</v>
      </c>
      <c r="I274" s="110">
        <f t="shared" si="8"/>
        <v>0.0002747005451800179</v>
      </c>
      <c r="J274" s="45"/>
      <c r="L274" s="89"/>
    </row>
    <row r="275" spans="1:12" ht="19.5" customHeight="1">
      <c r="A275" s="26" t="s">
        <v>48</v>
      </c>
      <c r="B275" s="24"/>
      <c r="C275" s="24"/>
      <c r="D275" s="24">
        <v>4280</v>
      </c>
      <c r="E275" s="25">
        <v>185</v>
      </c>
      <c r="F275" s="259">
        <v>445</v>
      </c>
      <c r="G275" s="44">
        <v>440</v>
      </c>
      <c r="H275" s="110">
        <f t="shared" si="7"/>
        <v>0.9887640449438202</v>
      </c>
      <c r="I275" s="110">
        <f t="shared" si="8"/>
        <v>2.224091266523284E-05</v>
      </c>
      <c r="J275" s="45"/>
      <c r="L275" s="89"/>
    </row>
    <row r="276" spans="1:12" ht="19.5" customHeight="1">
      <c r="A276" s="26" t="s">
        <v>12</v>
      </c>
      <c r="B276" s="24"/>
      <c r="C276" s="24"/>
      <c r="D276" s="24">
        <v>4300</v>
      </c>
      <c r="E276" s="25">
        <v>8050</v>
      </c>
      <c r="F276" s="259">
        <v>9050</v>
      </c>
      <c r="G276" s="44">
        <v>7398</v>
      </c>
      <c r="H276" s="110">
        <f t="shared" si="7"/>
        <v>0.8174585635359116</v>
      </c>
      <c r="I276" s="110">
        <f t="shared" si="8"/>
        <v>0.0003739506179486194</v>
      </c>
      <c r="J276" s="45"/>
      <c r="L276" s="89"/>
    </row>
    <row r="277" spans="1:12" ht="19.5" customHeight="1">
      <c r="A277" s="37" t="s">
        <v>372</v>
      </c>
      <c r="B277" s="24"/>
      <c r="C277" s="24"/>
      <c r="D277" s="36" t="s">
        <v>167</v>
      </c>
      <c r="E277" s="25">
        <v>580</v>
      </c>
      <c r="F277" s="259">
        <v>1300</v>
      </c>
      <c r="G277" s="44">
        <v>1066</v>
      </c>
      <c r="H277" s="110">
        <f t="shared" si="7"/>
        <v>0.82</v>
      </c>
      <c r="I277" s="110">
        <f t="shared" si="8"/>
        <v>5.388366568440502E-05</v>
      </c>
      <c r="J277" s="45"/>
      <c r="L277" s="89"/>
    </row>
    <row r="278" spans="1:12" ht="26.25" customHeight="1">
      <c r="A278" s="37" t="s">
        <v>584</v>
      </c>
      <c r="B278" s="24"/>
      <c r="C278" s="24"/>
      <c r="D278" s="36" t="s">
        <v>204</v>
      </c>
      <c r="E278" s="25">
        <v>400</v>
      </c>
      <c r="F278" s="259">
        <v>400</v>
      </c>
      <c r="G278" s="44">
        <v>231.95</v>
      </c>
      <c r="H278" s="110">
        <f t="shared" si="7"/>
        <v>0.5798749999999999</v>
      </c>
      <c r="I278" s="110">
        <f t="shared" si="8"/>
        <v>1.172449930159263E-05</v>
      </c>
      <c r="J278" s="45"/>
      <c r="L278" s="89"/>
    </row>
    <row r="279" spans="1:12" ht="26.25" customHeight="1">
      <c r="A279" s="37" t="s">
        <v>585</v>
      </c>
      <c r="B279" s="24"/>
      <c r="C279" s="24"/>
      <c r="D279" s="36" t="s">
        <v>205</v>
      </c>
      <c r="E279" s="25">
        <v>1200</v>
      </c>
      <c r="F279" s="259">
        <v>1200</v>
      </c>
      <c r="G279" s="44">
        <v>543.4</v>
      </c>
      <c r="H279" s="110">
        <f t="shared" si="7"/>
        <v>0.4528333333333333</v>
      </c>
      <c r="I279" s="110">
        <f t="shared" si="8"/>
        <v>2.7467527141562558E-05</v>
      </c>
      <c r="J279" s="45"/>
      <c r="L279" s="89"/>
    </row>
    <row r="280" spans="1:12" ht="26.25" customHeight="1" hidden="1">
      <c r="A280" s="37" t="s">
        <v>216</v>
      </c>
      <c r="B280" s="24"/>
      <c r="C280" s="24"/>
      <c r="D280" s="36" t="s">
        <v>217</v>
      </c>
      <c r="E280" s="25">
        <v>0</v>
      </c>
      <c r="F280" s="259">
        <v>0</v>
      </c>
      <c r="G280" s="44">
        <v>0</v>
      </c>
      <c r="H280" s="110" t="e">
        <f t="shared" si="7"/>
        <v>#DIV/0!</v>
      </c>
      <c r="I280" s="110">
        <f t="shared" si="8"/>
        <v>0</v>
      </c>
      <c r="J280" s="45"/>
      <c r="L280" s="89"/>
    </row>
    <row r="281" spans="1:12" ht="19.5" customHeight="1">
      <c r="A281" s="26" t="s">
        <v>25</v>
      </c>
      <c r="B281" s="24"/>
      <c r="C281" s="24"/>
      <c r="D281" s="24">
        <v>4410</v>
      </c>
      <c r="E281" s="25">
        <v>400</v>
      </c>
      <c r="F281" s="259">
        <v>400</v>
      </c>
      <c r="G281" s="44">
        <v>0</v>
      </c>
      <c r="H281" s="110">
        <f aca="true" t="shared" si="9" ref="H281:H344">G281/F281</f>
        <v>0</v>
      </c>
      <c r="I281" s="110">
        <f t="shared" si="8"/>
        <v>0</v>
      </c>
      <c r="J281" s="45"/>
      <c r="L281" s="89"/>
    </row>
    <row r="282" spans="1:12" ht="19.5" customHeight="1">
      <c r="A282" s="26" t="s">
        <v>26</v>
      </c>
      <c r="B282" s="24"/>
      <c r="C282" s="24"/>
      <c r="D282" s="24">
        <v>4430</v>
      </c>
      <c r="E282" s="25">
        <v>5200</v>
      </c>
      <c r="F282" s="259">
        <v>3016</v>
      </c>
      <c r="G282" s="44">
        <v>3015.61</v>
      </c>
      <c r="H282" s="110">
        <f t="shared" si="9"/>
        <v>0.9998706896551725</v>
      </c>
      <c r="I282" s="110">
        <f t="shared" si="8"/>
        <v>0.0001524316332781882</v>
      </c>
      <c r="J282" s="45"/>
      <c r="L282" s="89"/>
    </row>
    <row r="283" spans="1:12" ht="19.5" customHeight="1">
      <c r="A283" s="26" t="s">
        <v>365</v>
      </c>
      <c r="B283" s="24"/>
      <c r="C283" s="24"/>
      <c r="D283" s="24">
        <v>4440</v>
      </c>
      <c r="E283" s="25">
        <v>44100</v>
      </c>
      <c r="F283" s="259">
        <v>44200</v>
      </c>
      <c r="G283" s="44">
        <v>44199.43</v>
      </c>
      <c r="H283" s="110">
        <f t="shared" si="9"/>
        <v>0.9999871040723982</v>
      </c>
      <c r="I283" s="110">
        <f t="shared" si="8"/>
        <v>0.002234171960188801</v>
      </c>
      <c r="J283" s="45"/>
      <c r="L283" s="89"/>
    </row>
    <row r="284" spans="1:12" ht="26.25" customHeight="1">
      <c r="A284" s="37" t="s">
        <v>223</v>
      </c>
      <c r="B284" s="24"/>
      <c r="C284" s="24"/>
      <c r="D284" s="36" t="s">
        <v>203</v>
      </c>
      <c r="E284" s="25">
        <v>350</v>
      </c>
      <c r="F284" s="259">
        <v>350</v>
      </c>
      <c r="G284" s="44">
        <v>0</v>
      </c>
      <c r="H284" s="110">
        <f t="shared" si="9"/>
        <v>0</v>
      </c>
      <c r="I284" s="110">
        <f t="shared" si="8"/>
        <v>0</v>
      </c>
      <c r="J284" s="45"/>
      <c r="L284" s="89"/>
    </row>
    <row r="285" spans="1:12" ht="19.5" customHeight="1" hidden="1">
      <c r="A285" s="37" t="s">
        <v>90</v>
      </c>
      <c r="B285" s="24"/>
      <c r="C285" s="24"/>
      <c r="D285" s="36" t="s">
        <v>89</v>
      </c>
      <c r="E285" s="25">
        <v>0</v>
      </c>
      <c r="F285" s="259">
        <v>0</v>
      </c>
      <c r="G285" s="44">
        <v>0</v>
      </c>
      <c r="H285" s="110" t="e">
        <f t="shared" si="9"/>
        <v>#DIV/0!</v>
      </c>
      <c r="I285" s="110">
        <f t="shared" si="8"/>
        <v>0</v>
      </c>
      <c r="J285" s="45"/>
      <c r="L285" s="89"/>
    </row>
    <row r="286" spans="1:12" ht="18" customHeight="1">
      <c r="A286" s="77" t="s">
        <v>49</v>
      </c>
      <c r="B286" s="112"/>
      <c r="C286" s="112" t="s">
        <v>190</v>
      </c>
      <c r="D286" s="112"/>
      <c r="E286" s="113">
        <f>SUM(E287:E322)</f>
        <v>1385671</v>
      </c>
      <c r="F286" s="114">
        <f>SUM(F287:F322)</f>
        <v>1405845</v>
      </c>
      <c r="G286" s="114">
        <f>SUM(G287:G322)</f>
        <v>1376189.1800000004</v>
      </c>
      <c r="H286" s="80">
        <f t="shared" si="9"/>
        <v>0.9789053416272778</v>
      </c>
      <c r="I286" s="80">
        <f t="shared" si="8"/>
        <v>0.06956296218913274</v>
      </c>
      <c r="J286" s="115">
        <v>0</v>
      </c>
      <c r="L286" s="89"/>
    </row>
    <row r="287" spans="1:12" ht="19.5" customHeight="1">
      <c r="A287" s="37" t="s">
        <v>362</v>
      </c>
      <c r="B287" s="24"/>
      <c r="C287" s="36"/>
      <c r="D287" s="36" t="s">
        <v>98</v>
      </c>
      <c r="E287" s="25">
        <v>1614</v>
      </c>
      <c r="F287" s="259">
        <v>2014</v>
      </c>
      <c r="G287" s="44">
        <v>1875.17</v>
      </c>
      <c r="H287" s="110">
        <f t="shared" si="9"/>
        <v>0.9310675273088381</v>
      </c>
      <c r="I287" s="110">
        <f t="shared" si="8"/>
        <v>9.478520955105607E-05</v>
      </c>
      <c r="J287" s="45"/>
      <c r="L287" s="89"/>
    </row>
    <row r="288" spans="1:12" s="79" customFormat="1" ht="19.5" customHeight="1">
      <c r="A288" s="26" t="s">
        <v>19</v>
      </c>
      <c r="B288" s="24"/>
      <c r="C288" s="24"/>
      <c r="D288" s="24">
        <v>4010</v>
      </c>
      <c r="E288" s="25">
        <v>961137</v>
      </c>
      <c r="F288" s="259">
        <v>971458</v>
      </c>
      <c r="G288" s="44">
        <v>962889.93</v>
      </c>
      <c r="H288" s="110">
        <f t="shared" si="9"/>
        <v>0.9911801951293829</v>
      </c>
      <c r="I288" s="110">
        <f t="shared" si="8"/>
        <v>0.04867170645309583</v>
      </c>
      <c r="J288" s="45"/>
      <c r="L288" s="121"/>
    </row>
    <row r="289" spans="1:12" ht="19.5" customHeight="1" hidden="1">
      <c r="A289" s="26" t="s">
        <v>19</v>
      </c>
      <c r="B289" s="24"/>
      <c r="C289" s="24"/>
      <c r="D289" s="24" t="s">
        <v>445</v>
      </c>
      <c r="E289" s="25">
        <v>0</v>
      </c>
      <c r="F289" s="259">
        <v>0</v>
      </c>
      <c r="G289" s="44">
        <v>0</v>
      </c>
      <c r="H289" s="110" t="e">
        <f t="shared" si="9"/>
        <v>#DIV/0!</v>
      </c>
      <c r="I289" s="110">
        <f t="shared" si="8"/>
        <v>0</v>
      </c>
      <c r="J289" s="45"/>
      <c r="L289" s="89"/>
    </row>
    <row r="290" spans="1:12" ht="19.5" customHeight="1">
      <c r="A290" s="26" t="s">
        <v>19</v>
      </c>
      <c r="B290" s="24"/>
      <c r="C290" s="24"/>
      <c r="D290" s="24" t="s">
        <v>445</v>
      </c>
      <c r="E290" s="25">
        <v>0</v>
      </c>
      <c r="F290" s="259">
        <v>1000</v>
      </c>
      <c r="G290" s="44">
        <v>1000</v>
      </c>
      <c r="H290" s="110">
        <f t="shared" si="9"/>
        <v>1</v>
      </c>
      <c r="I290" s="110">
        <f t="shared" si="8"/>
        <v>5.054752878462009E-05</v>
      </c>
      <c r="J290" s="45"/>
      <c r="L290" s="89"/>
    </row>
    <row r="291" spans="1:12" ht="19.5" customHeight="1">
      <c r="A291" s="37" t="s">
        <v>20</v>
      </c>
      <c r="B291" s="24"/>
      <c r="C291" s="24"/>
      <c r="D291" s="36" t="s">
        <v>172</v>
      </c>
      <c r="E291" s="25">
        <v>83204</v>
      </c>
      <c r="F291" s="259">
        <v>82635</v>
      </c>
      <c r="G291" s="44">
        <v>82634.78</v>
      </c>
      <c r="H291" s="110">
        <f t="shared" si="9"/>
        <v>0.9999973376898409</v>
      </c>
      <c r="I291" s="110">
        <f t="shared" si="8"/>
        <v>0.004176983920660749</v>
      </c>
      <c r="J291" s="45"/>
      <c r="L291" s="89"/>
    </row>
    <row r="292" spans="1:12" ht="19.5" customHeight="1">
      <c r="A292" s="26" t="s">
        <v>21</v>
      </c>
      <c r="B292" s="24"/>
      <c r="C292" s="24"/>
      <c r="D292" s="24">
        <v>4110</v>
      </c>
      <c r="E292" s="25">
        <v>177261</v>
      </c>
      <c r="F292" s="259">
        <v>179455</v>
      </c>
      <c r="G292" s="44">
        <v>176814.37</v>
      </c>
      <c r="H292" s="110">
        <f t="shared" si="9"/>
        <v>0.9852852804324204</v>
      </c>
      <c r="I292" s="110">
        <f t="shared" si="8"/>
        <v>0.008937529457109468</v>
      </c>
      <c r="J292" s="45"/>
      <c r="L292" s="89"/>
    </row>
    <row r="293" spans="1:12" ht="19.5" customHeight="1" hidden="1">
      <c r="A293" s="26" t="s">
        <v>21</v>
      </c>
      <c r="B293" s="24"/>
      <c r="C293" s="24"/>
      <c r="D293" s="24" t="s">
        <v>377</v>
      </c>
      <c r="E293" s="25">
        <v>0</v>
      </c>
      <c r="F293" s="259">
        <v>0</v>
      </c>
      <c r="G293" s="44">
        <v>0</v>
      </c>
      <c r="H293" s="110" t="e">
        <f t="shared" si="9"/>
        <v>#DIV/0!</v>
      </c>
      <c r="I293" s="110">
        <f t="shared" si="8"/>
        <v>0</v>
      </c>
      <c r="J293" s="45"/>
      <c r="L293" s="89"/>
    </row>
    <row r="294" spans="1:12" ht="19.5" customHeight="1">
      <c r="A294" s="26" t="s">
        <v>21</v>
      </c>
      <c r="B294" s="24"/>
      <c r="C294" s="24"/>
      <c r="D294" s="24" t="s">
        <v>377</v>
      </c>
      <c r="E294" s="25">
        <v>0</v>
      </c>
      <c r="F294" s="259">
        <v>705</v>
      </c>
      <c r="G294" s="44">
        <v>584.46</v>
      </c>
      <c r="H294" s="110">
        <f t="shared" si="9"/>
        <v>0.8290212765957448</v>
      </c>
      <c r="I294" s="110">
        <f t="shared" si="8"/>
        <v>2.954300867345906E-05</v>
      </c>
      <c r="J294" s="45"/>
      <c r="L294" s="89"/>
    </row>
    <row r="295" spans="1:12" ht="19.5" customHeight="1">
      <c r="A295" s="26" t="s">
        <v>22</v>
      </c>
      <c r="B295" s="24"/>
      <c r="C295" s="24"/>
      <c r="D295" s="24">
        <v>4120</v>
      </c>
      <c r="E295" s="25">
        <v>24184</v>
      </c>
      <c r="F295" s="259">
        <v>24462</v>
      </c>
      <c r="G295" s="44">
        <v>23624.44</v>
      </c>
      <c r="H295" s="110">
        <f t="shared" si="9"/>
        <v>0.9657607718093368</v>
      </c>
      <c r="I295" s="110">
        <f t="shared" si="8"/>
        <v>0.0011941570609205303</v>
      </c>
      <c r="J295" s="45"/>
      <c r="L295" s="89"/>
    </row>
    <row r="296" spans="1:12" ht="19.5" customHeight="1" hidden="1">
      <c r="A296" s="26" t="s">
        <v>22</v>
      </c>
      <c r="B296" s="24"/>
      <c r="C296" s="24"/>
      <c r="D296" s="24" t="s">
        <v>373</v>
      </c>
      <c r="E296" s="25">
        <v>0</v>
      </c>
      <c r="F296" s="259">
        <v>0</v>
      </c>
      <c r="G296" s="44">
        <v>0</v>
      </c>
      <c r="H296" s="110" t="e">
        <f t="shared" si="9"/>
        <v>#DIV/0!</v>
      </c>
      <c r="I296" s="110">
        <f t="shared" si="8"/>
        <v>0</v>
      </c>
      <c r="J296" s="45"/>
      <c r="L296" s="89"/>
    </row>
    <row r="297" spans="1:12" ht="19.5" customHeight="1" hidden="1">
      <c r="A297" s="26" t="s">
        <v>22</v>
      </c>
      <c r="B297" s="24"/>
      <c r="C297" s="24"/>
      <c r="D297" s="36" t="s">
        <v>166</v>
      </c>
      <c r="E297" s="25">
        <v>0</v>
      </c>
      <c r="F297" s="259">
        <v>0</v>
      </c>
      <c r="G297" s="44">
        <v>0</v>
      </c>
      <c r="H297" s="110" t="e">
        <f t="shared" si="9"/>
        <v>#DIV/0!</v>
      </c>
      <c r="I297" s="110">
        <f t="shared" si="8"/>
        <v>0</v>
      </c>
      <c r="J297" s="45"/>
      <c r="L297" s="89"/>
    </row>
    <row r="298" spans="1:12" ht="19.5" customHeight="1" hidden="1">
      <c r="A298" s="26" t="s">
        <v>22</v>
      </c>
      <c r="B298" s="24"/>
      <c r="C298" s="24"/>
      <c r="D298" s="36" t="s">
        <v>394</v>
      </c>
      <c r="E298" s="25">
        <v>0</v>
      </c>
      <c r="F298" s="259">
        <v>0</v>
      </c>
      <c r="G298" s="44">
        <v>0</v>
      </c>
      <c r="H298" s="110" t="e">
        <f t="shared" si="9"/>
        <v>#DIV/0!</v>
      </c>
      <c r="I298" s="110">
        <f t="shared" si="8"/>
        <v>0</v>
      </c>
      <c r="J298" s="45"/>
      <c r="L298" s="89"/>
    </row>
    <row r="299" spans="1:12" ht="19.5" customHeight="1">
      <c r="A299" s="26" t="s">
        <v>22</v>
      </c>
      <c r="B299" s="24"/>
      <c r="C299" s="24"/>
      <c r="D299" s="36" t="s">
        <v>373</v>
      </c>
      <c r="E299" s="25">
        <v>0</v>
      </c>
      <c r="F299" s="259">
        <v>101</v>
      </c>
      <c r="G299" s="44">
        <v>83.3</v>
      </c>
      <c r="H299" s="110">
        <f t="shared" si="9"/>
        <v>0.8247524752475247</v>
      </c>
      <c r="I299" s="110">
        <f t="shared" si="8"/>
        <v>4.210609147758854E-06</v>
      </c>
      <c r="J299" s="45"/>
      <c r="L299" s="89"/>
    </row>
    <row r="300" spans="1:12" ht="19.5" customHeight="1">
      <c r="A300" s="26" t="s">
        <v>165</v>
      </c>
      <c r="B300" s="24"/>
      <c r="C300" s="24"/>
      <c r="D300" s="36" t="s">
        <v>394</v>
      </c>
      <c r="E300" s="25">
        <v>0</v>
      </c>
      <c r="F300" s="259">
        <v>3100</v>
      </c>
      <c r="G300" s="44">
        <v>2400</v>
      </c>
      <c r="H300" s="110">
        <f t="shared" si="9"/>
        <v>0.7741935483870968</v>
      </c>
      <c r="I300" s="110">
        <f t="shared" si="8"/>
        <v>0.00012131406908308822</v>
      </c>
      <c r="J300" s="45"/>
      <c r="L300" s="89"/>
    </row>
    <row r="301" spans="1:12" ht="19.5" customHeight="1">
      <c r="A301" s="26" t="s">
        <v>9</v>
      </c>
      <c r="B301" s="24"/>
      <c r="C301" s="24"/>
      <c r="D301" s="24">
        <v>4210</v>
      </c>
      <c r="E301" s="25">
        <v>36640</v>
      </c>
      <c r="F301" s="259">
        <v>36240</v>
      </c>
      <c r="G301" s="44">
        <v>30939.55</v>
      </c>
      <c r="H301" s="110">
        <f t="shared" si="9"/>
        <v>0.8537403421633554</v>
      </c>
      <c r="I301" s="110">
        <f t="shared" si="8"/>
        <v>0.0015639177942081924</v>
      </c>
      <c r="J301" s="45"/>
      <c r="L301" s="89"/>
    </row>
    <row r="302" spans="1:12" ht="19.5" customHeight="1" hidden="1">
      <c r="A302" s="26" t="s">
        <v>9</v>
      </c>
      <c r="B302" s="24"/>
      <c r="C302" s="24"/>
      <c r="D302" s="36" t="s">
        <v>408</v>
      </c>
      <c r="E302" s="25">
        <v>0</v>
      </c>
      <c r="F302" s="259">
        <v>0</v>
      </c>
      <c r="G302" s="44">
        <v>0</v>
      </c>
      <c r="H302" s="110" t="e">
        <f t="shared" si="9"/>
        <v>#DIV/0!</v>
      </c>
      <c r="I302" s="110">
        <f t="shared" si="8"/>
        <v>0</v>
      </c>
      <c r="J302" s="45"/>
      <c r="L302" s="89"/>
    </row>
    <row r="303" spans="1:12" ht="19.5" customHeight="1">
      <c r="A303" s="26" t="s">
        <v>9</v>
      </c>
      <c r="B303" s="24"/>
      <c r="C303" s="24"/>
      <c r="D303" s="36" t="s">
        <v>408</v>
      </c>
      <c r="E303" s="25">
        <v>0</v>
      </c>
      <c r="F303" s="259">
        <v>1500</v>
      </c>
      <c r="G303" s="44">
        <v>610.86</v>
      </c>
      <c r="H303" s="110">
        <f t="shared" si="9"/>
        <v>0.40724</v>
      </c>
      <c r="I303" s="110">
        <f t="shared" si="8"/>
        <v>3.087746343337303E-05</v>
      </c>
      <c r="J303" s="45"/>
      <c r="L303" s="89"/>
    </row>
    <row r="304" spans="1:12" ht="19.5" customHeight="1">
      <c r="A304" s="37" t="s">
        <v>60</v>
      </c>
      <c r="B304" s="24"/>
      <c r="C304" s="24"/>
      <c r="D304" s="36" t="s">
        <v>442</v>
      </c>
      <c r="E304" s="25">
        <v>0</v>
      </c>
      <c r="F304" s="259">
        <v>400</v>
      </c>
      <c r="G304" s="44">
        <v>0</v>
      </c>
      <c r="H304" s="110">
        <f t="shared" si="9"/>
        <v>0</v>
      </c>
      <c r="I304" s="110">
        <f t="shared" si="8"/>
        <v>0</v>
      </c>
      <c r="J304" s="45"/>
      <c r="L304" s="89"/>
    </row>
    <row r="305" spans="1:12" ht="19.5" customHeight="1">
      <c r="A305" s="37" t="s">
        <v>374</v>
      </c>
      <c r="B305" s="24"/>
      <c r="C305" s="24"/>
      <c r="D305" s="24">
        <v>4240</v>
      </c>
      <c r="E305" s="25">
        <v>3000</v>
      </c>
      <c r="F305" s="259">
        <v>3000</v>
      </c>
      <c r="G305" s="44">
        <v>2950.46</v>
      </c>
      <c r="H305" s="110">
        <f t="shared" si="9"/>
        <v>0.9834866666666667</v>
      </c>
      <c r="I305" s="110">
        <f t="shared" si="8"/>
        <v>0.0001491384617778702</v>
      </c>
      <c r="J305" s="45"/>
      <c r="L305" s="89"/>
    </row>
    <row r="306" spans="1:12" ht="19.5" customHeight="1" hidden="1">
      <c r="A306" s="37" t="s">
        <v>374</v>
      </c>
      <c r="B306" s="24"/>
      <c r="C306" s="24"/>
      <c r="D306" s="24" t="s">
        <v>443</v>
      </c>
      <c r="E306" s="25">
        <v>0</v>
      </c>
      <c r="F306" s="259">
        <v>0</v>
      </c>
      <c r="G306" s="44">
        <v>0</v>
      </c>
      <c r="H306" s="110" t="e">
        <f t="shared" si="9"/>
        <v>#DIV/0!</v>
      </c>
      <c r="I306" s="110">
        <f t="shared" si="8"/>
        <v>0</v>
      </c>
      <c r="J306" s="45"/>
      <c r="L306" s="89"/>
    </row>
    <row r="307" spans="1:12" ht="19.5" customHeight="1">
      <c r="A307" s="37" t="s">
        <v>374</v>
      </c>
      <c r="B307" s="24"/>
      <c r="C307" s="24"/>
      <c r="D307" s="24" t="s">
        <v>443</v>
      </c>
      <c r="E307" s="25">
        <v>0</v>
      </c>
      <c r="F307" s="259">
        <v>500</v>
      </c>
      <c r="G307" s="44">
        <v>0</v>
      </c>
      <c r="H307" s="110">
        <f t="shared" si="9"/>
        <v>0</v>
      </c>
      <c r="I307" s="110">
        <f t="shared" si="8"/>
        <v>0</v>
      </c>
      <c r="J307" s="45"/>
      <c r="L307" s="89"/>
    </row>
    <row r="308" spans="1:12" ht="19.5" customHeight="1">
      <c r="A308" s="37" t="s">
        <v>10</v>
      </c>
      <c r="B308" s="24"/>
      <c r="C308" s="24"/>
      <c r="D308" s="36" t="s">
        <v>154</v>
      </c>
      <c r="E308" s="25">
        <v>16500</v>
      </c>
      <c r="F308" s="259">
        <v>17000</v>
      </c>
      <c r="G308" s="44">
        <v>14517.6</v>
      </c>
      <c r="H308" s="110">
        <f t="shared" si="9"/>
        <v>0.8539764705882353</v>
      </c>
      <c r="I308" s="110">
        <f t="shared" si="8"/>
        <v>0.0007338288038836007</v>
      </c>
      <c r="J308" s="45"/>
      <c r="L308" s="89"/>
    </row>
    <row r="309" spans="1:12" ht="19.5" customHeight="1">
      <c r="A309" s="26" t="s">
        <v>11</v>
      </c>
      <c r="B309" s="24"/>
      <c r="C309" s="24"/>
      <c r="D309" s="24">
        <v>4270</v>
      </c>
      <c r="E309" s="25">
        <v>1500</v>
      </c>
      <c r="F309" s="259">
        <v>1500</v>
      </c>
      <c r="G309" s="44">
        <v>516.6</v>
      </c>
      <c r="H309" s="110">
        <f t="shared" si="9"/>
        <v>0.34440000000000004</v>
      </c>
      <c r="I309" s="110">
        <f t="shared" si="8"/>
        <v>2.611285337013474E-05</v>
      </c>
      <c r="J309" s="45"/>
      <c r="L309" s="89"/>
    </row>
    <row r="310" spans="1:12" ht="19.5" customHeight="1">
      <c r="A310" s="26" t="s">
        <v>48</v>
      </c>
      <c r="B310" s="24"/>
      <c r="C310" s="24"/>
      <c r="D310" s="24">
        <v>4280</v>
      </c>
      <c r="E310" s="25">
        <v>70</v>
      </c>
      <c r="F310" s="259">
        <v>275</v>
      </c>
      <c r="G310" s="44">
        <v>163</v>
      </c>
      <c r="H310" s="110">
        <f t="shared" si="9"/>
        <v>0.5927272727272728</v>
      </c>
      <c r="I310" s="110">
        <f t="shared" si="8"/>
        <v>8.239247191893076E-06</v>
      </c>
      <c r="J310" s="45"/>
      <c r="L310" s="89"/>
    </row>
    <row r="311" spans="1:12" ht="19.5" customHeight="1">
      <c r="A311" s="26" t="s">
        <v>12</v>
      </c>
      <c r="B311" s="24"/>
      <c r="C311" s="24"/>
      <c r="D311" s="24">
        <v>4300</v>
      </c>
      <c r="E311" s="25">
        <v>6350</v>
      </c>
      <c r="F311" s="259">
        <v>6350</v>
      </c>
      <c r="G311" s="44">
        <v>5614.26</v>
      </c>
      <c r="H311" s="110">
        <f t="shared" si="9"/>
        <v>0.8841354330708662</v>
      </c>
      <c r="I311" s="110">
        <f t="shared" si="8"/>
        <v>0.0002837869689543412</v>
      </c>
      <c r="J311" s="45"/>
      <c r="L311" s="89"/>
    </row>
    <row r="312" spans="1:12" ht="19.5" customHeight="1" hidden="1">
      <c r="A312" s="26" t="s">
        <v>12</v>
      </c>
      <c r="B312" s="24"/>
      <c r="C312" s="24"/>
      <c r="D312" s="24" t="s">
        <v>375</v>
      </c>
      <c r="E312" s="25">
        <v>0</v>
      </c>
      <c r="F312" s="259">
        <v>0</v>
      </c>
      <c r="G312" s="44">
        <v>0</v>
      </c>
      <c r="H312" s="110" t="e">
        <f t="shared" si="9"/>
        <v>#DIV/0!</v>
      </c>
      <c r="I312" s="110">
        <f t="shared" si="8"/>
        <v>0</v>
      </c>
      <c r="J312" s="45"/>
      <c r="L312" s="89"/>
    </row>
    <row r="313" spans="1:12" ht="19.5" customHeight="1">
      <c r="A313" s="26" t="s">
        <v>12</v>
      </c>
      <c r="B313" s="24"/>
      <c r="C313" s="24"/>
      <c r="D313" s="24" t="s">
        <v>375</v>
      </c>
      <c r="E313" s="25">
        <v>0</v>
      </c>
      <c r="F313" s="259">
        <v>1800</v>
      </c>
      <c r="G313" s="44">
        <v>28.81</v>
      </c>
      <c r="H313" s="110">
        <f t="shared" si="9"/>
        <v>0.016005555555555554</v>
      </c>
      <c r="I313" s="110">
        <f t="shared" si="8"/>
        <v>1.4562743042849047E-06</v>
      </c>
      <c r="J313" s="45"/>
      <c r="L313" s="89"/>
    </row>
    <row r="314" spans="1:12" ht="26.25" customHeight="1">
      <c r="A314" s="26" t="s">
        <v>406</v>
      </c>
      <c r="B314" s="24"/>
      <c r="C314" s="24"/>
      <c r="D314" s="24" t="s">
        <v>180</v>
      </c>
      <c r="E314" s="25">
        <v>14000</v>
      </c>
      <c r="F314" s="259">
        <v>14000</v>
      </c>
      <c r="G314" s="44">
        <v>11789.53</v>
      </c>
      <c r="H314" s="110">
        <f t="shared" si="9"/>
        <v>0.8421092857142858</v>
      </c>
      <c r="I314" s="110">
        <f t="shared" si="8"/>
        <v>0.0005959316070321422</v>
      </c>
      <c r="J314" s="45"/>
      <c r="L314" s="89"/>
    </row>
    <row r="315" spans="1:12" ht="26.25" customHeight="1" hidden="1">
      <c r="A315" s="37" t="s">
        <v>399</v>
      </c>
      <c r="B315" s="24"/>
      <c r="C315" s="24"/>
      <c r="D315" s="36" t="s">
        <v>204</v>
      </c>
      <c r="E315" s="25">
        <v>0</v>
      </c>
      <c r="F315" s="259">
        <v>0</v>
      </c>
      <c r="G315" s="44">
        <v>0</v>
      </c>
      <c r="H315" s="110" t="e">
        <f t="shared" si="9"/>
        <v>#DIV/0!</v>
      </c>
      <c r="I315" s="110">
        <f t="shared" si="8"/>
        <v>0</v>
      </c>
      <c r="J315" s="45"/>
      <c r="L315" s="89"/>
    </row>
    <row r="316" spans="1:12" ht="38.25" customHeight="1" hidden="1">
      <c r="A316" s="37" t="s">
        <v>409</v>
      </c>
      <c r="B316" s="24"/>
      <c r="C316" s="24"/>
      <c r="D316" s="36" t="s">
        <v>205</v>
      </c>
      <c r="E316" s="25">
        <v>0</v>
      </c>
      <c r="F316" s="259">
        <v>0</v>
      </c>
      <c r="G316" s="44">
        <v>0</v>
      </c>
      <c r="H316" s="110" t="e">
        <f t="shared" si="9"/>
        <v>#DIV/0!</v>
      </c>
      <c r="I316" s="110">
        <f t="shared" si="8"/>
        <v>0</v>
      </c>
      <c r="J316" s="45"/>
      <c r="L316" s="89"/>
    </row>
    <row r="317" spans="1:12" ht="19.5" customHeight="1">
      <c r="A317" s="26" t="s">
        <v>25</v>
      </c>
      <c r="B317" s="24"/>
      <c r="C317" s="24"/>
      <c r="D317" s="24">
        <v>4410</v>
      </c>
      <c r="E317" s="25">
        <v>1300</v>
      </c>
      <c r="F317" s="259">
        <v>1000</v>
      </c>
      <c r="G317" s="44">
        <v>963.24</v>
      </c>
      <c r="H317" s="110">
        <f t="shared" si="9"/>
        <v>0.96324</v>
      </c>
      <c r="I317" s="110">
        <f t="shared" si="8"/>
        <v>4.868940162649746E-05</v>
      </c>
      <c r="J317" s="45"/>
      <c r="L317" s="89"/>
    </row>
    <row r="318" spans="1:12" ht="19.5" customHeight="1" hidden="1">
      <c r="A318" s="26" t="s">
        <v>25</v>
      </c>
      <c r="B318" s="24"/>
      <c r="C318" s="24"/>
      <c r="D318" s="24" t="s">
        <v>444</v>
      </c>
      <c r="E318" s="25">
        <v>0</v>
      </c>
      <c r="F318" s="259">
        <v>0</v>
      </c>
      <c r="G318" s="44">
        <v>0</v>
      </c>
      <c r="H318" s="110" t="e">
        <f t="shared" si="9"/>
        <v>#DIV/0!</v>
      </c>
      <c r="I318" s="110">
        <f t="shared" si="8"/>
        <v>0</v>
      </c>
      <c r="J318" s="45"/>
      <c r="L318" s="89"/>
    </row>
    <row r="319" spans="1:12" ht="19.5" customHeight="1" hidden="1">
      <c r="A319" s="26" t="s">
        <v>285</v>
      </c>
      <c r="B319" s="24"/>
      <c r="C319" s="24"/>
      <c r="D319" s="24" t="s">
        <v>376</v>
      </c>
      <c r="E319" s="25">
        <v>0</v>
      </c>
      <c r="F319" s="259">
        <v>0</v>
      </c>
      <c r="G319" s="44">
        <v>0</v>
      </c>
      <c r="H319" s="110" t="e">
        <f t="shared" si="9"/>
        <v>#DIV/0!</v>
      </c>
      <c r="I319" s="110">
        <f t="shared" si="8"/>
        <v>0</v>
      </c>
      <c r="J319" s="45"/>
      <c r="L319" s="89"/>
    </row>
    <row r="320" spans="1:12" ht="19.5" customHeight="1">
      <c r="A320" s="26" t="s">
        <v>26</v>
      </c>
      <c r="B320" s="24"/>
      <c r="C320" s="24"/>
      <c r="D320" s="24">
        <v>4430</v>
      </c>
      <c r="E320" s="25">
        <v>4000</v>
      </c>
      <c r="F320" s="259">
        <v>3612</v>
      </c>
      <c r="G320" s="44">
        <v>3611.85</v>
      </c>
      <c r="H320" s="110">
        <f t="shared" si="9"/>
        <v>0.9999584717607973</v>
      </c>
      <c r="I320" s="110">
        <f t="shared" si="8"/>
        <v>0.00018257009184073007</v>
      </c>
      <c r="J320" s="45"/>
      <c r="L320" s="89"/>
    </row>
    <row r="321" spans="1:12" ht="19.5" customHeight="1">
      <c r="A321" s="26" t="s">
        <v>365</v>
      </c>
      <c r="B321" s="24"/>
      <c r="C321" s="24"/>
      <c r="D321" s="24">
        <v>4440</v>
      </c>
      <c r="E321" s="25">
        <v>54111</v>
      </c>
      <c r="F321" s="259">
        <v>52938</v>
      </c>
      <c r="G321" s="44">
        <v>52001.97</v>
      </c>
      <c r="H321" s="110">
        <f t="shared" si="9"/>
        <v>0.9823183724356795</v>
      </c>
      <c r="I321" s="110">
        <f t="shared" si="8"/>
        <v>0.0026285710754319507</v>
      </c>
      <c r="J321" s="45"/>
      <c r="L321" s="89"/>
    </row>
    <row r="322" spans="1:12" ht="26.25" customHeight="1">
      <c r="A322" s="37" t="s">
        <v>218</v>
      </c>
      <c r="B322" s="24"/>
      <c r="C322" s="24"/>
      <c r="D322" s="36" t="s">
        <v>203</v>
      </c>
      <c r="E322" s="25">
        <v>800</v>
      </c>
      <c r="F322" s="259">
        <v>800</v>
      </c>
      <c r="G322" s="44">
        <v>575</v>
      </c>
      <c r="H322" s="110">
        <f t="shared" si="9"/>
        <v>0.71875</v>
      </c>
      <c r="I322" s="110">
        <f t="shared" si="8"/>
        <v>2.9064829051156554E-05</v>
      </c>
      <c r="J322" s="45"/>
      <c r="L322" s="89"/>
    </row>
    <row r="323" spans="1:12" ht="18" customHeight="1">
      <c r="A323" s="77" t="s">
        <v>50</v>
      </c>
      <c r="B323" s="112"/>
      <c r="C323" s="112" t="s">
        <v>191</v>
      </c>
      <c r="D323" s="112"/>
      <c r="E323" s="113">
        <f>(E325)</f>
        <v>90000</v>
      </c>
      <c r="F323" s="114">
        <f>SUM(F324,F325)</f>
        <v>88900</v>
      </c>
      <c r="G323" s="114">
        <f>SUM(G324,G325)</f>
        <v>84808.67000000001</v>
      </c>
      <c r="H323" s="80">
        <f t="shared" si="9"/>
        <v>0.9539782902137234</v>
      </c>
      <c r="I323" s="80">
        <f t="shared" si="8"/>
        <v>0.004286868688010347</v>
      </c>
      <c r="J323" s="115">
        <v>0</v>
      </c>
      <c r="L323" s="89"/>
    </row>
    <row r="324" spans="1:12" s="85" customFormat="1" ht="15.75" customHeight="1">
      <c r="A324" s="37" t="s">
        <v>9</v>
      </c>
      <c r="B324" s="36"/>
      <c r="C324" s="36"/>
      <c r="D324" s="36" t="s">
        <v>83</v>
      </c>
      <c r="E324" s="38">
        <v>0</v>
      </c>
      <c r="F324" s="44">
        <v>647</v>
      </c>
      <c r="G324" s="44">
        <v>646.46</v>
      </c>
      <c r="H324" s="110">
        <f t="shared" si="9"/>
        <v>0.9991653786707884</v>
      </c>
      <c r="I324" s="110">
        <f aca="true" t="shared" si="10" ref="I324:I387">G324/19783360.81</f>
        <v>3.267695545810551E-05</v>
      </c>
      <c r="J324" s="45"/>
      <c r="L324" s="89"/>
    </row>
    <row r="325" spans="1:12" ht="19.5" customHeight="1">
      <c r="A325" s="37" t="s">
        <v>12</v>
      </c>
      <c r="B325" s="24"/>
      <c r="C325" s="24"/>
      <c r="D325" s="36" t="s">
        <v>79</v>
      </c>
      <c r="E325" s="25">
        <v>90000</v>
      </c>
      <c r="F325" s="259">
        <v>88253</v>
      </c>
      <c r="G325" s="44">
        <v>84162.21</v>
      </c>
      <c r="H325" s="110">
        <f t="shared" si="9"/>
        <v>0.953647014832357</v>
      </c>
      <c r="I325" s="110">
        <f t="shared" si="10"/>
        <v>0.004254191732552241</v>
      </c>
      <c r="J325" s="45"/>
      <c r="L325" s="89"/>
    </row>
    <row r="326" spans="1:12" s="79" customFormat="1" ht="18" customHeight="1">
      <c r="A326" s="77" t="s">
        <v>140</v>
      </c>
      <c r="B326" s="112"/>
      <c r="C326" s="112" t="s">
        <v>141</v>
      </c>
      <c r="D326" s="112"/>
      <c r="E326" s="113">
        <f>SUM(E327:E327)</f>
        <v>30805</v>
      </c>
      <c r="F326" s="114">
        <f>SUM(F327:F327)</f>
        <v>30805</v>
      </c>
      <c r="G326" s="114">
        <f>SUM(G327:G327)</f>
        <v>7354</v>
      </c>
      <c r="H326" s="80">
        <f t="shared" si="9"/>
        <v>0.23872747930530758</v>
      </c>
      <c r="I326" s="80">
        <f t="shared" si="10"/>
        <v>0.00037172652668209617</v>
      </c>
      <c r="J326" s="115">
        <f>G326/7232332.21</f>
        <v>0.0010168227601370099</v>
      </c>
      <c r="L326" s="121"/>
    </row>
    <row r="327" spans="1:12" ht="19.5" customHeight="1">
      <c r="A327" s="37" t="s">
        <v>12</v>
      </c>
      <c r="B327" s="36"/>
      <c r="C327" s="36"/>
      <c r="D327" s="36" t="s">
        <v>79</v>
      </c>
      <c r="E327" s="38">
        <v>30805</v>
      </c>
      <c r="F327" s="44">
        <v>30805</v>
      </c>
      <c r="G327" s="44">
        <v>7354</v>
      </c>
      <c r="H327" s="110">
        <f t="shared" si="9"/>
        <v>0.23872747930530758</v>
      </c>
      <c r="I327" s="110">
        <f t="shared" si="10"/>
        <v>0.00037172652668209617</v>
      </c>
      <c r="J327" s="45"/>
      <c r="L327" s="89"/>
    </row>
    <row r="328" spans="1:12" s="79" customFormat="1" ht="18" customHeight="1">
      <c r="A328" s="77" t="s">
        <v>379</v>
      </c>
      <c r="B328" s="112"/>
      <c r="C328" s="112" t="s">
        <v>235</v>
      </c>
      <c r="D328" s="112"/>
      <c r="E328" s="113">
        <f>SUM(E329:E341)</f>
        <v>233763</v>
      </c>
      <c r="F328" s="263">
        <f>SUM(F329:F341)</f>
        <v>240217</v>
      </c>
      <c r="G328" s="263">
        <f>SUM(G329:G341)</f>
        <v>221059.08999999997</v>
      </c>
      <c r="H328" s="80">
        <f t="shared" si="9"/>
        <v>0.9202474845660381</v>
      </c>
      <c r="I328" s="80">
        <f t="shared" si="10"/>
        <v>0.011173990714876922</v>
      </c>
      <c r="J328" s="115">
        <v>0</v>
      </c>
      <c r="L328" s="121"/>
    </row>
    <row r="329" spans="1:12" s="34" customFormat="1" ht="19.5" customHeight="1">
      <c r="A329" s="37" t="s">
        <v>362</v>
      </c>
      <c r="B329" s="36"/>
      <c r="C329" s="36"/>
      <c r="D329" s="36" t="s">
        <v>98</v>
      </c>
      <c r="E329" s="38">
        <v>1767</v>
      </c>
      <c r="F329" s="44">
        <v>1767</v>
      </c>
      <c r="G329" s="44">
        <v>1229.48</v>
      </c>
      <c r="H329" s="110">
        <f t="shared" si="9"/>
        <v>0.695800792303339</v>
      </c>
      <c r="I329" s="110">
        <f t="shared" si="10"/>
        <v>6.214717569011472E-05</v>
      </c>
      <c r="J329" s="45"/>
      <c r="L329" s="89"/>
    </row>
    <row r="330" spans="1:12" s="79" customFormat="1" ht="19.5" customHeight="1">
      <c r="A330" s="37" t="s">
        <v>19</v>
      </c>
      <c r="B330" s="36"/>
      <c r="C330" s="36"/>
      <c r="D330" s="36" t="s">
        <v>151</v>
      </c>
      <c r="E330" s="38">
        <v>89660</v>
      </c>
      <c r="F330" s="44">
        <v>100260</v>
      </c>
      <c r="G330" s="44">
        <v>93019.22</v>
      </c>
      <c r="H330" s="110">
        <f t="shared" si="9"/>
        <v>0.9277799720726112</v>
      </c>
      <c r="I330" s="110">
        <f t="shared" si="10"/>
        <v>0.004701891700472909</v>
      </c>
      <c r="J330" s="45"/>
      <c r="L330" s="121"/>
    </row>
    <row r="331" spans="1:12" s="34" customFormat="1" ht="19.5" customHeight="1">
      <c r="A331" s="37" t="s">
        <v>20</v>
      </c>
      <c r="B331" s="36"/>
      <c r="C331" s="36"/>
      <c r="D331" s="36" t="s">
        <v>172</v>
      </c>
      <c r="E331" s="38">
        <v>4913</v>
      </c>
      <c r="F331" s="44">
        <v>5277</v>
      </c>
      <c r="G331" s="44">
        <v>5276.76</v>
      </c>
      <c r="H331" s="110">
        <f t="shared" si="9"/>
        <v>0.9999545196134167</v>
      </c>
      <c r="I331" s="110">
        <f t="shared" si="10"/>
        <v>0.00026672717798953194</v>
      </c>
      <c r="J331" s="45"/>
      <c r="L331" s="89"/>
    </row>
    <row r="332" spans="1:12" s="34" customFormat="1" ht="19.5" customHeight="1">
      <c r="A332" s="37" t="s">
        <v>27</v>
      </c>
      <c r="B332" s="36"/>
      <c r="C332" s="36"/>
      <c r="D332" s="36" t="s">
        <v>81</v>
      </c>
      <c r="E332" s="38">
        <v>15432</v>
      </c>
      <c r="F332" s="44">
        <v>11051</v>
      </c>
      <c r="G332" s="44">
        <v>9868.59</v>
      </c>
      <c r="H332" s="110">
        <f t="shared" si="9"/>
        <v>0.8930042530087775</v>
      </c>
      <c r="I332" s="110">
        <f t="shared" si="10"/>
        <v>0.000498832837088614</v>
      </c>
      <c r="J332" s="45"/>
      <c r="L332" s="89"/>
    </row>
    <row r="333" spans="1:12" s="34" customFormat="1" ht="19.5" customHeight="1">
      <c r="A333" s="37" t="s">
        <v>22</v>
      </c>
      <c r="B333" s="36"/>
      <c r="C333" s="36"/>
      <c r="D333" s="36" t="s">
        <v>82</v>
      </c>
      <c r="E333" s="38">
        <v>1870</v>
      </c>
      <c r="F333" s="44">
        <v>1960</v>
      </c>
      <c r="G333" s="44">
        <v>1850.5</v>
      </c>
      <c r="H333" s="110">
        <f t="shared" si="9"/>
        <v>0.9441326530612245</v>
      </c>
      <c r="I333" s="110">
        <f t="shared" si="10"/>
        <v>9.353820201593948E-05</v>
      </c>
      <c r="J333" s="45"/>
      <c r="L333" s="89"/>
    </row>
    <row r="334" spans="1:12" s="34" customFormat="1" ht="19.5" customHeight="1">
      <c r="A334" s="37" t="s">
        <v>9</v>
      </c>
      <c r="B334" s="36"/>
      <c r="C334" s="36"/>
      <c r="D334" s="36" t="s">
        <v>83</v>
      </c>
      <c r="E334" s="38">
        <v>11900</v>
      </c>
      <c r="F334" s="44">
        <v>11900</v>
      </c>
      <c r="G334" s="44">
        <v>11446.81</v>
      </c>
      <c r="H334" s="110">
        <f t="shared" si="9"/>
        <v>0.9619168067226891</v>
      </c>
      <c r="I334" s="110">
        <f t="shared" si="10"/>
        <v>0.0005786079579670771</v>
      </c>
      <c r="J334" s="45"/>
      <c r="L334" s="89"/>
    </row>
    <row r="335" spans="1:12" s="34" customFormat="1" ht="19.5" customHeight="1">
      <c r="A335" s="37" t="s">
        <v>60</v>
      </c>
      <c r="B335" s="36"/>
      <c r="C335" s="36"/>
      <c r="D335" s="36" t="s">
        <v>139</v>
      </c>
      <c r="E335" s="38">
        <v>95000</v>
      </c>
      <c r="F335" s="44">
        <v>95000</v>
      </c>
      <c r="G335" s="44">
        <v>88885.9</v>
      </c>
      <c r="H335" s="110">
        <f t="shared" si="9"/>
        <v>0.9356410526315789</v>
      </c>
      <c r="I335" s="110">
        <f t="shared" si="10"/>
        <v>0.0044929625887968625</v>
      </c>
      <c r="J335" s="45"/>
      <c r="L335" s="89"/>
    </row>
    <row r="336" spans="1:12" s="34" customFormat="1" ht="19.5" customHeight="1">
      <c r="A336" s="37" t="s">
        <v>10</v>
      </c>
      <c r="B336" s="36"/>
      <c r="C336" s="36"/>
      <c r="D336" s="36" t="s">
        <v>154</v>
      </c>
      <c r="E336" s="38">
        <v>7400</v>
      </c>
      <c r="F336" s="44">
        <v>7400</v>
      </c>
      <c r="G336" s="44">
        <v>4951.96</v>
      </c>
      <c r="H336" s="110">
        <f t="shared" si="9"/>
        <v>0.6691837837837837</v>
      </c>
      <c r="I336" s="110">
        <f t="shared" si="10"/>
        <v>0.0002503093406402873</v>
      </c>
      <c r="J336" s="45"/>
      <c r="L336" s="89"/>
    </row>
    <row r="337" spans="1:12" s="34" customFormat="1" ht="19.5" customHeight="1">
      <c r="A337" s="37" t="s">
        <v>11</v>
      </c>
      <c r="B337" s="36"/>
      <c r="C337" s="36"/>
      <c r="D337" s="36" t="s">
        <v>136</v>
      </c>
      <c r="E337" s="38">
        <v>500</v>
      </c>
      <c r="F337" s="44">
        <v>500</v>
      </c>
      <c r="G337" s="44">
        <v>0</v>
      </c>
      <c r="H337" s="110">
        <f t="shared" si="9"/>
        <v>0</v>
      </c>
      <c r="I337" s="110">
        <f t="shared" si="10"/>
        <v>0</v>
      </c>
      <c r="J337" s="45"/>
      <c r="L337" s="89"/>
    </row>
    <row r="338" spans="1:12" s="34" customFormat="1" ht="19.5" customHeight="1">
      <c r="A338" s="37" t="s">
        <v>48</v>
      </c>
      <c r="B338" s="36"/>
      <c r="C338" s="36"/>
      <c r="D338" s="36" t="s">
        <v>138</v>
      </c>
      <c r="E338" s="38">
        <v>80</v>
      </c>
      <c r="F338" s="44">
        <v>120</v>
      </c>
      <c r="G338" s="44">
        <v>120</v>
      </c>
      <c r="H338" s="110">
        <f t="shared" si="9"/>
        <v>1</v>
      </c>
      <c r="I338" s="110">
        <f t="shared" si="10"/>
        <v>6.065703454154411E-06</v>
      </c>
      <c r="J338" s="45"/>
      <c r="L338" s="89"/>
    </row>
    <row r="339" spans="1:12" s="34" customFormat="1" ht="19.5" customHeight="1">
      <c r="A339" s="37" t="s">
        <v>12</v>
      </c>
      <c r="B339" s="36"/>
      <c r="C339" s="36"/>
      <c r="D339" s="36" t="s">
        <v>79</v>
      </c>
      <c r="E339" s="38">
        <v>150</v>
      </c>
      <c r="F339" s="44">
        <v>150</v>
      </c>
      <c r="G339" s="44">
        <v>30.51</v>
      </c>
      <c r="H339" s="110">
        <f t="shared" si="9"/>
        <v>0.2034</v>
      </c>
      <c r="I339" s="110">
        <f t="shared" si="10"/>
        <v>1.5422051032187592E-06</v>
      </c>
      <c r="J339" s="45"/>
      <c r="L339" s="89"/>
    </row>
    <row r="340" spans="1:12" s="34" customFormat="1" ht="19.5" customHeight="1">
      <c r="A340" s="37" t="s">
        <v>365</v>
      </c>
      <c r="B340" s="36"/>
      <c r="C340" s="36"/>
      <c r="D340" s="36" t="s">
        <v>143</v>
      </c>
      <c r="E340" s="38">
        <v>4741</v>
      </c>
      <c r="F340" s="44">
        <v>4482</v>
      </c>
      <c r="G340" s="44">
        <v>4379.36</v>
      </c>
      <c r="H340" s="110">
        <f t="shared" si="9"/>
        <v>0.9770995091477018</v>
      </c>
      <c r="I340" s="110">
        <f t="shared" si="10"/>
        <v>0.00022136582565821384</v>
      </c>
      <c r="J340" s="45"/>
      <c r="L340" s="89"/>
    </row>
    <row r="341" spans="1:12" s="34" customFormat="1" ht="26.25" customHeight="1">
      <c r="A341" s="37" t="s">
        <v>218</v>
      </c>
      <c r="B341" s="36"/>
      <c r="C341" s="36"/>
      <c r="D341" s="36" t="s">
        <v>203</v>
      </c>
      <c r="E341" s="38">
        <v>350</v>
      </c>
      <c r="F341" s="44">
        <v>350</v>
      </c>
      <c r="G341" s="44">
        <v>0</v>
      </c>
      <c r="H341" s="110">
        <f t="shared" si="9"/>
        <v>0</v>
      </c>
      <c r="I341" s="110">
        <f t="shared" si="10"/>
        <v>0</v>
      </c>
      <c r="J341" s="45"/>
      <c r="L341" s="89"/>
    </row>
    <row r="342" spans="1:12" s="34" customFormat="1" ht="18" customHeight="1">
      <c r="A342" s="77" t="s">
        <v>15</v>
      </c>
      <c r="B342" s="112"/>
      <c r="C342" s="112" t="s">
        <v>142</v>
      </c>
      <c r="D342" s="112"/>
      <c r="E342" s="113">
        <f>SUM(E343:E346)</f>
        <v>11142</v>
      </c>
      <c r="F342" s="114">
        <f>SUM(F343:F346)</f>
        <v>11742</v>
      </c>
      <c r="G342" s="114">
        <f>SUM(G343:G346)</f>
        <v>11172.5</v>
      </c>
      <c r="H342" s="80">
        <f t="shared" si="9"/>
        <v>0.951498892863226</v>
      </c>
      <c r="I342" s="80">
        <f t="shared" si="10"/>
        <v>0.000564742265346168</v>
      </c>
      <c r="J342" s="115">
        <v>0</v>
      </c>
      <c r="L342" s="89"/>
    </row>
    <row r="343" spans="1:12" s="34" customFormat="1" ht="19.5" customHeight="1">
      <c r="A343" s="37" t="s">
        <v>362</v>
      </c>
      <c r="B343" s="36"/>
      <c r="C343" s="36"/>
      <c r="D343" s="36" t="s">
        <v>98</v>
      </c>
      <c r="E343" s="38">
        <v>9242</v>
      </c>
      <c r="F343" s="44">
        <v>9242</v>
      </c>
      <c r="G343" s="44">
        <v>9242</v>
      </c>
      <c r="H343" s="110">
        <f t="shared" si="9"/>
        <v>1</v>
      </c>
      <c r="I343" s="110">
        <f t="shared" si="10"/>
        <v>0.0004671602610274589</v>
      </c>
      <c r="J343" s="45"/>
      <c r="L343" s="89"/>
    </row>
    <row r="344" spans="1:12" s="79" customFormat="1" ht="19.5" customHeight="1">
      <c r="A344" s="37" t="s">
        <v>206</v>
      </c>
      <c r="B344" s="36"/>
      <c r="C344" s="36"/>
      <c r="D344" s="36" t="s">
        <v>166</v>
      </c>
      <c r="E344" s="38">
        <v>900</v>
      </c>
      <c r="F344" s="44">
        <v>1500</v>
      </c>
      <c r="G344" s="44">
        <v>1500</v>
      </c>
      <c r="H344" s="110">
        <f t="shared" si="9"/>
        <v>1</v>
      </c>
      <c r="I344" s="110">
        <f t="shared" si="10"/>
        <v>7.582129317693014E-05</v>
      </c>
      <c r="J344" s="45"/>
      <c r="L344" s="121"/>
    </row>
    <row r="345" spans="1:12" s="34" customFormat="1" ht="19.5" customHeight="1">
      <c r="A345" s="37" t="s">
        <v>9</v>
      </c>
      <c r="B345" s="36"/>
      <c r="C345" s="36"/>
      <c r="D345" s="36" t="s">
        <v>83</v>
      </c>
      <c r="E345" s="38">
        <v>900</v>
      </c>
      <c r="F345" s="44">
        <v>900</v>
      </c>
      <c r="G345" s="44">
        <v>430.5</v>
      </c>
      <c r="H345" s="110">
        <f aca="true" t="shared" si="11" ref="H345:H418">G345/F345</f>
        <v>0.47833333333333333</v>
      </c>
      <c r="I345" s="110">
        <f t="shared" si="10"/>
        <v>2.176071114177895E-05</v>
      </c>
      <c r="J345" s="45"/>
      <c r="L345" s="89"/>
    </row>
    <row r="346" spans="1:12" s="34" customFormat="1" ht="19.5" customHeight="1">
      <c r="A346" s="37" t="s">
        <v>12</v>
      </c>
      <c r="B346" s="36"/>
      <c r="C346" s="36"/>
      <c r="D346" s="36" t="s">
        <v>79</v>
      </c>
      <c r="E346" s="38">
        <v>100</v>
      </c>
      <c r="F346" s="262">
        <v>100</v>
      </c>
      <c r="G346" s="262">
        <v>0</v>
      </c>
      <c r="H346" s="110">
        <f t="shared" si="11"/>
        <v>0</v>
      </c>
      <c r="I346" s="110">
        <f t="shared" si="10"/>
        <v>0</v>
      </c>
      <c r="J346" s="45"/>
      <c r="L346" s="89"/>
    </row>
    <row r="347" spans="1:12" s="34" customFormat="1" ht="21" customHeight="1">
      <c r="A347" s="27" t="s">
        <v>51</v>
      </c>
      <c r="B347" s="21">
        <v>851</v>
      </c>
      <c r="C347" s="21"/>
      <c r="D347" s="21"/>
      <c r="E347" s="22">
        <f>SUM(E351,E354,E377)</f>
        <v>149000</v>
      </c>
      <c r="F347" s="74">
        <f>SUM(F348,F351,F354,F377)</f>
        <v>228407</v>
      </c>
      <c r="G347" s="74">
        <f>SUM(G354,G351,G377,G348)</f>
        <v>178265.06</v>
      </c>
      <c r="H347" s="39">
        <f t="shared" si="11"/>
        <v>0.78047108888957</v>
      </c>
      <c r="I347" s="39">
        <f t="shared" si="10"/>
        <v>0.009010858251642028</v>
      </c>
      <c r="J347" s="74">
        <v>0</v>
      </c>
      <c r="L347" s="89"/>
    </row>
    <row r="348" spans="1:12" s="93" customFormat="1" ht="18" customHeight="1">
      <c r="A348" s="122" t="s">
        <v>586</v>
      </c>
      <c r="B348" s="117"/>
      <c r="C348" s="117" t="s">
        <v>587</v>
      </c>
      <c r="D348" s="117"/>
      <c r="E348" s="118"/>
      <c r="F348" s="114">
        <f>SUM(F349,F350)</f>
        <v>31500</v>
      </c>
      <c r="G348" s="114">
        <f>SUM(G349:G350)</f>
        <v>31500</v>
      </c>
      <c r="H348" s="80">
        <f t="shared" si="11"/>
        <v>1</v>
      </c>
      <c r="I348" s="80">
        <f t="shared" si="10"/>
        <v>0.0015922471567155329</v>
      </c>
      <c r="J348" s="114"/>
      <c r="L348" s="271"/>
    </row>
    <row r="349" spans="1:12" s="34" customFormat="1" ht="38.25" customHeight="1">
      <c r="A349" s="37" t="s">
        <v>588</v>
      </c>
      <c r="B349" s="21"/>
      <c r="C349" s="21"/>
      <c r="D349" s="36" t="s">
        <v>307</v>
      </c>
      <c r="E349" s="272">
        <v>0</v>
      </c>
      <c r="F349" s="44">
        <v>1500</v>
      </c>
      <c r="G349" s="44">
        <v>1500</v>
      </c>
      <c r="H349" s="110">
        <f t="shared" si="11"/>
        <v>1</v>
      </c>
      <c r="I349" s="110">
        <f t="shared" si="10"/>
        <v>7.582129317693014E-05</v>
      </c>
      <c r="J349" s="74"/>
      <c r="L349" s="89"/>
    </row>
    <row r="350" spans="1:12" s="34" customFormat="1" ht="51.75" customHeight="1">
      <c r="A350" s="125" t="s">
        <v>589</v>
      </c>
      <c r="B350" s="21"/>
      <c r="C350" s="21"/>
      <c r="D350" s="36" t="s">
        <v>430</v>
      </c>
      <c r="E350" s="272">
        <v>0</v>
      </c>
      <c r="F350" s="44">
        <v>30000</v>
      </c>
      <c r="G350" s="44">
        <v>30000</v>
      </c>
      <c r="H350" s="110">
        <f t="shared" si="11"/>
        <v>1</v>
      </c>
      <c r="I350" s="110">
        <f t="shared" si="10"/>
        <v>0.0015164258635386027</v>
      </c>
      <c r="J350" s="74"/>
      <c r="L350" s="89"/>
    </row>
    <row r="351" spans="1:12" s="34" customFormat="1" ht="18" customHeight="1">
      <c r="A351" s="122" t="s">
        <v>144</v>
      </c>
      <c r="B351" s="117"/>
      <c r="C351" s="117" t="s">
        <v>145</v>
      </c>
      <c r="D351" s="117"/>
      <c r="E351" s="118">
        <f>SUM(E353:E353)</f>
        <v>4000</v>
      </c>
      <c r="F351" s="114">
        <f>SUM(F352:F353)</f>
        <v>4000</v>
      </c>
      <c r="G351" s="114">
        <f>SUM(G352:G353)</f>
        <v>4000</v>
      </c>
      <c r="H351" s="80">
        <f t="shared" si="11"/>
        <v>1</v>
      </c>
      <c r="I351" s="80">
        <f t="shared" si="10"/>
        <v>0.00020219011513848036</v>
      </c>
      <c r="J351" s="115"/>
      <c r="L351" s="89"/>
    </row>
    <row r="352" spans="1:12" s="34" customFormat="1" ht="19.5" customHeight="1" hidden="1">
      <c r="A352" s="31" t="s">
        <v>9</v>
      </c>
      <c r="B352" s="28"/>
      <c r="C352" s="28"/>
      <c r="D352" s="28" t="s">
        <v>83</v>
      </c>
      <c r="E352" s="29">
        <v>0</v>
      </c>
      <c r="F352" s="44">
        <v>0</v>
      </c>
      <c r="G352" s="44">
        <v>0</v>
      </c>
      <c r="H352" s="39"/>
      <c r="I352" s="110">
        <f t="shared" si="10"/>
        <v>0</v>
      </c>
      <c r="J352" s="45"/>
      <c r="K352"/>
      <c r="L352" s="89"/>
    </row>
    <row r="353" spans="1:12" s="79" customFormat="1" ht="19.5" customHeight="1">
      <c r="A353" s="37" t="s">
        <v>12</v>
      </c>
      <c r="B353" s="28"/>
      <c r="C353" s="28"/>
      <c r="D353" s="28" t="s">
        <v>79</v>
      </c>
      <c r="E353" s="29">
        <v>4000</v>
      </c>
      <c r="F353" s="44">
        <v>4000</v>
      </c>
      <c r="G353" s="44">
        <v>4000</v>
      </c>
      <c r="H353" s="110">
        <f t="shared" si="11"/>
        <v>1</v>
      </c>
      <c r="I353" s="110">
        <f t="shared" si="10"/>
        <v>0.00020219011513848036</v>
      </c>
      <c r="J353" s="45"/>
      <c r="L353" s="121"/>
    </row>
    <row r="354" spans="1:12" s="34" customFormat="1" ht="18" customHeight="1">
      <c r="A354" s="77" t="s">
        <v>52</v>
      </c>
      <c r="B354" s="112"/>
      <c r="C354" s="112">
        <v>85154</v>
      </c>
      <c r="D354" s="112"/>
      <c r="E354" s="113">
        <f>SUM(E355:E376)</f>
        <v>136000</v>
      </c>
      <c r="F354" s="263">
        <f>SUM(F355:F376)</f>
        <v>192907</v>
      </c>
      <c r="G354" s="263">
        <f>SUM(G355:G376)</f>
        <v>142765.06</v>
      </c>
      <c r="H354" s="80">
        <f t="shared" si="11"/>
        <v>0.7400719517695055</v>
      </c>
      <c r="I354" s="80">
        <f t="shared" si="10"/>
        <v>0.007216420979788014</v>
      </c>
      <c r="J354" s="115"/>
      <c r="L354" s="89"/>
    </row>
    <row r="355" spans="1:12" s="34" customFormat="1" ht="38.25" customHeight="1" hidden="1">
      <c r="A355" s="30" t="s">
        <v>380</v>
      </c>
      <c r="B355" s="112"/>
      <c r="C355" s="112"/>
      <c r="D355" s="36" t="s">
        <v>97</v>
      </c>
      <c r="E355" s="38">
        <v>0</v>
      </c>
      <c r="F355" s="262">
        <v>0</v>
      </c>
      <c r="G355" s="44">
        <v>0</v>
      </c>
      <c r="H355" s="110" t="e">
        <f t="shared" si="11"/>
        <v>#DIV/0!</v>
      </c>
      <c r="I355" s="110">
        <f t="shared" si="10"/>
        <v>0</v>
      </c>
      <c r="J355" s="44"/>
      <c r="L355" s="89"/>
    </row>
    <row r="356" spans="1:12" s="79" customFormat="1" ht="19.5" customHeight="1">
      <c r="A356" s="26" t="s">
        <v>192</v>
      </c>
      <c r="B356" s="24"/>
      <c r="C356" s="24"/>
      <c r="D356" s="24" t="s">
        <v>151</v>
      </c>
      <c r="E356" s="25">
        <v>12000</v>
      </c>
      <c r="F356" s="45">
        <v>13000</v>
      </c>
      <c r="G356" s="45">
        <v>11625.08</v>
      </c>
      <c r="H356" s="110">
        <f t="shared" si="11"/>
        <v>0.894236923076923</v>
      </c>
      <c r="I356" s="110">
        <f t="shared" si="10"/>
        <v>0.0005876190659235114</v>
      </c>
      <c r="J356" s="45"/>
      <c r="L356" s="121"/>
    </row>
    <row r="357" spans="1:12" s="79" customFormat="1" ht="19.5" customHeight="1">
      <c r="A357" s="26" t="s">
        <v>20</v>
      </c>
      <c r="B357" s="24"/>
      <c r="C357" s="24"/>
      <c r="D357" s="24" t="s">
        <v>172</v>
      </c>
      <c r="E357" s="25">
        <v>1000</v>
      </c>
      <c r="F357" s="45">
        <v>1000</v>
      </c>
      <c r="G357" s="45">
        <v>997.5</v>
      </c>
      <c r="H357" s="110">
        <f t="shared" si="11"/>
        <v>0.9975</v>
      </c>
      <c r="I357" s="110">
        <f t="shared" si="10"/>
        <v>5.042115996265854E-05</v>
      </c>
      <c r="J357" s="45"/>
      <c r="L357" s="121"/>
    </row>
    <row r="358" spans="1:12" s="34" customFormat="1" ht="19.5" customHeight="1">
      <c r="A358" s="37" t="s">
        <v>21</v>
      </c>
      <c r="B358" s="24"/>
      <c r="C358" s="24"/>
      <c r="D358" s="36" t="s">
        <v>81</v>
      </c>
      <c r="E358" s="25">
        <v>3000</v>
      </c>
      <c r="F358" s="45">
        <v>3000</v>
      </c>
      <c r="G358" s="45">
        <v>2015.93</v>
      </c>
      <c r="H358" s="110">
        <f t="shared" si="11"/>
        <v>0.6719766666666667</v>
      </c>
      <c r="I358" s="110">
        <f t="shared" si="10"/>
        <v>0.00010190027970277919</v>
      </c>
      <c r="J358" s="45"/>
      <c r="L358" s="88"/>
    </row>
    <row r="359" spans="1:12" s="34" customFormat="1" ht="19.5" customHeight="1">
      <c r="A359" s="26" t="s">
        <v>236</v>
      </c>
      <c r="B359" s="24"/>
      <c r="C359" s="24"/>
      <c r="D359" s="36" t="s">
        <v>82</v>
      </c>
      <c r="E359" s="25">
        <v>320</v>
      </c>
      <c r="F359" s="45">
        <v>320</v>
      </c>
      <c r="G359" s="45">
        <v>287.32</v>
      </c>
      <c r="H359" s="110">
        <f t="shared" si="11"/>
        <v>0.897875</v>
      </c>
      <c r="I359" s="110">
        <f t="shared" si="10"/>
        <v>1.4523315970397045E-05</v>
      </c>
      <c r="J359" s="45"/>
      <c r="L359" s="88"/>
    </row>
    <row r="360" spans="1:12" s="34" customFormat="1" ht="19.5" customHeight="1">
      <c r="A360" s="37" t="s">
        <v>165</v>
      </c>
      <c r="B360" s="24"/>
      <c r="C360" s="24"/>
      <c r="D360" s="36" t="s">
        <v>166</v>
      </c>
      <c r="E360" s="25">
        <v>26500</v>
      </c>
      <c r="F360" s="264">
        <v>25500</v>
      </c>
      <c r="G360" s="264">
        <v>21413.33</v>
      </c>
      <c r="H360" s="110">
        <f t="shared" si="11"/>
        <v>0.8397384313725491</v>
      </c>
      <c r="I360" s="110">
        <f t="shared" si="10"/>
        <v>0.001082390914549569</v>
      </c>
      <c r="J360" s="45"/>
      <c r="L360" s="88"/>
    </row>
    <row r="361" spans="1:12" s="34" customFormat="1" ht="19.5" customHeight="1">
      <c r="A361" s="37" t="s">
        <v>9</v>
      </c>
      <c r="B361" s="24"/>
      <c r="C361" s="24"/>
      <c r="D361" s="24">
        <v>4210</v>
      </c>
      <c r="E361" s="25">
        <v>43133</v>
      </c>
      <c r="F361" s="264">
        <v>89040</v>
      </c>
      <c r="G361" s="264">
        <v>75325.05</v>
      </c>
      <c r="H361" s="110">
        <f t="shared" si="11"/>
        <v>0.8459686657681941</v>
      </c>
      <c r="I361" s="110">
        <f t="shared" si="10"/>
        <v>0.0038074951330779477</v>
      </c>
      <c r="J361" s="45"/>
      <c r="L361" s="88"/>
    </row>
    <row r="362" spans="1:12" ht="19.5" customHeight="1">
      <c r="A362" s="37" t="s">
        <v>60</v>
      </c>
      <c r="B362" s="24"/>
      <c r="C362" s="24"/>
      <c r="D362" s="36" t="s">
        <v>139</v>
      </c>
      <c r="E362" s="25">
        <v>5000</v>
      </c>
      <c r="F362" s="259">
        <v>5000</v>
      </c>
      <c r="G362" s="44">
        <v>3280.21</v>
      </c>
      <c r="H362" s="110">
        <f t="shared" si="11"/>
        <v>0.656042</v>
      </c>
      <c r="I362" s="110">
        <f t="shared" si="10"/>
        <v>0.00016580650939459866</v>
      </c>
      <c r="J362" s="45"/>
      <c r="L362" s="88"/>
    </row>
    <row r="363" spans="1:12" s="34" customFormat="1" ht="19.5" customHeight="1">
      <c r="A363" s="37" t="s">
        <v>146</v>
      </c>
      <c r="B363" s="24"/>
      <c r="C363" s="24"/>
      <c r="D363" s="36" t="s">
        <v>147</v>
      </c>
      <c r="E363" s="25">
        <v>1000</v>
      </c>
      <c r="F363" s="259">
        <v>1500</v>
      </c>
      <c r="G363" s="44">
        <v>810.83</v>
      </c>
      <c r="H363" s="110">
        <f t="shared" si="11"/>
        <v>0.5405533333333333</v>
      </c>
      <c r="I363" s="110">
        <f t="shared" si="10"/>
        <v>4.098545276443351E-05</v>
      </c>
      <c r="J363" s="45"/>
      <c r="L363" s="88"/>
    </row>
    <row r="364" spans="1:12" s="34" customFormat="1" ht="19.5" customHeight="1">
      <c r="A364" s="37" t="s">
        <v>10</v>
      </c>
      <c r="B364" s="24"/>
      <c r="C364" s="24"/>
      <c r="D364" s="36" t="s">
        <v>154</v>
      </c>
      <c r="E364" s="25">
        <v>300</v>
      </c>
      <c r="F364" s="259">
        <v>300</v>
      </c>
      <c r="G364" s="44">
        <v>0</v>
      </c>
      <c r="H364" s="110">
        <f t="shared" si="11"/>
        <v>0</v>
      </c>
      <c r="I364" s="110">
        <f t="shared" si="10"/>
        <v>0</v>
      </c>
      <c r="J364" s="45"/>
      <c r="L364" s="88"/>
    </row>
    <row r="365" spans="1:12" s="34" customFormat="1" ht="19.5" customHeight="1">
      <c r="A365" s="37" t="s">
        <v>11</v>
      </c>
      <c r="B365" s="24"/>
      <c r="C365" s="24"/>
      <c r="D365" s="36" t="s">
        <v>136</v>
      </c>
      <c r="E365" s="25">
        <v>2500</v>
      </c>
      <c r="F365" s="259">
        <v>2460</v>
      </c>
      <c r="G365" s="44">
        <v>0</v>
      </c>
      <c r="H365" s="110">
        <f t="shared" si="11"/>
        <v>0</v>
      </c>
      <c r="I365" s="110">
        <f t="shared" si="10"/>
        <v>0</v>
      </c>
      <c r="J365" s="45"/>
      <c r="L365" s="88"/>
    </row>
    <row r="366" spans="1:12" s="34" customFormat="1" ht="19.5" customHeight="1" hidden="1">
      <c r="A366" s="37" t="s">
        <v>48</v>
      </c>
      <c r="B366" s="24"/>
      <c r="C366" s="24"/>
      <c r="D366" s="36" t="s">
        <v>138</v>
      </c>
      <c r="E366" s="25">
        <v>0</v>
      </c>
      <c r="F366" s="259">
        <v>0</v>
      </c>
      <c r="G366" s="44">
        <v>0</v>
      </c>
      <c r="H366" s="110" t="e">
        <f t="shared" si="11"/>
        <v>#DIV/0!</v>
      </c>
      <c r="I366" s="110">
        <f t="shared" si="10"/>
        <v>0</v>
      </c>
      <c r="J366" s="45"/>
      <c r="L366" s="88"/>
    </row>
    <row r="367" spans="1:12" s="34" customFormat="1" ht="19.5" customHeight="1">
      <c r="A367" s="37" t="s">
        <v>48</v>
      </c>
      <c r="B367" s="24"/>
      <c r="C367" s="24"/>
      <c r="D367" s="36" t="s">
        <v>138</v>
      </c>
      <c r="E367" s="25">
        <v>0</v>
      </c>
      <c r="F367" s="259">
        <v>40</v>
      </c>
      <c r="G367" s="44">
        <v>40</v>
      </c>
      <c r="H367" s="110">
        <f t="shared" si="11"/>
        <v>1</v>
      </c>
      <c r="I367" s="110">
        <f t="shared" si="10"/>
        <v>2.021901151384804E-06</v>
      </c>
      <c r="J367" s="45"/>
      <c r="L367" s="88"/>
    </row>
    <row r="368" spans="1:12" ht="19.5" customHeight="1">
      <c r="A368" s="26" t="s">
        <v>12</v>
      </c>
      <c r="B368" s="24"/>
      <c r="C368" s="24"/>
      <c r="D368" s="24">
        <v>4300</v>
      </c>
      <c r="E368" s="25">
        <v>33500</v>
      </c>
      <c r="F368" s="259">
        <v>42600</v>
      </c>
      <c r="G368" s="44">
        <v>22639.11</v>
      </c>
      <c r="H368" s="110">
        <f t="shared" si="11"/>
        <v>0.5314345070422536</v>
      </c>
      <c r="I368" s="110">
        <f t="shared" si="10"/>
        <v>0.0011443510643831807</v>
      </c>
      <c r="J368" s="45"/>
      <c r="L368" s="88"/>
    </row>
    <row r="369" spans="1:12" ht="26.25" customHeight="1">
      <c r="A369" s="37" t="s">
        <v>399</v>
      </c>
      <c r="B369" s="24"/>
      <c r="C369" s="24"/>
      <c r="D369" s="24" t="s">
        <v>204</v>
      </c>
      <c r="E369" s="25">
        <v>400</v>
      </c>
      <c r="F369" s="259">
        <v>400</v>
      </c>
      <c r="G369" s="44">
        <v>200</v>
      </c>
      <c r="H369" s="110">
        <f t="shared" si="11"/>
        <v>0.5</v>
      </c>
      <c r="I369" s="110">
        <f t="shared" si="10"/>
        <v>1.0109505756924018E-05</v>
      </c>
      <c r="J369" s="45"/>
      <c r="L369" s="88"/>
    </row>
    <row r="370" spans="1:12" ht="26.25" customHeight="1">
      <c r="A370" s="37" t="s">
        <v>446</v>
      </c>
      <c r="B370" s="24"/>
      <c r="C370" s="24"/>
      <c r="D370" s="36" t="s">
        <v>205</v>
      </c>
      <c r="E370" s="25">
        <v>1500</v>
      </c>
      <c r="F370" s="259">
        <v>1500</v>
      </c>
      <c r="G370" s="44">
        <v>959.4</v>
      </c>
      <c r="H370" s="110">
        <f t="shared" si="11"/>
        <v>0.6396</v>
      </c>
      <c r="I370" s="110">
        <f t="shared" si="10"/>
        <v>4.8495299115964516E-05</v>
      </c>
      <c r="J370" s="45"/>
      <c r="L370" s="88"/>
    </row>
    <row r="371" spans="1:12" ht="26.25" customHeight="1">
      <c r="A371" s="47" t="s">
        <v>216</v>
      </c>
      <c r="B371" s="24"/>
      <c r="C371" s="24"/>
      <c r="D371" s="36" t="s">
        <v>217</v>
      </c>
      <c r="E371" s="25">
        <v>1000</v>
      </c>
      <c r="F371" s="259">
        <v>2400</v>
      </c>
      <c r="G371" s="44">
        <v>1134</v>
      </c>
      <c r="H371" s="110">
        <f t="shared" si="11"/>
        <v>0.4725</v>
      </c>
      <c r="I371" s="110">
        <f t="shared" si="10"/>
        <v>5.732089764175918E-05</v>
      </c>
      <c r="J371" s="45"/>
      <c r="L371" s="88"/>
    </row>
    <row r="372" spans="1:12" ht="19.5" customHeight="1">
      <c r="A372" s="26" t="s">
        <v>25</v>
      </c>
      <c r="B372" s="24"/>
      <c r="C372" s="24"/>
      <c r="D372" s="24">
        <v>4410</v>
      </c>
      <c r="E372" s="25">
        <v>800</v>
      </c>
      <c r="F372" s="259">
        <v>800</v>
      </c>
      <c r="G372" s="44">
        <v>0</v>
      </c>
      <c r="H372" s="110">
        <f t="shared" si="11"/>
        <v>0</v>
      </c>
      <c r="I372" s="110">
        <f t="shared" si="10"/>
        <v>0</v>
      </c>
      <c r="J372" s="45"/>
      <c r="L372" s="88"/>
    </row>
    <row r="373" spans="1:12" ht="19.5" customHeight="1">
      <c r="A373" s="37" t="s">
        <v>26</v>
      </c>
      <c r="B373" s="24"/>
      <c r="C373" s="24"/>
      <c r="D373" s="36" t="s">
        <v>92</v>
      </c>
      <c r="E373" s="25">
        <v>500</v>
      </c>
      <c r="F373" s="259">
        <v>500</v>
      </c>
      <c r="G373" s="44">
        <v>0</v>
      </c>
      <c r="H373" s="110">
        <f t="shared" si="11"/>
        <v>0</v>
      </c>
      <c r="I373" s="110">
        <f t="shared" si="10"/>
        <v>0</v>
      </c>
      <c r="J373" s="45"/>
      <c r="L373" s="88"/>
    </row>
    <row r="374" spans="1:12" ht="19.5" customHeight="1">
      <c r="A374" s="37" t="s">
        <v>365</v>
      </c>
      <c r="B374" s="24"/>
      <c r="C374" s="24"/>
      <c r="D374" s="36" t="s">
        <v>143</v>
      </c>
      <c r="E374" s="25">
        <v>547</v>
      </c>
      <c r="F374" s="259">
        <v>684</v>
      </c>
      <c r="G374" s="44">
        <v>667.3</v>
      </c>
      <c r="H374" s="110">
        <f t="shared" si="11"/>
        <v>0.9755847953216373</v>
      </c>
      <c r="I374" s="110">
        <f t="shared" si="10"/>
        <v>3.3730365957976986E-05</v>
      </c>
      <c r="J374" s="45"/>
      <c r="L374" s="88"/>
    </row>
    <row r="375" spans="1:12" ht="19.5" customHeight="1">
      <c r="A375" s="37" t="s">
        <v>93</v>
      </c>
      <c r="B375" s="24"/>
      <c r="C375" s="24"/>
      <c r="D375" s="36" t="s">
        <v>94</v>
      </c>
      <c r="E375" s="25">
        <v>1000</v>
      </c>
      <c r="F375" s="259">
        <v>1000</v>
      </c>
      <c r="G375" s="44">
        <v>120</v>
      </c>
      <c r="H375" s="110">
        <f t="shared" si="11"/>
        <v>0.12</v>
      </c>
      <c r="I375" s="110">
        <f t="shared" si="10"/>
        <v>6.065703454154411E-06</v>
      </c>
      <c r="J375" s="45"/>
      <c r="L375" s="88"/>
    </row>
    <row r="376" spans="1:12" ht="26.25" customHeight="1">
      <c r="A376" s="37" t="s">
        <v>218</v>
      </c>
      <c r="B376" s="24"/>
      <c r="C376" s="24"/>
      <c r="D376" s="36" t="s">
        <v>203</v>
      </c>
      <c r="E376" s="25">
        <v>2000</v>
      </c>
      <c r="F376" s="259">
        <v>1863</v>
      </c>
      <c r="G376" s="44">
        <v>1250</v>
      </c>
      <c r="H376" s="110">
        <f t="shared" si="11"/>
        <v>0.6709608158883521</v>
      </c>
      <c r="I376" s="110">
        <f t="shared" si="10"/>
        <v>6.318441098077511E-05</v>
      </c>
      <c r="J376" s="45"/>
      <c r="L376" s="88"/>
    </row>
    <row r="377" spans="1:12" ht="15.75" customHeight="1" hidden="1">
      <c r="A377" s="77" t="s">
        <v>15</v>
      </c>
      <c r="B377" s="112"/>
      <c r="C377" s="112" t="s">
        <v>451</v>
      </c>
      <c r="D377" s="112"/>
      <c r="E377" s="113">
        <f>SUM(E378)</f>
        <v>9000</v>
      </c>
      <c r="F377" s="263">
        <f>SUM(F378)</f>
        <v>0</v>
      </c>
      <c r="G377" s="268">
        <f>SUM(G378)</f>
        <v>0</v>
      </c>
      <c r="H377" s="80" t="e">
        <f t="shared" si="11"/>
        <v>#DIV/0!</v>
      </c>
      <c r="I377" s="110">
        <f t="shared" si="10"/>
        <v>0</v>
      </c>
      <c r="J377" s="115">
        <v>0</v>
      </c>
      <c r="L377" s="88"/>
    </row>
    <row r="378" spans="1:12" ht="19.5" customHeight="1" hidden="1">
      <c r="A378" s="30" t="s">
        <v>48</v>
      </c>
      <c r="B378" s="24"/>
      <c r="C378" s="24"/>
      <c r="D378" s="24" t="s">
        <v>138</v>
      </c>
      <c r="E378" s="25">
        <v>9000</v>
      </c>
      <c r="F378" s="259">
        <v>0</v>
      </c>
      <c r="G378" s="44">
        <v>0</v>
      </c>
      <c r="H378" s="110" t="e">
        <f t="shared" si="11"/>
        <v>#DIV/0!</v>
      </c>
      <c r="I378" s="110">
        <f t="shared" si="10"/>
        <v>0</v>
      </c>
      <c r="J378" s="45"/>
      <c r="L378" s="88"/>
    </row>
    <row r="379" spans="1:12" s="79" customFormat="1" ht="21" customHeight="1">
      <c r="A379" s="27" t="s">
        <v>148</v>
      </c>
      <c r="B379" s="21" t="s">
        <v>127</v>
      </c>
      <c r="C379" s="21"/>
      <c r="D379" s="21"/>
      <c r="E379" s="22">
        <f>SUM(E380,E382,E400,E420,E422,E425,E430,E450,E457,E470,E428,E384,E386,E390)</f>
        <v>4228244</v>
      </c>
      <c r="F379" s="218">
        <f>SUM(F380,F382,F400,F420,F422,F425,F430,F450,F457,F470,F428,F384,F386,F390)</f>
        <v>5123652.74</v>
      </c>
      <c r="G379" s="218">
        <f>SUM(G380,G382,G400,G420,G422,G425,G430,G450,G457,G470,G428,G384,G386,G390)</f>
        <v>4969678.719999999</v>
      </c>
      <c r="H379" s="39">
        <f t="shared" si="11"/>
        <v>0.9699483888129387</v>
      </c>
      <c r="I379" s="39">
        <f t="shared" si="10"/>
        <v>0.25120497814951387</v>
      </c>
      <c r="J379" s="74">
        <v>0</v>
      </c>
      <c r="L379" s="119"/>
    </row>
    <row r="380" spans="1:12" ht="18" customHeight="1">
      <c r="A380" s="122" t="s">
        <v>410</v>
      </c>
      <c r="B380" s="117"/>
      <c r="C380" s="117" t="s">
        <v>411</v>
      </c>
      <c r="D380" s="117"/>
      <c r="E380" s="118">
        <f>E381</f>
        <v>1500</v>
      </c>
      <c r="F380" s="260">
        <f>F381</f>
        <v>1500</v>
      </c>
      <c r="G380" s="260">
        <f>G381</f>
        <v>0</v>
      </c>
      <c r="H380" s="80">
        <f t="shared" si="11"/>
        <v>0</v>
      </c>
      <c r="I380" s="110">
        <f t="shared" si="10"/>
        <v>0</v>
      </c>
      <c r="J380" s="114"/>
      <c r="L380" s="88"/>
    </row>
    <row r="381" spans="1:12" ht="19.5" customHeight="1">
      <c r="A381" s="31" t="s">
        <v>12</v>
      </c>
      <c r="B381" s="28"/>
      <c r="C381" s="28"/>
      <c r="D381" s="28" t="s">
        <v>79</v>
      </c>
      <c r="E381" s="29">
        <v>1500</v>
      </c>
      <c r="F381" s="44">
        <v>1500</v>
      </c>
      <c r="G381" s="44">
        <v>0</v>
      </c>
      <c r="H381" s="110">
        <f t="shared" si="11"/>
        <v>0</v>
      </c>
      <c r="I381" s="110">
        <f t="shared" si="10"/>
        <v>0</v>
      </c>
      <c r="J381" s="44"/>
      <c r="L381" s="88"/>
    </row>
    <row r="382" spans="1:12" s="93" customFormat="1" ht="18" customHeight="1">
      <c r="A382" s="77" t="s">
        <v>178</v>
      </c>
      <c r="B382" s="117"/>
      <c r="C382" s="112" t="s">
        <v>179</v>
      </c>
      <c r="D382" s="112"/>
      <c r="E382" s="273">
        <f>SUM(E383)</f>
        <v>135800</v>
      </c>
      <c r="F382" s="114">
        <f>F383</f>
        <v>184641</v>
      </c>
      <c r="G382" s="114">
        <f>G383</f>
        <v>182008.07</v>
      </c>
      <c r="H382" s="80">
        <f t="shared" si="11"/>
        <v>0.9857402743702645</v>
      </c>
      <c r="I382" s="80">
        <f t="shared" si="10"/>
        <v>0.00920005815735815</v>
      </c>
      <c r="J382" s="115"/>
      <c r="L382" s="103"/>
    </row>
    <row r="383" spans="1:12" s="85" customFormat="1" ht="26.25" customHeight="1">
      <c r="A383" s="125" t="s">
        <v>381</v>
      </c>
      <c r="B383" s="21"/>
      <c r="C383" s="21"/>
      <c r="D383" s="36" t="s">
        <v>180</v>
      </c>
      <c r="E383" s="38">
        <v>135800</v>
      </c>
      <c r="F383" s="259">
        <v>184641</v>
      </c>
      <c r="G383" s="259">
        <v>182008.07</v>
      </c>
      <c r="H383" s="110">
        <f t="shared" si="11"/>
        <v>0.9857402743702645</v>
      </c>
      <c r="I383" s="110">
        <f t="shared" si="10"/>
        <v>0.00920005815735815</v>
      </c>
      <c r="J383" s="45"/>
      <c r="L383" s="88"/>
    </row>
    <row r="384" spans="1:12" s="79" customFormat="1" ht="18" customHeight="1">
      <c r="A384" s="130" t="s">
        <v>412</v>
      </c>
      <c r="B384" s="117"/>
      <c r="C384" s="117" t="s">
        <v>413</v>
      </c>
      <c r="D384" s="112"/>
      <c r="E384" s="113">
        <f>E385</f>
        <v>1500</v>
      </c>
      <c r="F384" s="263">
        <f>F385</f>
        <v>1500</v>
      </c>
      <c r="G384" s="263">
        <f>G385</f>
        <v>0</v>
      </c>
      <c r="H384" s="80">
        <f t="shared" si="11"/>
        <v>0</v>
      </c>
      <c r="I384" s="80">
        <f t="shared" si="10"/>
        <v>0</v>
      </c>
      <c r="J384" s="115"/>
      <c r="L384" s="119"/>
    </row>
    <row r="385" spans="1:12" ht="19.5" customHeight="1">
      <c r="A385" s="125" t="s">
        <v>53</v>
      </c>
      <c r="B385" s="21"/>
      <c r="C385" s="21"/>
      <c r="D385" s="36" t="s">
        <v>150</v>
      </c>
      <c r="E385" s="38">
        <v>1500</v>
      </c>
      <c r="F385" s="259">
        <v>1500</v>
      </c>
      <c r="G385" s="259">
        <v>0</v>
      </c>
      <c r="H385" s="110">
        <f t="shared" si="11"/>
        <v>0</v>
      </c>
      <c r="I385" s="110">
        <f t="shared" si="10"/>
        <v>0</v>
      </c>
      <c r="J385" s="45"/>
      <c r="L385" s="88"/>
    </row>
    <row r="386" spans="1:12" s="79" customFormat="1" ht="26.25" customHeight="1">
      <c r="A386" s="130" t="s">
        <v>414</v>
      </c>
      <c r="B386" s="117"/>
      <c r="C386" s="117" t="s">
        <v>415</v>
      </c>
      <c r="D386" s="112"/>
      <c r="E386" s="113">
        <f>E387+E388+E389</f>
        <v>2700</v>
      </c>
      <c r="F386" s="263">
        <f>F387+F388+F389</f>
        <v>2700</v>
      </c>
      <c r="G386" s="263">
        <f>G387+G388+G389</f>
        <v>700</v>
      </c>
      <c r="H386" s="80">
        <f t="shared" si="11"/>
        <v>0.25925925925925924</v>
      </c>
      <c r="I386" s="80">
        <f t="shared" si="10"/>
        <v>3.538327014923407E-05</v>
      </c>
      <c r="J386" s="115"/>
      <c r="L386" s="119"/>
    </row>
    <row r="387" spans="1:12" ht="19.5" customHeight="1">
      <c r="A387" s="125" t="s">
        <v>9</v>
      </c>
      <c r="B387" s="21"/>
      <c r="C387" s="21"/>
      <c r="D387" s="36" t="s">
        <v>83</v>
      </c>
      <c r="E387" s="38">
        <v>1200</v>
      </c>
      <c r="F387" s="262">
        <v>1200</v>
      </c>
      <c r="G387" s="259">
        <v>700</v>
      </c>
      <c r="H387" s="110">
        <f t="shared" si="11"/>
        <v>0.5833333333333334</v>
      </c>
      <c r="I387" s="110">
        <f t="shared" si="10"/>
        <v>3.538327014923407E-05</v>
      </c>
      <c r="J387" s="45"/>
      <c r="L387" s="88"/>
    </row>
    <row r="388" spans="1:12" s="79" customFormat="1" ht="19.5" customHeight="1">
      <c r="A388" s="125" t="s">
        <v>25</v>
      </c>
      <c r="B388" s="21"/>
      <c r="C388" s="21"/>
      <c r="D388" s="36" t="s">
        <v>84</v>
      </c>
      <c r="E388" s="38">
        <v>500</v>
      </c>
      <c r="F388" s="262">
        <v>500</v>
      </c>
      <c r="G388" s="259">
        <v>0</v>
      </c>
      <c r="H388" s="110">
        <f t="shared" si="11"/>
        <v>0</v>
      </c>
      <c r="I388" s="110">
        <f aca="true" t="shared" si="12" ref="I388:I451">G388/19783360.81</f>
        <v>0</v>
      </c>
      <c r="J388" s="45"/>
      <c r="L388" s="119"/>
    </row>
    <row r="389" spans="1:12" ht="26.25" customHeight="1">
      <c r="A389" s="37" t="s">
        <v>218</v>
      </c>
      <c r="B389" s="21"/>
      <c r="C389" s="21"/>
      <c r="D389" s="36" t="s">
        <v>203</v>
      </c>
      <c r="E389" s="38">
        <v>1000</v>
      </c>
      <c r="F389" s="262">
        <v>1000</v>
      </c>
      <c r="G389" s="259">
        <v>0</v>
      </c>
      <c r="H389" s="110">
        <f t="shared" si="11"/>
        <v>0</v>
      </c>
      <c r="I389" s="110">
        <f t="shared" si="12"/>
        <v>0</v>
      </c>
      <c r="J389" s="45"/>
      <c r="L389" s="88"/>
    </row>
    <row r="390" spans="1:12" ht="18" customHeight="1">
      <c r="A390" s="77" t="s">
        <v>438</v>
      </c>
      <c r="B390" s="117"/>
      <c r="C390" s="117" t="s">
        <v>439</v>
      </c>
      <c r="D390" s="112"/>
      <c r="E390" s="113">
        <f>SUM(E391:E399)</f>
        <v>13379</v>
      </c>
      <c r="F390" s="263">
        <f>SUM(F391:F399)</f>
        <v>23886</v>
      </c>
      <c r="G390" s="263">
        <f>SUM(G391:G399)</f>
        <v>17095.07</v>
      </c>
      <c r="H390" s="80">
        <f t="shared" si="11"/>
        <v>0.715694130452985</v>
      </c>
      <c r="I390" s="80">
        <f t="shared" si="12"/>
        <v>0.0008641135429000954</v>
      </c>
      <c r="J390" s="115"/>
      <c r="L390" s="88"/>
    </row>
    <row r="391" spans="1:12" ht="19.5" customHeight="1">
      <c r="A391" s="26" t="s">
        <v>192</v>
      </c>
      <c r="B391" s="21"/>
      <c r="C391" s="21"/>
      <c r="D391" s="36" t="s">
        <v>151</v>
      </c>
      <c r="E391" s="38">
        <v>10080</v>
      </c>
      <c r="F391" s="262">
        <v>17403</v>
      </c>
      <c r="G391" s="259">
        <v>12755.24</v>
      </c>
      <c r="H391" s="110">
        <f t="shared" si="11"/>
        <v>0.732933402286962</v>
      </c>
      <c r="I391" s="110">
        <f t="shared" si="12"/>
        <v>0.0006447458610547376</v>
      </c>
      <c r="J391" s="45"/>
      <c r="L391" s="88"/>
    </row>
    <row r="392" spans="1:12" ht="19.5" customHeight="1">
      <c r="A392" s="26" t="s">
        <v>20</v>
      </c>
      <c r="B392" s="21"/>
      <c r="C392" s="21"/>
      <c r="D392" s="36" t="s">
        <v>172</v>
      </c>
      <c r="E392" s="38">
        <v>475</v>
      </c>
      <c r="F392" s="262">
        <v>489</v>
      </c>
      <c r="G392" s="259">
        <v>488.39</v>
      </c>
      <c r="H392" s="110">
        <f t="shared" si="11"/>
        <v>0.9987525562372188</v>
      </c>
      <c r="I392" s="110">
        <f t="shared" si="12"/>
        <v>2.4686907583120606E-05</v>
      </c>
      <c r="J392" s="45"/>
      <c r="L392" s="88"/>
    </row>
    <row r="393" spans="1:12" s="79" customFormat="1" ht="19.5" customHeight="1">
      <c r="A393" s="37" t="s">
        <v>21</v>
      </c>
      <c r="B393" s="21"/>
      <c r="C393" s="21"/>
      <c r="D393" s="36" t="s">
        <v>81</v>
      </c>
      <c r="E393" s="38">
        <v>1818</v>
      </c>
      <c r="F393" s="262">
        <v>3109</v>
      </c>
      <c r="G393" s="259">
        <v>2113.26</v>
      </c>
      <c r="H393" s="110">
        <f t="shared" si="11"/>
        <v>0.6797233837246703</v>
      </c>
      <c r="I393" s="110">
        <f t="shared" si="12"/>
        <v>0.00010682007067938626</v>
      </c>
      <c r="J393" s="45"/>
      <c r="L393" s="119"/>
    </row>
    <row r="394" spans="1:12" ht="19.5" customHeight="1">
      <c r="A394" s="26" t="s">
        <v>236</v>
      </c>
      <c r="B394" s="21"/>
      <c r="C394" s="21"/>
      <c r="D394" s="36" t="s">
        <v>82</v>
      </c>
      <c r="E394" s="38">
        <v>259</v>
      </c>
      <c r="F394" s="262">
        <v>444</v>
      </c>
      <c r="G394" s="259">
        <v>300.69</v>
      </c>
      <c r="H394" s="110">
        <f t="shared" si="11"/>
        <v>0.6772297297297297</v>
      </c>
      <c r="I394" s="110">
        <f t="shared" si="12"/>
        <v>1.5199136430247416E-05</v>
      </c>
      <c r="J394" s="45"/>
      <c r="L394" s="88"/>
    </row>
    <row r="395" spans="1:12" ht="19.5" customHeight="1">
      <c r="A395" s="26" t="s">
        <v>9</v>
      </c>
      <c r="B395" s="21"/>
      <c r="C395" s="21"/>
      <c r="D395" s="36" t="s">
        <v>83</v>
      </c>
      <c r="E395" s="38">
        <v>0</v>
      </c>
      <c r="F395" s="262">
        <v>300</v>
      </c>
      <c r="G395" s="259">
        <v>0</v>
      </c>
      <c r="H395" s="110">
        <f t="shared" si="11"/>
        <v>0</v>
      </c>
      <c r="I395" s="110">
        <f t="shared" si="12"/>
        <v>0</v>
      </c>
      <c r="J395" s="45"/>
      <c r="L395" s="88"/>
    </row>
    <row r="396" spans="1:12" ht="19.5" customHeight="1">
      <c r="A396" s="26" t="s">
        <v>48</v>
      </c>
      <c r="B396" s="21"/>
      <c r="C396" s="21"/>
      <c r="D396" s="36" t="s">
        <v>138</v>
      </c>
      <c r="E396" s="38">
        <v>0</v>
      </c>
      <c r="F396" s="262">
        <v>60</v>
      </c>
      <c r="G396" s="259">
        <v>60</v>
      </c>
      <c r="H396" s="110">
        <f t="shared" si="11"/>
        <v>1</v>
      </c>
      <c r="I396" s="110">
        <f t="shared" si="12"/>
        <v>3.0328517270772055E-06</v>
      </c>
      <c r="J396" s="45"/>
      <c r="L396" s="88"/>
    </row>
    <row r="397" spans="1:12" ht="19.5" customHeight="1">
      <c r="A397" s="26" t="s">
        <v>12</v>
      </c>
      <c r="B397" s="21"/>
      <c r="C397" s="21"/>
      <c r="D397" s="36" t="s">
        <v>79</v>
      </c>
      <c r="E397" s="38">
        <v>0</v>
      </c>
      <c r="F397" s="262">
        <v>1000</v>
      </c>
      <c r="G397" s="259">
        <v>492</v>
      </c>
      <c r="H397" s="110">
        <f t="shared" si="11"/>
        <v>0.492</v>
      </c>
      <c r="I397" s="110">
        <f t="shared" si="12"/>
        <v>2.4869384162033085E-05</v>
      </c>
      <c r="J397" s="45"/>
      <c r="L397" s="88"/>
    </row>
    <row r="398" spans="1:12" ht="19.5" customHeight="1">
      <c r="A398" s="26" t="s">
        <v>25</v>
      </c>
      <c r="B398" s="21"/>
      <c r="C398" s="21"/>
      <c r="D398" s="36" t="s">
        <v>84</v>
      </c>
      <c r="E398" s="38">
        <v>200</v>
      </c>
      <c r="F398" s="262">
        <v>400</v>
      </c>
      <c r="G398" s="259">
        <v>204.8</v>
      </c>
      <c r="H398" s="110">
        <f t="shared" si="11"/>
        <v>0.512</v>
      </c>
      <c r="I398" s="110">
        <f t="shared" si="12"/>
        <v>1.0352133895090196E-05</v>
      </c>
      <c r="J398" s="45"/>
      <c r="L398" s="88"/>
    </row>
    <row r="399" spans="1:12" ht="19.5" customHeight="1">
      <c r="A399" s="37" t="s">
        <v>365</v>
      </c>
      <c r="B399" s="21"/>
      <c r="C399" s="21"/>
      <c r="D399" s="36" t="s">
        <v>143</v>
      </c>
      <c r="E399" s="38">
        <v>547</v>
      </c>
      <c r="F399" s="262">
        <v>681</v>
      </c>
      <c r="G399" s="259">
        <v>680.69</v>
      </c>
      <c r="H399" s="110">
        <f t="shared" si="11"/>
        <v>0.9995447870778268</v>
      </c>
      <c r="I399" s="110">
        <f t="shared" si="12"/>
        <v>3.440719736840305E-05</v>
      </c>
      <c r="J399" s="45"/>
      <c r="L399" s="88"/>
    </row>
    <row r="400" spans="1:12" ht="51.75" customHeight="1">
      <c r="A400" s="274" t="s">
        <v>590</v>
      </c>
      <c r="B400" s="117"/>
      <c r="C400" s="112" t="s">
        <v>135</v>
      </c>
      <c r="D400" s="112"/>
      <c r="E400" s="113">
        <f>SUM(E401:E419)</f>
        <v>2830200</v>
      </c>
      <c r="F400" s="114">
        <f>SUM(F401:F419)</f>
        <v>3175835</v>
      </c>
      <c r="G400" s="114">
        <f>SUM(G401:G419)</f>
        <v>3153997.2299999995</v>
      </c>
      <c r="H400" s="80">
        <f t="shared" si="11"/>
        <v>0.9931237705989132</v>
      </c>
      <c r="I400" s="80">
        <f t="shared" si="12"/>
        <v>0.159426765770037</v>
      </c>
      <c r="J400" s="115">
        <v>0</v>
      </c>
      <c r="L400" s="88"/>
    </row>
    <row r="401" spans="1:12" ht="64.5" customHeight="1">
      <c r="A401" s="275" t="s">
        <v>382</v>
      </c>
      <c r="B401" s="21"/>
      <c r="C401" s="36"/>
      <c r="D401" s="36" t="s">
        <v>266</v>
      </c>
      <c r="E401" s="38">
        <v>2000</v>
      </c>
      <c r="F401" s="262">
        <v>1000</v>
      </c>
      <c r="G401" s="262">
        <v>524.4</v>
      </c>
      <c r="H401" s="110">
        <f t="shared" si="11"/>
        <v>0.5244</v>
      </c>
      <c r="I401" s="110">
        <f t="shared" si="12"/>
        <v>2.6507124094654774E-05</v>
      </c>
      <c r="J401" s="74"/>
      <c r="L401" s="88"/>
    </row>
    <row r="402" spans="1:12" s="79" customFormat="1" ht="19.5" customHeight="1">
      <c r="A402" s="65" t="s">
        <v>362</v>
      </c>
      <c r="B402" s="21"/>
      <c r="C402" s="36"/>
      <c r="D402" s="36" t="s">
        <v>98</v>
      </c>
      <c r="E402" s="38">
        <v>150</v>
      </c>
      <c r="F402" s="44">
        <v>150</v>
      </c>
      <c r="G402" s="44">
        <v>150</v>
      </c>
      <c r="H402" s="110">
        <f t="shared" si="11"/>
        <v>1</v>
      </c>
      <c r="I402" s="110">
        <f t="shared" si="12"/>
        <v>7.582129317693014E-06</v>
      </c>
      <c r="J402" s="45"/>
      <c r="L402" s="119"/>
    </row>
    <row r="403" spans="1:12" ht="19.5" customHeight="1">
      <c r="A403" s="37" t="s">
        <v>53</v>
      </c>
      <c r="B403" s="21"/>
      <c r="C403" s="36"/>
      <c r="D403" s="36" t="s">
        <v>150</v>
      </c>
      <c r="E403" s="38">
        <v>2604078</v>
      </c>
      <c r="F403" s="44">
        <v>2889747</v>
      </c>
      <c r="G403" s="44">
        <v>2873125.82</v>
      </c>
      <c r="H403" s="110">
        <f t="shared" si="11"/>
        <v>0.9942482231143418</v>
      </c>
      <c r="I403" s="110">
        <f t="shared" si="12"/>
        <v>0.1452294100882852</v>
      </c>
      <c r="J403" s="45"/>
      <c r="L403" s="88"/>
    </row>
    <row r="404" spans="1:12" ht="19.5" customHeight="1">
      <c r="A404" s="37" t="s">
        <v>19</v>
      </c>
      <c r="B404" s="21"/>
      <c r="C404" s="36"/>
      <c r="D404" s="36" t="s">
        <v>151</v>
      </c>
      <c r="E404" s="38">
        <v>68785</v>
      </c>
      <c r="F404" s="44">
        <v>70300</v>
      </c>
      <c r="G404" s="44">
        <v>68001.32</v>
      </c>
      <c r="H404" s="110">
        <f t="shared" si="11"/>
        <v>0.9673018492176388</v>
      </c>
      <c r="I404" s="110">
        <f t="shared" si="12"/>
        <v>0.0034372986800921624</v>
      </c>
      <c r="J404" s="45"/>
      <c r="L404" s="88"/>
    </row>
    <row r="405" spans="1:12" ht="19.5" customHeight="1">
      <c r="A405" s="37" t="s">
        <v>20</v>
      </c>
      <c r="B405" s="21"/>
      <c r="C405" s="36"/>
      <c r="D405" s="36" t="s">
        <v>172</v>
      </c>
      <c r="E405" s="38">
        <v>5284</v>
      </c>
      <c r="F405" s="44">
        <v>5157</v>
      </c>
      <c r="G405" s="44">
        <v>5156.81</v>
      </c>
      <c r="H405" s="110">
        <f t="shared" si="11"/>
        <v>0.9999631568741517</v>
      </c>
      <c r="I405" s="110">
        <f t="shared" si="12"/>
        <v>0.00026066400191181676</v>
      </c>
      <c r="J405" s="45"/>
      <c r="L405" s="88"/>
    </row>
    <row r="406" spans="1:12" ht="19.5" customHeight="1">
      <c r="A406" s="37" t="s">
        <v>21</v>
      </c>
      <c r="B406" s="21"/>
      <c r="C406" s="36"/>
      <c r="D406" s="36" t="s">
        <v>81</v>
      </c>
      <c r="E406" s="38">
        <v>142755</v>
      </c>
      <c r="F406" s="44">
        <v>182681</v>
      </c>
      <c r="G406" s="44">
        <v>181542.05</v>
      </c>
      <c r="H406" s="110">
        <f t="shared" si="11"/>
        <v>0.9937653614771103</v>
      </c>
      <c r="I406" s="110">
        <f t="shared" si="12"/>
        <v>0.00917650199799394</v>
      </c>
      <c r="J406" s="45"/>
      <c r="L406" s="88"/>
    </row>
    <row r="407" spans="1:12" ht="19.5" customHeight="1">
      <c r="A407" s="37" t="s">
        <v>22</v>
      </c>
      <c r="B407" s="21"/>
      <c r="C407" s="36"/>
      <c r="D407" s="36" t="s">
        <v>82</v>
      </c>
      <c r="E407" s="38">
        <v>1100</v>
      </c>
      <c r="F407" s="44">
        <v>1166</v>
      </c>
      <c r="G407" s="44">
        <v>878.35</v>
      </c>
      <c r="H407" s="110">
        <f t="shared" si="11"/>
        <v>0.7533018867924528</v>
      </c>
      <c r="I407" s="110">
        <f t="shared" si="12"/>
        <v>4.439842190797106E-05</v>
      </c>
      <c r="J407" s="45"/>
      <c r="L407" s="88"/>
    </row>
    <row r="408" spans="1:12" ht="19.5" customHeight="1">
      <c r="A408" s="37" t="s">
        <v>165</v>
      </c>
      <c r="B408" s="21"/>
      <c r="C408" s="36"/>
      <c r="D408" s="36" t="s">
        <v>166</v>
      </c>
      <c r="E408" s="38">
        <v>400</v>
      </c>
      <c r="F408" s="44">
        <v>400</v>
      </c>
      <c r="G408" s="44">
        <v>0</v>
      </c>
      <c r="H408" s="110">
        <f t="shared" si="11"/>
        <v>0</v>
      </c>
      <c r="I408" s="110">
        <f t="shared" si="12"/>
        <v>0</v>
      </c>
      <c r="J408" s="45"/>
      <c r="L408" s="88"/>
    </row>
    <row r="409" spans="1:12" ht="19.5" customHeight="1">
      <c r="A409" s="37" t="s">
        <v>9</v>
      </c>
      <c r="B409" s="21"/>
      <c r="C409" s="36"/>
      <c r="D409" s="36" t="s">
        <v>83</v>
      </c>
      <c r="E409" s="38">
        <v>717</v>
      </c>
      <c r="F409" s="44">
        <v>7065</v>
      </c>
      <c r="G409" s="44">
        <v>7052.27</v>
      </c>
      <c r="H409" s="110">
        <f t="shared" si="11"/>
        <v>0.9981981599433829</v>
      </c>
      <c r="I409" s="110">
        <f t="shared" si="12"/>
        <v>0.0003564748208219128</v>
      </c>
      <c r="J409" s="45"/>
      <c r="L409" s="88"/>
    </row>
    <row r="410" spans="1:12" ht="19.5" customHeight="1" hidden="1">
      <c r="A410" s="37" t="s">
        <v>11</v>
      </c>
      <c r="B410" s="21"/>
      <c r="C410" s="36"/>
      <c r="D410" s="36" t="s">
        <v>136</v>
      </c>
      <c r="E410" s="38">
        <v>0</v>
      </c>
      <c r="F410" s="44">
        <v>0</v>
      </c>
      <c r="G410" s="44">
        <v>0</v>
      </c>
      <c r="H410" s="110" t="e">
        <f t="shared" si="11"/>
        <v>#DIV/0!</v>
      </c>
      <c r="I410" s="110">
        <f t="shared" si="12"/>
        <v>0</v>
      </c>
      <c r="J410" s="45"/>
      <c r="L410" s="88"/>
    </row>
    <row r="411" spans="1:12" ht="19.5" customHeight="1">
      <c r="A411" s="37" t="s">
        <v>48</v>
      </c>
      <c r="B411" s="21"/>
      <c r="C411" s="36"/>
      <c r="D411" s="36" t="s">
        <v>138</v>
      </c>
      <c r="E411" s="38">
        <v>200</v>
      </c>
      <c r="F411" s="44">
        <v>0</v>
      </c>
      <c r="G411" s="44">
        <v>0</v>
      </c>
      <c r="H411" s="110"/>
      <c r="I411" s="110">
        <f t="shared" si="12"/>
        <v>0</v>
      </c>
      <c r="J411" s="45"/>
      <c r="L411" s="88"/>
    </row>
    <row r="412" spans="1:12" ht="19.5" customHeight="1">
      <c r="A412" s="37" t="s">
        <v>12</v>
      </c>
      <c r="B412" s="21"/>
      <c r="C412" s="36"/>
      <c r="D412" s="36" t="s">
        <v>79</v>
      </c>
      <c r="E412" s="38">
        <v>550</v>
      </c>
      <c r="F412" s="44">
        <v>3766</v>
      </c>
      <c r="G412" s="44">
        <v>3515.75</v>
      </c>
      <c r="H412" s="110">
        <f t="shared" si="11"/>
        <v>0.9335501858736059</v>
      </c>
      <c r="I412" s="110">
        <f t="shared" si="12"/>
        <v>0.0001777124743245281</v>
      </c>
      <c r="J412" s="45"/>
      <c r="L412" s="88"/>
    </row>
    <row r="413" spans="1:12" ht="39" customHeight="1">
      <c r="A413" s="37" t="s">
        <v>383</v>
      </c>
      <c r="B413" s="21"/>
      <c r="C413" s="36"/>
      <c r="D413" s="36" t="s">
        <v>205</v>
      </c>
      <c r="E413" s="38">
        <v>650</v>
      </c>
      <c r="F413" s="44">
        <v>1803</v>
      </c>
      <c r="G413" s="44">
        <v>1802.21</v>
      </c>
      <c r="H413" s="110">
        <f t="shared" si="11"/>
        <v>0.9995618413754853</v>
      </c>
      <c r="I413" s="110">
        <f t="shared" si="12"/>
        <v>9.109726185093018E-05</v>
      </c>
      <c r="J413" s="45"/>
      <c r="L413" s="88"/>
    </row>
    <row r="414" spans="1:12" ht="19.5" customHeight="1">
      <c r="A414" s="37" t="s">
        <v>25</v>
      </c>
      <c r="B414" s="21"/>
      <c r="C414" s="36"/>
      <c r="D414" s="36" t="s">
        <v>84</v>
      </c>
      <c r="E414" s="38">
        <v>200</v>
      </c>
      <c r="F414" s="44">
        <v>0</v>
      </c>
      <c r="G414" s="44">
        <v>0</v>
      </c>
      <c r="H414" s="110"/>
      <c r="I414" s="110">
        <f t="shared" si="12"/>
        <v>0</v>
      </c>
      <c r="J414" s="45"/>
      <c r="L414" s="88"/>
    </row>
    <row r="415" spans="1:12" ht="19.5" customHeight="1">
      <c r="A415" s="37" t="s">
        <v>378</v>
      </c>
      <c r="B415" s="21"/>
      <c r="C415" s="36"/>
      <c r="D415" s="36" t="s">
        <v>143</v>
      </c>
      <c r="E415" s="38">
        <v>2331</v>
      </c>
      <c r="F415" s="44">
        <v>2699</v>
      </c>
      <c r="G415" s="44">
        <v>2698.36</v>
      </c>
      <c r="H415" s="110">
        <f t="shared" si="11"/>
        <v>0.9997628751389404</v>
      </c>
      <c r="I415" s="110">
        <f t="shared" si="12"/>
        <v>0.00013639542977126747</v>
      </c>
      <c r="J415" s="45"/>
      <c r="L415" s="88"/>
    </row>
    <row r="416" spans="1:12" ht="64.5" customHeight="1">
      <c r="A416" s="275" t="s">
        <v>388</v>
      </c>
      <c r="B416" s="21"/>
      <c r="C416" s="36"/>
      <c r="D416" s="36" t="s">
        <v>267</v>
      </c>
      <c r="E416" s="38">
        <v>100</v>
      </c>
      <c r="F416" s="44">
        <v>0</v>
      </c>
      <c r="G416" s="44">
        <v>0</v>
      </c>
      <c r="H416" s="110"/>
      <c r="I416" s="110">
        <f t="shared" si="12"/>
        <v>0</v>
      </c>
      <c r="J416" s="45"/>
      <c r="L416" s="88"/>
    </row>
    <row r="417" spans="1:12" ht="19.5" customHeight="1">
      <c r="A417" s="131" t="s">
        <v>16</v>
      </c>
      <c r="B417" s="21"/>
      <c r="C417" s="36"/>
      <c r="D417" s="36" t="s">
        <v>591</v>
      </c>
      <c r="E417" s="38">
        <v>0</v>
      </c>
      <c r="F417" s="44">
        <v>8333</v>
      </c>
      <c r="G417" s="44">
        <v>8261.66</v>
      </c>
      <c r="H417" s="110">
        <f t="shared" si="11"/>
        <v>0.9914388575543022</v>
      </c>
      <c r="I417" s="110">
        <f t="shared" si="12"/>
        <v>0.0004176064966587444</v>
      </c>
      <c r="J417" s="45"/>
      <c r="L417" s="88"/>
    </row>
    <row r="418" spans="1:12" ht="19.5" customHeight="1">
      <c r="A418" s="65" t="s">
        <v>93</v>
      </c>
      <c r="B418" s="21"/>
      <c r="C418" s="36"/>
      <c r="D418" s="36" t="s">
        <v>94</v>
      </c>
      <c r="E418" s="38">
        <v>500</v>
      </c>
      <c r="F418" s="44">
        <v>1568</v>
      </c>
      <c r="G418" s="44">
        <v>1288.23</v>
      </c>
      <c r="H418" s="110">
        <f t="shared" si="11"/>
        <v>0.8215752551020409</v>
      </c>
      <c r="I418" s="110">
        <f t="shared" si="12"/>
        <v>6.511684300621115E-05</v>
      </c>
      <c r="J418" s="45"/>
      <c r="L418" s="88"/>
    </row>
    <row r="419" spans="1:12" ht="26.25" customHeight="1">
      <c r="A419" s="37" t="s">
        <v>207</v>
      </c>
      <c r="B419" s="21"/>
      <c r="C419" s="36"/>
      <c r="D419" s="36" t="s">
        <v>203</v>
      </c>
      <c r="E419" s="38">
        <v>400</v>
      </c>
      <c r="F419" s="44">
        <v>0</v>
      </c>
      <c r="G419" s="44">
        <v>0</v>
      </c>
      <c r="H419" s="110"/>
      <c r="I419" s="110">
        <f t="shared" si="12"/>
        <v>0</v>
      </c>
      <c r="J419" s="45"/>
      <c r="L419" s="88"/>
    </row>
    <row r="420" spans="1:12" ht="64.5" customHeight="1">
      <c r="A420" s="77" t="s">
        <v>331</v>
      </c>
      <c r="B420" s="112"/>
      <c r="C420" s="112" t="s">
        <v>128</v>
      </c>
      <c r="D420" s="112"/>
      <c r="E420" s="113">
        <f>SUM(E421)</f>
        <v>32200</v>
      </c>
      <c r="F420" s="114">
        <f>F421</f>
        <v>40019</v>
      </c>
      <c r="G420" s="114">
        <f>G421</f>
        <v>39723.84</v>
      </c>
      <c r="H420" s="80">
        <f aca="true" t="shared" si="13" ref="H420:H466">G420/F420</f>
        <v>0.9926245033609035</v>
      </c>
      <c r="I420" s="39">
        <f t="shared" si="12"/>
        <v>0.002007941945835643</v>
      </c>
      <c r="J420" s="115"/>
      <c r="L420" s="88"/>
    </row>
    <row r="421" spans="1:12" ht="19.5" customHeight="1">
      <c r="A421" s="26" t="s">
        <v>54</v>
      </c>
      <c r="B421" s="24"/>
      <c r="C421" s="24"/>
      <c r="D421" s="24">
        <v>4130</v>
      </c>
      <c r="E421" s="25">
        <v>32200</v>
      </c>
      <c r="F421" s="44">
        <v>40019</v>
      </c>
      <c r="G421" s="44">
        <v>39723.84</v>
      </c>
      <c r="H421" s="110">
        <f t="shared" si="13"/>
        <v>0.9926245033609035</v>
      </c>
      <c r="I421" s="110">
        <f t="shared" si="12"/>
        <v>0.002007941945835643</v>
      </c>
      <c r="J421" s="45"/>
      <c r="L421" s="88"/>
    </row>
    <row r="422" spans="1:12" s="79" customFormat="1" ht="26.25" customHeight="1">
      <c r="A422" s="77" t="s">
        <v>243</v>
      </c>
      <c r="B422" s="112"/>
      <c r="C422" s="112" t="s">
        <v>129</v>
      </c>
      <c r="D422" s="112"/>
      <c r="E422" s="113">
        <f>SUM(E423,E424)</f>
        <v>138700</v>
      </c>
      <c r="F422" s="114">
        <f>F423+F424</f>
        <v>286692</v>
      </c>
      <c r="G422" s="114">
        <f>G423+G424</f>
        <v>255699.87</v>
      </c>
      <c r="H422" s="80">
        <f t="shared" si="13"/>
        <v>0.8918974718513247</v>
      </c>
      <c r="I422" s="80">
        <f>G422/19783360.81</f>
        <v>0.012924996539048616</v>
      </c>
      <c r="J422" s="115"/>
      <c r="L422" s="119"/>
    </row>
    <row r="423" spans="1:12" ht="19.5" customHeight="1">
      <c r="A423" s="26" t="s">
        <v>53</v>
      </c>
      <c r="B423" s="24"/>
      <c r="C423" s="24"/>
      <c r="D423" s="24">
        <v>3110</v>
      </c>
      <c r="E423" s="25">
        <v>133700</v>
      </c>
      <c r="F423" s="44">
        <v>281692</v>
      </c>
      <c r="G423" s="44">
        <v>255699.87</v>
      </c>
      <c r="H423" s="110">
        <f t="shared" si="13"/>
        <v>0.9077285474915865</v>
      </c>
      <c r="I423" s="110">
        <f t="shared" si="12"/>
        <v>0.012924996539048616</v>
      </c>
      <c r="J423" s="45"/>
      <c r="L423" s="88"/>
    </row>
    <row r="424" spans="1:12" s="79" customFormat="1" ht="19.5" customHeight="1">
      <c r="A424" s="37" t="s">
        <v>12</v>
      </c>
      <c r="B424" s="24"/>
      <c r="C424" s="24"/>
      <c r="D424" s="36" t="s">
        <v>79</v>
      </c>
      <c r="E424" s="25">
        <v>5000</v>
      </c>
      <c r="F424" s="259">
        <v>5000</v>
      </c>
      <c r="G424" s="259">
        <v>0</v>
      </c>
      <c r="H424" s="110">
        <f t="shared" si="13"/>
        <v>0</v>
      </c>
      <c r="I424" s="110">
        <f t="shared" si="12"/>
        <v>0</v>
      </c>
      <c r="J424" s="45"/>
      <c r="L424" s="119"/>
    </row>
    <row r="425" spans="1:12" ht="18" customHeight="1">
      <c r="A425" s="77" t="s">
        <v>55</v>
      </c>
      <c r="B425" s="112"/>
      <c r="C425" s="112" t="s">
        <v>152</v>
      </c>
      <c r="D425" s="112"/>
      <c r="E425" s="113">
        <f>SUM(E426)</f>
        <v>326000</v>
      </c>
      <c r="F425" s="114">
        <f>SUM(F426,F427)</f>
        <v>344826.19999999995</v>
      </c>
      <c r="G425" s="114">
        <f>SUM(G426:G427)</f>
        <v>324034.57999999996</v>
      </c>
      <c r="H425" s="80">
        <f t="shared" si="13"/>
        <v>0.9397040596103197</v>
      </c>
      <c r="I425" s="80">
        <f t="shared" si="12"/>
        <v>0.01637914725976228</v>
      </c>
      <c r="J425" s="115"/>
      <c r="L425" s="88"/>
    </row>
    <row r="426" spans="1:12" ht="19.5" customHeight="1">
      <c r="A426" s="26" t="s">
        <v>53</v>
      </c>
      <c r="B426" s="24"/>
      <c r="C426" s="24"/>
      <c r="D426" s="24">
        <v>3110</v>
      </c>
      <c r="E426" s="25">
        <v>326000</v>
      </c>
      <c r="F426" s="264">
        <v>344653.47</v>
      </c>
      <c r="G426" s="264">
        <v>324008.11</v>
      </c>
      <c r="H426" s="110">
        <f t="shared" si="13"/>
        <v>0.9400982093695445</v>
      </c>
      <c r="I426" s="110">
        <f t="shared" si="12"/>
        <v>0.016377809266675352</v>
      </c>
      <c r="J426" s="45"/>
      <c r="L426" s="88"/>
    </row>
    <row r="427" spans="1:12" ht="19.5" customHeight="1">
      <c r="A427" s="26" t="s">
        <v>9</v>
      </c>
      <c r="B427" s="24"/>
      <c r="C427" s="24"/>
      <c r="D427" s="24" t="s">
        <v>83</v>
      </c>
      <c r="E427" s="25">
        <v>0</v>
      </c>
      <c r="F427" s="264">
        <v>172.73</v>
      </c>
      <c r="G427" s="264">
        <v>26.47</v>
      </c>
      <c r="H427" s="110">
        <f t="shared" si="13"/>
        <v>0.15324494876396688</v>
      </c>
      <c r="I427" s="110">
        <f t="shared" si="12"/>
        <v>1.3379930869288939E-06</v>
      </c>
      <c r="J427" s="45"/>
      <c r="L427" s="88"/>
    </row>
    <row r="428" spans="1:12" s="79" customFormat="1" ht="18" customHeight="1">
      <c r="A428" s="77" t="s">
        <v>275</v>
      </c>
      <c r="B428" s="112"/>
      <c r="C428" s="112" t="s">
        <v>276</v>
      </c>
      <c r="D428" s="112"/>
      <c r="E428" s="113">
        <f>SUM(E429)</f>
        <v>74100</v>
      </c>
      <c r="F428" s="263">
        <f>SUM(F429)</f>
        <v>209519</v>
      </c>
      <c r="G428" s="263">
        <f>SUM(G429)</f>
        <v>205809.52</v>
      </c>
      <c r="H428" s="39">
        <f t="shared" si="13"/>
        <v>0.9822952572320409</v>
      </c>
      <c r="I428" s="80">
        <f t="shared" si="12"/>
        <v>0.010403162636348844</v>
      </c>
      <c r="J428" s="115"/>
      <c r="L428" s="119"/>
    </row>
    <row r="429" spans="1:12" ht="19.5" customHeight="1">
      <c r="A429" s="26" t="s">
        <v>53</v>
      </c>
      <c r="B429" s="24"/>
      <c r="C429" s="24"/>
      <c r="D429" s="24" t="s">
        <v>150</v>
      </c>
      <c r="E429" s="25">
        <v>74100</v>
      </c>
      <c r="F429" s="259">
        <v>209519</v>
      </c>
      <c r="G429" s="259">
        <v>205809.52</v>
      </c>
      <c r="H429" s="110">
        <f t="shared" si="13"/>
        <v>0.9822952572320409</v>
      </c>
      <c r="I429" s="110">
        <f t="shared" si="12"/>
        <v>0.010403162636348844</v>
      </c>
      <c r="J429" s="45"/>
      <c r="L429" s="88"/>
    </row>
    <row r="430" spans="1:12" s="79" customFormat="1" ht="18" customHeight="1">
      <c r="A430" s="77" t="s">
        <v>56</v>
      </c>
      <c r="B430" s="112"/>
      <c r="C430" s="112" t="s">
        <v>130</v>
      </c>
      <c r="D430" s="112"/>
      <c r="E430" s="113">
        <f>SUM(E431:E449)</f>
        <v>408769</v>
      </c>
      <c r="F430" s="114">
        <f>SUM(F431:F449)</f>
        <v>432264</v>
      </c>
      <c r="G430" s="114">
        <f>SUM(G431:G449)</f>
        <v>403937.1499999999</v>
      </c>
      <c r="H430" s="80">
        <f t="shared" si="13"/>
        <v>0.9344686349082966</v>
      </c>
      <c r="I430" s="80">
        <f t="shared" si="12"/>
        <v>0.0204180247168024</v>
      </c>
      <c r="J430" s="115"/>
      <c r="L430" s="119"/>
    </row>
    <row r="431" spans="1:12" ht="19.5" customHeight="1">
      <c r="A431" s="37" t="s">
        <v>362</v>
      </c>
      <c r="B431" s="24"/>
      <c r="C431" s="24"/>
      <c r="D431" s="24" t="s">
        <v>98</v>
      </c>
      <c r="E431" s="25">
        <v>5010</v>
      </c>
      <c r="F431" s="259">
        <v>5010</v>
      </c>
      <c r="G431" s="259">
        <v>3740.3</v>
      </c>
      <c r="H431" s="110">
        <f t="shared" si="13"/>
        <v>0.7465668662674652</v>
      </c>
      <c r="I431" s="110">
        <f t="shared" si="12"/>
        <v>0.00018906292191311455</v>
      </c>
      <c r="J431" s="45"/>
      <c r="L431" s="88"/>
    </row>
    <row r="432" spans="1:13" s="79" customFormat="1" ht="19.5" customHeight="1">
      <c r="A432" s="26" t="s">
        <v>19</v>
      </c>
      <c r="B432" s="24"/>
      <c r="C432" s="24"/>
      <c r="D432" s="24">
        <v>4010</v>
      </c>
      <c r="E432" s="25">
        <v>247404</v>
      </c>
      <c r="F432" s="259">
        <v>261066</v>
      </c>
      <c r="G432" s="259">
        <v>256260.33</v>
      </c>
      <c r="H432" s="110">
        <f t="shared" si="13"/>
        <v>0.9815921261290248</v>
      </c>
      <c r="I432" s="110">
        <f t="shared" si="12"/>
        <v>0.012953326407031243</v>
      </c>
      <c r="J432" s="45"/>
      <c r="L432" s="119"/>
      <c r="M432" s="119"/>
    </row>
    <row r="433" spans="1:12" ht="19.5" customHeight="1">
      <c r="A433" s="26" t="s">
        <v>20</v>
      </c>
      <c r="B433" s="24"/>
      <c r="C433" s="24"/>
      <c r="D433" s="24">
        <v>4040</v>
      </c>
      <c r="E433" s="25">
        <v>19082</v>
      </c>
      <c r="F433" s="259">
        <v>19335</v>
      </c>
      <c r="G433" s="259">
        <v>19334.88</v>
      </c>
      <c r="H433" s="110">
        <f t="shared" si="13"/>
        <v>0.9999937936384795</v>
      </c>
      <c r="I433" s="110">
        <f t="shared" si="12"/>
        <v>0.0009773304033471753</v>
      </c>
      <c r="J433" s="45"/>
      <c r="L433" s="88"/>
    </row>
    <row r="434" spans="1:12" ht="19.5" customHeight="1">
      <c r="A434" s="26" t="s">
        <v>21</v>
      </c>
      <c r="B434" s="24"/>
      <c r="C434" s="24"/>
      <c r="D434" s="24">
        <v>4110</v>
      </c>
      <c r="E434" s="25">
        <v>45889</v>
      </c>
      <c r="F434" s="264">
        <v>49497</v>
      </c>
      <c r="G434" s="264">
        <v>46276.17</v>
      </c>
      <c r="H434" s="110">
        <f t="shared" si="13"/>
        <v>0.9349287835626401</v>
      </c>
      <c r="I434" s="110">
        <f t="shared" si="12"/>
        <v>0.0023391460351169725</v>
      </c>
      <c r="J434" s="45"/>
      <c r="L434" s="88"/>
    </row>
    <row r="435" spans="1:12" ht="19.5" customHeight="1">
      <c r="A435" s="26" t="s">
        <v>22</v>
      </c>
      <c r="B435" s="24"/>
      <c r="C435" s="24"/>
      <c r="D435" s="24">
        <v>4120</v>
      </c>
      <c r="E435" s="25">
        <v>6529</v>
      </c>
      <c r="F435" s="259">
        <v>6761</v>
      </c>
      <c r="G435" s="259">
        <v>6303.6</v>
      </c>
      <c r="H435" s="110">
        <f t="shared" si="13"/>
        <v>0.932347285904452</v>
      </c>
      <c r="I435" s="110">
        <f t="shared" si="12"/>
        <v>0.00031863140244673126</v>
      </c>
      <c r="J435" s="45"/>
      <c r="L435" s="88"/>
    </row>
    <row r="436" spans="1:12" ht="19.5" customHeight="1">
      <c r="A436" s="37" t="s">
        <v>165</v>
      </c>
      <c r="B436" s="24"/>
      <c r="C436" s="24"/>
      <c r="D436" s="36" t="s">
        <v>166</v>
      </c>
      <c r="E436" s="25">
        <v>3500</v>
      </c>
      <c r="F436" s="259">
        <v>5600</v>
      </c>
      <c r="G436" s="259">
        <v>4818</v>
      </c>
      <c r="H436" s="110">
        <f t="shared" si="13"/>
        <v>0.8603571428571428</v>
      </c>
      <c r="I436" s="110">
        <f t="shared" si="12"/>
        <v>0.0002435379936842996</v>
      </c>
      <c r="J436" s="45"/>
      <c r="L436" s="88"/>
    </row>
    <row r="437" spans="1:12" ht="19.5" customHeight="1">
      <c r="A437" s="37" t="s">
        <v>9</v>
      </c>
      <c r="B437" s="24"/>
      <c r="C437" s="24"/>
      <c r="D437" s="24">
        <v>4210</v>
      </c>
      <c r="E437" s="25">
        <v>26000</v>
      </c>
      <c r="F437" s="259">
        <v>24412</v>
      </c>
      <c r="G437" s="259">
        <v>21670.98</v>
      </c>
      <c r="H437" s="110">
        <f t="shared" si="13"/>
        <v>0.8877183352449615</v>
      </c>
      <c r="I437" s="110">
        <f t="shared" si="12"/>
        <v>0.0010954144853409264</v>
      </c>
      <c r="J437" s="45"/>
      <c r="L437" s="88"/>
    </row>
    <row r="438" spans="1:12" ht="19.5" customHeight="1">
      <c r="A438" s="37" t="s">
        <v>10</v>
      </c>
      <c r="B438" s="24"/>
      <c r="C438" s="24"/>
      <c r="D438" s="24" t="s">
        <v>154</v>
      </c>
      <c r="E438" s="25">
        <v>12006</v>
      </c>
      <c r="F438" s="259">
        <v>12006</v>
      </c>
      <c r="G438" s="259">
        <v>9989.52</v>
      </c>
      <c r="H438" s="110">
        <f t="shared" si="13"/>
        <v>0.8320439780109945</v>
      </c>
      <c r="I438" s="110">
        <f t="shared" si="12"/>
        <v>0.0005049455497445381</v>
      </c>
      <c r="J438" s="45"/>
      <c r="L438" s="88"/>
    </row>
    <row r="439" spans="1:12" ht="19.5" customHeight="1">
      <c r="A439" s="37" t="s">
        <v>11</v>
      </c>
      <c r="B439" s="24"/>
      <c r="C439" s="24"/>
      <c r="D439" s="36" t="s">
        <v>136</v>
      </c>
      <c r="E439" s="25">
        <v>3300</v>
      </c>
      <c r="F439" s="259">
        <v>3600</v>
      </c>
      <c r="G439" s="259">
        <v>3595.6</v>
      </c>
      <c r="H439" s="110">
        <f t="shared" si="13"/>
        <v>0.9987777777777778</v>
      </c>
      <c r="I439" s="110">
        <f t="shared" si="12"/>
        <v>0.00018174869449798</v>
      </c>
      <c r="J439" s="45"/>
      <c r="L439" s="88"/>
    </row>
    <row r="440" spans="1:12" ht="19.5" customHeight="1">
      <c r="A440" s="37" t="s">
        <v>48</v>
      </c>
      <c r="B440" s="24"/>
      <c r="C440" s="24"/>
      <c r="D440" s="36" t="s">
        <v>138</v>
      </c>
      <c r="E440" s="25">
        <v>575</v>
      </c>
      <c r="F440" s="259">
        <v>740</v>
      </c>
      <c r="G440" s="259">
        <v>690</v>
      </c>
      <c r="H440" s="110">
        <f t="shared" si="13"/>
        <v>0.9324324324324325</v>
      </c>
      <c r="I440" s="110">
        <f t="shared" si="12"/>
        <v>3.487779486138786E-05</v>
      </c>
      <c r="J440" s="45"/>
      <c r="L440" s="88"/>
    </row>
    <row r="441" spans="1:12" ht="19.5" customHeight="1">
      <c r="A441" s="26" t="s">
        <v>12</v>
      </c>
      <c r="B441" s="24"/>
      <c r="C441" s="24"/>
      <c r="D441" s="24">
        <v>4300</v>
      </c>
      <c r="E441" s="25">
        <v>17000</v>
      </c>
      <c r="F441" s="259">
        <v>20893</v>
      </c>
      <c r="G441" s="259">
        <v>11462.45</v>
      </c>
      <c r="H441" s="110">
        <f t="shared" si="13"/>
        <v>0.5486263341789116</v>
      </c>
      <c r="I441" s="110">
        <f t="shared" si="12"/>
        <v>0.0005793985213172686</v>
      </c>
      <c r="J441" s="45"/>
      <c r="L441" s="88"/>
    </row>
    <row r="442" spans="1:12" ht="19.5" customHeight="1">
      <c r="A442" s="37" t="s">
        <v>370</v>
      </c>
      <c r="B442" s="24"/>
      <c r="C442" s="24"/>
      <c r="D442" s="36" t="s">
        <v>167</v>
      </c>
      <c r="E442" s="25">
        <v>1548</v>
      </c>
      <c r="F442" s="259">
        <v>1548</v>
      </c>
      <c r="G442" s="259">
        <v>1468.62</v>
      </c>
      <c r="H442" s="110">
        <f t="shared" si="13"/>
        <v>0.9487209302325581</v>
      </c>
      <c r="I442" s="110">
        <f t="shared" si="12"/>
        <v>7.423511172366875E-05</v>
      </c>
      <c r="J442" s="45"/>
      <c r="L442" s="88"/>
    </row>
    <row r="443" spans="1:12" ht="38.25" customHeight="1">
      <c r="A443" s="37" t="s">
        <v>359</v>
      </c>
      <c r="B443" s="24"/>
      <c r="C443" s="24"/>
      <c r="D443" s="36" t="s">
        <v>204</v>
      </c>
      <c r="E443" s="25">
        <v>840</v>
      </c>
      <c r="F443" s="259">
        <v>840</v>
      </c>
      <c r="G443" s="259">
        <v>736.3</v>
      </c>
      <c r="H443" s="110">
        <f t="shared" si="13"/>
        <v>0.876547619047619</v>
      </c>
      <c r="I443" s="110">
        <f t="shared" si="12"/>
        <v>3.721814544411577E-05</v>
      </c>
      <c r="J443" s="45"/>
      <c r="L443" s="88"/>
    </row>
    <row r="444" spans="1:12" ht="38.25" customHeight="1">
      <c r="A444" s="37" t="s">
        <v>364</v>
      </c>
      <c r="B444" s="24"/>
      <c r="C444" s="24"/>
      <c r="D444" s="36" t="s">
        <v>205</v>
      </c>
      <c r="E444" s="25">
        <v>2000</v>
      </c>
      <c r="F444" s="259">
        <v>2700</v>
      </c>
      <c r="G444" s="259">
        <v>1802.19</v>
      </c>
      <c r="H444" s="110">
        <f t="shared" si="13"/>
        <v>0.6674777777777778</v>
      </c>
      <c r="I444" s="110">
        <f t="shared" si="12"/>
        <v>9.109625090035448E-05</v>
      </c>
      <c r="J444" s="45"/>
      <c r="L444" s="88"/>
    </row>
    <row r="445" spans="1:12" ht="19.5" customHeight="1">
      <c r="A445" s="26" t="s">
        <v>25</v>
      </c>
      <c r="B445" s="24"/>
      <c r="C445" s="24"/>
      <c r="D445" s="24">
        <v>4410</v>
      </c>
      <c r="E445" s="25">
        <v>3125</v>
      </c>
      <c r="F445" s="259">
        <v>2872</v>
      </c>
      <c r="G445" s="259">
        <v>2545.39</v>
      </c>
      <c r="H445" s="110">
        <f t="shared" si="13"/>
        <v>0.8862778551532033</v>
      </c>
      <c r="I445" s="110">
        <f t="shared" si="12"/>
        <v>0.00012866317429308414</v>
      </c>
      <c r="J445" s="45"/>
      <c r="L445" s="88"/>
    </row>
    <row r="446" spans="1:12" ht="19.5" customHeight="1">
      <c r="A446" s="37" t="s">
        <v>26</v>
      </c>
      <c r="B446" s="24"/>
      <c r="C446" s="24"/>
      <c r="D446" s="36" t="s">
        <v>92</v>
      </c>
      <c r="E446" s="25">
        <v>1600</v>
      </c>
      <c r="F446" s="259">
        <v>1600</v>
      </c>
      <c r="G446" s="259">
        <v>1520</v>
      </c>
      <c r="H446" s="110">
        <f t="shared" si="13"/>
        <v>0.95</v>
      </c>
      <c r="I446" s="110">
        <f t="shared" si="12"/>
        <v>7.683224375262254E-05</v>
      </c>
      <c r="J446" s="45"/>
      <c r="L446" s="88"/>
    </row>
    <row r="447" spans="1:12" ht="19.5" customHeight="1">
      <c r="A447" s="26" t="s">
        <v>365</v>
      </c>
      <c r="B447" s="24"/>
      <c r="C447" s="24"/>
      <c r="D447" s="24">
        <v>4440</v>
      </c>
      <c r="E447" s="25">
        <v>8821</v>
      </c>
      <c r="F447" s="259">
        <v>9409</v>
      </c>
      <c r="G447" s="259">
        <v>9407.82</v>
      </c>
      <c r="H447" s="110">
        <f t="shared" si="13"/>
        <v>0.9998745881602721</v>
      </c>
      <c r="I447" s="110">
        <f t="shared" si="12"/>
        <v>0.00047554205225052457</v>
      </c>
      <c r="J447" s="45"/>
      <c r="L447" s="88"/>
    </row>
    <row r="448" spans="1:12" ht="19.5" customHeight="1">
      <c r="A448" s="26" t="s">
        <v>31</v>
      </c>
      <c r="B448" s="24"/>
      <c r="C448" s="24"/>
      <c r="D448" s="24" t="s">
        <v>168</v>
      </c>
      <c r="E448" s="25">
        <v>2040</v>
      </c>
      <c r="F448" s="259">
        <v>2040</v>
      </c>
      <c r="G448" s="259">
        <v>2040</v>
      </c>
      <c r="H448" s="110">
        <f t="shared" si="13"/>
        <v>1</v>
      </c>
      <c r="I448" s="110">
        <f t="shared" si="12"/>
        <v>0.00010311695872062499</v>
      </c>
      <c r="J448" s="45"/>
      <c r="L448" s="88"/>
    </row>
    <row r="449" spans="1:12" ht="26.25" customHeight="1">
      <c r="A449" s="37" t="s">
        <v>207</v>
      </c>
      <c r="B449" s="24"/>
      <c r="C449" s="24"/>
      <c r="D449" s="36" t="s">
        <v>203</v>
      </c>
      <c r="E449" s="25">
        <v>2500</v>
      </c>
      <c r="F449" s="259">
        <v>2335</v>
      </c>
      <c r="G449" s="259">
        <v>275</v>
      </c>
      <c r="H449" s="110">
        <f t="shared" si="13"/>
        <v>0.11777301927194861</v>
      </c>
      <c r="I449" s="110">
        <f t="shared" si="12"/>
        <v>1.3900570415770525E-05</v>
      </c>
      <c r="J449" s="45"/>
      <c r="L449" s="88"/>
    </row>
    <row r="450" spans="1:12" ht="41.25" customHeight="1">
      <c r="A450" s="77" t="s">
        <v>202</v>
      </c>
      <c r="B450" s="112"/>
      <c r="C450" s="112" t="s">
        <v>198</v>
      </c>
      <c r="D450" s="112"/>
      <c r="E450" s="113">
        <f>SUM(E451:E456)</f>
        <v>12972</v>
      </c>
      <c r="F450" s="114">
        <f>SUM(F451:F456)</f>
        <v>13053</v>
      </c>
      <c r="G450" s="114">
        <f>SUM(G451:G456)</f>
        <v>11244.17</v>
      </c>
      <c r="H450" s="80">
        <f t="shared" si="13"/>
        <v>0.8614241936719528</v>
      </c>
      <c r="I450" s="80">
        <f t="shared" si="12"/>
        <v>0.0005683650067341617</v>
      </c>
      <c r="J450" s="115"/>
      <c r="L450" s="88"/>
    </row>
    <row r="451" spans="1:12" ht="19.5" customHeight="1">
      <c r="A451" s="37" t="s">
        <v>9</v>
      </c>
      <c r="B451" s="24"/>
      <c r="C451" s="36"/>
      <c r="D451" s="36" t="s">
        <v>83</v>
      </c>
      <c r="E451" s="25">
        <v>500</v>
      </c>
      <c r="F451" s="259">
        <v>1500</v>
      </c>
      <c r="G451" s="259">
        <v>692.2</v>
      </c>
      <c r="H451" s="110">
        <f t="shared" si="13"/>
        <v>0.4614666666666667</v>
      </c>
      <c r="I451" s="110">
        <f t="shared" si="12"/>
        <v>3.498899942471403E-05</v>
      </c>
      <c r="J451" s="45"/>
      <c r="L451" s="88"/>
    </row>
    <row r="452" spans="1:12" s="79" customFormat="1" ht="19.5" customHeight="1">
      <c r="A452" s="37" t="s">
        <v>10</v>
      </c>
      <c r="B452" s="24"/>
      <c r="C452" s="36"/>
      <c r="D452" s="36" t="s">
        <v>154</v>
      </c>
      <c r="E452" s="25">
        <v>7406</v>
      </c>
      <c r="F452" s="259">
        <v>6052</v>
      </c>
      <c r="G452" s="259">
        <v>5386.93</v>
      </c>
      <c r="H452" s="110">
        <f t="shared" si="13"/>
        <v>0.8901074025115665</v>
      </c>
      <c r="I452" s="110">
        <f aca="true" t="shared" si="14" ref="I452:I515">G452/19783360.81</f>
        <v>0.0002722959992357335</v>
      </c>
      <c r="J452" s="45"/>
      <c r="L452" s="119"/>
    </row>
    <row r="453" spans="1:12" ht="19.5" customHeight="1">
      <c r="A453" s="37" t="s">
        <v>12</v>
      </c>
      <c r="B453" s="24"/>
      <c r="C453" s="36"/>
      <c r="D453" s="36" t="s">
        <v>79</v>
      </c>
      <c r="E453" s="25">
        <v>416</v>
      </c>
      <c r="F453" s="264">
        <v>770</v>
      </c>
      <c r="G453" s="264">
        <v>452.28</v>
      </c>
      <c r="H453" s="110">
        <f t="shared" si="13"/>
        <v>0.5873766233766233</v>
      </c>
      <c r="I453" s="110">
        <f t="shared" si="14"/>
        <v>2.2861636318707974E-05</v>
      </c>
      <c r="J453" s="45"/>
      <c r="L453" s="88"/>
    </row>
    <row r="454" spans="1:12" ht="26.25" customHeight="1">
      <c r="A454" s="37" t="s">
        <v>237</v>
      </c>
      <c r="B454" s="24"/>
      <c r="C454" s="36"/>
      <c r="D454" s="36" t="s">
        <v>234</v>
      </c>
      <c r="E454" s="25">
        <v>4515</v>
      </c>
      <c r="F454" s="264">
        <v>4515</v>
      </c>
      <c r="G454" s="264">
        <v>4514.76</v>
      </c>
      <c r="H454" s="110">
        <f t="shared" si="13"/>
        <v>0.9999468438538206</v>
      </c>
      <c r="I454" s="110">
        <f t="shared" si="14"/>
        <v>0.00022820996105565143</v>
      </c>
      <c r="J454" s="45"/>
      <c r="L454" s="88"/>
    </row>
    <row r="455" spans="1:12" ht="26.25" customHeight="1">
      <c r="A455" s="37" t="s">
        <v>355</v>
      </c>
      <c r="B455" s="24"/>
      <c r="C455" s="36"/>
      <c r="D455" s="36" t="s">
        <v>358</v>
      </c>
      <c r="E455" s="25">
        <v>135</v>
      </c>
      <c r="F455" s="264">
        <v>216</v>
      </c>
      <c r="G455" s="264">
        <v>198</v>
      </c>
      <c r="H455" s="110">
        <f t="shared" si="13"/>
        <v>0.9166666666666666</v>
      </c>
      <c r="I455" s="110">
        <f t="shared" si="14"/>
        <v>1.0008410699354779E-05</v>
      </c>
      <c r="J455" s="45"/>
      <c r="L455" s="88"/>
    </row>
    <row r="456" spans="1:12" ht="38.25" customHeight="1" hidden="1">
      <c r="A456" s="37" t="s">
        <v>364</v>
      </c>
      <c r="B456" s="24"/>
      <c r="C456" s="36"/>
      <c r="D456" s="36" t="s">
        <v>205</v>
      </c>
      <c r="E456" s="25">
        <v>0</v>
      </c>
      <c r="F456" s="259">
        <v>0</v>
      </c>
      <c r="G456" s="259">
        <v>0</v>
      </c>
      <c r="H456" s="110" t="e">
        <f t="shared" si="13"/>
        <v>#DIV/0!</v>
      </c>
      <c r="I456" s="110">
        <f t="shared" si="14"/>
        <v>0</v>
      </c>
      <c r="J456" s="45"/>
      <c r="L456" s="88"/>
    </row>
    <row r="457" spans="1:12" ht="26.25" customHeight="1">
      <c r="A457" s="77" t="s">
        <v>131</v>
      </c>
      <c r="B457" s="112"/>
      <c r="C457" s="112" t="s">
        <v>132</v>
      </c>
      <c r="D457" s="112"/>
      <c r="E457" s="113">
        <f>SUM(E458:E469)</f>
        <v>119824</v>
      </c>
      <c r="F457" s="263">
        <f>SUM(F458:F469)</f>
        <v>134686</v>
      </c>
      <c r="G457" s="263">
        <f>SUM(G458:G469)</f>
        <v>127941.74</v>
      </c>
      <c r="H457" s="80">
        <f t="shared" si="13"/>
        <v>0.9499260502205129</v>
      </c>
      <c r="I457" s="80">
        <f t="shared" si="14"/>
        <v>0.00646713878540438</v>
      </c>
      <c r="J457" s="115"/>
      <c r="L457" s="88"/>
    </row>
    <row r="458" spans="1:12" ht="19.5" customHeight="1">
      <c r="A458" s="37" t="s">
        <v>362</v>
      </c>
      <c r="B458" s="24"/>
      <c r="C458" s="36"/>
      <c r="D458" s="36" t="s">
        <v>98</v>
      </c>
      <c r="E458" s="25">
        <v>3146</v>
      </c>
      <c r="F458" s="259">
        <v>2900</v>
      </c>
      <c r="G458" s="259">
        <v>2865.28</v>
      </c>
      <c r="H458" s="110">
        <f t="shared" si="13"/>
        <v>0.9880275862068966</v>
      </c>
      <c r="I458" s="110">
        <f t="shared" si="14"/>
        <v>0.00014483282327599627</v>
      </c>
      <c r="J458" s="45"/>
      <c r="L458" s="88"/>
    </row>
    <row r="459" spans="1:12" s="79" customFormat="1" ht="19.5" customHeight="1">
      <c r="A459" s="26" t="s">
        <v>19</v>
      </c>
      <c r="B459" s="24"/>
      <c r="C459" s="24"/>
      <c r="D459" s="24">
        <v>4010</v>
      </c>
      <c r="E459" s="276">
        <v>60640</v>
      </c>
      <c r="F459" s="259">
        <v>66790</v>
      </c>
      <c r="G459" s="259">
        <v>66648.58</v>
      </c>
      <c r="H459" s="110">
        <f t="shared" si="13"/>
        <v>0.9978826171582572</v>
      </c>
      <c r="I459" s="110">
        <f t="shared" si="14"/>
        <v>0.0033689210160040553</v>
      </c>
      <c r="J459" s="45"/>
      <c r="L459" s="119"/>
    </row>
    <row r="460" spans="1:12" ht="19.5" customHeight="1">
      <c r="A460" s="26" t="s">
        <v>20</v>
      </c>
      <c r="B460" s="24"/>
      <c r="C460" s="24"/>
      <c r="D460" s="24" t="s">
        <v>172</v>
      </c>
      <c r="E460" s="25">
        <v>4820</v>
      </c>
      <c r="F460" s="259">
        <v>4820</v>
      </c>
      <c r="G460" s="259">
        <v>4736.81</v>
      </c>
      <c r="H460" s="110">
        <f t="shared" si="13"/>
        <v>0.982740663900415</v>
      </c>
      <c r="I460" s="110">
        <f t="shared" si="14"/>
        <v>0.00023943403982227632</v>
      </c>
      <c r="J460" s="45"/>
      <c r="L460" s="88"/>
    </row>
    <row r="461" spans="1:12" ht="19.5" customHeight="1">
      <c r="A461" s="26" t="s">
        <v>21</v>
      </c>
      <c r="B461" s="24"/>
      <c r="C461" s="24"/>
      <c r="D461" s="24">
        <v>4110</v>
      </c>
      <c r="E461" s="25">
        <v>14532</v>
      </c>
      <c r="F461" s="264">
        <v>14936</v>
      </c>
      <c r="G461" s="264">
        <v>14244.53</v>
      </c>
      <c r="H461" s="110">
        <f t="shared" si="13"/>
        <v>0.9537044724156402</v>
      </c>
      <c r="I461" s="110">
        <f t="shared" si="14"/>
        <v>0.0007200257901983845</v>
      </c>
      <c r="J461" s="45"/>
      <c r="L461" s="88"/>
    </row>
    <row r="462" spans="1:12" ht="19.5" customHeight="1">
      <c r="A462" s="26" t="s">
        <v>22</v>
      </c>
      <c r="B462" s="24"/>
      <c r="C462" s="24"/>
      <c r="D462" s="24">
        <v>4120</v>
      </c>
      <c r="E462" s="25">
        <v>1869</v>
      </c>
      <c r="F462" s="264">
        <v>2020</v>
      </c>
      <c r="G462" s="264">
        <v>1744.62</v>
      </c>
      <c r="H462" s="110">
        <f t="shared" si="13"/>
        <v>0.8636732673267327</v>
      </c>
      <c r="I462" s="110">
        <f t="shared" si="14"/>
        <v>8.81862296682239E-05</v>
      </c>
      <c r="J462" s="45"/>
      <c r="L462" s="88"/>
    </row>
    <row r="463" spans="1:12" ht="19.5" customHeight="1">
      <c r="A463" s="37" t="s">
        <v>165</v>
      </c>
      <c r="B463" s="24"/>
      <c r="C463" s="24"/>
      <c r="D463" s="36" t="s">
        <v>166</v>
      </c>
      <c r="E463" s="25">
        <v>28800</v>
      </c>
      <c r="F463" s="259">
        <v>36957</v>
      </c>
      <c r="G463" s="259">
        <v>33221.68</v>
      </c>
      <c r="H463" s="110">
        <f t="shared" si="13"/>
        <v>0.8989279432854398</v>
      </c>
      <c r="I463" s="110">
        <f t="shared" si="14"/>
        <v>0.0016792738260734377</v>
      </c>
      <c r="J463" s="45"/>
      <c r="L463" s="88"/>
    </row>
    <row r="464" spans="1:12" ht="19.5" customHeight="1">
      <c r="A464" s="26" t="s">
        <v>9</v>
      </c>
      <c r="B464" s="24"/>
      <c r="C464" s="24"/>
      <c r="D464" s="24">
        <v>4210</v>
      </c>
      <c r="E464" s="25">
        <v>400</v>
      </c>
      <c r="F464" s="259">
        <v>646</v>
      </c>
      <c r="G464" s="259">
        <v>461.13</v>
      </c>
      <c r="H464" s="110">
        <f t="shared" si="13"/>
        <v>0.7138235294117647</v>
      </c>
      <c r="I464" s="110">
        <f t="shared" si="14"/>
        <v>2.3308981948451863E-05</v>
      </c>
      <c r="J464" s="45"/>
      <c r="L464" s="88"/>
    </row>
    <row r="465" spans="1:12" ht="19.5" customHeight="1">
      <c r="A465" s="37" t="s">
        <v>48</v>
      </c>
      <c r="B465" s="24"/>
      <c r="C465" s="24"/>
      <c r="D465" s="36" t="s">
        <v>138</v>
      </c>
      <c r="E465" s="25">
        <v>405</v>
      </c>
      <c r="F465" s="259">
        <v>405</v>
      </c>
      <c r="G465" s="259">
        <v>105</v>
      </c>
      <c r="H465" s="110">
        <f t="shared" si="13"/>
        <v>0.25925925925925924</v>
      </c>
      <c r="I465" s="110">
        <f t="shared" si="14"/>
        <v>5.30749052238511E-06</v>
      </c>
      <c r="J465" s="45"/>
      <c r="L465" s="88"/>
    </row>
    <row r="466" spans="1:12" ht="19.5" customHeight="1" hidden="1">
      <c r="A466" s="37" t="s">
        <v>12</v>
      </c>
      <c r="B466" s="24"/>
      <c r="C466" s="24"/>
      <c r="D466" s="36" t="s">
        <v>79</v>
      </c>
      <c r="E466" s="25">
        <v>0</v>
      </c>
      <c r="F466" s="259">
        <v>0</v>
      </c>
      <c r="G466" s="259">
        <v>0</v>
      </c>
      <c r="H466" s="110" t="e">
        <f t="shared" si="13"/>
        <v>#DIV/0!</v>
      </c>
      <c r="I466" s="110">
        <f t="shared" si="14"/>
        <v>0</v>
      </c>
      <c r="J466" s="45"/>
      <c r="L466" s="88"/>
    </row>
    <row r="467" spans="1:12" ht="38.25" customHeight="1">
      <c r="A467" s="37" t="s">
        <v>592</v>
      </c>
      <c r="B467" s="24"/>
      <c r="C467" s="24"/>
      <c r="D467" s="36" t="s">
        <v>204</v>
      </c>
      <c r="E467" s="25">
        <v>540</v>
      </c>
      <c r="F467" s="259">
        <v>540</v>
      </c>
      <c r="G467" s="259">
        <v>450</v>
      </c>
      <c r="H467" s="110">
        <f>G467/F467</f>
        <v>0.8333333333333334</v>
      </c>
      <c r="I467" s="110">
        <f t="shared" si="14"/>
        <v>2.274638795307904E-05</v>
      </c>
      <c r="J467" s="45"/>
      <c r="L467" s="88"/>
    </row>
    <row r="468" spans="1:12" ht="19.5" customHeight="1">
      <c r="A468" s="26" t="s">
        <v>365</v>
      </c>
      <c r="B468" s="24"/>
      <c r="C468" s="24"/>
      <c r="D468" s="24">
        <v>4440</v>
      </c>
      <c r="E468" s="25">
        <v>3472</v>
      </c>
      <c r="F468" s="259">
        <v>3472</v>
      </c>
      <c r="G468" s="259">
        <v>3464.11</v>
      </c>
      <c r="H468" s="110">
        <f aca="true" t="shared" si="15" ref="H468:H531">G468/F468</f>
        <v>0.997727534562212</v>
      </c>
      <c r="I468" s="110">
        <f t="shared" si="14"/>
        <v>0.0001751021999380903</v>
      </c>
      <c r="J468" s="45"/>
      <c r="L468" s="88"/>
    </row>
    <row r="469" spans="1:12" ht="26.25" customHeight="1">
      <c r="A469" s="26" t="s">
        <v>218</v>
      </c>
      <c r="B469" s="24"/>
      <c r="C469" s="24"/>
      <c r="D469" s="24" t="s">
        <v>203</v>
      </c>
      <c r="E469" s="25">
        <v>1200</v>
      </c>
      <c r="F469" s="259">
        <v>1200</v>
      </c>
      <c r="G469" s="259">
        <v>0</v>
      </c>
      <c r="H469" s="110">
        <f t="shared" si="15"/>
        <v>0</v>
      </c>
      <c r="I469" s="110">
        <f t="shared" si="14"/>
        <v>0</v>
      </c>
      <c r="J469" s="45"/>
      <c r="L469" s="88"/>
    </row>
    <row r="470" spans="1:12" ht="18" customHeight="1">
      <c r="A470" s="77" t="s">
        <v>15</v>
      </c>
      <c r="B470" s="112"/>
      <c r="C470" s="112" t="s">
        <v>153</v>
      </c>
      <c r="D470" s="112"/>
      <c r="E470" s="113">
        <f>SUM(E471:E476)</f>
        <v>130600</v>
      </c>
      <c r="F470" s="114">
        <f>SUM(F471:F476)</f>
        <v>272531.54</v>
      </c>
      <c r="G470" s="114">
        <f>SUM(G471:G476)</f>
        <v>247487.47999999995</v>
      </c>
      <c r="H470" s="80">
        <f t="shared" si="15"/>
        <v>0.9081058287785699</v>
      </c>
      <c r="I470" s="80">
        <f t="shared" si="14"/>
        <v>0.012509880519133086</v>
      </c>
      <c r="J470" s="115"/>
      <c r="L470" s="88"/>
    </row>
    <row r="471" spans="1:12" ht="19.5" customHeight="1">
      <c r="A471" s="26" t="s">
        <v>53</v>
      </c>
      <c r="B471" s="24"/>
      <c r="C471" s="24"/>
      <c r="D471" s="24">
        <v>3110</v>
      </c>
      <c r="E471" s="25">
        <v>130600</v>
      </c>
      <c r="F471" s="259">
        <v>266985</v>
      </c>
      <c r="G471" s="259">
        <v>242191.3</v>
      </c>
      <c r="H471" s="110">
        <f t="shared" si="15"/>
        <v>0.9071344832106673</v>
      </c>
      <c r="I471" s="110">
        <f t="shared" si="14"/>
        <v>0.01224217170813456</v>
      </c>
      <c r="J471" s="45"/>
      <c r="L471" s="88"/>
    </row>
    <row r="472" spans="1:12" ht="19.5" customHeight="1">
      <c r="A472" s="26" t="s">
        <v>192</v>
      </c>
      <c r="B472" s="24"/>
      <c r="C472" s="24"/>
      <c r="D472" s="24" t="s">
        <v>151</v>
      </c>
      <c r="E472" s="25">
        <v>0</v>
      </c>
      <c r="F472" s="259">
        <v>2781</v>
      </c>
      <c r="G472" s="259">
        <v>2600.8</v>
      </c>
      <c r="H472" s="110">
        <f t="shared" si="15"/>
        <v>0.935203164329378</v>
      </c>
      <c r="I472" s="110">
        <f t="shared" si="14"/>
        <v>0.00013146401286303995</v>
      </c>
      <c r="J472" s="45"/>
      <c r="L472" s="88"/>
    </row>
    <row r="473" spans="1:12" ht="19.5" customHeight="1">
      <c r="A473" s="26" t="s">
        <v>21</v>
      </c>
      <c r="B473" s="24"/>
      <c r="C473" s="24"/>
      <c r="D473" s="24" t="s">
        <v>81</v>
      </c>
      <c r="E473" s="25">
        <v>0</v>
      </c>
      <c r="F473" s="259">
        <v>479</v>
      </c>
      <c r="G473" s="259">
        <v>447.86</v>
      </c>
      <c r="H473" s="110">
        <f t="shared" si="15"/>
        <v>0.9349895615866388</v>
      </c>
      <c r="I473" s="110">
        <f t="shared" si="14"/>
        <v>2.2638216241479955E-05</v>
      </c>
      <c r="J473" s="45"/>
      <c r="L473" s="88"/>
    </row>
    <row r="474" spans="1:12" ht="19.5" customHeight="1">
      <c r="A474" s="26" t="s">
        <v>22</v>
      </c>
      <c r="B474" s="24"/>
      <c r="C474" s="24"/>
      <c r="D474" s="24" t="s">
        <v>82</v>
      </c>
      <c r="E474" s="25">
        <v>0</v>
      </c>
      <c r="F474" s="259">
        <v>68</v>
      </c>
      <c r="G474" s="259">
        <v>38.22</v>
      </c>
      <c r="H474" s="110">
        <f t="shared" si="15"/>
        <v>0.5620588235294117</v>
      </c>
      <c r="I474" s="110">
        <f t="shared" si="14"/>
        <v>1.93192655014818E-06</v>
      </c>
      <c r="J474" s="45"/>
      <c r="L474" s="88"/>
    </row>
    <row r="475" spans="1:12" s="79" customFormat="1" ht="19.5" customHeight="1">
      <c r="A475" s="26" t="s">
        <v>9</v>
      </c>
      <c r="B475" s="24"/>
      <c r="C475" s="24"/>
      <c r="D475" s="24" t="s">
        <v>83</v>
      </c>
      <c r="E475" s="25">
        <v>0</v>
      </c>
      <c r="F475" s="259">
        <v>718.54</v>
      </c>
      <c r="G475" s="259">
        <v>709.3</v>
      </c>
      <c r="H475" s="110">
        <f t="shared" si="15"/>
        <v>0.9871405906421354</v>
      </c>
      <c r="I475" s="110">
        <f t="shared" si="14"/>
        <v>3.585336216693103E-05</v>
      </c>
      <c r="J475" s="45"/>
      <c r="L475" s="119"/>
    </row>
    <row r="476" spans="1:12" ht="19.5" customHeight="1">
      <c r="A476" s="26" t="s">
        <v>12</v>
      </c>
      <c r="B476" s="24"/>
      <c r="C476" s="24"/>
      <c r="D476" s="24" t="s">
        <v>79</v>
      </c>
      <c r="E476" s="25">
        <v>0</v>
      </c>
      <c r="F476" s="259">
        <v>1500</v>
      </c>
      <c r="G476" s="259">
        <v>1500</v>
      </c>
      <c r="H476" s="110">
        <f t="shared" si="15"/>
        <v>1</v>
      </c>
      <c r="I476" s="110">
        <f t="shared" si="14"/>
        <v>7.582129317693014E-05</v>
      </c>
      <c r="J476" s="45"/>
      <c r="L476" s="88"/>
    </row>
    <row r="477" spans="1:12" ht="26.25" customHeight="1">
      <c r="A477" s="69" t="s">
        <v>247</v>
      </c>
      <c r="B477" s="70" t="s">
        <v>248</v>
      </c>
      <c r="C477" s="70"/>
      <c r="D477" s="70"/>
      <c r="E477" s="71">
        <f>SUM(E478)</f>
        <v>7557</v>
      </c>
      <c r="F477" s="265">
        <f>SUM(F478)</f>
        <v>5984</v>
      </c>
      <c r="G477" s="265">
        <f>SUM(G478)</f>
        <v>5983.650000000001</v>
      </c>
      <c r="H477" s="39">
        <f t="shared" si="15"/>
        <v>0.9999415106951872</v>
      </c>
      <c r="I477" s="39">
        <f t="shared" si="14"/>
        <v>0.00030245872061209205</v>
      </c>
      <c r="J477" s="277">
        <v>0</v>
      </c>
      <c r="L477" s="88"/>
    </row>
    <row r="478" spans="1:12" ht="18" customHeight="1">
      <c r="A478" s="77" t="s">
        <v>15</v>
      </c>
      <c r="B478" s="112"/>
      <c r="C478" s="112" t="s">
        <v>249</v>
      </c>
      <c r="D478" s="112"/>
      <c r="E478" s="113">
        <f>SUM(E479:E513)</f>
        <v>7557</v>
      </c>
      <c r="F478" s="263">
        <f>SUM(F479:F513)</f>
        <v>5984</v>
      </c>
      <c r="G478" s="263">
        <f>SUM(G479:G513)</f>
        <v>5983.650000000001</v>
      </c>
      <c r="H478" s="80">
        <f t="shared" si="15"/>
        <v>0.9999415106951872</v>
      </c>
      <c r="I478" s="80">
        <f t="shared" si="14"/>
        <v>0.00030245872061209205</v>
      </c>
      <c r="J478" s="115"/>
      <c r="L478" s="88"/>
    </row>
    <row r="479" spans="1:12" ht="64.5" customHeight="1" hidden="1">
      <c r="A479" s="37" t="s">
        <v>382</v>
      </c>
      <c r="B479" s="24"/>
      <c r="C479" s="36"/>
      <c r="D479" s="24" t="s">
        <v>309</v>
      </c>
      <c r="E479" s="25">
        <v>0</v>
      </c>
      <c r="F479" s="264">
        <v>0</v>
      </c>
      <c r="G479" s="264">
        <v>0</v>
      </c>
      <c r="H479" s="110" t="e">
        <f t="shared" si="15"/>
        <v>#DIV/0!</v>
      </c>
      <c r="I479" s="110">
        <f t="shared" si="14"/>
        <v>0</v>
      </c>
      <c r="J479" s="45"/>
      <c r="L479" s="84"/>
    </row>
    <row r="480" spans="1:12" s="79" customFormat="1" ht="64.5" customHeight="1" hidden="1">
      <c r="A480" s="37" t="s">
        <v>382</v>
      </c>
      <c r="B480" s="24"/>
      <c r="C480" s="36"/>
      <c r="D480" s="24" t="s">
        <v>310</v>
      </c>
      <c r="E480" s="25">
        <v>0</v>
      </c>
      <c r="F480" s="264">
        <v>0</v>
      </c>
      <c r="G480" s="264">
        <v>0</v>
      </c>
      <c r="H480" s="110" t="e">
        <f t="shared" si="15"/>
        <v>#DIV/0!</v>
      </c>
      <c r="I480" s="110">
        <f t="shared" si="14"/>
        <v>0</v>
      </c>
      <c r="J480" s="45"/>
      <c r="L480" s="119"/>
    </row>
    <row r="481" spans="1:12" ht="19.5" customHeight="1" hidden="1">
      <c r="A481" s="37" t="s">
        <v>53</v>
      </c>
      <c r="B481" s="24"/>
      <c r="C481" s="36"/>
      <c r="D481" s="36" t="s">
        <v>268</v>
      </c>
      <c r="E481" s="25">
        <v>0</v>
      </c>
      <c r="F481" s="264">
        <v>0</v>
      </c>
      <c r="G481" s="264">
        <v>0</v>
      </c>
      <c r="H481" s="110" t="e">
        <f t="shared" si="15"/>
        <v>#DIV/0!</v>
      </c>
      <c r="I481" s="110">
        <f t="shared" si="14"/>
        <v>0</v>
      </c>
      <c r="J481" s="45"/>
      <c r="L481" s="84"/>
    </row>
    <row r="482" spans="1:12" ht="19.5" customHeight="1" hidden="1">
      <c r="A482" s="37" t="s">
        <v>192</v>
      </c>
      <c r="B482" s="24"/>
      <c r="C482" s="36"/>
      <c r="D482" s="36" t="s">
        <v>151</v>
      </c>
      <c r="E482" s="25">
        <v>0</v>
      </c>
      <c r="F482" s="264">
        <v>0</v>
      </c>
      <c r="G482" s="264">
        <v>0</v>
      </c>
      <c r="H482" s="110" t="e">
        <f t="shared" si="15"/>
        <v>#DIV/0!</v>
      </c>
      <c r="I482" s="110">
        <f t="shared" si="14"/>
        <v>0</v>
      </c>
      <c r="J482" s="45"/>
      <c r="L482" s="84"/>
    </row>
    <row r="483" spans="1:12" ht="19.5" customHeight="1">
      <c r="A483" s="37" t="s">
        <v>20</v>
      </c>
      <c r="B483" s="24"/>
      <c r="C483" s="36"/>
      <c r="D483" s="36" t="s">
        <v>172</v>
      </c>
      <c r="E483" s="25">
        <v>4014</v>
      </c>
      <c r="F483" s="264">
        <v>3914</v>
      </c>
      <c r="G483" s="264">
        <v>3913.82</v>
      </c>
      <c r="H483" s="110">
        <f t="shared" si="15"/>
        <v>0.9999540112416965</v>
      </c>
      <c r="I483" s="110">
        <f t="shared" si="14"/>
        <v>0.0001978339291078218</v>
      </c>
      <c r="J483" s="45"/>
      <c r="L483" s="84"/>
    </row>
    <row r="484" spans="1:12" ht="19.5" customHeight="1" hidden="1">
      <c r="A484" s="37" t="s">
        <v>19</v>
      </c>
      <c r="B484" s="24"/>
      <c r="C484" s="36"/>
      <c r="D484" s="36" t="s">
        <v>311</v>
      </c>
      <c r="E484" s="25">
        <v>0</v>
      </c>
      <c r="F484" s="264">
        <v>0</v>
      </c>
      <c r="G484" s="264">
        <v>0</v>
      </c>
      <c r="H484" s="110" t="e">
        <f t="shared" si="15"/>
        <v>#DIV/0!</v>
      </c>
      <c r="I484" s="110">
        <f t="shared" si="14"/>
        <v>0</v>
      </c>
      <c r="J484" s="45"/>
      <c r="L484" s="84"/>
    </row>
    <row r="485" spans="1:12" ht="19.5" customHeight="1" hidden="1">
      <c r="A485" s="37" t="s">
        <v>19</v>
      </c>
      <c r="B485" s="24"/>
      <c r="C485" s="36"/>
      <c r="D485" s="36" t="s">
        <v>269</v>
      </c>
      <c r="E485" s="25">
        <v>0</v>
      </c>
      <c r="F485" s="264">
        <v>0</v>
      </c>
      <c r="G485" s="264">
        <v>0</v>
      </c>
      <c r="H485" s="110" t="e">
        <f t="shared" si="15"/>
        <v>#DIV/0!</v>
      </c>
      <c r="I485" s="110">
        <f t="shared" si="14"/>
        <v>0</v>
      </c>
      <c r="J485" s="45"/>
      <c r="L485" s="84"/>
    </row>
    <row r="486" spans="1:12" ht="19.5" customHeight="1" hidden="1">
      <c r="A486" s="37" t="s">
        <v>20</v>
      </c>
      <c r="B486" s="24"/>
      <c r="C486" s="36"/>
      <c r="D486" s="36" t="s">
        <v>416</v>
      </c>
      <c r="E486" s="25">
        <v>0</v>
      </c>
      <c r="F486" s="264">
        <v>0</v>
      </c>
      <c r="G486" s="264">
        <v>0</v>
      </c>
      <c r="H486" s="110" t="e">
        <f t="shared" si="15"/>
        <v>#DIV/0!</v>
      </c>
      <c r="I486" s="110">
        <f t="shared" si="14"/>
        <v>0</v>
      </c>
      <c r="J486" s="45"/>
      <c r="L486" s="84"/>
    </row>
    <row r="487" spans="1:12" ht="19.5" customHeight="1" hidden="1">
      <c r="A487" s="37" t="s">
        <v>20</v>
      </c>
      <c r="B487" s="24"/>
      <c r="C487" s="36"/>
      <c r="D487" s="36" t="s">
        <v>417</v>
      </c>
      <c r="E487" s="25">
        <v>0</v>
      </c>
      <c r="F487" s="264">
        <v>0</v>
      </c>
      <c r="G487" s="264">
        <v>0</v>
      </c>
      <c r="H487" s="110" t="e">
        <f t="shared" si="15"/>
        <v>#DIV/0!</v>
      </c>
      <c r="I487" s="110">
        <f t="shared" si="14"/>
        <v>0</v>
      </c>
      <c r="J487" s="45"/>
      <c r="L487" s="84"/>
    </row>
    <row r="488" spans="1:12" ht="19.5" customHeight="1">
      <c r="A488" s="37" t="s">
        <v>593</v>
      </c>
      <c r="B488" s="24"/>
      <c r="C488" s="36"/>
      <c r="D488" s="36" t="s">
        <v>81</v>
      </c>
      <c r="E488" s="25">
        <v>1088</v>
      </c>
      <c r="F488" s="264">
        <v>674</v>
      </c>
      <c r="G488" s="264">
        <v>673.95</v>
      </c>
      <c r="H488" s="110">
        <f t="shared" si="15"/>
        <v>0.999925816023739</v>
      </c>
      <c r="I488" s="110">
        <f t="shared" si="14"/>
        <v>3.4066507024394714E-05</v>
      </c>
      <c r="J488" s="45"/>
      <c r="L488" s="84"/>
    </row>
    <row r="489" spans="1:12" ht="19.5" customHeight="1" hidden="1">
      <c r="A489" s="37" t="s">
        <v>21</v>
      </c>
      <c r="B489" s="24"/>
      <c r="C489" s="36"/>
      <c r="D489" s="36" t="s">
        <v>312</v>
      </c>
      <c r="E489" s="25">
        <v>0</v>
      </c>
      <c r="F489" s="264">
        <v>0</v>
      </c>
      <c r="G489" s="264">
        <v>0</v>
      </c>
      <c r="H489" s="110" t="e">
        <f t="shared" si="15"/>
        <v>#DIV/0!</v>
      </c>
      <c r="I489" s="110">
        <f t="shared" si="14"/>
        <v>0</v>
      </c>
      <c r="J489" s="45"/>
      <c r="L489" s="84"/>
    </row>
    <row r="490" spans="1:12" ht="19.5" customHeight="1" hidden="1">
      <c r="A490" s="37" t="s">
        <v>21</v>
      </c>
      <c r="B490" s="24"/>
      <c r="C490" s="24"/>
      <c r="D490" s="36" t="s">
        <v>253</v>
      </c>
      <c r="E490" s="25">
        <v>0</v>
      </c>
      <c r="F490" s="264">
        <v>0</v>
      </c>
      <c r="G490" s="264">
        <v>0</v>
      </c>
      <c r="H490" s="110" t="e">
        <f t="shared" si="15"/>
        <v>#DIV/0!</v>
      </c>
      <c r="I490" s="110">
        <f t="shared" si="14"/>
        <v>0</v>
      </c>
      <c r="J490" s="45"/>
      <c r="L490" s="84"/>
    </row>
    <row r="491" spans="1:12" ht="19.5" customHeight="1">
      <c r="A491" s="37" t="s">
        <v>22</v>
      </c>
      <c r="B491" s="24"/>
      <c r="C491" s="24"/>
      <c r="D491" s="36" t="s">
        <v>82</v>
      </c>
      <c r="E491" s="25">
        <v>155</v>
      </c>
      <c r="F491" s="264">
        <v>96</v>
      </c>
      <c r="G491" s="264">
        <v>95.88</v>
      </c>
      <c r="H491" s="110">
        <f t="shared" si="15"/>
        <v>0.9987499999999999</v>
      </c>
      <c r="I491" s="110">
        <f t="shared" si="14"/>
        <v>4.846497059869374E-06</v>
      </c>
      <c r="J491" s="45"/>
      <c r="L491" s="84"/>
    </row>
    <row r="492" spans="1:12" ht="19.5" customHeight="1" hidden="1">
      <c r="A492" s="37" t="s">
        <v>22</v>
      </c>
      <c r="B492" s="24"/>
      <c r="C492" s="24"/>
      <c r="D492" s="36" t="s">
        <v>313</v>
      </c>
      <c r="E492" s="25">
        <v>0</v>
      </c>
      <c r="F492" s="264">
        <v>0</v>
      </c>
      <c r="G492" s="264">
        <v>0</v>
      </c>
      <c r="H492" s="110" t="e">
        <f t="shared" si="15"/>
        <v>#DIV/0!</v>
      </c>
      <c r="I492" s="110">
        <f t="shared" si="14"/>
        <v>0</v>
      </c>
      <c r="J492" s="45"/>
      <c r="L492" s="84"/>
    </row>
    <row r="493" spans="1:12" ht="19.5" customHeight="1" hidden="1">
      <c r="A493" s="37" t="s">
        <v>22</v>
      </c>
      <c r="B493" s="24"/>
      <c r="C493" s="24"/>
      <c r="D493" s="36" t="s">
        <v>254</v>
      </c>
      <c r="E493" s="25">
        <v>0</v>
      </c>
      <c r="F493" s="264">
        <v>0</v>
      </c>
      <c r="G493" s="264">
        <v>0</v>
      </c>
      <c r="H493" s="110" t="e">
        <f t="shared" si="15"/>
        <v>#DIV/0!</v>
      </c>
      <c r="I493" s="110">
        <f t="shared" si="14"/>
        <v>0</v>
      </c>
      <c r="J493" s="45"/>
      <c r="L493" s="84"/>
    </row>
    <row r="494" spans="1:12" ht="19.5" customHeight="1">
      <c r="A494" s="37" t="s">
        <v>165</v>
      </c>
      <c r="B494" s="24"/>
      <c r="C494" s="24"/>
      <c r="D494" s="36" t="s">
        <v>166</v>
      </c>
      <c r="E494" s="25">
        <v>2300</v>
      </c>
      <c r="F494" s="264">
        <v>1300</v>
      </c>
      <c r="G494" s="264">
        <v>1300</v>
      </c>
      <c r="H494" s="110">
        <f t="shared" si="15"/>
        <v>1</v>
      </c>
      <c r="I494" s="110">
        <f t="shared" si="14"/>
        <v>6.571178742000612E-05</v>
      </c>
      <c r="J494" s="45"/>
      <c r="L494" s="84"/>
    </row>
    <row r="495" spans="1:12" ht="19.5" customHeight="1" hidden="1">
      <c r="A495" s="37" t="s">
        <v>165</v>
      </c>
      <c r="B495" s="24"/>
      <c r="C495" s="24"/>
      <c r="D495" s="36" t="s">
        <v>314</v>
      </c>
      <c r="E495" s="25">
        <v>0</v>
      </c>
      <c r="F495" s="264">
        <v>0</v>
      </c>
      <c r="G495" s="264">
        <v>0</v>
      </c>
      <c r="H495" s="110" t="e">
        <f t="shared" si="15"/>
        <v>#DIV/0!</v>
      </c>
      <c r="I495" s="110">
        <f t="shared" si="14"/>
        <v>0</v>
      </c>
      <c r="J495" s="45"/>
      <c r="L495" s="84"/>
    </row>
    <row r="496" spans="1:12" ht="19.5" customHeight="1" hidden="1">
      <c r="A496" s="37" t="s">
        <v>165</v>
      </c>
      <c r="B496" s="24"/>
      <c r="C496" s="24"/>
      <c r="D496" s="36" t="s">
        <v>255</v>
      </c>
      <c r="E496" s="25">
        <v>0</v>
      </c>
      <c r="F496" s="264">
        <v>0</v>
      </c>
      <c r="G496" s="264">
        <v>0</v>
      </c>
      <c r="H496" s="110" t="e">
        <f t="shared" si="15"/>
        <v>#DIV/0!</v>
      </c>
      <c r="I496" s="110">
        <f t="shared" si="14"/>
        <v>0</v>
      </c>
      <c r="J496" s="45"/>
      <c r="L496" s="84"/>
    </row>
    <row r="497" spans="1:12" ht="19.5" customHeight="1" hidden="1">
      <c r="A497" s="37" t="s">
        <v>9</v>
      </c>
      <c r="B497" s="24"/>
      <c r="C497" s="24"/>
      <c r="D497" s="36" t="s">
        <v>315</v>
      </c>
      <c r="E497" s="25">
        <v>0</v>
      </c>
      <c r="F497" s="264">
        <v>0</v>
      </c>
      <c r="G497" s="264">
        <v>0</v>
      </c>
      <c r="H497" s="110" t="e">
        <f t="shared" si="15"/>
        <v>#DIV/0!</v>
      </c>
      <c r="I497" s="110">
        <f t="shared" si="14"/>
        <v>0</v>
      </c>
      <c r="J497" s="45"/>
      <c r="L497" s="84"/>
    </row>
    <row r="498" spans="1:12" ht="19.5" customHeight="1" hidden="1">
      <c r="A498" s="37" t="s">
        <v>208</v>
      </c>
      <c r="B498" s="24"/>
      <c r="C498" s="24"/>
      <c r="D498" s="36" t="s">
        <v>256</v>
      </c>
      <c r="E498" s="25">
        <v>0</v>
      </c>
      <c r="F498" s="264">
        <v>0</v>
      </c>
      <c r="G498" s="264">
        <v>0</v>
      </c>
      <c r="H498" s="110" t="e">
        <f t="shared" si="15"/>
        <v>#DIV/0!</v>
      </c>
      <c r="I498" s="110">
        <f t="shared" si="14"/>
        <v>0</v>
      </c>
      <c r="J498" s="45"/>
      <c r="L498" s="84"/>
    </row>
    <row r="499" spans="1:12" ht="19.5" customHeight="1" hidden="1">
      <c r="A499" s="37" t="s">
        <v>60</v>
      </c>
      <c r="B499" s="24"/>
      <c r="C499" s="24"/>
      <c r="D499" s="36" t="s">
        <v>282</v>
      </c>
      <c r="E499" s="25">
        <v>0</v>
      </c>
      <c r="F499" s="264">
        <v>0</v>
      </c>
      <c r="G499" s="264">
        <v>0</v>
      </c>
      <c r="H499" s="110" t="e">
        <f t="shared" si="15"/>
        <v>#DIV/0!</v>
      </c>
      <c r="I499" s="110">
        <f t="shared" si="14"/>
        <v>0</v>
      </c>
      <c r="J499" s="45"/>
      <c r="L499" s="84"/>
    </row>
    <row r="500" spans="1:12" ht="19.5" customHeight="1" hidden="1">
      <c r="A500" s="37" t="s">
        <v>60</v>
      </c>
      <c r="B500" s="24"/>
      <c r="C500" s="24"/>
      <c r="D500" s="36" t="s">
        <v>270</v>
      </c>
      <c r="E500" s="25">
        <v>0</v>
      </c>
      <c r="F500" s="264">
        <v>0</v>
      </c>
      <c r="G500" s="264">
        <v>0</v>
      </c>
      <c r="H500" s="110" t="e">
        <f t="shared" si="15"/>
        <v>#DIV/0!</v>
      </c>
      <c r="I500" s="110">
        <f t="shared" si="14"/>
        <v>0</v>
      </c>
      <c r="J500" s="45"/>
      <c r="L500" s="84"/>
    </row>
    <row r="501" spans="1:12" ht="19.5" customHeight="1" hidden="1">
      <c r="A501" s="37" t="s">
        <v>48</v>
      </c>
      <c r="B501" s="24"/>
      <c r="C501" s="24"/>
      <c r="D501" s="36" t="s">
        <v>594</v>
      </c>
      <c r="E501" s="25">
        <v>0</v>
      </c>
      <c r="F501" s="264">
        <v>0</v>
      </c>
      <c r="G501" s="264">
        <v>0</v>
      </c>
      <c r="H501" s="110" t="e">
        <f t="shared" si="15"/>
        <v>#DIV/0!</v>
      </c>
      <c r="I501" s="110">
        <f t="shared" si="14"/>
        <v>0</v>
      </c>
      <c r="J501" s="45"/>
      <c r="L501" s="84"/>
    </row>
    <row r="502" spans="1:12" ht="19.5" customHeight="1" hidden="1">
      <c r="A502" s="37" t="s">
        <v>48</v>
      </c>
      <c r="B502" s="24"/>
      <c r="C502" s="24"/>
      <c r="D502" s="36" t="s">
        <v>595</v>
      </c>
      <c r="E502" s="25">
        <v>0</v>
      </c>
      <c r="F502" s="264">
        <v>0</v>
      </c>
      <c r="G502" s="264">
        <v>0</v>
      </c>
      <c r="H502" s="110" t="e">
        <f t="shared" si="15"/>
        <v>#DIV/0!</v>
      </c>
      <c r="I502" s="110">
        <f t="shared" si="14"/>
        <v>0</v>
      </c>
      <c r="J502" s="45"/>
      <c r="L502" s="84"/>
    </row>
    <row r="503" spans="1:12" ht="19.5" customHeight="1" hidden="1">
      <c r="A503" s="37" t="s">
        <v>12</v>
      </c>
      <c r="B503" s="24"/>
      <c r="C503" s="24"/>
      <c r="D503" s="36" t="s">
        <v>283</v>
      </c>
      <c r="E503" s="25">
        <v>0</v>
      </c>
      <c r="F503" s="264">
        <v>0</v>
      </c>
      <c r="G503" s="264">
        <v>0</v>
      </c>
      <c r="H503" s="110" t="e">
        <f t="shared" si="15"/>
        <v>#DIV/0!</v>
      </c>
      <c r="I503" s="110">
        <f t="shared" si="14"/>
        <v>0</v>
      </c>
      <c r="J503" s="45"/>
      <c r="L503" s="84"/>
    </row>
    <row r="504" spans="1:12" ht="19.5" customHeight="1" hidden="1">
      <c r="A504" s="37" t="s">
        <v>12</v>
      </c>
      <c r="B504" s="24"/>
      <c r="C504" s="24"/>
      <c r="D504" s="36" t="s">
        <v>257</v>
      </c>
      <c r="E504" s="25">
        <v>0</v>
      </c>
      <c r="F504" s="264">
        <v>0</v>
      </c>
      <c r="G504" s="264">
        <v>0</v>
      </c>
      <c r="H504" s="110" t="e">
        <f t="shared" si="15"/>
        <v>#DIV/0!</v>
      </c>
      <c r="I504" s="110">
        <f t="shared" si="14"/>
        <v>0</v>
      </c>
      <c r="J504" s="45"/>
      <c r="L504" s="84"/>
    </row>
    <row r="505" spans="1:12" ht="38.25" customHeight="1" hidden="1">
      <c r="A505" s="37" t="s">
        <v>359</v>
      </c>
      <c r="B505" s="24"/>
      <c r="C505" s="24"/>
      <c r="D505" s="36" t="s">
        <v>389</v>
      </c>
      <c r="E505" s="25">
        <v>0</v>
      </c>
      <c r="F505" s="264">
        <v>0</v>
      </c>
      <c r="G505" s="264">
        <v>0</v>
      </c>
      <c r="H505" s="110" t="e">
        <f t="shared" si="15"/>
        <v>#DIV/0!</v>
      </c>
      <c r="I505" s="110">
        <f t="shared" si="14"/>
        <v>0</v>
      </c>
      <c r="J505" s="45"/>
      <c r="L505" s="84"/>
    </row>
    <row r="506" spans="1:12" ht="38.25" customHeight="1" hidden="1">
      <c r="A506" s="37" t="s">
        <v>364</v>
      </c>
      <c r="B506" s="24"/>
      <c r="C506" s="24"/>
      <c r="D506" s="36" t="s">
        <v>390</v>
      </c>
      <c r="E506" s="25">
        <v>0</v>
      </c>
      <c r="F506" s="264">
        <v>0</v>
      </c>
      <c r="G506" s="264">
        <v>0</v>
      </c>
      <c r="H506" s="110" t="e">
        <f t="shared" si="15"/>
        <v>#DIV/0!</v>
      </c>
      <c r="I506" s="110">
        <f t="shared" si="14"/>
        <v>0</v>
      </c>
      <c r="J506" s="45"/>
      <c r="L506" s="84"/>
    </row>
    <row r="507" spans="1:12" ht="19.5" customHeight="1" hidden="1">
      <c r="A507" s="37" t="s">
        <v>25</v>
      </c>
      <c r="B507" s="24"/>
      <c r="C507" s="24"/>
      <c r="D507" s="36" t="s">
        <v>284</v>
      </c>
      <c r="E507" s="25">
        <v>0</v>
      </c>
      <c r="F507" s="264">
        <v>0</v>
      </c>
      <c r="G507" s="264">
        <v>0</v>
      </c>
      <c r="H507" s="110" t="e">
        <f t="shared" si="15"/>
        <v>#DIV/0!</v>
      </c>
      <c r="I507" s="110">
        <f t="shared" si="14"/>
        <v>0</v>
      </c>
      <c r="J507" s="45"/>
      <c r="L507" s="84"/>
    </row>
    <row r="508" spans="1:12" ht="19.5" customHeight="1" hidden="1">
      <c r="A508" s="37" t="s">
        <v>25</v>
      </c>
      <c r="B508" s="24"/>
      <c r="C508" s="24"/>
      <c r="D508" s="36" t="s">
        <v>258</v>
      </c>
      <c r="E508" s="25">
        <v>0</v>
      </c>
      <c r="F508" s="264">
        <v>0</v>
      </c>
      <c r="G508" s="264">
        <v>0</v>
      </c>
      <c r="H508" s="110" t="e">
        <f t="shared" si="15"/>
        <v>#DIV/0!</v>
      </c>
      <c r="I508" s="110">
        <f t="shared" si="14"/>
        <v>0</v>
      </c>
      <c r="J508" s="45"/>
      <c r="L508" s="84"/>
    </row>
    <row r="509" spans="1:12" ht="19.5" customHeight="1" hidden="1">
      <c r="A509" s="37" t="s">
        <v>26</v>
      </c>
      <c r="B509" s="24"/>
      <c r="C509" s="24"/>
      <c r="D509" s="36" t="s">
        <v>316</v>
      </c>
      <c r="E509" s="25">
        <v>0</v>
      </c>
      <c r="F509" s="264">
        <v>0</v>
      </c>
      <c r="G509" s="264">
        <v>0</v>
      </c>
      <c r="H509" s="110" t="e">
        <f t="shared" si="15"/>
        <v>#DIV/0!</v>
      </c>
      <c r="I509" s="110">
        <f t="shared" si="14"/>
        <v>0</v>
      </c>
      <c r="J509" s="45"/>
      <c r="L509" s="84"/>
    </row>
    <row r="510" spans="1:12" ht="19.5" customHeight="1" hidden="1">
      <c r="A510" s="37" t="s">
        <v>26</v>
      </c>
      <c r="B510" s="24"/>
      <c r="C510" s="24"/>
      <c r="D510" s="36" t="s">
        <v>317</v>
      </c>
      <c r="E510" s="25">
        <v>0</v>
      </c>
      <c r="F510" s="264">
        <v>0</v>
      </c>
      <c r="G510" s="264">
        <v>0</v>
      </c>
      <c r="H510" s="110" t="e">
        <f t="shared" si="15"/>
        <v>#DIV/0!</v>
      </c>
      <c r="I510" s="110">
        <f t="shared" si="14"/>
        <v>0</v>
      </c>
      <c r="J510" s="45"/>
      <c r="L510" s="84"/>
    </row>
    <row r="511" spans="1:12" ht="19.5" customHeight="1" hidden="1">
      <c r="A511" s="37" t="s">
        <v>365</v>
      </c>
      <c r="B511" s="24"/>
      <c r="C511" s="24"/>
      <c r="D511" s="36" t="s">
        <v>391</v>
      </c>
      <c r="E511" s="25">
        <v>0</v>
      </c>
      <c r="F511" s="264">
        <v>0</v>
      </c>
      <c r="G511" s="264">
        <v>0</v>
      </c>
      <c r="H511" s="110" t="e">
        <f t="shared" si="15"/>
        <v>#DIV/0!</v>
      </c>
      <c r="I511" s="110">
        <f t="shared" si="14"/>
        <v>0</v>
      </c>
      <c r="J511" s="45"/>
      <c r="L511" s="84"/>
    </row>
    <row r="512" spans="1:12" ht="19.5" customHeight="1" hidden="1">
      <c r="A512" s="37" t="s">
        <v>365</v>
      </c>
      <c r="B512" s="24"/>
      <c r="C512" s="24"/>
      <c r="D512" s="36" t="s">
        <v>392</v>
      </c>
      <c r="E512" s="25">
        <v>0</v>
      </c>
      <c r="F512" s="264">
        <v>0</v>
      </c>
      <c r="G512" s="264">
        <v>0</v>
      </c>
      <c r="H512" s="110" t="e">
        <f t="shared" si="15"/>
        <v>#DIV/0!</v>
      </c>
      <c r="I512" s="110">
        <f t="shared" si="14"/>
        <v>0</v>
      </c>
      <c r="J512" s="45"/>
      <c r="L512" s="84"/>
    </row>
    <row r="513" spans="1:12" ht="64.5" customHeight="1" hidden="1">
      <c r="A513" s="37" t="s">
        <v>388</v>
      </c>
      <c r="B513" s="24"/>
      <c r="C513" s="24"/>
      <c r="D513" s="36" t="s">
        <v>267</v>
      </c>
      <c r="E513" s="25">
        <v>0</v>
      </c>
      <c r="F513" s="264">
        <v>0</v>
      </c>
      <c r="G513" s="264">
        <v>0</v>
      </c>
      <c r="H513" s="110" t="e">
        <f t="shared" si="15"/>
        <v>#DIV/0!</v>
      </c>
      <c r="I513" s="110">
        <f t="shared" si="14"/>
        <v>0</v>
      </c>
      <c r="J513" s="45"/>
      <c r="L513" s="84"/>
    </row>
    <row r="514" spans="1:12" ht="21" customHeight="1">
      <c r="A514" s="27" t="s">
        <v>57</v>
      </c>
      <c r="B514" s="21">
        <v>854</v>
      </c>
      <c r="C514" s="21"/>
      <c r="D514" s="21"/>
      <c r="E514" s="22">
        <f>SUM(E515,E533,E536,E526)</f>
        <v>165235</v>
      </c>
      <c r="F514" s="218">
        <f>SUM(F515,F533,F536,F526)</f>
        <v>293149</v>
      </c>
      <c r="G514" s="218">
        <f>SUM(G515,G533,G536,G526)</f>
        <v>263936.02</v>
      </c>
      <c r="H514" s="39">
        <f t="shared" si="15"/>
        <v>0.900347673026345</v>
      </c>
      <c r="I514" s="39">
        <f t="shared" si="14"/>
        <v>0.013341313568248065</v>
      </c>
      <c r="J514" s="74">
        <v>0</v>
      </c>
      <c r="L514" s="84"/>
    </row>
    <row r="515" spans="1:12" ht="18" customHeight="1">
      <c r="A515" s="77" t="s">
        <v>58</v>
      </c>
      <c r="B515" s="112"/>
      <c r="C515" s="112">
        <v>85401</v>
      </c>
      <c r="D515" s="112"/>
      <c r="E515" s="113">
        <f>SUM(E516:E525)</f>
        <v>118413</v>
      </c>
      <c r="F515" s="263">
        <f>SUM(F516:F525)</f>
        <v>110677</v>
      </c>
      <c r="G515" s="263">
        <f>SUM(G516:G525)</f>
        <v>101076.03000000001</v>
      </c>
      <c r="H515" s="80">
        <f t="shared" si="15"/>
        <v>0.9132523469194143</v>
      </c>
      <c r="I515" s="80">
        <f t="shared" si="14"/>
        <v>0.0051091435358601245</v>
      </c>
      <c r="J515" s="115"/>
      <c r="L515" s="84"/>
    </row>
    <row r="516" spans="1:14" ht="19.5" customHeight="1">
      <c r="A516" s="26" t="s">
        <v>362</v>
      </c>
      <c r="B516" s="24"/>
      <c r="C516" s="24"/>
      <c r="D516" s="24">
        <v>3020</v>
      </c>
      <c r="E516" s="25">
        <v>200</v>
      </c>
      <c r="F516" s="264">
        <v>200</v>
      </c>
      <c r="G516" s="264">
        <v>0</v>
      </c>
      <c r="H516" s="110">
        <f t="shared" si="15"/>
        <v>0</v>
      </c>
      <c r="I516" s="110">
        <f aca="true" t="shared" si="16" ref="I516:I579">G516/19783360.81</f>
        <v>0</v>
      </c>
      <c r="J516" s="45"/>
      <c r="L516" s="88"/>
      <c r="M516" s="85"/>
      <c r="N516" s="85"/>
    </row>
    <row r="517" spans="1:12" s="79" customFormat="1" ht="19.5" customHeight="1">
      <c r="A517" s="26" t="s">
        <v>19</v>
      </c>
      <c r="B517" s="24"/>
      <c r="C517" s="24"/>
      <c r="D517" s="24">
        <v>4010</v>
      </c>
      <c r="E517" s="25">
        <v>83204</v>
      </c>
      <c r="F517" s="264">
        <v>76227</v>
      </c>
      <c r="G517" s="264">
        <v>70422.52</v>
      </c>
      <c r="H517" s="110">
        <f t="shared" si="15"/>
        <v>0.9238527031104465</v>
      </c>
      <c r="I517" s="110">
        <f t="shared" si="16"/>
        <v>0.0035596843567854844</v>
      </c>
      <c r="J517" s="45"/>
      <c r="L517" s="119"/>
    </row>
    <row r="518" spans="1:14" ht="19.5" customHeight="1">
      <c r="A518" s="26" t="s">
        <v>20</v>
      </c>
      <c r="B518" s="24"/>
      <c r="C518" s="24"/>
      <c r="D518" s="24">
        <v>4040</v>
      </c>
      <c r="E518" s="25">
        <v>6426</v>
      </c>
      <c r="F518" s="264">
        <v>5971</v>
      </c>
      <c r="G518" s="264">
        <v>5970.52</v>
      </c>
      <c r="H518" s="110">
        <f t="shared" si="15"/>
        <v>0.9999196114553677</v>
      </c>
      <c r="I518" s="110">
        <f t="shared" si="16"/>
        <v>0.00030179503155915</v>
      </c>
      <c r="J518" s="45"/>
      <c r="L518" s="88"/>
      <c r="M518" s="85"/>
      <c r="N518" s="85"/>
    </row>
    <row r="519" spans="1:14" ht="19.5" customHeight="1">
      <c r="A519" s="26" t="s">
        <v>21</v>
      </c>
      <c r="B519" s="24"/>
      <c r="C519" s="24"/>
      <c r="D519" s="24">
        <v>4110</v>
      </c>
      <c r="E519" s="25">
        <v>15408</v>
      </c>
      <c r="F519" s="264">
        <v>14518</v>
      </c>
      <c r="G519" s="264">
        <v>12976.13</v>
      </c>
      <c r="H519" s="110">
        <f t="shared" si="15"/>
        <v>0.8937959774073563</v>
      </c>
      <c r="I519" s="110">
        <f t="shared" si="16"/>
        <v>0.0006559113046879722</v>
      </c>
      <c r="J519" s="45"/>
      <c r="L519" s="88"/>
      <c r="M519" s="85"/>
      <c r="N519" s="85"/>
    </row>
    <row r="520" spans="1:14" ht="19.5" customHeight="1">
      <c r="A520" s="26" t="s">
        <v>22</v>
      </c>
      <c r="B520" s="24"/>
      <c r="C520" s="24"/>
      <c r="D520" s="24">
        <v>4120</v>
      </c>
      <c r="E520" s="25">
        <v>2196</v>
      </c>
      <c r="F520" s="264">
        <v>2166</v>
      </c>
      <c r="G520" s="264">
        <v>1789.54</v>
      </c>
      <c r="H520" s="110">
        <f t="shared" si="15"/>
        <v>0.8261957525392428</v>
      </c>
      <c r="I520" s="110">
        <f t="shared" si="16"/>
        <v>9.045682466122904E-05</v>
      </c>
      <c r="J520" s="45"/>
      <c r="L520" s="88"/>
      <c r="M520" s="85"/>
      <c r="N520" s="85"/>
    </row>
    <row r="521" spans="1:14" ht="19.5" customHeight="1">
      <c r="A521" s="26" t="s">
        <v>9</v>
      </c>
      <c r="B521" s="24"/>
      <c r="C521" s="24"/>
      <c r="D521" s="24">
        <v>4210</v>
      </c>
      <c r="E521" s="25">
        <v>1500</v>
      </c>
      <c r="F521" s="264">
        <v>1500</v>
      </c>
      <c r="G521" s="264">
        <v>1427.22</v>
      </c>
      <c r="H521" s="110">
        <f t="shared" si="15"/>
        <v>0.95148</v>
      </c>
      <c r="I521" s="110">
        <f t="shared" si="16"/>
        <v>7.214244403198548E-05</v>
      </c>
      <c r="J521" s="45"/>
      <c r="L521" s="88"/>
      <c r="M521" s="85"/>
      <c r="N521" s="85"/>
    </row>
    <row r="522" spans="1:14" ht="19.5" customHeight="1">
      <c r="A522" s="37" t="s">
        <v>146</v>
      </c>
      <c r="B522" s="24"/>
      <c r="C522" s="24"/>
      <c r="D522" s="24">
        <v>4240</v>
      </c>
      <c r="E522" s="25">
        <v>1674</v>
      </c>
      <c r="F522" s="264">
        <v>2290</v>
      </c>
      <c r="G522" s="264">
        <v>1904.44</v>
      </c>
      <c r="H522" s="110">
        <f t="shared" si="15"/>
        <v>0.8316331877729258</v>
      </c>
      <c r="I522" s="110">
        <f t="shared" si="16"/>
        <v>9.62647357185819E-05</v>
      </c>
      <c r="J522" s="45"/>
      <c r="L522" s="88"/>
      <c r="M522" s="85"/>
      <c r="N522" s="85"/>
    </row>
    <row r="523" spans="1:14" ht="19.5" customHeight="1">
      <c r="A523" s="37" t="s">
        <v>11</v>
      </c>
      <c r="B523" s="24"/>
      <c r="C523" s="24"/>
      <c r="D523" s="36" t="s">
        <v>136</v>
      </c>
      <c r="E523" s="25">
        <v>300</v>
      </c>
      <c r="F523" s="264">
        <v>300</v>
      </c>
      <c r="G523" s="264">
        <v>0</v>
      </c>
      <c r="H523" s="110">
        <f t="shared" si="15"/>
        <v>0</v>
      </c>
      <c r="I523" s="110">
        <f t="shared" si="16"/>
        <v>0</v>
      </c>
      <c r="J523" s="45"/>
      <c r="L523" s="88"/>
      <c r="M523" s="85"/>
      <c r="N523" s="85"/>
    </row>
    <row r="524" spans="1:14" ht="19.5" customHeight="1">
      <c r="A524" s="26" t="s">
        <v>365</v>
      </c>
      <c r="B524" s="24"/>
      <c r="C524" s="24"/>
      <c r="D524" s="24">
        <v>4440</v>
      </c>
      <c r="E524" s="25">
        <v>7425</v>
      </c>
      <c r="F524" s="264">
        <v>7425</v>
      </c>
      <c r="G524" s="264">
        <v>6585.66</v>
      </c>
      <c r="H524" s="110">
        <f t="shared" si="15"/>
        <v>0.8869575757575757</v>
      </c>
      <c r="I524" s="110">
        <f t="shared" si="16"/>
        <v>0.00033288883841572117</v>
      </c>
      <c r="J524" s="45"/>
      <c r="L524" s="88"/>
      <c r="M524" s="85"/>
      <c r="N524" s="85"/>
    </row>
    <row r="525" spans="1:14" ht="26.25" customHeight="1">
      <c r="A525" s="26" t="s">
        <v>207</v>
      </c>
      <c r="B525" s="24"/>
      <c r="C525" s="24"/>
      <c r="D525" s="24" t="s">
        <v>203</v>
      </c>
      <c r="E525" s="25">
        <v>80</v>
      </c>
      <c r="F525" s="264">
        <v>80</v>
      </c>
      <c r="G525" s="264">
        <v>0</v>
      </c>
      <c r="H525" s="110">
        <f t="shared" si="15"/>
        <v>0</v>
      </c>
      <c r="I525" s="110">
        <f t="shared" si="16"/>
        <v>0</v>
      </c>
      <c r="J525" s="45"/>
      <c r="L525" s="88"/>
      <c r="M525" s="85"/>
      <c r="N525" s="85"/>
    </row>
    <row r="526" spans="1:14" ht="18" customHeight="1">
      <c r="A526" s="123" t="s">
        <v>221</v>
      </c>
      <c r="B526" s="112"/>
      <c r="C526" s="112" t="s">
        <v>222</v>
      </c>
      <c r="D526" s="112"/>
      <c r="E526" s="113">
        <f>SUM(E527:E532)</f>
        <v>16022</v>
      </c>
      <c r="F526" s="263">
        <f>SUM(F527:F532)</f>
        <v>23758</v>
      </c>
      <c r="G526" s="263">
        <f>SUM(G527:G532)</f>
        <v>19401.31</v>
      </c>
      <c r="H526" s="80">
        <f t="shared" si="15"/>
        <v>0.8166221904200691</v>
      </c>
      <c r="I526" s="80">
        <f t="shared" si="16"/>
        <v>0.0009806882756843377</v>
      </c>
      <c r="J526" s="115"/>
      <c r="L526" s="88"/>
      <c r="M526" s="85"/>
      <c r="N526" s="85"/>
    </row>
    <row r="527" spans="1:14" ht="19.5" customHeight="1">
      <c r="A527" s="47" t="s">
        <v>19</v>
      </c>
      <c r="B527" s="24"/>
      <c r="C527" s="24"/>
      <c r="D527" s="36" t="s">
        <v>151</v>
      </c>
      <c r="E527" s="25">
        <v>10656</v>
      </c>
      <c r="F527" s="264">
        <v>17656</v>
      </c>
      <c r="G527" s="264">
        <v>15036.26</v>
      </c>
      <c r="H527" s="110">
        <f t="shared" si="15"/>
        <v>0.851623244222927</v>
      </c>
      <c r="I527" s="110">
        <f t="shared" si="16"/>
        <v>0.0007600457851630317</v>
      </c>
      <c r="J527" s="45"/>
      <c r="L527" s="88"/>
      <c r="M527" s="85"/>
      <c r="N527" s="85"/>
    </row>
    <row r="528" spans="1:12" s="79" customFormat="1" ht="19.5" customHeight="1">
      <c r="A528" s="47" t="s">
        <v>20</v>
      </c>
      <c r="B528" s="24"/>
      <c r="C528" s="24"/>
      <c r="D528" s="36" t="s">
        <v>172</v>
      </c>
      <c r="E528" s="25">
        <v>1378</v>
      </c>
      <c r="F528" s="264">
        <v>553</v>
      </c>
      <c r="G528" s="264">
        <v>552.65</v>
      </c>
      <c r="H528" s="110">
        <f t="shared" si="15"/>
        <v>0.9993670886075949</v>
      </c>
      <c r="I528" s="110">
        <f t="shared" si="16"/>
        <v>2.7935091782820293E-05</v>
      </c>
      <c r="J528" s="45"/>
      <c r="L528" s="119"/>
    </row>
    <row r="529" spans="1:14" ht="19.5" customHeight="1">
      <c r="A529" s="47" t="s">
        <v>21</v>
      </c>
      <c r="B529" s="24"/>
      <c r="C529" s="24"/>
      <c r="D529" s="36" t="s">
        <v>81</v>
      </c>
      <c r="E529" s="25">
        <v>2069</v>
      </c>
      <c r="F529" s="264">
        <v>3258</v>
      </c>
      <c r="G529" s="264">
        <v>2503.63</v>
      </c>
      <c r="H529" s="110">
        <f t="shared" si="15"/>
        <v>0.7684561080417435</v>
      </c>
      <c r="I529" s="110">
        <f t="shared" si="16"/>
        <v>0.00012655230949103842</v>
      </c>
      <c r="J529" s="45"/>
      <c r="L529" s="88"/>
      <c r="M529" s="85"/>
      <c r="N529" s="85"/>
    </row>
    <row r="530" spans="1:14" ht="19.5" customHeight="1">
      <c r="A530" s="47" t="s">
        <v>22</v>
      </c>
      <c r="B530" s="24"/>
      <c r="C530" s="24"/>
      <c r="D530" s="36" t="s">
        <v>82</v>
      </c>
      <c r="E530" s="25">
        <v>295</v>
      </c>
      <c r="F530" s="264">
        <v>367</v>
      </c>
      <c r="G530" s="264">
        <v>249.58</v>
      </c>
      <c r="H530" s="110">
        <f t="shared" si="15"/>
        <v>0.6800544959128065</v>
      </c>
      <c r="I530" s="110">
        <f t="shared" si="16"/>
        <v>1.2615652234065484E-05</v>
      </c>
      <c r="J530" s="45"/>
      <c r="L530" s="88"/>
      <c r="M530" s="85"/>
      <c r="N530" s="85"/>
    </row>
    <row r="531" spans="1:14" ht="19.5" customHeight="1">
      <c r="A531" s="47" t="s">
        <v>146</v>
      </c>
      <c r="B531" s="24"/>
      <c r="C531" s="24"/>
      <c r="D531" s="36" t="s">
        <v>147</v>
      </c>
      <c r="E531" s="25">
        <v>500</v>
      </c>
      <c r="F531" s="264">
        <v>800</v>
      </c>
      <c r="G531" s="264">
        <v>800</v>
      </c>
      <c r="H531" s="110">
        <f t="shared" si="15"/>
        <v>1</v>
      </c>
      <c r="I531" s="110">
        <f t="shared" si="16"/>
        <v>4.043802302769607E-05</v>
      </c>
      <c r="J531" s="45"/>
      <c r="L531" s="88"/>
      <c r="M531" s="85"/>
      <c r="N531" s="85"/>
    </row>
    <row r="532" spans="1:14" ht="19.5" customHeight="1">
      <c r="A532" s="26" t="s">
        <v>365</v>
      </c>
      <c r="B532" s="24"/>
      <c r="C532" s="24"/>
      <c r="D532" s="36" t="s">
        <v>143</v>
      </c>
      <c r="E532" s="25">
        <v>1124</v>
      </c>
      <c r="F532" s="264">
        <v>1124</v>
      </c>
      <c r="G532" s="264">
        <v>259.19</v>
      </c>
      <c r="H532" s="110">
        <f aca="true" t="shared" si="17" ref="H532:H602">G532/F532</f>
        <v>0.23059608540925267</v>
      </c>
      <c r="I532" s="110">
        <f t="shared" si="16"/>
        <v>1.3101413985685681E-05</v>
      </c>
      <c r="J532" s="45"/>
      <c r="L532" s="88"/>
      <c r="M532" s="85"/>
      <c r="N532" s="85"/>
    </row>
    <row r="533" spans="1:14" ht="18" customHeight="1">
      <c r="A533" s="77" t="s">
        <v>163</v>
      </c>
      <c r="B533" s="112"/>
      <c r="C533" s="112" t="s">
        <v>164</v>
      </c>
      <c r="D533" s="112"/>
      <c r="E533" s="113">
        <f>SUM(E534:E535)</f>
        <v>26800</v>
      </c>
      <c r="F533" s="263">
        <f>SUM(F534:F535)</f>
        <v>158714</v>
      </c>
      <c r="G533" s="263">
        <f>SUM(G534:G535)</f>
        <v>143458.68</v>
      </c>
      <c r="H533" s="80">
        <f t="shared" si="17"/>
        <v>0.9038816991569741</v>
      </c>
      <c r="I533" s="80">
        <f t="shared" si="16"/>
        <v>0.007251481756703602</v>
      </c>
      <c r="J533" s="115"/>
      <c r="L533" s="88"/>
      <c r="M533" s="85"/>
      <c r="N533" s="85"/>
    </row>
    <row r="534" spans="1:14" ht="19.5" customHeight="1">
      <c r="A534" s="37" t="s">
        <v>174</v>
      </c>
      <c r="B534" s="24"/>
      <c r="C534" s="36"/>
      <c r="D534" s="36" t="s">
        <v>175</v>
      </c>
      <c r="E534" s="25">
        <v>12800</v>
      </c>
      <c r="F534" s="264">
        <v>12800</v>
      </c>
      <c r="G534" s="264">
        <v>12777</v>
      </c>
      <c r="H534" s="110">
        <f t="shared" si="17"/>
        <v>0.998203125</v>
      </c>
      <c r="I534" s="110">
        <f t="shared" si="16"/>
        <v>0.0006458457752810909</v>
      </c>
      <c r="J534" s="45"/>
      <c r="L534" s="88"/>
      <c r="M534" s="85"/>
      <c r="N534" s="85"/>
    </row>
    <row r="535" spans="1:12" s="79" customFormat="1" ht="19.5" customHeight="1">
      <c r="A535" s="37" t="s">
        <v>176</v>
      </c>
      <c r="B535" s="24"/>
      <c r="C535" s="24"/>
      <c r="D535" s="36" t="s">
        <v>177</v>
      </c>
      <c r="E535" s="25">
        <v>14000</v>
      </c>
      <c r="F535" s="264">
        <v>145914</v>
      </c>
      <c r="G535" s="264">
        <v>130681.68</v>
      </c>
      <c r="H535" s="110">
        <f t="shared" si="17"/>
        <v>0.895607549652535</v>
      </c>
      <c r="I535" s="110">
        <f t="shared" si="16"/>
        <v>0.006605635981422511</v>
      </c>
      <c r="J535" s="45"/>
      <c r="L535" s="119"/>
    </row>
    <row r="536" spans="1:14" ht="15.75" customHeight="1" hidden="1">
      <c r="A536" s="77" t="s">
        <v>15</v>
      </c>
      <c r="B536" s="112"/>
      <c r="C536" s="112" t="s">
        <v>194</v>
      </c>
      <c r="D536" s="112"/>
      <c r="E536" s="113">
        <f>SUM(E537:E539)</f>
        <v>4000</v>
      </c>
      <c r="F536" s="263">
        <f>SUM(F537:F539)</f>
        <v>0</v>
      </c>
      <c r="G536" s="263">
        <f>SUM(G537:G539)</f>
        <v>0</v>
      </c>
      <c r="H536" s="80" t="e">
        <f t="shared" si="17"/>
        <v>#DIV/0!</v>
      </c>
      <c r="I536" s="110">
        <f t="shared" si="16"/>
        <v>0</v>
      </c>
      <c r="J536" s="115"/>
      <c r="L536" s="88"/>
      <c r="M536" s="85"/>
      <c r="N536" s="85"/>
    </row>
    <row r="537" spans="1:14" ht="19.5" customHeight="1" hidden="1">
      <c r="A537" s="37" t="s">
        <v>9</v>
      </c>
      <c r="B537" s="24"/>
      <c r="C537" s="36"/>
      <c r="D537" s="36" t="s">
        <v>83</v>
      </c>
      <c r="E537" s="25">
        <v>400</v>
      </c>
      <c r="F537" s="264">
        <v>0</v>
      </c>
      <c r="G537" s="264">
        <v>0</v>
      </c>
      <c r="H537" s="110" t="e">
        <f t="shared" si="17"/>
        <v>#DIV/0!</v>
      </c>
      <c r="I537" s="110">
        <f t="shared" si="16"/>
        <v>0</v>
      </c>
      <c r="J537" s="45"/>
      <c r="L537" s="88"/>
      <c r="M537" s="85"/>
      <c r="N537" s="85"/>
    </row>
    <row r="538" spans="1:12" s="79" customFormat="1" ht="19.5" customHeight="1" hidden="1">
      <c r="A538" s="37" t="s">
        <v>12</v>
      </c>
      <c r="B538" s="24"/>
      <c r="C538" s="36"/>
      <c r="D538" s="36" t="s">
        <v>79</v>
      </c>
      <c r="E538" s="25">
        <v>3500</v>
      </c>
      <c r="F538" s="264">
        <v>0</v>
      </c>
      <c r="G538" s="264">
        <v>0</v>
      </c>
      <c r="H538" s="110" t="e">
        <f t="shared" si="17"/>
        <v>#DIV/0!</v>
      </c>
      <c r="I538" s="110">
        <f t="shared" si="16"/>
        <v>0</v>
      </c>
      <c r="J538" s="45"/>
      <c r="L538" s="119"/>
    </row>
    <row r="539" spans="1:14" ht="19.5" customHeight="1" hidden="1">
      <c r="A539" s="37" t="s">
        <v>26</v>
      </c>
      <c r="B539" s="24"/>
      <c r="C539" s="36"/>
      <c r="D539" s="36" t="s">
        <v>92</v>
      </c>
      <c r="E539" s="25">
        <v>100</v>
      </c>
      <c r="F539" s="264">
        <v>0</v>
      </c>
      <c r="G539" s="264">
        <v>0</v>
      </c>
      <c r="H539" s="110" t="e">
        <f t="shared" si="17"/>
        <v>#DIV/0!</v>
      </c>
      <c r="I539" s="110">
        <f t="shared" si="16"/>
        <v>0</v>
      </c>
      <c r="J539" s="45"/>
      <c r="L539" s="88"/>
      <c r="M539" s="85"/>
      <c r="N539" s="85"/>
    </row>
    <row r="540" spans="1:14" ht="21" customHeight="1">
      <c r="A540" s="27" t="s">
        <v>61</v>
      </c>
      <c r="B540" s="21">
        <v>900</v>
      </c>
      <c r="C540" s="21"/>
      <c r="D540" s="21"/>
      <c r="E540" s="22">
        <f>SUM(E541,E565,E574,E586,E595,E592,E584,E551,E582)</f>
        <v>1787087</v>
      </c>
      <c r="F540" s="218">
        <f>SUM(F541,F565,F574,F586,F595,F592,F584,F551,F582)</f>
        <v>1997083.37</v>
      </c>
      <c r="G540" s="218">
        <f>SUM(G541,G565,G574,G586,G595,G592,G584,G551,G582)</f>
        <v>1830622.48</v>
      </c>
      <c r="H540" s="39">
        <f t="shared" si="17"/>
        <v>0.9166480015303516</v>
      </c>
      <c r="I540" s="39">
        <f t="shared" si="16"/>
        <v>0.09253344250157262</v>
      </c>
      <c r="J540" s="74">
        <v>0</v>
      </c>
      <c r="L540" s="88"/>
      <c r="M540" s="85"/>
      <c r="N540" s="85"/>
    </row>
    <row r="541" spans="1:14" ht="18" customHeight="1">
      <c r="A541" s="122" t="s">
        <v>87</v>
      </c>
      <c r="B541" s="117"/>
      <c r="C541" s="117" t="s">
        <v>88</v>
      </c>
      <c r="D541" s="117"/>
      <c r="E541" s="118">
        <f>SUM(E542:E550)</f>
        <v>323000</v>
      </c>
      <c r="F541" s="260">
        <f>SUM(F542:F550)</f>
        <v>472957</v>
      </c>
      <c r="G541" s="260">
        <f>SUM(G542:G550)</f>
        <v>406287.05</v>
      </c>
      <c r="H541" s="80">
        <f t="shared" si="17"/>
        <v>0.8590359165843829</v>
      </c>
      <c r="I541" s="80">
        <f t="shared" si="16"/>
        <v>0.020536806354693384</v>
      </c>
      <c r="J541" s="115"/>
      <c r="L541" s="88"/>
      <c r="M541" s="85"/>
      <c r="N541" s="85"/>
    </row>
    <row r="542" spans="1:14" ht="19.5" customHeight="1">
      <c r="A542" s="31" t="s">
        <v>165</v>
      </c>
      <c r="B542" s="28"/>
      <c r="C542" s="28"/>
      <c r="D542" s="28" t="s">
        <v>166</v>
      </c>
      <c r="E542" s="29">
        <v>3000</v>
      </c>
      <c r="F542" s="261">
        <v>3000</v>
      </c>
      <c r="G542" s="261">
        <v>3000</v>
      </c>
      <c r="H542" s="110">
        <f t="shared" si="17"/>
        <v>1</v>
      </c>
      <c r="I542" s="110">
        <f t="shared" si="16"/>
        <v>0.00015164258635386028</v>
      </c>
      <c r="J542" s="45"/>
      <c r="L542" s="85"/>
      <c r="M542" s="85"/>
      <c r="N542" s="85"/>
    </row>
    <row r="543" spans="1:10" s="79" customFormat="1" ht="19.5" customHeight="1">
      <c r="A543" s="31" t="s">
        <v>9</v>
      </c>
      <c r="B543" s="28"/>
      <c r="C543" s="28"/>
      <c r="D543" s="28" t="s">
        <v>83</v>
      </c>
      <c r="E543" s="29">
        <v>10000</v>
      </c>
      <c r="F543" s="261">
        <v>1500</v>
      </c>
      <c r="G543" s="261">
        <v>1082.3</v>
      </c>
      <c r="H543" s="110">
        <f t="shared" si="17"/>
        <v>0.7215333333333332</v>
      </c>
      <c r="I543" s="110">
        <f t="shared" si="16"/>
        <v>5.4707590403594324E-05</v>
      </c>
      <c r="J543" s="45"/>
    </row>
    <row r="544" spans="1:14" ht="19.5" customHeight="1" hidden="1">
      <c r="A544" s="31" t="s">
        <v>11</v>
      </c>
      <c r="B544" s="28"/>
      <c r="C544" s="28"/>
      <c r="D544" s="28" t="s">
        <v>136</v>
      </c>
      <c r="E544" s="29">
        <v>0</v>
      </c>
      <c r="F544" s="261">
        <v>0</v>
      </c>
      <c r="G544" s="261">
        <v>0</v>
      </c>
      <c r="H544" s="110" t="e">
        <f t="shared" si="17"/>
        <v>#DIV/0!</v>
      </c>
      <c r="I544" s="110">
        <f t="shared" si="16"/>
        <v>0</v>
      </c>
      <c r="J544" s="45"/>
      <c r="L544" s="85"/>
      <c r="M544" s="85"/>
      <c r="N544" s="85"/>
    </row>
    <row r="545" spans="1:14" ht="19.5" customHeight="1">
      <c r="A545" s="31" t="s">
        <v>11</v>
      </c>
      <c r="B545" s="28"/>
      <c r="C545" s="28"/>
      <c r="D545" s="28" t="s">
        <v>136</v>
      </c>
      <c r="E545" s="29">
        <v>0</v>
      </c>
      <c r="F545" s="261">
        <v>13000</v>
      </c>
      <c r="G545" s="261">
        <v>12800.91</v>
      </c>
      <c r="H545" s="110">
        <f t="shared" si="17"/>
        <v>0.9846853846153846</v>
      </c>
      <c r="I545" s="110">
        <f t="shared" si="16"/>
        <v>0.0006470543666943311</v>
      </c>
      <c r="J545" s="45"/>
      <c r="L545" s="85"/>
      <c r="M545" s="85"/>
      <c r="N545" s="85"/>
    </row>
    <row r="546" spans="1:14" ht="19.5" customHeight="1">
      <c r="A546" s="31" t="s">
        <v>12</v>
      </c>
      <c r="B546" s="28"/>
      <c r="C546" s="28"/>
      <c r="D546" s="28" t="s">
        <v>79</v>
      </c>
      <c r="E546" s="29">
        <v>10000</v>
      </c>
      <c r="F546" s="261">
        <v>37000</v>
      </c>
      <c r="G546" s="261">
        <v>36827.61</v>
      </c>
      <c r="H546" s="110">
        <f t="shared" si="17"/>
        <v>0.9953408108108108</v>
      </c>
      <c r="I546" s="110">
        <f t="shared" si="16"/>
        <v>0.0018615446765437628</v>
      </c>
      <c r="J546" s="45"/>
      <c r="L546" s="85"/>
      <c r="M546" s="85"/>
      <c r="N546" s="85"/>
    </row>
    <row r="547" spans="1:14" ht="26.25" customHeight="1" hidden="1">
      <c r="A547" s="31" t="s">
        <v>216</v>
      </c>
      <c r="B547" s="28"/>
      <c r="C547" s="28"/>
      <c r="D547" s="28" t="s">
        <v>217</v>
      </c>
      <c r="E547" s="29">
        <v>0</v>
      </c>
      <c r="F547" s="261">
        <v>0</v>
      </c>
      <c r="G547" s="261">
        <v>0</v>
      </c>
      <c r="H547" s="110" t="e">
        <f t="shared" si="17"/>
        <v>#DIV/0!</v>
      </c>
      <c r="I547" s="110">
        <f t="shared" si="16"/>
        <v>0</v>
      </c>
      <c r="J547" s="45"/>
      <c r="L547" s="85"/>
      <c r="M547" s="85"/>
      <c r="N547" s="85"/>
    </row>
    <row r="548" spans="1:14" ht="19.5" customHeight="1">
      <c r="A548" s="31" t="s">
        <v>90</v>
      </c>
      <c r="B548" s="28"/>
      <c r="C548" s="28"/>
      <c r="D548" s="28" t="s">
        <v>89</v>
      </c>
      <c r="E548" s="29">
        <v>300000</v>
      </c>
      <c r="F548" s="261">
        <v>418457</v>
      </c>
      <c r="G548" s="261">
        <v>352576.23</v>
      </c>
      <c r="H548" s="110">
        <f t="shared" si="17"/>
        <v>0.842562628896159</v>
      </c>
      <c r="I548" s="110">
        <f t="shared" si="16"/>
        <v>0.017821857134697833</v>
      </c>
      <c r="J548" s="45"/>
      <c r="L548" s="85"/>
      <c r="M548" s="85"/>
      <c r="N548" s="85"/>
    </row>
    <row r="549" spans="1:14" ht="19.5" customHeight="1" hidden="1">
      <c r="A549" s="31" t="s">
        <v>90</v>
      </c>
      <c r="B549" s="28"/>
      <c r="C549" s="28"/>
      <c r="D549" s="28" t="s">
        <v>286</v>
      </c>
      <c r="E549" s="29">
        <v>0</v>
      </c>
      <c r="F549" s="261">
        <v>0</v>
      </c>
      <c r="G549" s="261">
        <v>0</v>
      </c>
      <c r="H549" s="110" t="e">
        <f t="shared" si="17"/>
        <v>#DIV/0!</v>
      </c>
      <c r="I549" s="110">
        <f t="shared" si="16"/>
        <v>0</v>
      </c>
      <c r="J549" s="45"/>
      <c r="L549" s="85"/>
      <c r="M549" s="85"/>
      <c r="N549" s="85"/>
    </row>
    <row r="550" spans="1:14" ht="19.5" customHeight="1" hidden="1">
      <c r="A550" s="31" t="s">
        <v>90</v>
      </c>
      <c r="B550" s="28"/>
      <c r="C550" s="28"/>
      <c r="D550" s="28" t="s">
        <v>259</v>
      </c>
      <c r="E550" s="29">
        <v>0</v>
      </c>
      <c r="F550" s="261">
        <v>0</v>
      </c>
      <c r="G550" s="261">
        <v>0</v>
      </c>
      <c r="H550" s="110" t="e">
        <f t="shared" si="17"/>
        <v>#DIV/0!</v>
      </c>
      <c r="I550" s="110">
        <f t="shared" si="16"/>
        <v>0</v>
      </c>
      <c r="J550" s="45"/>
      <c r="L550" s="85"/>
      <c r="M550" s="85"/>
      <c r="N550" s="85"/>
    </row>
    <row r="551" spans="1:14" ht="18" customHeight="1">
      <c r="A551" s="122" t="s">
        <v>418</v>
      </c>
      <c r="B551" s="117"/>
      <c r="C551" s="117" t="s">
        <v>419</v>
      </c>
      <c r="D551" s="117"/>
      <c r="E551" s="118">
        <f>SUM(E552:E564)</f>
        <v>575511</v>
      </c>
      <c r="F551" s="260">
        <f>SUM(F552:F564)</f>
        <v>581751.37</v>
      </c>
      <c r="G551" s="260">
        <f>SUM(G552:G564)</f>
        <v>571387.61</v>
      </c>
      <c r="H551" s="80">
        <f t="shared" si="17"/>
        <v>0.9821852417812097</v>
      </c>
      <c r="I551" s="80">
        <f t="shared" si="16"/>
        <v>0.02888223166365028</v>
      </c>
      <c r="J551" s="118">
        <f>J552</f>
        <v>0</v>
      </c>
      <c r="L551" s="85"/>
      <c r="M551" s="85"/>
      <c r="N551" s="85"/>
    </row>
    <row r="552" spans="1:14" ht="38.25" customHeight="1">
      <c r="A552" s="31" t="s">
        <v>407</v>
      </c>
      <c r="B552" s="28"/>
      <c r="C552" s="28"/>
      <c r="D552" s="28" t="s">
        <v>97</v>
      </c>
      <c r="E552" s="29">
        <v>13500</v>
      </c>
      <c r="F552" s="261">
        <v>13500</v>
      </c>
      <c r="G552" s="261">
        <v>13453.7</v>
      </c>
      <c r="H552" s="110">
        <f t="shared" si="17"/>
        <v>0.9965703703703704</v>
      </c>
      <c r="I552" s="110">
        <f t="shared" si="16"/>
        <v>0.0006800512880096434</v>
      </c>
      <c r="J552" s="45"/>
      <c r="L552" s="85"/>
      <c r="M552" s="85"/>
      <c r="N552" s="85"/>
    </row>
    <row r="553" spans="1:14" ht="19.5" customHeight="1">
      <c r="A553" s="31" t="s">
        <v>596</v>
      </c>
      <c r="B553" s="28"/>
      <c r="C553" s="28"/>
      <c r="D553" s="28" t="s">
        <v>98</v>
      </c>
      <c r="E553" s="29">
        <v>400</v>
      </c>
      <c r="F553" s="261">
        <v>400</v>
      </c>
      <c r="G553" s="261">
        <v>0</v>
      </c>
      <c r="H553" s="110">
        <f t="shared" si="17"/>
        <v>0</v>
      </c>
      <c r="I553" s="110">
        <f t="shared" si="16"/>
        <v>0</v>
      </c>
      <c r="J553" s="45"/>
      <c r="L553" s="85"/>
      <c r="M553" s="85"/>
      <c r="N553" s="85"/>
    </row>
    <row r="554" spans="1:14" ht="19.5" customHeight="1">
      <c r="A554" s="31" t="s">
        <v>192</v>
      </c>
      <c r="B554" s="28"/>
      <c r="C554" s="28"/>
      <c r="D554" s="28" t="s">
        <v>151</v>
      </c>
      <c r="E554" s="29">
        <v>10200</v>
      </c>
      <c r="F554" s="261">
        <v>6600</v>
      </c>
      <c r="G554" s="261">
        <v>6165.25</v>
      </c>
      <c r="H554" s="110">
        <f t="shared" si="17"/>
        <v>0.9341287878787878</v>
      </c>
      <c r="I554" s="110">
        <f t="shared" si="16"/>
        <v>0.000311638151839379</v>
      </c>
      <c r="J554" s="45"/>
      <c r="L554" s="85"/>
      <c r="M554" s="85"/>
      <c r="N554" s="85"/>
    </row>
    <row r="555" spans="1:14" ht="19.5" customHeight="1">
      <c r="A555" s="31" t="s">
        <v>21</v>
      </c>
      <c r="B555" s="28"/>
      <c r="C555" s="28"/>
      <c r="D555" s="28" t="s">
        <v>81</v>
      </c>
      <c r="E555" s="29">
        <v>1754</v>
      </c>
      <c r="F555" s="261">
        <v>1229</v>
      </c>
      <c r="G555" s="261">
        <v>1059.8</v>
      </c>
      <c r="H555" s="110">
        <f t="shared" si="17"/>
        <v>0.862327095199349</v>
      </c>
      <c r="I555" s="110">
        <f t="shared" si="16"/>
        <v>5.357027100594037E-05</v>
      </c>
      <c r="J555" s="45"/>
      <c r="L555" s="85"/>
      <c r="M555" s="85"/>
      <c r="N555" s="85"/>
    </row>
    <row r="556" spans="1:14" ht="19.5" customHeight="1">
      <c r="A556" s="31" t="s">
        <v>236</v>
      </c>
      <c r="B556" s="28"/>
      <c r="C556" s="28"/>
      <c r="D556" s="28" t="s">
        <v>82</v>
      </c>
      <c r="E556" s="29">
        <v>250</v>
      </c>
      <c r="F556" s="261">
        <v>176</v>
      </c>
      <c r="G556" s="261">
        <v>151.05</v>
      </c>
      <c r="H556" s="110">
        <f t="shared" si="17"/>
        <v>0.8582386363636364</v>
      </c>
      <c r="I556" s="110">
        <f t="shared" si="16"/>
        <v>7.635204222916866E-06</v>
      </c>
      <c r="J556" s="45"/>
      <c r="L556" s="85"/>
      <c r="M556" s="85"/>
      <c r="N556" s="85"/>
    </row>
    <row r="557" spans="1:14" ht="19.5" customHeight="1">
      <c r="A557" s="31" t="s">
        <v>9</v>
      </c>
      <c r="B557" s="28"/>
      <c r="C557" s="28"/>
      <c r="D557" s="28" t="s">
        <v>83</v>
      </c>
      <c r="E557" s="29">
        <v>2000</v>
      </c>
      <c r="F557" s="261">
        <v>2970</v>
      </c>
      <c r="G557" s="261">
        <v>2215.61</v>
      </c>
      <c r="H557" s="110">
        <f t="shared" si="17"/>
        <v>0.745996632996633</v>
      </c>
      <c r="I557" s="110">
        <f t="shared" si="16"/>
        <v>0.00011199361025049213</v>
      </c>
      <c r="J557" s="45"/>
      <c r="L557" s="85"/>
      <c r="M557" s="85"/>
      <c r="N557" s="85"/>
    </row>
    <row r="558" spans="1:14" ht="19.5" customHeight="1">
      <c r="A558" s="31" t="s">
        <v>10</v>
      </c>
      <c r="B558" s="28"/>
      <c r="C558" s="28"/>
      <c r="D558" s="28" t="s">
        <v>154</v>
      </c>
      <c r="E558" s="29">
        <v>3000</v>
      </c>
      <c r="F558" s="261">
        <v>3000</v>
      </c>
      <c r="G558" s="261">
        <v>2509.22</v>
      </c>
      <c r="H558" s="110">
        <f t="shared" si="17"/>
        <v>0.8364066666666666</v>
      </c>
      <c r="I558" s="110">
        <f t="shared" si="16"/>
        <v>0.00012683487017694443</v>
      </c>
      <c r="J558" s="45"/>
      <c r="L558" s="85"/>
      <c r="M558" s="85"/>
      <c r="N558" s="85"/>
    </row>
    <row r="559" spans="1:10" s="79" customFormat="1" ht="19.5" customHeight="1">
      <c r="A559" s="31" t="s">
        <v>12</v>
      </c>
      <c r="B559" s="28"/>
      <c r="C559" s="28"/>
      <c r="D559" s="28" t="s">
        <v>79</v>
      </c>
      <c r="E559" s="29">
        <v>543500</v>
      </c>
      <c r="F559" s="261">
        <v>552639.37</v>
      </c>
      <c r="G559" s="261">
        <v>545246.29</v>
      </c>
      <c r="H559" s="110">
        <f t="shared" si="17"/>
        <v>0.9866222343153005</v>
      </c>
      <c r="I559" s="110">
        <f t="shared" si="16"/>
        <v>0.027560852538482318</v>
      </c>
      <c r="J559" s="45"/>
    </row>
    <row r="560" spans="1:10" s="79" customFormat="1" ht="38.25" customHeight="1">
      <c r="A560" s="31" t="s">
        <v>359</v>
      </c>
      <c r="B560" s="28"/>
      <c r="C560" s="28"/>
      <c r="D560" s="28" t="s">
        <v>204</v>
      </c>
      <c r="E560" s="29">
        <v>360</v>
      </c>
      <c r="F560" s="261">
        <v>360</v>
      </c>
      <c r="G560" s="261">
        <v>10</v>
      </c>
      <c r="H560" s="110">
        <f t="shared" si="17"/>
        <v>0.027777777777777776</v>
      </c>
      <c r="I560" s="110">
        <f t="shared" si="16"/>
        <v>5.05475287846201E-07</v>
      </c>
      <c r="J560" s="45"/>
    </row>
    <row r="561" spans="1:10" s="79" customFormat="1" ht="19.5" customHeight="1">
      <c r="A561" s="31" t="s">
        <v>26</v>
      </c>
      <c r="B561" s="28"/>
      <c r="C561" s="28"/>
      <c r="D561" s="28" t="s">
        <v>92</v>
      </c>
      <c r="E561" s="29">
        <v>0</v>
      </c>
      <c r="F561" s="261">
        <v>30</v>
      </c>
      <c r="G561" s="261">
        <v>30</v>
      </c>
      <c r="H561" s="110">
        <f t="shared" si="17"/>
        <v>1</v>
      </c>
      <c r="I561" s="110">
        <f t="shared" si="16"/>
        <v>1.5164258635386027E-06</v>
      </c>
      <c r="J561" s="45"/>
    </row>
    <row r="562" spans="1:10" s="79" customFormat="1" ht="19.5" customHeight="1">
      <c r="A562" s="31" t="s">
        <v>378</v>
      </c>
      <c r="B562" s="28"/>
      <c r="C562" s="28"/>
      <c r="D562" s="28" t="s">
        <v>143</v>
      </c>
      <c r="E562" s="29">
        <v>547</v>
      </c>
      <c r="F562" s="261">
        <v>547</v>
      </c>
      <c r="G562" s="261">
        <v>415.69</v>
      </c>
      <c r="H562" s="110">
        <f t="shared" si="17"/>
        <v>0.759945155393053</v>
      </c>
      <c r="I562" s="110">
        <f t="shared" si="16"/>
        <v>2.1012102240478726E-05</v>
      </c>
      <c r="J562" s="45"/>
    </row>
    <row r="563" spans="1:10" s="79" customFormat="1" ht="19.5" customHeight="1">
      <c r="A563" s="31" t="s">
        <v>219</v>
      </c>
      <c r="B563" s="28"/>
      <c r="C563" s="28"/>
      <c r="D563" s="28" t="s">
        <v>220</v>
      </c>
      <c r="E563" s="29">
        <v>0</v>
      </c>
      <c r="F563" s="261">
        <v>300</v>
      </c>
      <c r="G563" s="261">
        <v>131</v>
      </c>
      <c r="H563" s="110">
        <f t="shared" si="17"/>
        <v>0.43666666666666665</v>
      </c>
      <c r="I563" s="110">
        <f t="shared" si="16"/>
        <v>6.621726270785232E-06</v>
      </c>
      <c r="J563" s="45"/>
    </row>
    <row r="564" spans="1:14" ht="19.5" customHeight="1" hidden="1">
      <c r="A564" s="31" t="s">
        <v>90</v>
      </c>
      <c r="B564" s="28"/>
      <c r="C564" s="28"/>
      <c r="D564" s="28" t="s">
        <v>89</v>
      </c>
      <c r="E564" s="29">
        <v>0</v>
      </c>
      <c r="F564" s="261">
        <v>0</v>
      </c>
      <c r="G564" s="261">
        <v>0</v>
      </c>
      <c r="H564" s="110" t="e">
        <f t="shared" si="17"/>
        <v>#DIV/0!</v>
      </c>
      <c r="I564" s="110">
        <f t="shared" si="16"/>
        <v>0</v>
      </c>
      <c r="J564" s="45"/>
      <c r="L564" s="85"/>
      <c r="M564" s="85"/>
      <c r="N564" s="85"/>
    </row>
    <row r="565" spans="1:14" ht="18" customHeight="1">
      <c r="A565" s="77" t="s">
        <v>62</v>
      </c>
      <c r="B565" s="112"/>
      <c r="C565" s="112">
        <v>90003</v>
      </c>
      <c r="D565" s="112"/>
      <c r="E565" s="113">
        <f>SUM(E566:E573)</f>
        <v>109400</v>
      </c>
      <c r="F565" s="263">
        <f>SUM(F566:F573)</f>
        <v>107844</v>
      </c>
      <c r="G565" s="263">
        <f>SUM(G566:G573)</f>
        <v>89859.73999999999</v>
      </c>
      <c r="H565" s="80">
        <f t="shared" si="17"/>
        <v>0.8332381959126144</v>
      </c>
      <c r="I565" s="80">
        <f t="shared" si="16"/>
        <v>0.004542187794228477</v>
      </c>
      <c r="J565" s="115"/>
      <c r="L565" s="85"/>
      <c r="M565" s="85"/>
      <c r="N565" s="85"/>
    </row>
    <row r="566" spans="1:14" ht="19.5" customHeight="1">
      <c r="A566" s="37" t="s">
        <v>21</v>
      </c>
      <c r="B566" s="24"/>
      <c r="C566" s="24"/>
      <c r="D566" s="36" t="s">
        <v>81</v>
      </c>
      <c r="E566" s="25">
        <v>0</v>
      </c>
      <c r="F566" s="264">
        <v>344</v>
      </c>
      <c r="G566" s="264">
        <v>343.81</v>
      </c>
      <c r="H566" s="110">
        <f t="shared" si="17"/>
        <v>0.9994476744186046</v>
      </c>
      <c r="I566" s="110">
        <f t="shared" si="16"/>
        <v>1.7378745871440235E-05</v>
      </c>
      <c r="J566" s="45"/>
      <c r="L566" s="85"/>
      <c r="M566" s="85"/>
      <c r="N566" s="85"/>
    </row>
    <row r="567" spans="1:10" s="79" customFormat="1" ht="19.5" customHeight="1" hidden="1">
      <c r="A567" s="37" t="s">
        <v>22</v>
      </c>
      <c r="B567" s="24"/>
      <c r="C567" s="24"/>
      <c r="D567" s="36" t="s">
        <v>82</v>
      </c>
      <c r="E567" s="25">
        <v>0</v>
      </c>
      <c r="F567" s="264">
        <v>0</v>
      </c>
      <c r="G567" s="264">
        <v>0</v>
      </c>
      <c r="H567" s="110" t="e">
        <f t="shared" si="17"/>
        <v>#DIV/0!</v>
      </c>
      <c r="I567" s="110">
        <f t="shared" si="16"/>
        <v>0</v>
      </c>
      <c r="J567" s="45"/>
    </row>
    <row r="568" spans="1:14" ht="19.5" customHeight="1">
      <c r="A568" s="37" t="s">
        <v>165</v>
      </c>
      <c r="B568" s="24"/>
      <c r="C568" s="24"/>
      <c r="D568" s="36" t="s">
        <v>166</v>
      </c>
      <c r="E568" s="38">
        <v>400</v>
      </c>
      <c r="F568" s="264">
        <v>2000</v>
      </c>
      <c r="G568" s="264">
        <v>2000</v>
      </c>
      <c r="H568" s="110">
        <f t="shared" si="17"/>
        <v>1</v>
      </c>
      <c r="I568" s="110">
        <f t="shared" si="16"/>
        <v>0.00010109505756924018</v>
      </c>
      <c r="J568" s="45"/>
      <c r="L568" s="85"/>
      <c r="M568" s="85"/>
      <c r="N568" s="85"/>
    </row>
    <row r="569" spans="1:14" ht="19.5" customHeight="1">
      <c r="A569" s="26" t="s">
        <v>9</v>
      </c>
      <c r="B569" s="24"/>
      <c r="C569" s="24"/>
      <c r="D569" s="24">
        <v>4210</v>
      </c>
      <c r="E569" s="25">
        <v>50000</v>
      </c>
      <c r="F569" s="264">
        <v>44837</v>
      </c>
      <c r="G569" s="264">
        <v>33654.78</v>
      </c>
      <c r="H569" s="110">
        <f t="shared" si="17"/>
        <v>0.7506028503245088</v>
      </c>
      <c r="I569" s="110">
        <f t="shared" si="16"/>
        <v>0.0017011659607900566</v>
      </c>
      <c r="J569" s="45"/>
      <c r="L569" s="85"/>
      <c r="M569" s="85"/>
      <c r="N569" s="85"/>
    </row>
    <row r="570" spans="1:14" ht="19.5" customHeight="1">
      <c r="A570" s="26" t="s">
        <v>10</v>
      </c>
      <c r="B570" s="24"/>
      <c r="C570" s="24"/>
      <c r="D570" s="24">
        <v>4260</v>
      </c>
      <c r="E570" s="25">
        <v>2000</v>
      </c>
      <c r="F570" s="264">
        <v>2000</v>
      </c>
      <c r="G570" s="264">
        <v>1761.92</v>
      </c>
      <c r="H570" s="110">
        <f t="shared" si="17"/>
        <v>0.8809600000000001</v>
      </c>
      <c r="I570" s="110">
        <f t="shared" si="16"/>
        <v>8.906070191619783E-05</v>
      </c>
      <c r="J570" s="45"/>
      <c r="L570" s="85"/>
      <c r="M570" s="85"/>
      <c r="N570" s="85"/>
    </row>
    <row r="571" spans="1:14" ht="19.5" customHeight="1">
      <c r="A571" s="37" t="s">
        <v>11</v>
      </c>
      <c r="B571" s="24"/>
      <c r="C571" s="24"/>
      <c r="D571" s="36" t="s">
        <v>136</v>
      </c>
      <c r="E571" s="25">
        <v>3000</v>
      </c>
      <c r="F571" s="264">
        <v>4000</v>
      </c>
      <c r="G571" s="264">
        <v>2915.03</v>
      </c>
      <c r="H571" s="110">
        <f t="shared" si="17"/>
        <v>0.7287575000000001</v>
      </c>
      <c r="I571" s="110">
        <f t="shared" si="16"/>
        <v>0.00014734756283303111</v>
      </c>
      <c r="J571" s="45"/>
      <c r="L571" s="85"/>
      <c r="M571" s="85"/>
      <c r="N571" s="85"/>
    </row>
    <row r="572" spans="1:14" ht="19.5" customHeight="1">
      <c r="A572" s="26" t="s">
        <v>12</v>
      </c>
      <c r="B572" s="24"/>
      <c r="C572" s="24"/>
      <c r="D572" s="24">
        <v>4300</v>
      </c>
      <c r="E572" s="25">
        <v>54000</v>
      </c>
      <c r="F572" s="264">
        <v>54000</v>
      </c>
      <c r="G572" s="264">
        <v>48548.2</v>
      </c>
      <c r="H572" s="110">
        <f t="shared" si="17"/>
        <v>0.8990407407407407</v>
      </c>
      <c r="I572" s="110">
        <f t="shared" si="16"/>
        <v>0.002453991536941493</v>
      </c>
      <c r="J572" s="45"/>
      <c r="L572" s="85"/>
      <c r="M572" s="85"/>
      <c r="N572" s="85"/>
    </row>
    <row r="573" spans="1:14" ht="19.5" customHeight="1">
      <c r="A573" s="37" t="s">
        <v>26</v>
      </c>
      <c r="B573" s="24"/>
      <c r="C573" s="24"/>
      <c r="D573" s="36" t="s">
        <v>92</v>
      </c>
      <c r="E573" s="25">
        <v>0</v>
      </c>
      <c r="F573" s="264">
        <v>663</v>
      </c>
      <c r="G573" s="264">
        <v>636</v>
      </c>
      <c r="H573" s="110">
        <f t="shared" si="17"/>
        <v>0.9592760180995475</v>
      </c>
      <c r="I573" s="110">
        <f t="shared" si="16"/>
        <v>3.2148228307018376E-05</v>
      </c>
      <c r="J573" s="45"/>
      <c r="L573" s="88"/>
      <c r="M573" s="85"/>
      <c r="N573" s="85"/>
    </row>
    <row r="574" spans="1:14" ht="18" customHeight="1">
      <c r="A574" s="77" t="s">
        <v>244</v>
      </c>
      <c r="B574" s="112"/>
      <c r="C574" s="112">
        <v>90004</v>
      </c>
      <c r="D574" s="112"/>
      <c r="E574" s="113">
        <f>SUM(E577:E581)</f>
        <v>61000</v>
      </c>
      <c r="F574" s="263">
        <f>SUM(F575:F581)</f>
        <v>96199</v>
      </c>
      <c r="G574" s="263">
        <f>SUM(G575:G581)</f>
        <v>89071.27</v>
      </c>
      <c r="H574" s="80">
        <f t="shared" si="17"/>
        <v>0.9259064023534549</v>
      </c>
      <c r="I574" s="80">
        <f t="shared" si="16"/>
        <v>0.004502332584207669</v>
      </c>
      <c r="J574" s="115"/>
      <c r="L574" s="88"/>
      <c r="M574" s="85"/>
      <c r="N574" s="85"/>
    </row>
    <row r="575" spans="1:14" ht="19.5" customHeight="1">
      <c r="A575" s="37" t="s">
        <v>21</v>
      </c>
      <c r="B575" s="112"/>
      <c r="C575" s="112"/>
      <c r="D575" s="36" t="s">
        <v>81</v>
      </c>
      <c r="E575" s="38">
        <v>0</v>
      </c>
      <c r="F575" s="262">
        <v>466</v>
      </c>
      <c r="G575" s="262">
        <v>465.5</v>
      </c>
      <c r="H575" s="110">
        <f t="shared" si="17"/>
        <v>0.9989270386266095</v>
      </c>
      <c r="I575" s="110">
        <f t="shared" si="16"/>
        <v>2.3529874649240653E-05</v>
      </c>
      <c r="J575" s="115"/>
      <c r="L575" s="88"/>
      <c r="M575" s="85"/>
      <c r="N575" s="85"/>
    </row>
    <row r="576" spans="1:14" ht="19.5" customHeight="1">
      <c r="A576" s="37" t="s">
        <v>22</v>
      </c>
      <c r="B576" s="112"/>
      <c r="C576" s="112"/>
      <c r="D576" s="36" t="s">
        <v>82</v>
      </c>
      <c r="E576" s="38">
        <v>0</v>
      </c>
      <c r="F576" s="262">
        <v>25</v>
      </c>
      <c r="G576" s="262">
        <v>24.69</v>
      </c>
      <c r="H576" s="110">
        <f t="shared" si="17"/>
        <v>0.9876</v>
      </c>
      <c r="I576" s="110">
        <f t="shared" si="16"/>
        <v>1.24801848569227E-06</v>
      </c>
      <c r="J576" s="115"/>
      <c r="L576" s="88"/>
      <c r="M576" s="85"/>
      <c r="N576" s="85"/>
    </row>
    <row r="577" spans="1:14" ht="19.5" customHeight="1">
      <c r="A577" s="37" t="s">
        <v>165</v>
      </c>
      <c r="B577" s="24"/>
      <c r="C577" s="24"/>
      <c r="D577" s="36" t="s">
        <v>166</v>
      </c>
      <c r="E577" s="25">
        <v>1000</v>
      </c>
      <c r="F577" s="264">
        <v>2708</v>
      </c>
      <c r="G577" s="264">
        <v>2708</v>
      </c>
      <c r="H577" s="110">
        <f t="shared" si="17"/>
        <v>1</v>
      </c>
      <c r="I577" s="110">
        <f t="shared" si="16"/>
        <v>0.0001368827079487512</v>
      </c>
      <c r="J577" s="45"/>
      <c r="L577" s="88"/>
      <c r="M577" s="85"/>
      <c r="N577" s="85"/>
    </row>
    <row r="578" spans="1:10" s="79" customFormat="1" ht="19.5" customHeight="1">
      <c r="A578" s="26" t="s">
        <v>9</v>
      </c>
      <c r="B578" s="24"/>
      <c r="C578" s="24"/>
      <c r="D578" s="24">
        <v>4210</v>
      </c>
      <c r="E578" s="25">
        <v>40000</v>
      </c>
      <c r="F578" s="264">
        <v>60000</v>
      </c>
      <c r="G578" s="264">
        <v>55959.8</v>
      </c>
      <c r="H578" s="110">
        <f t="shared" si="17"/>
        <v>0.9326633333333334</v>
      </c>
      <c r="I578" s="110">
        <f t="shared" si="16"/>
        <v>0.0028286296012815836</v>
      </c>
      <c r="J578" s="45"/>
    </row>
    <row r="579" spans="1:14" ht="19.5" customHeight="1">
      <c r="A579" s="26" t="s">
        <v>10</v>
      </c>
      <c r="B579" s="24"/>
      <c r="C579" s="24"/>
      <c r="D579" s="24" t="s">
        <v>154</v>
      </c>
      <c r="E579" s="25">
        <v>2000</v>
      </c>
      <c r="F579" s="264">
        <v>2000</v>
      </c>
      <c r="G579" s="264">
        <v>1452.64</v>
      </c>
      <c r="H579" s="110">
        <f t="shared" si="17"/>
        <v>0.7263200000000001</v>
      </c>
      <c r="I579" s="110">
        <f t="shared" si="16"/>
        <v>7.342736221369053E-05</v>
      </c>
      <c r="J579" s="45"/>
      <c r="L579" s="85"/>
      <c r="M579" s="85"/>
      <c r="N579" s="85"/>
    </row>
    <row r="580" spans="1:14" ht="19.5" customHeight="1">
      <c r="A580" s="37" t="s">
        <v>11</v>
      </c>
      <c r="B580" s="24"/>
      <c r="C580" s="24"/>
      <c r="D580" s="36" t="s">
        <v>136</v>
      </c>
      <c r="E580" s="25">
        <v>3000</v>
      </c>
      <c r="F580" s="264">
        <v>3000</v>
      </c>
      <c r="G580" s="264">
        <v>2214.22</v>
      </c>
      <c r="H580" s="110">
        <f t="shared" si="17"/>
        <v>0.7380733333333332</v>
      </c>
      <c r="I580" s="110">
        <f aca="true" t="shared" si="18" ref="I580:I643">G580/19783360.81</f>
        <v>0.00011192334918548149</v>
      </c>
      <c r="J580" s="45"/>
      <c r="L580" s="85"/>
      <c r="M580" s="85"/>
      <c r="N580" s="85"/>
    </row>
    <row r="581" spans="1:14" ht="19.5" customHeight="1">
      <c r="A581" s="26" t="s">
        <v>12</v>
      </c>
      <c r="B581" s="24"/>
      <c r="C581" s="24"/>
      <c r="D581" s="24">
        <v>4300</v>
      </c>
      <c r="E581" s="25">
        <v>15000</v>
      </c>
      <c r="F581" s="264">
        <v>28000</v>
      </c>
      <c r="G581" s="264">
        <v>26246.42</v>
      </c>
      <c r="H581" s="110">
        <f t="shared" si="17"/>
        <v>0.9373721428571428</v>
      </c>
      <c r="I581" s="110">
        <f t="shared" si="18"/>
        <v>0.0013266916704432283</v>
      </c>
      <c r="J581" s="45"/>
      <c r="L581" s="85"/>
      <c r="M581" s="85"/>
      <c r="N581" s="85"/>
    </row>
    <row r="582" spans="1:10" s="79" customFormat="1" ht="18" customHeight="1">
      <c r="A582" s="77" t="s">
        <v>597</v>
      </c>
      <c r="B582" s="112"/>
      <c r="C582" s="112" t="s">
        <v>570</v>
      </c>
      <c r="D582" s="112"/>
      <c r="E582" s="113">
        <f>SUM(E583)</f>
        <v>69000</v>
      </c>
      <c r="F582" s="263">
        <f>F583</f>
        <v>29550</v>
      </c>
      <c r="G582" s="263">
        <f>G583</f>
        <v>6150</v>
      </c>
      <c r="H582" s="80">
        <f t="shared" si="17"/>
        <v>0.20812182741116753</v>
      </c>
      <c r="I582" s="80">
        <f t="shared" si="18"/>
        <v>0.00031086730202541357</v>
      </c>
      <c r="J582" s="115"/>
    </row>
    <row r="583" spans="1:14" ht="15.75" customHeight="1">
      <c r="A583" s="37" t="s">
        <v>12</v>
      </c>
      <c r="B583" s="24"/>
      <c r="C583" s="70"/>
      <c r="D583" s="24" t="s">
        <v>79</v>
      </c>
      <c r="E583" s="25">
        <v>69000</v>
      </c>
      <c r="F583" s="264">
        <v>29550</v>
      </c>
      <c r="G583" s="264">
        <v>6150</v>
      </c>
      <c r="H583" s="110">
        <f t="shared" si="17"/>
        <v>0.20812182741116753</v>
      </c>
      <c r="I583" s="110">
        <f t="shared" si="18"/>
        <v>0.00031086730202541357</v>
      </c>
      <c r="J583" s="45"/>
      <c r="L583" s="85"/>
      <c r="M583" s="85"/>
      <c r="N583" s="85"/>
    </row>
    <row r="584" spans="1:14" ht="26.25" customHeight="1" hidden="1">
      <c r="A584" s="77" t="s">
        <v>332</v>
      </c>
      <c r="B584" s="112"/>
      <c r="C584" s="112" t="s">
        <v>318</v>
      </c>
      <c r="D584" s="112"/>
      <c r="E584" s="113">
        <f>SUM(E585)</f>
        <v>0</v>
      </c>
      <c r="F584" s="263">
        <f>SUM(F585)</f>
        <v>0</v>
      </c>
      <c r="G584" s="263">
        <f>SUM(G585)</f>
        <v>0</v>
      </c>
      <c r="H584" s="110" t="e">
        <f t="shared" si="17"/>
        <v>#DIV/0!</v>
      </c>
      <c r="I584" s="110">
        <f t="shared" si="18"/>
        <v>0</v>
      </c>
      <c r="J584" s="115"/>
      <c r="L584" s="85"/>
      <c r="M584" s="85"/>
      <c r="N584" s="85"/>
    </row>
    <row r="585" spans="1:10" ht="19.5" customHeight="1" hidden="1">
      <c r="A585" s="26" t="s">
        <v>12</v>
      </c>
      <c r="B585" s="24"/>
      <c r="C585" s="24"/>
      <c r="D585" s="24" t="s">
        <v>79</v>
      </c>
      <c r="E585" s="25">
        <v>0</v>
      </c>
      <c r="F585" s="264">
        <v>0</v>
      </c>
      <c r="G585" s="264">
        <v>0</v>
      </c>
      <c r="H585" s="110" t="e">
        <f t="shared" si="17"/>
        <v>#DIV/0!</v>
      </c>
      <c r="I585" s="110">
        <f t="shared" si="18"/>
        <v>0</v>
      </c>
      <c r="J585" s="45"/>
    </row>
    <row r="586" spans="1:10" s="79" customFormat="1" ht="18" customHeight="1">
      <c r="A586" s="77" t="s">
        <v>63</v>
      </c>
      <c r="B586" s="112"/>
      <c r="C586" s="112">
        <v>90015</v>
      </c>
      <c r="D586" s="112"/>
      <c r="E586" s="113">
        <f>SUM(E587:E591)</f>
        <v>331200</v>
      </c>
      <c r="F586" s="263">
        <f>SUM(F587:F591)</f>
        <v>379854</v>
      </c>
      <c r="G586" s="263">
        <f>SUM(G587:G591)</f>
        <v>354989.9000000001</v>
      </c>
      <c r="H586" s="80">
        <f t="shared" si="17"/>
        <v>0.9345430086296316</v>
      </c>
      <c r="I586" s="80">
        <f t="shared" si="18"/>
        <v>0.017943862188499412</v>
      </c>
      <c r="J586" s="115"/>
    </row>
    <row r="587" spans="1:10" ht="19.5" customHeight="1">
      <c r="A587" s="37" t="s">
        <v>9</v>
      </c>
      <c r="B587" s="24"/>
      <c r="C587" s="24"/>
      <c r="D587" s="36" t="s">
        <v>83</v>
      </c>
      <c r="E587" s="25">
        <v>20000</v>
      </c>
      <c r="F587" s="264">
        <v>18000</v>
      </c>
      <c r="G587" s="264">
        <v>9697.14</v>
      </c>
      <c r="H587" s="110">
        <f t="shared" si="17"/>
        <v>0.5387299999999999</v>
      </c>
      <c r="I587" s="110">
        <f t="shared" si="18"/>
        <v>0.0004901664632784909</v>
      </c>
      <c r="J587" s="45"/>
    </row>
    <row r="588" spans="1:10" s="79" customFormat="1" ht="19.5" customHeight="1">
      <c r="A588" s="26" t="s">
        <v>10</v>
      </c>
      <c r="B588" s="24"/>
      <c r="C588" s="24"/>
      <c r="D588" s="24">
        <v>4260</v>
      </c>
      <c r="E588" s="25">
        <v>100000</v>
      </c>
      <c r="F588" s="264">
        <v>187000</v>
      </c>
      <c r="G588" s="262">
        <v>180231.64</v>
      </c>
      <c r="H588" s="110">
        <f t="shared" si="17"/>
        <v>0.9638055614973263</v>
      </c>
      <c r="I588" s="110">
        <f t="shared" si="18"/>
        <v>0.009110264010799287</v>
      </c>
      <c r="J588" s="45"/>
    </row>
    <row r="589" spans="1:10" ht="19.5" customHeight="1">
      <c r="A589" s="26" t="s">
        <v>11</v>
      </c>
      <c r="B589" s="24"/>
      <c r="C589" s="24"/>
      <c r="D589" s="24">
        <v>4270</v>
      </c>
      <c r="E589" s="25">
        <v>92200</v>
      </c>
      <c r="F589" s="264">
        <v>94200</v>
      </c>
      <c r="G589" s="264">
        <v>92311.03</v>
      </c>
      <c r="H589" s="110">
        <f t="shared" si="17"/>
        <v>0.9799472399150743</v>
      </c>
      <c r="I589" s="110">
        <f t="shared" si="18"/>
        <v>0.004666094446062929</v>
      </c>
      <c r="J589" s="45"/>
    </row>
    <row r="590" spans="1:10" ht="19.5" customHeight="1">
      <c r="A590" s="26" t="s">
        <v>12</v>
      </c>
      <c r="B590" s="24"/>
      <c r="C590" s="24"/>
      <c r="D590" s="24">
        <v>4300</v>
      </c>
      <c r="E590" s="25">
        <v>104000</v>
      </c>
      <c r="F590" s="264">
        <v>17000</v>
      </c>
      <c r="G590" s="264">
        <v>9096.9</v>
      </c>
      <c r="H590" s="110">
        <f t="shared" si="17"/>
        <v>0.5351117647058823</v>
      </c>
      <c r="I590" s="110">
        <f t="shared" si="18"/>
        <v>0.0004598258146008105</v>
      </c>
      <c r="J590" s="45"/>
    </row>
    <row r="591" spans="1:10" ht="19.5" customHeight="1">
      <c r="A591" s="26" t="s">
        <v>90</v>
      </c>
      <c r="B591" s="24"/>
      <c r="C591" s="24"/>
      <c r="D591" s="24" t="s">
        <v>89</v>
      </c>
      <c r="E591" s="25">
        <v>15000</v>
      </c>
      <c r="F591" s="264">
        <v>63654</v>
      </c>
      <c r="G591" s="264">
        <v>63653.19</v>
      </c>
      <c r="H591" s="110">
        <f t="shared" si="17"/>
        <v>0.9999872749552268</v>
      </c>
      <c r="I591" s="110">
        <f t="shared" si="18"/>
        <v>0.003217511453757892</v>
      </c>
      <c r="J591" s="45"/>
    </row>
    <row r="592" spans="1:10" ht="26.25" customHeight="1">
      <c r="A592" s="77" t="s">
        <v>229</v>
      </c>
      <c r="B592" s="112"/>
      <c r="C592" s="112" t="s">
        <v>230</v>
      </c>
      <c r="D592" s="112"/>
      <c r="E592" s="113">
        <f>E593+E594</f>
        <v>500</v>
      </c>
      <c r="F592" s="263">
        <f>F593+F594</f>
        <v>0</v>
      </c>
      <c r="G592" s="263">
        <f>G593+G594</f>
        <v>0</v>
      </c>
      <c r="H592" s="80"/>
      <c r="I592" s="110">
        <f t="shared" si="18"/>
        <v>0</v>
      </c>
      <c r="J592" s="115"/>
    </row>
    <row r="593" spans="1:10" ht="19.5" customHeight="1">
      <c r="A593" s="26" t="s">
        <v>9</v>
      </c>
      <c r="B593" s="24"/>
      <c r="C593" s="24"/>
      <c r="D593" s="24" t="s">
        <v>83</v>
      </c>
      <c r="E593" s="25">
        <v>500</v>
      </c>
      <c r="F593" s="264">
        <v>0</v>
      </c>
      <c r="G593" s="264">
        <v>0</v>
      </c>
      <c r="H593" s="110"/>
      <c r="I593" s="110">
        <f t="shared" si="18"/>
        <v>0</v>
      </c>
      <c r="J593" s="45"/>
    </row>
    <row r="594" spans="1:10" s="79" customFormat="1" ht="19.5" customHeight="1" hidden="1">
      <c r="A594" s="26" t="s">
        <v>12</v>
      </c>
      <c r="B594" s="24"/>
      <c r="C594" s="24"/>
      <c r="D594" s="24" t="s">
        <v>79</v>
      </c>
      <c r="E594" s="25">
        <v>0</v>
      </c>
      <c r="F594" s="264">
        <v>0</v>
      </c>
      <c r="G594" s="264">
        <v>0</v>
      </c>
      <c r="H594" s="110" t="e">
        <f t="shared" si="17"/>
        <v>#DIV/0!</v>
      </c>
      <c r="I594" s="110">
        <f t="shared" si="18"/>
        <v>0</v>
      </c>
      <c r="J594" s="45"/>
    </row>
    <row r="595" spans="1:10" ht="18" customHeight="1">
      <c r="A595" s="77" t="s">
        <v>15</v>
      </c>
      <c r="B595" s="112"/>
      <c r="C595" s="112" t="s">
        <v>91</v>
      </c>
      <c r="D595" s="112"/>
      <c r="E595" s="113">
        <f>SUM(E596:E608)</f>
        <v>317476</v>
      </c>
      <c r="F595" s="263">
        <f>SUM(F596:F608)</f>
        <v>328928</v>
      </c>
      <c r="G595" s="263">
        <f>SUM(G596:G608)</f>
        <v>312876.9099999999</v>
      </c>
      <c r="H595" s="80">
        <f t="shared" si="17"/>
        <v>0.9512018131627588</v>
      </c>
      <c r="I595" s="80">
        <f t="shared" si="18"/>
        <v>0.015815154614267985</v>
      </c>
      <c r="J595" s="115"/>
    </row>
    <row r="596" spans="1:10" ht="19.5" customHeight="1">
      <c r="A596" s="37" t="s">
        <v>362</v>
      </c>
      <c r="B596" s="24"/>
      <c r="C596" s="24"/>
      <c r="D596" s="36" t="s">
        <v>98</v>
      </c>
      <c r="E596" s="25">
        <v>13000</v>
      </c>
      <c r="F596" s="264">
        <v>14000</v>
      </c>
      <c r="G596" s="264">
        <v>13024.08</v>
      </c>
      <c r="H596" s="110">
        <f t="shared" si="17"/>
        <v>0.9302914285714285</v>
      </c>
      <c r="I596" s="110">
        <f t="shared" si="18"/>
        <v>0.0006583350586931949</v>
      </c>
      <c r="J596" s="45"/>
    </row>
    <row r="597" spans="1:10" s="79" customFormat="1" ht="19.5" customHeight="1">
      <c r="A597" s="37" t="s">
        <v>19</v>
      </c>
      <c r="B597" s="24"/>
      <c r="C597" s="24"/>
      <c r="D597" s="36" t="s">
        <v>151</v>
      </c>
      <c r="E597" s="25">
        <v>214400</v>
      </c>
      <c r="F597" s="264">
        <v>210888</v>
      </c>
      <c r="G597" s="264">
        <v>207260.3</v>
      </c>
      <c r="H597" s="110">
        <f t="shared" si="17"/>
        <v>0.9827979780736694</v>
      </c>
      <c r="I597" s="110">
        <f t="shared" si="18"/>
        <v>0.010476495980158994</v>
      </c>
      <c r="J597" s="45"/>
    </row>
    <row r="598" spans="1:10" ht="19.5" customHeight="1">
      <c r="A598" s="37" t="s">
        <v>20</v>
      </c>
      <c r="B598" s="24"/>
      <c r="C598" s="24"/>
      <c r="D598" s="36" t="s">
        <v>172</v>
      </c>
      <c r="E598" s="25">
        <v>14258</v>
      </c>
      <c r="F598" s="264">
        <v>14258</v>
      </c>
      <c r="G598" s="264">
        <v>14257.99</v>
      </c>
      <c r="H598" s="110">
        <f t="shared" si="17"/>
        <v>0.9999992986393603</v>
      </c>
      <c r="I598" s="110">
        <f t="shared" si="18"/>
        <v>0.0007207061599358254</v>
      </c>
      <c r="J598" s="45"/>
    </row>
    <row r="599" spans="1:10" ht="19.5" customHeight="1">
      <c r="A599" s="37" t="s">
        <v>21</v>
      </c>
      <c r="B599" s="24"/>
      <c r="C599" s="24"/>
      <c r="D599" s="36" t="s">
        <v>81</v>
      </c>
      <c r="E599" s="25">
        <v>38228</v>
      </c>
      <c r="F599" s="264">
        <v>37459</v>
      </c>
      <c r="G599" s="264">
        <v>36212.51</v>
      </c>
      <c r="H599" s="110">
        <f t="shared" si="17"/>
        <v>0.9667238847806936</v>
      </c>
      <c r="I599" s="110">
        <f t="shared" si="18"/>
        <v>0.001830452891588343</v>
      </c>
      <c r="J599" s="45"/>
    </row>
    <row r="600" spans="1:10" ht="19.5" customHeight="1">
      <c r="A600" s="37" t="s">
        <v>22</v>
      </c>
      <c r="B600" s="24"/>
      <c r="C600" s="24"/>
      <c r="D600" s="36" t="s">
        <v>82</v>
      </c>
      <c r="E600" s="25">
        <v>4910</v>
      </c>
      <c r="F600" s="264">
        <v>5143</v>
      </c>
      <c r="G600" s="264">
        <v>4624.54</v>
      </c>
      <c r="H600" s="110">
        <f t="shared" si="17"/>
        <v>0.8991911335796228</v>
      </c>
      <c r="I600" s="110">
        <f t="shared" si="18"/>
        <v>0.000233759068765627</v>
      </c>
      <c r="J600" s="45"/>
    </row>
    <row r="601" spans="1:10" ht="19.5" customHeight="1">
      <c r="A601" s="37" t="s">
        <v>165</v>
      </c>
      <c r="B601" s="24"/>
      <c r="C601" s="24"/>
      <c r="D601" s="36" t="s">
        <v>166</v>
      </c>
      <c r="E601" s="25">
        <v>1000</v>
      </c>
      <c r="F601" s="264">
        <v>0</v>
      </c>
      <c r="G601" s="264">
        <v>0</v>
      </c>
      <c r="H601" s="110"/>
      <c r="I601" s="110">
        <f t="shared" si="18"/>
        <v>0</v>
      </c>
      <c r="J601" s="45"/>
    </row>
    <row r="602" spans="1:10" ht="19.5" customHeight="1">
      <c r="A602" s="37" t="s">
        <v>9</v>
      </c>
      <c r="B602" s="24"/>
      <c r="C602" s="24"/>
      <c r="D602" s="36" t="s">
        <v>83</v>
      </c>
      <c r="E602" s="25">
        <v>5000</v>
      </c>
      <c r="F602" s="264">
        <v>5000</v>
      </c>
      <c r="G602" s="264">
        <v>1892.78</v>
      </c>
      <c r="H602" s="110">
        <f t="shared" si="17"/>
        <v>0.378556</v>
      </c>
      <c r="I602" s="110">
        <f t="shared" si="18"/>
        <v>9.567535153295321E-05</v>
      </c>
      <c r="J602" s="45"/>
    </row>
    <row r="603" spans="1:10" ht="19.5" customHeight="1">
      <c r="A603" s="37" t="s">
        <v>11</v>
      </c>
      <c r="B603" s="24"/>
      <c r="C603" s="24"/>
      <c r="D603" s="36" t="s">
        <v>136</v>
      </c>
      <c r="E603" s="25">
        <v>500</v>
      </c>
      <c r="F603" s="264">
        <v>0</v>
      </c>
      <c r="G603" s="264">
        <v>0</v>
      </c>
      <c r="H603" s="110"/>
      <c r="I603" s="110">
        <f t="shared" si="18"/>
        <v>0</v>
      </c>
      <c r="J603" s="45"/>
    </row>
    <row r="604" spans="1:10" ht="19.5" customHeight="1">
      <c r="A604" s="37" t="s">
        <v>48</v>
      </c>
      <c r="B604" s="24"/>
      <c r="C604" s="24"/>
      <c r="D604" s="36" t="s">
        <v>138</v>
      </c>
      <c r="E604" s="25">
        <v>1000</v>
      </c>
      <c r="F604" s="264">
        <v>1000</v>
      </c>
      <c r="G604" s="264">
        <v>703</v>
      </c>
      <c r="H604" s="110">
        <f aca="true" t="shared" si="19" ref="H604:H671">G604/F604</f>
        <v>0.703</v>
      </c>
      <c r="I604" s="110">
        <f t="shared" si="18"/>
        <v>3.5534912735587925E-05</v>
      </c>
      <c r="J604" s="45"/>
    </row>
    <row r="605" spans="1:10" ht="19.5" customHeight="1">
      <c r="A605" s="26" t="s">
        <v>12</v>
      </c>
      <c r="B605" s="24"/>
      <c r="C605" s="24"/>
      <c r="D605" s="24" t="s">
        <v>79</v>
      </c>
      <c r="E605" s="25">
        <v>9000</v>
      </c>
      <c r="F605" s="264">
        <v>9940</v>
      </c>
      <c r="G605" s="264">
        <v>9393.3</v>
      </c>
      <c r="H605" s="110">
        <f t="shared" si="19"/>
        <v>0.945</v>
      </c>
      <c r="I605" s="110">
        <f t="shared" si="18"/>
        <v>0.0004748081021325719</v>
      </c>
      <c r="J605" s="45"/>
    </row>
    <row r="606" spans="1:10" ht="26.25" customHeight="1">
      <c r="A606" s="37" t="s">
        <v>399</v>
      </c>
      <c r="B606" s="24"/>
      <c r="C606" s="24"/>
      <c r="D606" s="36" t="s">
        <v>204</v>
      </c>
      <c r="E606" s="25">
        <v>500</v>
      </c>
      <c r="F606" s="264">
        <v>560</v>
      </c>
      <c r="G606" s="264">
        <v>513.57</v>
      </c>
      <c r="H606" s="110">
        <f t="shared" si="19"/>
        <v>0.9170892857142858</v>
      </c>
      <c r="I606" s="110">
        <f t="shared" si="18"/>
        <v>2.5959694357917345E-05</v>
      </c>
      <c r="J606" s="45"/>
    </row>
    <row r="607" spans="1:10" ht="19.5" customHeight="1">
      <c r="A607" s="37" t="s">
        <v>378</v>
      </c>
      <c r="B607" s="24"/>
      <c r="C607" s="24"/>
      <c r="D607" s="36" t="s">
        <v>143</v>
      </c>
      <c r="E607" s="25">
        <v>15680</v>
      </c>
      <c r="F607" s="264">
        <v>15680</v>
      </c>
      <c r="G607" s="264">
        <v>15469.98</v>
      </c>
      <c r="H607" s="110">
        <f t="shared" si="19"/>
        <v>0.9866058673469388</v>
      </c>
      <c r="I607" s="110">
        <f t="shared" si="18"/>
        <v>0.0007819692593474971</v>
      </c>
      <c r="J607" s="45"/>
    </row>
    <row r="608" spans="1:10" ht="19.5" customHeight="1">
      <c r="A608" s="37" t="s">
        <v>90</v>
      </c>
      <c r="B608" s="24"/>
      <c r="C608" s="24"/>
      <c r="D608" s="36" t="s">
        <v>89</v>
      </c>
      <c r="E608" s="25">
        <v>0</v>
      </c>
      <c r="F608" s="264">
        <v>15000</v>
      </c>
      <c r="G608" s="264">
        <v>9524.86</v>
      </c>
      <c r="H608" s="110">
        <f t="shared" si="19"/>
        <v>0.6349906666666667</v>
      </c>
      <c r="I608" s="110">
        <f t="shared" si="18"/>
        <v>0.00048145813501947654</v>
      </c>
      <c r="J608" s="45"/>
    </row>
    <row r="609" spans="1:10" ht="21" customHeight="1">
      <c r="A609" s="27" t="s">
        <v>64</v>
      </c>
      <c r="B609" s="21">
        <v>921</v>
      </c>
      <c r="C609" s="21"/>
      <c r="D609" s="21"/>
      <c r="E609" s="22">
        <f>SUM(E610,E616,E619,E622)</f>
        <v>666500</v>
      </c>
      <c r="F609" s="218">
        <f>SUM(F610,F616,F619,F622)</f>
        <v>689383</v>
      </c>
      <c r="G609" s="218">
        <f>SUM(G610,G616,G619,G622)</f>
        <v>683294.49</v>
      </c>
      <c r="H609" s="39">
        <f t="shared" si="19"/>
        <v>0.9911681750202718</v>
      </c>
      <c r="I609" s="39">
        <f t="shared" si="18"/>
        <v>0.0345388479016473</v>
      </c>
      <c r="J609" s="218">
        <f>SUM(J610,J616,J619)</f>
        <v>0</v>
      </c>
    </row>
    <row r="610" spans="1:10" ht="18" customHeight="1">
      <c r="A610" s="77" t="s">
        <v>65</v>
      </c>
      <c r="B610" s="112"/>
      <c r="C610" s="112">
        <v>92105</v>
      </c>
      <c r="D610" s="112"/>
      <c r="E610" s="113">
        <f>SUM(E611:E615)</f>
        <v>34000</v>
      </c>
      <c r="F610" s="263">
        <f>SUM(F611:F615)</f>
        <v>34000</v>
      </c>
      <c r="G610" s="263">
        <f>SUM(G611:G615)</f>
        <v>28912.21</v>
      </c>
      <c r="H610" s="80">
        <f t="shared" si="19"/>
        <v>0.8503591176470588</v>
      </c>
      <c r="I610" s="80">
        <f t="shared" si="18"/>
        <v>0.0014614407672019808</v>
      </c>
      <c r="J610" s="115"/>
    </row>
    <row r="611" spans="1:10" ht="19.5" customHeight="1">
      <c r="A611" s="37" t="s">
        <v>165</v>
      </c>
      <c r="B611" s="24"/>
      <c r="C611" s="24"/>
      <c r="D611" s="36" t="s">
        <v>166</v>
      </c>
      <c r="E611" s="25">
        <v>6000</v>
      </c>
      <c r="F611" s="264">
        <v>6000</v>
      </c>
      <c r="G611" s="264">
        <v>3500</v>
      </c>
      <c r="H611" s="110">
        <f t="shared" si="19"/>
        <v>0.5833333333333334</v>
      </c>
      <c r="I611" s="110">
        <f t="shared" si="18"/>
        <v>0.00017691635074617033</v>
      </c>
      <c r="J611" s="45"/>
    </row>
    <row r="612" spans="1:10" s="79" customFormat="1" ht="19.5" customHeight="1">
      <c r="A612" s="26" t="s">
        <v>9</v>
      </c>
      <c r="B612" s="24"/>
      <c r="C612" s="24"/>
      <c r="D612" s="24" t="s">
        <v>83</v>
      </c>
      <c r="E612" s="25">
        <v>12000</v>
      </c>
      <c r="F612" s="264">
        <v>9500</v>
      </c>
      <c r="G612" s="264">
        <v>8591.01</v>
      </c>
      <c r="H612" s="110">
        <f t="shared" si="19"/>
        <v>0.9043168421052632</v>
      </c>
      <c r="I612" s="110">
        <f t="shared" si="18"/>
        <v>0.00043425432526395907</v>
      </c>
      <c r="J612" s="45"/>
    </row>
    <row r="613" spans="1:10" ht="19.5" customHeight="1">
      <c r="A613" s="37" t="s">
        <v>10</v>
      </c>
      <c r="B613" s="24"/>
      <c r="C613" s="24"/>
      <c r="D613" s="36" t="s">
        <v>154</v>
      </c>
      <c r="E613" s="25">
        <v>500</v>
      </c>
      <c r="F613" s="264">
        <v>400</v>
      </c>
      <c r="G613" s="264">
        <v>319.97</v>
      </c>
      <c r="H613" s="110">
        <f t="shared" si="19"/>
        <v>0.7999250000000001</v>
      </c>
      <c r="I613" s="110">
        <f t="shared" si="18"/>
        <v>1.6173692785214892E-05</v>
      </c>
      <c r="J613" s="45"/>
    </row>
    <row r="614" spans="1:10" ht="19.5" customHeight="1">
      <c r="A614" s="26" t="s">
        <v>12</v>
      </c>
      <c r="B614" s="24"/>
      <c r="C614" s="24"/>
      <c r="D614" s="24">
        <v>4300</v>
      </c>
      <c r="E614" s="25">
        <v>15000</v>
      </c>
      <c r="F614" s="264">
        <v>18000</v>
      </c>
      <c r="G614" s="264">
        <v>16501.23</v>
      </c>
      <c r="H614" s="110">
        <f t="shared" si="19"/>
        <v>0.916735</v>
      </c>
      <c r="I614" s="110">
        <f t="shared" si="18"/>
        <v>0.0008340963984066366</v>
      </c>
      <c r="J614" s="45"/>
    </row>
    <row r="615" spans="1:10" ht="19.5" customHeight="1">
      <c r="A615" s="37" t="s">
        <v>26</v>
      </c>
      <c r="B615" s="24"/>
      <c r="C615" s="24"/>
      <c r="D615" s="24" t="s">
        <v>92</v>
      </c>
      <c r="E615" s="25">
        <v>500</v>
      </c>
      <c r="F615" s="264">
        <v>100</v>
      </c>
      <c r="G615" s="264">
        <v>0</v>
      </c>
      <c r="H615" s="110">
        <f t="shared" si="19"/>
        <v>0</v>
      </c>
      <c r="I615" s="110">
        <f t="shared" si="18"/>
        <v>0</v>
      </c>
      <c r="J615" s="45"/>
    </row>
    <row r="616" spans="1:10" ht="18" customHeight="1">
      <c r="A616" s="77" t="s">
        <v>66</v>
      </c>
      <c r="B616" s="112"/>
      <c r="C616" s="112">
        <v>92109</v>
      </c>
      <c r="D616" s="112"/>
      <c r="E616" s="113">
        <f>SUM(E617:E618)</f>
        <v>330000</v>
      </c>
      <c r="F616" s="263">
        <f>SUM(F617:F618)</f>
        <v>343540</v>
      </c>
      <c r="G616" s="263">
        <f>SUM(G617:G618)</f>
        <v>343539.64</v>
      </c>
      <c r="H616" s="80">
        <f t="shared" si="19"/>
        <v>0.9999989520870932</v>
      </c>
      <c r="I616" s="80">
        <f t="shared" si="18"/>
        <v>0.017365079841558023</v>
      </c>
      <c r="J616" s="115"/>
    </row>
    <row r="617" spans="1:10" ht="26.25" customHeight="1">
      <c r="A617" s="37" t="s">
        <v>195</v>
      </c>
      <c r="B617" s="24"/>
      <c r="C617" s="24"/>
      <c r="D617" s="36" t="s">
        <v>173</v>
      </c>
      <c r="E617" s="25">
        <v>290000</v>
      </c>
      <c r="F617" s="264">
        <v>298500</v>
      </c>
      <c r="G617" s="264">
        <v>298500</v>
      </c>
      <c r="H617" s="110">
        <f t="shared" si="19"/>
        <v>1</v>
      </c>
      <c r="I617" s="110">
        <f t="shared" si="18"/>
        <v>0.015088437342209098</v>
      </c>
      <c r="J617" s="45"/>
    </row>
    <row r="618" spans="1:10" ht="51.75" customHeight="1">
      <c r="A618" s="37" t="s">
        <v>598</v>
      </c>
      <c r="B618" s="24"/>
      <c r="C618" s="24"/>
      <c r="D618" s="36" t="s">
        <v>599</v>
      </c>
      <c r="E618" s="25">
        <v>40000</v>
      </c>
      <c r="F618" s="264">
        <v>45040</v>
      </c>
      <c r="G618" s="264">
        <v>45039.64</v>
      </c>
      <c r="H618" s="110">
        <f t="shared" si="19"/>
        <v>0.9999920071047957</v>
      </c>
      <c r="I618" s="110">
        <f t="shared" si="18"/>
        <v>0.0022766424993489265</v>
      </c>
      <c r="J618" s="45"/>
    </row>
    <row r="619" spans="1:10" s="79" customFormat="1" ht="18" customHeight="1">
      <c r="A619" s="77" t="s">
        <v>67</v>
      </c>
      <c r="B619" s="112"/>
      <c r="C619" s="112">
        <v>92116</v>
      </c>
      <c r="D619" s="112"/>
      <c r="E619" s="113">
        <f>SUM(E620:E620)</f>
        <v>300000</v>
      </c>
      <c r="F619" s="263">
        <f>SUM(F620:F621)</f>
        <v>310843</v>
      </c>
      <c r="G619" s="263">
        <f>SUM(G620:G621)</f>
        <v>310842.64</v>
      </c>
      <c r="H619" s="80">
        <f t="shared" si="19"/>
        <v>0.9999988418590736</v>
      </c>
      <c r="I619" s="80">
        <f t="shared" si="18"/>
        <v>0.015712327292887303</v>
      </c>
      <c r="J619" s="115"/>
    </row>
    <row r="620" spans="1:10" ht="26.25" customHeight="1">
      <c r="A620" s="37" t="s">
        <v>195</v>
      </c>
      <c r="B620" s="24"/>
      <c r="C620" s="24"/>
      <c r="D620" s="36" t="s">
        <v>173</v>
      </c>
      <c r="E620" s="25">
        <v>300000</v>
      </c>
      <c r="F620" s="264">
        <v>301500</v>
      </c>
      <c r="G620" s="264">
        <v>301500</v>
      </c>
      <c r="H620" s="110">
        <f t="shared" si="19"/>
        <v>1</v>
      </c>
      <c r="I620" s="110">
        <f t="shared" si="18"/>
        <v>0.015240079928562958</v>
      </c>
      <c r="J620" s="45"/>
    </row>
    <row r="621" spans="1:10" ht="51.75" customHeight="1">
      <c r="A621" s="125" t="s">
        <v>598</v>
      </c>
      <c r="B621" s="24"/>
      <c r="C621" s="24"/>
      <c r="D621" s="36" t="s">
        <v>599</v>
      </c>
      <c r="E621" s="25">
        <v>0</v>
      </c>
      <c r="F621" s="264">
        <v>9343</v>
      </c>
      <c r="G621" s="264">
        <v>9342.64</v>
      </c>
      <c r="H621" s="110">
        <f t="shared" si="19"/>
        <v>0.9999614684790752</v>
      </c>
      <c r="I621" s="110">
        <f t="shared" si="18"/>
        <v>0.000472247364324343</v>
      </c>
      <c r="J621" s="45"/>
    </row>
    <row r="622" spans="1:10" s="79" customFormat="1" ht="18" customHeight="1">
      <c r="A622" s="77" t="s">
        <v>15</v>
      </c>
      <c r="B622" s="112"/>
      <c r="C622" s="112" t="s">
        <v>420</v>
      </c>
      <c r="D622" s="112"/>
      <c r="E622" s="113">
        <f>SUM(E623:E624)</f>
        <v>2500</v>
      </c>
      <c r="F622" s="263">
        <f>SUM(F623,F624)</f>
        <v>1000</v>
      </c>
      <c r="G622" s="263">
        <f>G625</f>
        <v>0</v>
      </c>
      <c r="H622" s="80">
        <f t="shared" si="19"/>
        <v>0</v>
      </c>
      <c r="I622" s="80">
        <f t="shared" si="18"/>
        <v>0</v>
      </c>
      <c r="J622" s="115"/>
    </row>
    <row r="623" spans="1:10" s="79" customFormat="1" ht="38.25" customHeight="1">
      <c r="A623" s="37" t="s">
        <v>600</v>
      </c>
      <c r="B623" s="112"/>
      <c r="C623" s="112"/>
      <c r="D623" s="36" t="s">
        <v>425</v>
      </c>
      <c r="E623" s="38">
        <v>1500</v>
      </c>
      <c r="F623" s="262">
        <v>0</v>
      </c>
      <c r="G623" s="262">
        <v>0</v>
      </c>
      <c r="H623" s="110"/>
      <c r="I623" s="110">
        <f t="shared" si="18"/>
        <v>0</v>
      </c>
      <c r="J623" s="115"/>
    </row>
    <row r="624" spans="1:10" s="79" customFormat="1" ht="19.5" customHeight="1">
      <c r="A624" s="37" t="s">
        <v>12</v>
      </c>
      <c r="B624" s="112"/>
      <c r="C624" s="112"/>
      <c r="D624" s="36" t="s">
        <v>79</v>
      </c>
      <c r="E624" s="38">
        <v>1000</v>
      </c>
      <c r="F624" s="262">
        <v>1000</v>
      </c>
      <c r="G624" s="262">
        <v>0</v>
      </c>
      <c r="H624" s="110">
        <f t="shared" si="19"/>
        <v>0</v>
      </c>
      <c r="I624" s="110">
        <f t="shared" si="18"/>
        <v>0</v>
      </c>
      <c r="J624" s="115"/>
    </row>
    <row r="625" spans="1:10" ht="19.5" customHeight="1" hidden="1">
      <c r="A625" s="37" t="s">
        <v>9</v>
      </c>
      <c r="B625" s="24"/>
      <c r="C625" s="24"/>
      <c r="D625" s="36" t="s">
        <v>83</v>
      </c>
      <c r="E625" s="25">
        <v>0</v>
      </c>
      <c r="F625" s="264">
        <v>0</v>
      </c>
      <c r="G625" s="264">
        <v>0</v>
      </c>
      <c r="H625" s="110" t="e">
        <f t="shared" si="19"/>
        <v>#DIV/0!</v>
      </c>
      <c r="I625" s="110">
        <f t="shared" si="18"/>
        <v>0</v>
      </c>
      <c r="J625" s="45"/>
    </row>
    <row r="626" spans="1:10" s="79" customFormat="1" ht="21" customHeight="1">
      <c r="A626" s="27" t="s">
        <v>393</v>
      </c>
      <c r="B626" s="21">
        <v>926</v>
      </c>
      <c r="C626" s="21"/>
      <c r="D626" s="21"/>
      <c r="E626" s="22">
        <f>SUM(E627,E647,E649)</f>
        <v>977219</v>
      </c>
      <c r="F626" s="218">
        <f>SUM(F627,F647,F649)</f>
        <v>2107372</v>
      </c>
      <c r="G626" s="218">
        <f>SUM(G627,G647,G649)</f>
        <v>2045951.1400000001</v>
      </c>
      <c r="H626" s="39">
        <f t="shared" si="19"/>
        <v>0.9708542867609516</v>
      </c>
      <c r="I626" s="39">
        <f t="shared" si="18"/>
        <v>0.1034177741410763</v>
      </c>
      <c r="J626" s="74">
        <v>0</v>
      </c>
    </row>
    <row r="627" spans="1:10" ht="18" customHeight="1">
      <c r="A627" s="122" t="s">
        <v>260</v>
      </c>
      <c r="B627" s="117"/>
      <c r="C627" s="117" t="s">
        <v>261</v>
      </c>
      <c r="D627" s="117"/>
      <c r="E627" s="118">
        <f>SUM(E628:E645)</f>
        <v>843219</v>
      </c>
      <c r="F627" s="260">
        <f>SUM(F628:F646)</f>
        <v>838679</v>
      </c>
      <c r="G627" s="260">
        <f>SUM(G628:G646)</f>
        <v>797541.54</v>
      </c>
      <c r="H627" s="80">
        <f t="shared" si="19"/>
        <v>0.9509496958907997</v>
      </c>
      <c r="I627" s="80">
        <f t="shared" si="18"/>
        <v>0.04031375395008024</v>
      </c>
      <c r="J627" s="115"/>
    </row>
    <row r="628" spans="1:10" ht="19.5" customHeight="1">
      <c r="A628" s="31" t="s">
        <v>362</v>
      </c>
      <c r="B628" s="28"/>
      <c r="C628" s="28"/>
      <c r="D628" s="28" t="s">
        <v>98</v>
      </c>
      <c r="E628" s="29">
        <v>800</v>
      </c>
      <c r="F628" s="261">
        <v>1400</v>
      </c>
      <c r="G628" s="261">
        <v>734.14</v>
      </c>
      <c r="H628" s="110">
        <f t="shared" si="19"/>
        <v>0.5243857142857142</v>
      </c>
      <c r="I628" s="110">
        <f t="shared" si="18"/>
        <v>3.7108962781940996E-05</v>
      </c>
      <c r="J628" s="45"/>
    </row>
    <row r="629" spans="1:10" s="79" customFormat="1" ht="19.5" customHeight="1">
      <c r="A629" s="31" t="s">
        <v>19</v>
      </c>
      <c r="B629" s="28"/>
      <c r="C629" s="28"/>
      <c r="D629" s="28" t="s">
        <v>151</v>
      </c>
      <c r="E629" s="29">
        <v>51665</v>
      </c>
      <c r="F629" s="261">
        <v>56215</v>
      </c>
      <c r="G629" s="261">
        <v>56193.87</v>
      </c>
      <c r="H629" s="110">
        <f t="shared" si="19"/>
        <v>0.9996241216757094</v>
      </c>
      <c r="I629" s="110">
        <f t="shared" si="18"/>
        <v>0.0028404612613441996</v>
      </c>
      <c r="J629" s="45"/>
    </row>
    <row r="630" spans="1:10" ht="19.5" customHeight="1">
      <c r="A630" s="31" t="s">
        <v>20</v>
      </c>
      <c r="B630" s="28"/>
      <c r="C630" s="28"/>
      <c r="D630" s="28" t="s">
        <v>172</v>
      </c>
      <c r="E630" s="29">
        <v>3908</v>
      </c>
      <c r="F630" s="261">
        <v>3908</v>
      </c>
      <c r="G630" s="261">
        <v>3907.57</v>
      </c>
      <c r="H630" s="110">
        <f t="shared" si="19"/>
        <v>0.9998899692937564</v>
      </c>
      <c r="I630" s="110">
        <f t="shared" si="18"/>
        <v>0.00019751800705291794</v>
      </c>
      <c r="J630" s="45"/>
    </row>
    <row r="631" spans="1:10" ht="19.5" customHeight="1">
      <c r="A631" s="31" t="s">
        <v>21</v>
      </c>
      <c r="B631" s="28"/>
      <c r="C631" s="28"/>
      <c r="D631" s="28" t="s">
        <v>81</v>
      </c>
      <c r="E631" s="29">
        <v>10241</v>
      </c>
      <c r="F631" s="261">
        <v>10525</v>
      </c>
      <c r="G631" s="261">
        <v>10519.98</v>
      </c>
      <c r="H631" s="110">
        <f t="shared" si="19"/>
        <v>0.9995230403800475</v>
      </c>
      <c r="I631" s="110">
        <f t="shared" si="18"/>
        <v>0.0005317589918636277</v>
      </c>
      <c r="J631" s="45"/>
    </row>
    <row r="632" spans="1:10" ht="19.5" customHeight="1">
      <c r="A632" s="31" t="s">
        <v>22</v>
      </c>
      <c r="B632" s="28"/>
      <c r="C632" s="28"/>
      <c r="D632" s="28" t="s">
        <v>82</v>
      </c>
      <c r="E632" s="29">
        <v>1297</v>
      </c>
      <c r="F632" s="261">
        <v>1328</v>
      </c>
      <c r="G632" s="261">
        <v>1325.93</v>
      </c>
      <c r="H632" s="110">
        <f t="shared" si="19"/>
        <v>0.998441265060241</v>
      </c>
      <c r="I632" s="110">
        <f t="shared" si="18"/>
        <v>6.702248484139133E-05</v>
      </c>
      <c r="J632" s="45"/>
    </row>
    <row r="633" spans="1:10" ht="19.5" customHeight="1">
      <c r="A633" s="31" t="s">
        <v>165</v>
      </c>
      <c r="B633" s="28"/>
      <c r="C633" s="28"/>
      <c r="D633" s="28" t="s">
        <v>166</v>
      </c>
      <c r="E633" s="29">
        <v>4000</v>
      </c>
      <c r="F633" s="261">
        <v>1200</v>
      </c>
      <c r="G633" s="261">
        <v>1200</v>
      </c>
      <c r="H633" s="110">
        <f t="shared" si="19"/>
        <v>1</v>
      </c>
      <c r="I633" s="110">
        <f t="shared" si="18"/>
        <v>6.065703454154411E-05</v>
      </c>
      <c r="J633" s="45"/>
    </row>
    <row r="634" spans="1:10" ht="19.5" customHeight="1">
      <c r="A634" s="31" t="s">
        <v>9</v>
      </c>
      <c r="B634" s="28"/>
      <c r="C634" s="28"/>
      <c r="D634" s="28" t="s">
        <v>83</v>
      </c>
      <c r="E634" s="29">
        <v>47500</v>
      </c>
      <c r="F634" s="261">
        <v>63528</v>
      </c>
      <c r="G634" s="261">
        <v>55018.51</v>
      </c>
      <c r="H634" s="110">
        <f t="shared" si="19"/>
        <v>0.8660513474373505</v>
      </c>
      <c r="I634" s="110">
        <f t="shared" si="18"/>
        <v>0.0027810497179119086</v>
      </c>
      <c r="J634" s="45"/>
    </row>
    <row r="635" spans="1:10" ht="19.5" customHeight="1">
      <c r="A635" s="31" t="s">
        <v>10</v>
      </c>
      <c r="B635" s="28"/>
      <c r="C635" s="28"/>
      <c r="D635" s="28" t="s">
        <v>154</v>
      </c>
      <c r="E635" s="29">
        <v>20000</v>
      </c>
      <c r="F635" s="261">
        <v>19000</v>
      </c>
      <c r="G635" s="261">
        <v>12100.44</v>
      </c>
      <c r="H635" s="110">
        <f t="shared" si="19"/>
        <v>0.6368652631578947</v>
      </c>
      <c r="I635" s="110">
        <f t="shared" si="18"/>
        <v>0.0006116473392065684</v>
      </c>
      <c r="J635" s="45"/>
    </row>
    <row r="636" spans="1:10" ht="19.5" customHeight="1">
      <c r="A636" s="31" t="s">
        <v>11</v>
      </c>
      <c r="B636" s="28"/>
      <c r="C636" s="28"/>
      <c r="D636" s="28" t="s">
        <v>136</v>
      </c>
      <c r="E636" s="29">
        <v>4000</v>
      </c>
      <c r="F636" s="261">
        <v>2000</v>
      </c>
      <c r="G636" s="261">
        <v>1650</v>
      </c>
      <c r="H636" s="110">
        <f t="shared" si="19"/>
        <v>0.825</v>
      </c>
      <c r="I636" s="110">
        <f t="shared" si="18"/>
        <v>8.340342249462315E-05</v>
      </c>
      <c r="J636" s="45"/>
    </row>
    <row r="637" spans="1:10" s="34" customFormat="1" ht="19.5" customHeight="1" hidden="1">
      <c r="A637" s="31" t="s">
        <v>48</v>
      </c>
      <c r="B637" s="28"/>
      <c r="C637" s="28"/>
      <c r="D637" s="28" t="s">
        <v>138</v>
      </c>
      <c r="E637" s="29">
        <v>0</v>
      </c>
      <c r="F637" s="261">
        <v>0</v>
      </c>
      <c r="G637" s="261">
        <v>0</v>
      </c>
      <c r="H637" s="110" t="e">
        <f t="shared" si="19"/>
        <v>#DIV/0!</v>
      </c>
      <c r="I637" s="110">
        <f t="shared" si="18"/>
        <v>0</v>
      </c>
      <c r="J637" s="45"/>
    </row>
    <row r="638" spans="1:10" s="34" customFormat="1" ht="19.5" customHeight="1">
      <c r="A638" s="31" t="s">
        <v>12</v>
      </c>
      <c r="B638" s="28"/>
      <c r="C638" s="28"/>
      <c r="D638" s="28" t="s">
        <v>79</v>
      </c>
      <c r="E638" s="29">
        <v>15000</v>
      </c>
      <c r="F638" s="261">
        <v>12000</v>
      </c>
      <c r="G638" s="261">
        <v>6993.36</v>
      </c>
      <c r="H638" s="110">
        <f t="shared" si="19"/>
        <v>0.58278</v>
      </c>
      <c r="I638" s="110">
        <f t="shared" si="18"/>
        <v>0.00035349706590121074</v>
      </c>
      <c r="J638" s="45"/>
    </row>
    <row r="639" spans="1:10" s="34" customFormat="1" ht="26.25" customHeight="1">
      <c r="A639" s="31" t="s">
        <v>399</v>
      </c>
      <c r="B639" s="28"/>
      <c r="C639" s="28"/>
      <c r="D639" s="28" t="s">
        <v>204</v>
      </c>
      <c r="E639" s="29">
        <v>720</v>
      </c>
      <c r="F639" s="261">
        <v>570</v>
      </c>
      <c r="G639" s="261">
        <v>513.57</v>
      </c>
      <c r="H639" s="110">
        <f t="shared" si="19"/>
        <v>0.9010000000000001</v>
      </c>
      <c r="I639" s="110">
        <f t="shared" si="18"/>
        <v>2.5959694357917345E-05</v>
      </c>
      <c r="J639" s="45"/>
    </row>
    <row r="640" spans="1:10" s="34" customFormat="1" ht="26.25" customHeight="1" hidden="1">
      <c r="A640" s="31" t="s">
        <v>364</v>
      </c>
      <c r="B640" s="28"/>
      <c r="C640" s="28"/>
      <c r="D640" s="28" t="s">
        <v>205</v>
      </c>
      <c r="E640" s="29">
        <v>0</v>
      </c>
      <c r="F640" s="261">
        <v>0</v>
      </c>
      <c r="G640" s="261">
        <v>0</v>
      </c>
      <c r="H640" s="110" t="e">
        <f t="shared" si="19"/>
        <v>#DIV/0!</v>
      </c>
      <c r="I640" s="110">
        <f t="shared" si="18"/>
        <v>0</v>
      </c>
      <c r="J640" s="45"/>
    </row>
    <row r="641" spans="1:10" s="34" customFormat="1" ht="19.5" customHeight="1">
      <c r="A641" s="31" t="s">
        <v>26</v>
      </c>
      <c r="B641" s="28"/>
      <c r="C641" s="28"/>
      <c r="D641" s="28" t="s">
        <v>92</v>
      </c>
      <c r="E641" s="29">
        <v>700</v>
      </c>
      <c r="F641" s="261">
        <v>955</v>
      </c>
      <c r="G641" s="261">
        <v>952.96</v>
      </c>
      <c r="H641" s="110">
        <f t="shared" si="19"/>
        <v>0.9978638743455498</v>
      </c>
      <c r="I641" s="110">
        <f t="shared" si="18"/>
        <v>4.8169773030591564E-05</v>
      </c>
      <c r="J641" s="45"/>
    </row>
    <row r="642" spans="1:10" s="34" customFormat="1" ht="19.5" customHeight="1">
      <c r="A642" s="31" t="s">
        <v>378</v>
      </c>
      <c r="B642" s="28"/>
      <c r="C642" s="28"/>
      <c r="D642" s="28" t="s">
        <v>143</v>
      </c>
      <c r="E642" s="29">
        <v>2188</v>
      </c>
      <c r="F642" s="261">
        <v>2550</v>
      </c>
      <c r="G642" s="261">
        <v>2548.86</v>
      </c>
      <c r="H642" s="110">
        <f t="shared" si="19"/>
        <v>0.9995529411764706</v>
      </c>
      <c r="I642" s="110">
        <f t="shared" si="18"/>
        <v>0.00012883857421796678</v>
      </c>
      <c r="J642" s="45"/>
    </row>
    <row r="643" spans="1:10" s="34" customFormat="1" ht="19.5" customHeight="1">
      <c r="A643" s="31" t="s">
        <v>90</v>
      </c>
      <c r="B643" s="28"/>
      <c r="C643" s="28"/>
      <c r="D643" s="28" t="s">
        <v>89</v>
      </c>
      <c r="E643" s="29">
        <v>107094</v>
      </c>
      <c r="F643" s="261">
        <v>360450</v>
      </c>
      <c r="G643" s="261">
        <v>343384.41</v>
      </c>
      <c r="H643" s="110">
        <f t="shared" si="19"/>
        <v>0.9526547648772368</v>
      </c>
      <c r="I643" s="110">
        <f t="shared" si="18"/>
        <v>0.017357233348664788</v>
      </c>
      <c r="J643" s="45"/>
    </row>
    <row r="644" spans="1:10" s="34" customFormat="1" ht="19.5" customHeight="1">
      <c r="A644" s="31" t="s">
        <v>90</v>
      </c>
      <c r="B644" s="28"/>
      <c r="C644" s="28"/>
      <c r="D644" s="28" t="s">
        <v>286</v>
      </c>
      <c r="E644" s="29">
        <v>487990</v>
      </c>
      <c r="F644" s="261">
        <v>238042</v>
      </c>
      <c r="G644" s="261">
        <v>238041.34</v>
      </c>
      <c r="H644" s="110">
        <f t="shared" si="19"/>
        <v>0.9999972273800422</v>
      </c>
      <c r="I644" s="110">
        <f aca="true" t="shared" si="20" ref="I644:I671">G644/19783360.81</f>
        <v>0.012032401485579538</v>
      </c>
      <c r="J644" s="45"/>
    </row>
    <row r="645" spans="1:10" s="34" customFormat="1" ht="19.5" customHeight="1">
      <c r="A645" s="31" t="s">
        <v>90</v>
      </c>
      <c r="B645" s="28"/>
      <c r="C645" s="28"/>
      <c r="D645" s="28" t="s">
        <v>259</v>
      </c>
      <c r="E645" s="29">
        <v>86116</v>
      </c>
      <c r="F645" s="261">
        <v>42008</v>
      </c>
      <c r="G645" s="261">
        <v>42007.29</v>
      </c>
      <c r="H645" s="110">
        <f t="shared" si="19"/>
        <v>0.9999830984574367</v>
      </c>
      <c r="I645" s="110">
        <f t="shared" si="20"/>
        <v>0.002123364700438884</v>
      </c>
      <c r="J645" s="45"/>
    </row>
    <row r="646" spans="1:10" s="34" customFormat="1" ht="26.25" customHeight="1">
      <c r="A646" s="31" t="s">
        <v>436</v>
      </c>
      <c r="B646" s="28"/>
      <c r="C646" s="28"/>
      <c r="D646" s="28" t="s">
        <v>149</v>
      </c>
      <c r="E646" s="29">
        <v>0</v>
      </c>
      <c r="F646" s="261">
        <v>23000</v>
      </c>
      <c r="G646" s="261">
        <v>20449.31</v>
      </c>
      <c r="H646" s="110">
        <f t="shared" si="19"/>
        <v>0.8891004347826088</v>
      </c>
      <c r="I646" s="110">
        <f t="shared" si="20"/>
        <v>0.0010336620858506197</v>
      </c>
      <c r="J646" s="45"/>
    </row>
    <row r="647" spans="1:10" s="34" customFormat="1" ht="18" customHeight="1">
      <c r="A647" s="77" t="s">
        <v>384</v>
      </c>
      <c r="B647" s="112"/>
      <c r="C647" s="112" t="s">
        <v>196</v>
      </c>
      <c r="D647" s="112"/>
      <c r="E647" s="113">
        <f>SUM(E648)</f>
        <v>115000</v>
      </c>
      <c r="F647" s="263">
        <f>SUM(F648)</f>
        <v>115000</v>
      </c>
      <c r="G647" s="263">
        <f>SUM(G648)</f>
        <v>115000</v>
      </c>
      <c r="H647" s="80">
        <f t="shared" si="19"/>
        <v>1</v>
      </c>
      <c r="I647" s="80">
        <f t="shared" si="20"/>
        <v>0.005812965810231311</v>
      </c>
      <c r="J647" s="115"/>
    </row>
    <row r="648" spans="1:10" s="34" customFormat="1" ht="38.25" customHeight="1">
      <c r="A648" s="125" t="s">
        <v>193</v>
      </c>
      <c r="B648" s="24"/>
      <c r="C648" s="24"/>
      <c r="D648" s="24">
        <v>2820</v>
      </c>
      <c r="E648" s="25">
        <v>115000</v>
      </c>
      <c r="F648" s="264">
        <v>115000</v>
      </c>
      <c r="G648" s="264">
        <v>115000</v>
      </c>
      <c r="H648" s="110">
        <f t="shared" si="19"/>
        <v>1</v>
      </c>
      <c r="I648" s="110">
        <f t="shared" si="20"/>
        <v>0.005812965810231311</v>
      </c>
      <c r="J648" s="45"/>
    </row>
    <row r="649" spans="1:10" s="79" customFormat="1" ht="18" customHeight="1">
      <c r="A649" s="77" t="s">
        <v>15</v>
      </c>
      <c r="B649" s="112"/>
      <c r="C649" s="112">
        <v>92695</v>
      </c>
      <c r="D649" s="112"/>
      <c r="E649" s="113">
        <f>SUM(E650:E654)</f>
        <v>19000</v>
      </c>
      <c r="F649" s="263">
        <f>SUM(F650:F654)</f>
        <v>1153693</v>
      </c>
      <c r="G649" s="263">
        <f>SUM(G650:G654)</f>
        <v>1133409.6</v>
      </c>
      <c r="H649" s="80">
        <f t="shared" si="19"/>
        <v>0.9824187197113965</v>
      </c>
      <c r="I649" s="80">
        <f t="shared" si="20"/>
        <v>0.05729105438076475</v>
      </c>
      <c r="J649" s="115"/>
    </row>
    <row r="650" spans="1:10" s="34" customFormat="1" ht="19.5" customHeight="1">
      <c r="A650" s="37" t="s">
        <v>208</v>
      </c>
      <c r="B650" s="36"/>
      <c r="C650" s="36"/>
      <c r="D650" s="36" t="s">
        <v>83</v>
      </c>
      <c r="E650" s="38">
        <v>3000</v>
      </c>
      <c r="F650" s="262">
        <v>3500</v>
      </c>
      <c r="G650" s="262">
        <v>3479.37</v>
      </c>
      <c r="H650" s="110">
        <f t="shared" si="19"/>
        <v>0.9941057142857143</v>
      </c>
      <c r="I650" s="110">
        <f t="shared" si="20"/>
        <v>0.0001758735552273436</v>
      </c>
      <c r="J650" s="45"/>
    </row>
    <row r="651" spans="1:10" s="34" customFormat="1" ht="19.5" customHeight="1">
      <c r="A651" s="37" t="s">
        <v>11</v>
      </c>
      <c r="B651" s="36"/>
      <c r="C651" s="36"/>
      <c r="D651" s="36" t="s">
        <v>136</v>
      </c>
      <c r="E651" s="38">
        <v>500</v>
      </c>
      <c r="F651" s="262">
        <v>53</v>
      </c>
      <c r="G651" s="262">
        <v>0</v>
      </c>
      <c r="H651" s="110">
        <f t="shared" si="19"/>
        <v>0</v>
      </c>
      <c r="I651" s="110">
        <f t="shared" si="20"/>
        <v>0</v>
      </c>
      <c r="J651" s="45"/>
    </row>
    <row r="652" spans="1:10" s="79" customFormat="1" ht="19.5" customHeight="1">
      <c r="A652" s="37" t="s">
        <v>12</v>
      </c>
      <c r="B652" s="36"/>
      <c r="C652" s="36"/>
      <c r="D652" s="36" t="s">
        <v>79</v>
      </c>
      <c r="E652" s="38">
        <v>300</v>
      </c>
      <c r="F652" s="262">
        <v>100</v>
      </c>
      <c r="G652" s="262">
        <v>0</v>
      </c>
      <c r="H652" s="110">
        <f t="shared" si="19"/>
        <v>0</v>
      </c>
      <c r="I652" s="110">
        <f t="shared" si="20"/>
        <v>0</v>
      </c>
      <c r="J652" s="45"/>
    </row>
    <row r="653" spans="1:10" s="85" customFormat="1" ht="19.5" customHeight="1">
      <c r="A653" s="37" t="s">
        <v>26</v>
      </c>
      <c r="B653" s="36"/>
      <c r="C653" s="36"/>
      <c r="D653" s="36" t="s">
        <v>92</v>
      </c>
      <c r="E653" s="38">
        <v>200</v>
      </c>
      <c r="F653" s="262">
        <v>40</v>
      </c>
      <c r="G653" s="262">
        <v>39.12</v>
      </c>
      <c r="H653" s="110">
        <f t="shared" si="19"/>
        <v>0.978</v>
      </c>
      <c r="I653" s="110">
        <f t="shared" si="20"/>
        <v>1.977419326054338E-06</v>
      </c>
      <c r="J653" s="45"/>
    </row>
    <row r="654" spans="1:10" s="85" customFormat="1" ht="19.5" customHeight="1">
      <c r="A654" s="37" t="s">
        <v>90</v>
      </c>
      <c r="B654" s="36"/>
      <c r="C654" s="36"/>
      <c r="D654" s="36" t="s">
        <v>89</v>
      </c>
      <c r="E654" s="38">
        <v>15000</v>
      </c>
      <c r="F654" s="262">
        <v>1150000</v>
      </c>
      <c r="G654" s="262">
        <v>1129891.11</v>
      </c>
      <c r="H654" s="110">
        <f t="shared" si="19"/>
        <v>0.9825140086956523</v>
      </c>
      <c r="I654" s="110">
        <f t="shared" si="20"/>
        <v>0.05711320340621135</v>
      </c>
      <c r="J654" s="45"/>
    </row>
    <row r="655" spans="1:10" s="85" customFormat="1" ht="21" customHeight="1">
      <c r="A655" s="32" t="s">
        <v>68</v>
      </c>
      <c r="B655" s="33"/>
      <c r="C655" s="33"/>
      <c r="D655" s="33"/>
      <c r="E655" s="49">
        <f>SUM(E3,E18,E40,E72,E139,E164,E209,E215,E218,E347,E379,E514,E540,E609,E626,E61,E477,E13,E68)</f>
        <v>18734600</v>
      </c>
      <c r="F655" s="278">
        <f>SUM(F3,F18,F40,F72,F139,F164,F209,F215,F218,F347,F379,F514,F540,F609,F626,F61,F477,F13,F68)</f>
        <v>20769881.5</v>
      </c>
      <c r="G655" s="278">
        <f>SUM(G3,G18,G40,G72,G139,G164,G209,G215,G218,G347,G379,G514,G540,G609,G626,G61,G477,G13,G68)</f>
        <v>19783360.810000002</v>
      </c>
      <c r="H655" s="39">
        <f t="shared" si="19"/>
        <v>0.9525023438386012</v>
      </c>
      <c r="I655" s="39">
        <f t="shared" si="20"/>
        <v>1.0000000000000002</v>
      </c>
      <c r="J655" s="74">
        <v>0</v>
      </c>
    </row>
    <row r="656" spans="1:10" s="85" customFormat="1" ht="15" customHeight="1">
      <c r="A656" s="37" t="s">
        <v>319</v>
      </c>
      <c r="B656" s="66"/>
      <c r="C656" s="66"/>
      <c r="D656" s="66"/>
      <c r="E656" s="66"/>
      <c r="F656" s="67"/>
      <c r="G656" s="279"/>
      <c r="H656" s="39"/>
      <c r="I656" s="110"/>
      <c r="J656" s="76"/>
    </row>
    <row r="657" spans="1:10" s="34" customFormat="1" ht="21" customHeight="1">
      <c r="A657" s="77" t="s">
        <v>320</v>
      </c>
      <c r="B657" s="78"/>
      <c r="C657" s="78"/>
      <c r="D657" s="78"/>
      <c r="E657" s="83">
        <v>15920883</v>
      </c>
      <c r="F657" s="280">
        <v>17440244.5</v>
      </c>
      <c r="G657" s="280">
        <f>SUM(G659:G665)</f>
        <v>16650631.849999998</v>
      </c>
      <c r="H657" s="80">
        <f>G657/F657</f>
        <v>0.9547246800353055</v>
      </c>
      <c r="I657" s="80">
        <f t="shared" si="20"/>
        <v>0.841648292719987</v>
      </c>
      <c r="J657" s="385" t="s">
        <v>333</v>
      </c>
    </row>
    <row r="658" spans="1:10" s="34" customFormat="1" ht="15" customHeight="1">
      <c r="A658" s="37" t="s">
        <v>322</v>
      </c>
      <c r="B658" s="66"/>
      <c r="C658" s="66"/>
      <c r="D658" s="66"/>
      <c r="E658" s="68"/>
      <c r="F658" s="67"/>
      <c r="G658" s="281"/>
      <c r="H658" s="39"/>
      <c r="I658" s="110"/>
      <c r="J658" s="386"/>
    </row>
    <row r="659" spans="1:10" s="34" customFormat="1" ht="19.5" customHeight="1">
      <c r="A659" s="37" t="s">
        <v>323</v>
      </c>
      <c r="B659" s="66"/>
      <c r="C659" s="66"/>
      <c r="D659" s="66"/>
      <c r="E659" s="81">
        <v>7471273</v>
      </c>
      <c r="F659" s="282">
        <v>7714396.71</v>
      </c>
      <c r="G659" s="283">
        <v>7572083.57</v>
      </c>
      <c r="H659" s="110">
        <f>G659/F659</f>
        <v>0.9815522658025193</v>
      </c>
      <c r="I659" s="110">
        <f t="shared" si="20"/>
        <v>0.38275011221412386</v>
      </c>
      <c r="J659" s="82">
        <f>G659/16650631.85</f>
        <v>0.4547625362337226</v>
      </c>
    </row>
    <row r="660" spans="1:10" s="34" customFormat="1" ht="26.25" customHeight="1">
      <c r="A660" s="37" t="s">
        <v>324</v>
      </c>
      <c r="B660" s="66"/>
      <c r="C660" s="66"/>
      <c r="D660" s="66"/>
      <c r="E660" s="81">
        <v>4022616</v>
      </c>
      <c r="F660" s="282">
        <v>4489275.32</v>
      </c>
      <c r="G660" s="283">
        <v>3992094.79</v>
      </c>
      <c r="H660" s="110">
        <f t="shared" si="19"/>
        <v>0.8892514950497622</v>
      </c>
      <c r="I660" s="110">
        <f t="shared" si="20"/>
        <v>0.2017905263084569</v>
      </c>
      <c r="J660" s="82">
        <f aca="true" t="shared" si="21" ref="J660:J665">G660/16650631.85</f>
        <v>0.2397563543512014</v>
      </c>
    </row>
    <row r="661" spans="1:10" s="34" customFormat="1" ht="19.5" customHeight="1">
      <c r="A661" s="37" t="s">
        <v>325</v>
      </c>
      <c r="B661" s="66"/>
      <c r="C661" s="66"/>
      <c r="D661" s="66"/>
      <c r="E661" s="81">
        <v>720000</v>
      </c>
      <c r="F661" s="282">
        <v>730000</v>
      </c>
      <c r="G661" s="283">
        <v>729953.7</v>
      </c>
      <c r="H661" s="110">
        <f t="shared" si="19"/>
        <v>0.9999365753424657</v>
      </c>
      <c r="I661" s="110">
        <f t="shared" si="20"/>
        <v>0.036897355662189935</v>
      </c>
      <c r="J661" s="82">
        <f t="shared" si="21"/>
        <v>0.04383939940393313</v>
      </c>
    </row>
    <row r="662" spans="1:10" ht="19.5" customHeight="1">
      <c r="A662" s="37" t="s">
        <v>326</v>
      </c>
      <c r="B662" s="66"/>
      <c r="C662" s="66"/>
      <c r="D662" s="66"/>
      <c r="E662" s="81">
        <v>3448709</v>
      </c>
      <c r="F662" s="282">
        <v>4343725.47</v>
      </c>
      <c r="G662" s="283">
        <v>4210937.63</v>
      </c>
      <c r="H662" s="110">
        <f t="shared" si="19"/>
        <v>0.9694299649190307</v>
      </c>
      <c r="I662" s="110">
        <f t="shared" si="20"/>
        <v>0.2128524910626649</v>
      </c>
      <c r="J662" s="82">
        <f t="shared" si="21"/>
        <v>0.25289956969410743</v>
      </c>
    </row>
    <row r="663" spans="1:10" ht="26.25" customHeight="1">
      <c r="A663" s="37" t="s">
        <v>397</v>
      </c>
      <c r="B663" s="66"/>
      <c r="C663" s="66"/>
      <c r="D663" s="66"/>
      <c r="E663" s="81">
        <v>57341</v>
      </c>
      <c r="F663" s="282">
        <v>66447</v>
      </c>
      <c r="G663" s="283">
        <v>53859.4</v>
      </c>
      <c r="H663" s="110">
        <f t="shared" si="19"/>
        <v>0.810561801134739</v>
      </c>
      <c r="I663" s="110">
        <f t="shared" si="20"/>
        <v>0.0027224595718223677</v>
      </c>
      <c r="J663" s="82">
        <f t="shared" si="21"/>
        <v>0.0032346760462426535</v>
      </c>
    </row>
    <row r="664" spans="1:10" ht="19.5" customHeight="1">
      <c r="A664" s="37" t="s">
        <v>328</v>
      </c>
      <c r="B664" s="66"/>
      <c r="C664" s="66"/>
      <c r="D664" s="66"/>
      <c r="E664" s="81">
        <v>96443</v>
      </c>
      <c r="F664" s="282">
        <v>0</v>
      </c>
      <c r="G664" s="283">
        <v>0</v>
      </c>
      <c r="H664" s="110"/>
      <c r="I664" s="110">
        <f t="shared" si="20"/>
        <v>0</v>
      </c>
      <c r="J664" s="82">
        <f t="shared" si="21"/>
        <v>0</v>
      </c>
    </row>
    <row r="665" spans="1:10" ht="19.5" customHeight="1">
      <c r="A665" s="37" t="s">
        <v>329</v>
      </c>
      <c r="B665" s="66"/>
      <c r="C665" s="66"/>
      <c r="D665" s="66"/>
      <c r="E665" s="81">
        <v>104501</v>
      </c>
      <c r="F665" s="282">
        <v>96400</v>
      </c>
      <c r="G665" s="283">
        <v>91702.76</v>
      </c>
      <c r="H665" s="110">
        <f t="shared" si="19"/>
        <v>0.9512734439834024</v>
      </c>
      <c r="I665" s="110">
        <f t="shared" si="20"/>
        <v>0.004635347900729107</v>
      </c>
      <c r="J665" s="82">
        <f t="shared" si="21"/>
        <v>0.005507464270792822</v>
      </c>
    </row>
    <row r="666" spans="1:10" ht="21" customHeight="1">
      <c r="A666" s="77" t="s">
        <v>321</v>
      </c>
      <c r="B666" s="78"/>
      <c r="C666" s="78"/>
      <c r="D666" s="78"/>
      <c r="E666" s="83">
        <v>2813717</v>
      </c>
      <c r="F666" s="280">
        <v>3329637</v>
      </c>
      <c r="G666" s="280">
        <v>3132728.96</v>
      </c>
      <c r="H666" s="80">
        <f t="shared" si="19"/>
        <v>0.940862009882759</v>
      </c>
      <c r="I666" s="80">
        <f t="shared" si="20"/>
        <v>0.15835170728001297</v>
      </c>
      <c r="J666" s="387" t="s">
        <v>603</v>
      </c>
    </row>
    <row r="667" spans="1:10" ht="21.75" customHeight="1">
      <c r="A667" s="37" t="s">
        <v>322</v>
      </c>
      <c r="B667" s="66"/>
      <c r="C667" s="66"/>
      <c r="D667" s="66"/>
      <c r="E667" s="81"/>
      <c r="F667" s="282"/>
      <c r="G667" s="283"/>
      <c r="H667" s="80"/>
      <c r="I667" s="80"/>
      <c r="J667" s="388"/>
    </row>
    <row r="668" spans="1:10" ht="27" customHeight="1">
      <c r="A668" s="37" t="s">
        <v>604</v>
      </c>
      <c r="B668" s="66"/>
      <c r="C668" s="66"/>
      <c r="D668" s="66"/>
      <c r="E668" s="81">
        <v>40000</v>
      </c>
      <c r="F668" s="282">
        <v>87183</v>
      </c>
      <c r="G668" s="283">
        <v>87181.64</v>
      </c>
      <c r="H668" s="110">
        <f t="shared" si="19"/>
        <v>0.9999844006285629</v>
      </c>
      <c r="I668" s="110">
        <f t="shared" si="20"/>
        <v>0.004406816457390386</v>
      </c>
      <c r="J668" s="82">
        <f>G668/G666</f>
        <v>0.027829295516200673</v>
      </c>
    </row>
    <row r="669" spans="1:10" s="79" customFormat="1" ht="19.5" customHeight="1">
      <c r="A669" s="37" t="s">
        <v>330</v>
      </c>
      <c r="B669" s="66"/>
      <c r="C669" s="66"/>
      <c r="D669" s="66"/>
      <c r="E669" s="81">
        <v>2773717</v>
      </c>
      <c r="F669" s="282">
        <v>3242454</v>
      </c>
      <c r="G669" s="283">
        <v>3045547.32</v>
      </c>
      <c r="H669" s="110">
        <f t="shared" si="19"/>
        <v>0.9392723289212429</v>
      </c>
      <c r="I669" s="110">
        <f t="shared" si="20"/>
        <v>0.15394489082262258</v>
      </c>
      <c r="J669" s="82">
        <f>G669/G666</f>
        <v>0.9721707044837993</v>
      </c>
    </row>
    <row r="670" spans="1:10" ht="12.75">
      <c r="A670" s="37" t="s">
        <v>319</v>
      </c>
      <c r="B670" s="66"/>
      <c r="C670" s="66"/>
      <c r="D670" s="66"/>
      <c r="E670" s="81"/>
      <c r="F670" s="282"/>
      <c r="G670" s="283"/>
      <c r="H670" s="110"/>
      <c r="I670" s="80"/>
      <c r="J670" s="82"/>
    </row>
    <row r="671" spans="1:10" ht="26.25" customHeight="1">
      <c r="A671" s="37" t="s">
        <v>327</v>
      </c>
      <c r="B671" s="66"/>
      <c r="C671" s="66"/>
      <c r="D671" s="66"/>
      <c r="E671" s="81">
        <v>839940</v>
      </c>
      <c r="F671" s="282">
        <v>449113</v>
      </c>
      <c r="G671" s="283">
        <v>405336.94</v>
      </c>
      <c r="H671" s="110">
        <f t="shared" si="19"/>
        <v>0.9025277380080292</v>
      </c>
      <c r="I671" s="110">
        <f t="shared" si="20"/>
        <v>0.020488780642119828</v>
      </c>
      <c r="J671" s="82">
        <f>G671/G669</f>
        <v>0.13309165723289434</v>
      </c>
    </row>
    <row r="672" ht="25.5" customHeight="1"/>
    <row r="673" ht="18" customHeight="1"/>
    <row r="675" ht="18" customHeight="1"/>
    <row r="676" ht="18" customHeight="1"/>
    <row r="677" spans="1:10" s="79" customFormat="1" ht="21.75" customHeight="1">
      <c r="A677"/>
      <c r="B677"/>
      <c r="C677"/>
      <c r="D677"/>
      <c r="E677"/>
      <c r="F677" s="58"/>
      <c r="G677" s="284"/>
      <c r="H677" s="34"/>
      <c r="I677" s="64"/>
      <c r="J677" s="75"/>
    </row>
    <row r="679" ht="18" customHeight="1"/>
  </sheetData>
  <sheetProtection/>
  <autoFilter ref="D1:D645"/>
  <mergeCells count="10">
    <mergeCell ref="J657:J658"/>
    <mergeCell ref="J666:J667"/>
    <mergeCell ref="G1:G2"/>
    <mergeCell ref="A1:A2"/>
    <mergeCell ref="B1:D1"/>
    <mergeCell ref="F1:F2"/>
    <mergeCell ref="E1:E2"/>
    <mergeCell ref="J1:J2"/>
    <mergeCell ref="H1:H2"/>
    <mergeCell ref="I1:I2"/>
  </mergeCells>
  <printOptions/>
  <pageMargins left="0.5118110236220472" right="0.5511811023622047" top="0.984251968503937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sprawozdania z wykonania  budżetu  Miasta Radziejów za 2014 rok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75">
      <selection activeCell="F23" sqref="F23"/>
    </sheetView>
  </sheetViews>
  <sheetFormatPr defaultColWidth="9.00390625" defaultRowHeight="12.75"/>
  <cols>
    <col min="1" max="1" width="28.25390625" style="0" customWidth="1"/>
    <col min="2" max="2" width="6.375" style="191" customWidth="1"/>
    <col min="3" max="3" width="12.375" style="286" customWidth="1"/>
    <col min="4" max="4" width="13.00390625" style="287" customWidth="1"/>
    <col min="5" max="5" width="8.375" style="0" customWidth="1"/>
    <col min="6" max="6" width="9.25390625" style="0" customWidth="1"/>
    <col min="7" max="7" width="12.375" style="193" customWidth="1"/>
    <col min="8" max="8" width="12.625" style="193" customWidth="1"/>
    <col min="9" max="9" width="12.375" style="193" customWidth="1"/>
    <col min="10" max="10" width="13.125" style="193" customWidth="1"/>
    <col min="11" max="11" width="9.125" style="0" customWidth="1"/>
    <col min="13" max="13" width="11.75390625" style="180" customWidth="1"/>
  </cols>
  <sheetData>
    <row r="1" spans="1:13" ht="43.5" customHeight="1">
      <c r="A1" s="142" t="s">
        <v>0</v>
      </c>
      <c r="B1" s="142" t="s">
        <v>3</v>
      </c>
      <c r="C1" s="290" t="s">
        <v>559</v>
      </c>
      <c r="D1" s="291" t="s">
        <v>601</v>
      </c>
      <c r="E1" s="144" t="s">
        <v>455</v>
      </c>
      <c r="F1" s="145" t="s">
        <v>456</v>
      </c>
      <c r="G1" s="146" t="s">
        <v>457</v>
      </c>
      <c r="H1" s="143" t="s">
        <v>458</v>
      </c>
      <c r="I1" s="143" t="s">
        <v>454</v>
      </c>
      <c r="J1" s="143" t="s">
        <v>550</v>
      </c>
      <c r="K1" s="145" t="s">
        <v>602</v>
      </c>
      <c r="M1" s="147"/>
    </row>
    <row r="2" spans="1:13" s="222" customFormat="1" ht="12.75">
      <c r="A2" s="220" t="s">
        <v>484</v>
      </c>
      <c r="B2" s="221" t="s">
        <v>485</v>
      </c>
      <c r="C2" s="220" t="s">
        <v>486</v>
      </c>
      <c r="D2" s="221" t="s">
        <v>487</v>
      </c>
      <c r="E2" s="220" t="s">
        <v>488</v>
      </c>
      <c r="F2" s="221" t="s">
        <v>489</v>
      </c>
      <c r="G2" s="220" t="s">
        <v>558</v>
      </c>
      <c r="H2" s="221" t="s">
        <v>490</v>
      </c>
      <c r="I2" s="220" t="s">
        <v>491</v>
      </c>
      <c r="J2" s="221" t="s">
        <v>492</v>
      </c>
      <c r="K2" s="220" t="s">
        <v>493</v>
      </c>
      <c r="M2" s="157"/>
    </row>
    <row r="3" spans="1:13" ht="25.5" customHeight="1">
      <c r="A3" s="148" t="s">
        <v>554</v>
      </c>
      <c r="B3" s="206" t="s">
        <v>459</v>
      </c>
      <c r="C3" s="292">
        <v>4031864</v>
      </c>
      <c r="D3" s="293">
        <v>4290934</v>
      </c>
      <c r="E3" s="151">
        <f>IF(D3=0,0,D3/C3)</f>
        <v>1.0642556395751444</v>
      </c>
      <c r="F3" s="151">
        <f>D3/20030923.71</f>
        <v>0.2142154831261149</v>
      </c>
      <c r="G3" s="153">
        <v>2934800</v>
      </c>
      <c r="H3" s="152">
        <v>3519001</v>
      </c>
      <c r="I3" s="150">
        <v>3751103</v>
      </c>
      <c r="J3" s="223">
        <v>3750870</v>
      </c>
      <c r="K3" s="151">
        <f>IF(D3=0,0,D3/J3)</f>
        <v>1.1439836624569766</v>
      </c>
      <c r="M3" s="154"/>
    </row>
    <row r="4" spans="1:13" ht="25.5" customHeight="1">
      <c r="A4" s="148" t="s">
        <v>460</v>
      </c>
      <c r="B4" s="206" t="s">
        <v>461</v>
      </c>
      <c r="C4" s="292">
        <v>214500</v>
      </c>
      <c r="D4" s="293">
        <v>238243.9</v>
      </c>
      <c r="E4" s="151">
        <f aca="true" t="shared" si="0" ref="E4:E10">IF(D4=0,0,D4/C4)</f>
        <v>1.1106941724941726</v>
      </c>
      <c r="F4" s="151">
        <f aca="true" t="shared" si="1" ref="F4:F60">D4/20030923.71</f>
        <v>0.01189380497121368</v>
      </c>
      <c r="G4" s="153">
        <v>224312.56</v>
      </c>
      <c r="H4" s="152">
        <v>-50923.2</v>
      </c>
      <c r="I4" s="150">
        <v>262531.47</v>
      </c>
      <c r="J4" s="223">
        <v>306122.03</v>
      </c>
      <c r="K4" s="151">
        <f>IF(D4=0,0,D4/J4)</f>
        <v>0.7782644718513071</v>
      </c>
      <c r="M4" s="154"/>
    </row>
    <row r="5" spans="1:13" ht="14.25" customHeight="1">
      <c r="A5" s="66" t="s">
        <v>31</v>
      </c>
      <c r="B5" s="206" t="s">
        <v>462</v>
      </c>
      <c r="C5" s="294">
        <v>2560275</v>
      </c>
      <c r="D5" s="295">
        <v>2688155.38</v>
      </c>
      <c r="E5" s="151">
        <f t="shared" si="0"/>
        <v>1.0499479079395768</v>
      </c>
      <c r="F5" s="151">
        <f t="shared" si="1"/>
        <v>0.13420027048767585</v>
      </c>
      <c r="G5" s="156">
        <v>2215426.98</v>
      </c>
      <c r="H5" s="155">
        <v>2252725.85</v>
      </c>
      <c r="I5" s="155">
        <v>2473877.32</v>
      </c>
      <c r="J5" s="155">
        <v>2612022.99</v>
      </c>
      <c r="K5" s="151">
        <f aca="true" t="shared" si="2" ref="K5:K57">IF(D5=0,0,D5/J5)</f>
        <v>1.0291469065515384</v>
      </c>
      <c r="M5" s="157"/>
    </row>
    <row r="6" spans="1:13" ht="14.25" customHeight="1">
      <c r="A6" s="66" t="s">
        <v>32</v>
      </c>
      <c r="B6" s="206" t="s">
        <v>463</v>
      </c>
      <c r="C6" s="294">
        <v>39290</v>
      </c>
      <c r="D6" s="295">
        <v>40290.4</v>
      </c>
      <c r="E6" s="151">
        <f t="shared" si="0"/>
        <v>1.0254619496054975</v>
      </c>
      <c r="F6" s="151">
        <f t="shared" si="1"/>
        <v>0.0020114099870434782</v>
      </c>
      <c r="G6" s="156">
        <v>27801.6</v>
      </c>
      <c r="H6" s="155">
        <v>28688.4</v>
      </c>
      <c r="I6" s="155">
        <v>37322</v>
      </c>
      <c r="J6" s="155">
        <v>41527.6</v>
      </c>
      <c r="K6" s="151">
        <f t="shared" si="2"/>
        <v>0.9702077654379256</v>
      </c>
      <c r="M6" s="157"/>
    </row>
    <row r="7" spans="1:13" ht="14.25" customHeight="1">
      <c r="A7" s="66" t="s">
        <v>33</v>
      </c>
      <c r="B7" s="206" t="s">
        <v>464</v>
      </c>
      <c r="C7" s="294">
        <v>1505</v>
      </c>
      <c r="D7" s="295">
        <v>1506</v>
      </c>
      <c r="E7" s="151">
        <f t="shared" si="0"/>
        <v>1.0006644518272425</v>
      </c>
      <c r="F7" s="151">
        <f t="shared" si="1"/>
        <v>7.518375197286396E-05</v>
      </c>
      <c r="G7" s="156">
        <v>1176</v>
      </c>
      <c r="H7" s="155">
        <v>1333</v>
      </c>
      <c r="I7" s="155">
        <v>1609</v>
      </c>
      <c r="J7" s="155">
        <v>1621</v>
      </c>
      <c r="K7" s="151">
        <f t="shared" si="2"/>
        <v>0.9290561381863047</v>
      </c>
      <c r="M7" s="157"/>
    </row>
    <row r="8" spans="1:13" ht="25.5" customHeight="1">
      <c r="A8" s="148" t="s">
        <v>34</v>
      </c>
      <c r="B8" s="206" t="s">
        <v>465</v>
      </c>
      <c r="C8" s="294">
        <v>219126</v>
      </c>
      <c r="D8" s="295">
        <v>222236.99</v>
      </c>
      <c r="E8" s="151">
        <f t="shared" si="0"/>
        <v>1.0141972655002145</v>
      </c>
      <c r="F8" s="151">
        <f t="shared" si="1"/>
        <v>0.011094695043396977</v>
      </c>
      <c r="G8" s="156">
        <v>152391.28</v>
      </c>
      <c r="H8" s="155">
        <v>186411.4</v>
      </c>
      <c r="I8" s="155">
        <v>177478.2</v>
      </c>
      <c r="J8" s="155">
        <v>207255.02</v>
      </c>
      <c r="K8" s="151">
        <f t="shared" si="2"/>
        <v>1.0722876097283434</v>
      </c>
      <c r="M8" s="157"/>
    </row>
    <row r="9" spans="1:13" ht="38.25">
      <c r="A9" s="148" t="s">
        <v>555</v>
      </c>
      <c r="B9" s="208" t="s">
        <v>466</v>
      </c>
      <c r="C9" s="296">
        <v>54990</v>
      </c>
      <c r="D9" s="297">
        <v>61043.3</v>
      </c>
      <c r="E9" s="166">
        <f t="shared" si="0"/>
        <v>1.1100800145480998</v>
      </c>
      <c r="F9" s="166">
        <f t="shared" si="1"/>
        <v>0.00304745307224776</v>
      </c>
      <c r="G9" s="170">
        <v>4531</v>
      </c>
      <c r="H9" s="169">
        <v>2128.06</v>
      </c>
      <c r="I9" s="169">
        <v>8282.1</v>
      </c>
      <c r="J9" s="169">
        <v>46162.1</v>
      </c>
      <c r="K9" s="166">
        <f t="shared" si="2"/>
        <v>1.3223683497934453</v>
      </c>
      <c r="M9" s="157"/>
    </row>
    <row r="10" spans="1:13" ht="16.5" customHeight="1">
      <c r="A10" s="66" t="s">
        <v>155</v>
      </c>
      <c r="B10" s="206" t="s">
        <v>467</v>
      </c>
      <c r="C10" s="294">
        <v>22898</v>
      </c>
      <c r="D10" s="295">
        <v>23995</v>
      </c>
      <c r="E10" s="151">
        <f t="shared" si="0"/>
        <v>1.0479081142457856</v>
      </c>
      <c r="F10" s="151">
        <f t="shared" si="1"/>
        <v>0.0011978978277482541</v>
      </c>
      <c r="G10" s="156">
        <v>12963</v>
      </c>
      <c r="H10" s="155">
        <v>22428.4</v>
      </c>
      <c r="I10" s="155">
        <v>2293.8</v>
      </c>
      <c r="J10" s="155">
        <v>27960</v>
      </c>
      <c r="K10" s="151">
        <f t="shared" si="2"/>
        <v>0.8581902718168812</v>
      </c>
      <c r="M10" s="157"/>
    </row>
    <row r="11" spans="1:13" ht="25.5" customHeight="1">
      <c r="A11" s="148" t="s">
        <v>468</v>
      </c>
      <c r="B11" s="206" t="s">
        <v>469</v>
      </c>
      <c r="C11" s="294">
        <v>20330</v>
      </c>
      <c r="D11" s="295">
        <v>20606.5</v>
      </c>
      <c r="E11" s="151">
        <f>IF(D11=0,0,D11/C11)</f>
        <v>1.0136005902606984</v>
      </c>
      <c r="F11" s="151">
        <f t="shared" si="1"/>
        <v>0.0010287343858093102</v>
      </c>
      <c r="G11" s="156">
        <v>13100.02</v>
      </c>
      <c r="H11" s="155">
        <v>13299.98</v>
      </c>
      <c r="I11" s="155">
        <v>18800</v>
      </c>
      <c r="J11" s="155">
        <v>19935</v>
      </c>
      <c r="K11" s="151">
        <f t="shared" si="2"/>
        <v>1.0336844745422624</v>
      </c>
      <c r="M11" s="157"/>
    </row>
    <row r="12" spans="1:13" ht="15" customHeight="1">
      <c r="A12" s="66" t="s">
        <v>231</v>
      </c>
      <c r="B12" s="206" t="s">
        <v>470</v>
      </c>
      <c r="C12" s="294">
        <v>0</v>
      </c>
      <c r="D12" s="295">
        <v>0</v>
      </c>
      <c r="E12" s="151">
        <f>IF(D12=0,0,D12/C12)</f>
        <v>0</v>
      </c>
      <c r="F12" s="151">
        <f t="shared" si="1"/>
        <v>0</v>
      </c>
      <c r="G12" s="156">
        <v>365.94</v>
      </c>
      <c r="H12" s="155">
        <v>1677.31</v>
      </c>
      <c r="I12" s="155">
        <v>1544.53</v>
      </c>
      <c r="J12" s="155">
        <v>0</v>
      </c>
      <c r="K12" s="151">
        <f t="shared" si="2"/>
        <v>0</v>
      </c>
      <c r="M12" s="157"/>
    </row>
    <row r="13" spans="1:13" ht="15.75" customHeight="1">
      <c r="A13" s="66" t="s">
        <v>36</v>
      </c>
      <c r="B13" s="206" t="s">
        <v>471</v>
      </c>
      <c r="C13" s="298">
        <v>260000</v>
      </c>
      <c r="D13" s="299">
        <v>281204.96</v>
      </c>
      <c r="E13" s="151">
        <f aca="true" t="shared" si="3" ref="E13:E76">IF(D13=0,0,D13/C13)</f>
        <v>1.0815575384615386</v>
      </c>
      <c r="F13" s="151">
        <f t="shared" si="1"/>
        <v>0.014038541810211908</v>
      </c>
      <c r="G13" s="156">
        <v>287660.34</v>
      </c>
      <c r="H13" s="155">
        <v>267397.73</v>
      </c>
      <c r="I13" s="51">
        <v>277742.11</v>
      </c>
      <c r="J13" s="140">
        <v>249934.4</v>
      </c>
      <c r="K13" s="151">
        <f t="shared" si="2"/>
        <v>1.125115070194419</v>
      </c>
      <c r="M13" s="157"/>
    </row>
    <row r="14" spans="1:13" ht="15" customHeight="1">
      <c r="A14" s="66" t="s">
        <v>35</v>
      </c>
      <c r="B14" s="206" t="s">
        <v>472</v>
      </c>
      <c r="C14" s="298">
        <v>115000</v>
      </c>
      <c r="D14" s="299">
        <v>120353</v>
      </c>
      <c r="E14" s="151">
        <f t="shared" si="3"/>
        <v>1.0465478260869565</v>
      </c>
      <c r="F14" s="151">
        <f t="shared" si="1"/>
        <v>0.006008359960949599</v>
      </c>
      <c r="G14" s="156">
        <v>105885</v>
      </c>
      <c r="H14" s="155">
        <v>110793</v>
      </c>
      <c r="I14" s="51">
        <v>110663</v>
      </c>
      <c r="J14" s="140">
        <v>115835</v>
      </c>
      <c r="K14" s="151">
        <f t="shared" si="2"/>
        <v>1.0390037553416498</v>
      </c>
      <c r="M14" s="157"/>
    </row>
    <row r="15" spans="1:13" ht="38.25">
      <c r="A15" s="148" t="s">
        <v>473</v>
      </c>
      <c r="B15" s="208" t="s">
        <v>474</v>
      </c>
      <c r="C15" s="298">
        <v>80360</v>
      </c>
      <c r="D15" s="299">
        <v>81909.61</v>
      </c>
      <c r="E15" s="166">
        <f t="shared" si="3"/>
        <v>1.019283349925336</v>
      </c>
      <c r="F15" s="166">
        <f t="shared" si="1"/>
        <v>0.004089157903342641</v>
      </c>
      <c r="G15" s="170">
        <v>94336.86</v>
      </c>
      <c r="H15" s="169">
        <v>78443.42</v>
      </c>
      <c r="I15" s="51">
        <v>89253.82</v>
      </c>
      <c r="J15" s="140">
        <v>82819.82</v>
      </c>
      <c r="K15" s="166">
        <f t="shared" si="2"/>
        <v>0.9890097563602528</v>
      </c>
      <c r="M15" s="157"/>
    </row>
    <row r="16" spans="1:13" ht="27" customHeight="1">
      <c r="A16" s="148" t="s">
        <v>475</v>
      </c>
      <c r="B16" s="206" t="s">
        <v>476</v>
      </c>
      <c r="C16" s="292">
        <v>140000</v>
      </c>
      <c r="D16" s="293">
        <v>143466.88</v>
      </c>
      <c r="E16" s="151">
        <f t="shared" si="3"/>
        <v>1.0247634285714287</v>
      </c>
      <c r="F16" s="151">
        <f t="shared" si="1"/>
        <v>0.00716226980228462</v>
      </c>
      <c r="G16" s="156">
        <v>121226.44</v>
      </c>
      <c r="H16" s="155">
        <v>146296.45</v>
      </c>
      <c r="I16" s="150">
        <v>135968.08</v>
      </c>
      <c r="J16" s="223">
        <v>157050.93</v>
      </c>
      <c r="K16" s="151">
        <f t="shared" si="2"/>
        <v>0.9135054469273122</v>
      </c>
      <c r="M16" s="157"/>
    </row>
    <row r="17" spans="1:13" ht="38.25">
      <c r="A17" s="158" t="s">
        <v>477</v>
      </c>
      <c r="B17" s="206" t="s">
        <v>478</v>
      </c>
      <c r="C17" s="292">
        <v>560556</v>
      </c>
      <c r="D17" s="293">
        <v>589664.78</v>
      </c>
      <c r="E17" s="151">
        <f t="shared" si="3"/>
        <v>1.0519284067961097</v>
      </c>
      <c r="F17" s="151">
        <f t="shared" si="1"/>
        <v>0.02943772281982297</v>
      </c>
      <c r="G17" s="225">
        <v>17674.45</v>
      </c>
      <c r="H17" s="224">
        <v>18340.89</v>
      </c>
      <c r="I17" s="150">
        <v>10862.54</v>
      </c>
      <c r="J17" s="223">
        <v>305307.93</v>
      </c>
      <c r="K17" s="151">
        <f t="shared" si="2"/>
        <v>1.9313772164384988</v>
      </c>
      <c r="M17" s="157"/>
    </row>
    <row r="18" spans="1:13" ht="24.75" customHeight="1">
      <c r="A18" s="148" t="s">
        <v>342</v>
      </c>
      <c r="B18" s="206" t="s">
        <v>479</v>
      </c>
      <c r="C18" s="294">
        <v>141000</v>
      </c>
      <c r="D18" s="295">
        <v>150509</v>
      </c>
      <c r="E18" s="151">
        <f t="shared" si="3"/>
        <v>1.0674397163120568</v>
      </c>
      <c r="F18" s="151">
        <f t="shared" si="1"/>
        <v>0.007513832221569576</v>
      </c>
      <c r="G18" s="156">
        <v>108390</v>
      </c>
      <c r="H18" s="155">
        <v>122804.8</v>
      </c>
      <c r="I18" s="155">
        <v>142902</v>
      </c>
      <c r="J18" s="155">
        <v>129656</v>
      </c>
      <c r="K18" s="151">
        <f t="shared" si="2"/>
        <v>1.1608332819152218</v>
      </c>
      <c r="M18" s="157"/>
    </row>
    <row r="19" spans="1:13" ht="25.5" customHeight="1">
      <c r="A19" s="148" t="s">
        <v>480</v>
      </c>
      <c r="B19" s="206" t="s">
        <v>481</v>
      </c>
      <c r="C19" s="294">
        <v>0</v>
      </c>
      <c r="D19" s="295">
        <v>0</v>
      </c>
      <c r="E19" s="151">
        <f t="shared" si="3"/>
        <v>0</v>
      </c>
      <c r="F19" s="151">
        <f t="shared" si="1"/>
        <v>0</v>
      </c>
      <c r="G19" s="156">
        <v>135</v>
      </c>
      <c r="H19" s="155">
        <v>0</v>
      </c>
      <c r="I19" s="155">
        <v>0</v>
      </c>
      <c r="J19" s="155">
        <v>0</v>
      </c>
      <c r="K19" s="151">
        <f t="shared" si="2"/>
        <v>0</v>
      </c>
      <c r="M19" s="157"/>
    </row>
    <row r="20" spans="1:13" s="222" customFormat="1" ht="12.75">
      <c r="A20" s="220" t="s">
        <v>484</v>
      </c>
      <c r="B20" s="221" t="s">
        <v>485</v>
      </c>
      <c r="C20" s="220" t="s">
        <v>486</v>
      </c>
      <c r="D20" s="221" t="s">
        <v>487</v>
      </c>
      <c r="E20" s="221" t="s">
        <v>488</v>
      </c>
      <c r="F20" s="221" t="s">
        <v>489</v>
      </c>
      <c r="G20" s="220" t="s">
        <v>558</v>
      </c>
      <c r="H20" s="221" t="s">
        <v>490</v>
      </c>
      <c r="I20" s="220" t="s">
        <v>491</v>
      </c>
      <c r="J20" s="221" t="s">
        <v>492</v>
      </c>
      <c r="K20" s="221" t="s">
        <v>493</v>
      </c>
      <c r="M20" s="157"/>
    </row>
    <row r="21" spans="1:13" ht="25.5" customHeight="1">
      <c r="A21" s="148" t="s">
        <v>482</v>
      </c>
      <c r="B21" s="206" t="s">
        <v>483</v>
      </c>
      <c r="C21" s="294">
        <v>2088</v>
      </c>
      <c r="D21" s="295">
        <v>2089.29</v>
      </c>
      <c r="E21" s="151">
        <f t="shared" si="3"/>
        <v>1.000617816091954</v>
      </c>
      <c r="F21" s="151">
        <f t="shared" si="1"/>
        <v>0.00010430322786147737</v>
      </c>
      <c r="G21" s="156">
        <v>5374.6</v>
      </c>
      <c r="H21" s="155">
        <v>0</v>
      </c>
      <c r="I21" s="155">
        <v>2688.97</v>
      </c>
      <c r="J21" s="155">
        <v>2691.03</v>
      </c>
      <c r="K21" s="151">
        <f t="shared" si="2"/>
        <v>0.7763904527262795</v>
      </c>
      <c r="M21" s="157"/>
    </row>
    <row r="22" spans="1:13" ht="38.25" customHeight="1" hidden="1">
      <c r="A22" s="148" t="s">
        <v>556</v>
      </c>
      <c r="B22" s="206" t="s">
        <v>494</v>
      </c>
      <c r="C22" s="285">
        <v>0</v>
      </c>
      <c r="D22" s="210">
        <v>0</v>
      </c>
      <c r="E22" s="151">
        <f t="shared" si="3"/>
        <v>0</v>
      </c>
      <c r="F22" s="151">
        <f t="shared" si="1"/>
        <v>0</v>
      </c>
      <c r="G22" s="156">
        <v>0</v>
      </c>
      <c r="H22" s="155">
        <v>0</v>
      </c>
      <c r="I22" s="155">
        <v>0</v>
      </c>
      <c r="J22" s="155">
        <v>0</v>
      </c>
      <c r="K22" s="151">
        <f t="shared" si="2"/>
        <v>0</v>
      </c>
      <c r="M22" s="157"/>
    </row>
    <row r="23" spans="1:13" ht="39.75" customHeight="1">
      <c r="A23" s="175" t="s">
        <v>607</v>
      </c>
      <c r="B23" s="206" t="s">
        <v>494</v>
      </c>
      <c r="C23" s="294">
        <v>5674</v>
      </c>
      <c r="D23" s="295">
        <v>5674.33</v>
      </c>
      <c r="E23" s="151">
        <f t="shared" si="3"/>
        <v>1.0000581600281988</v>
      </c>
      <c r="F23" s="151">
        <f t="shared" si="1"/>
        <v>0.00028327849889255057</v>
      </c>
      <c r="G23" s="156">
        <v>0</v>
      </c>
      <c r="H23" s="155">
        <v>0</v>
      </c>
      <c r="I23" s="155">
        <v>0</v>
      </c>
      <c r="J23" s="155">
        <v>0</v>
      </c>
      <c r="K23" s="151"/>
      <c r="M23" s="157"/>
    </row>
    <row r="24" spans="1:13" ht="24.75" customHeight="1">
      <c r="A24" s="148" t="s">
        <v>37</v>
      </c>
      <c r="B24" s="206" t="s">
        <v>495</v>
      </c>
      <c r="C24" s="294">
        <v>32</v>
      </c>
      <c r="D24" s="295">
        <v>32</v>
      </c>
      <c r="E24" s="151">
        <f t="shared" si="3"/>
        <v>1</v>
      </c>
      <c r="F24" s="151">
        <f t="shared" si="1"/>
        <v>1.5975299223981718E-06</v>
      </c>
      <c r="G24" s="156">
        <v>0</v>
      </c>
      <c r="H24" s="155">
        <v>0</v>
      </c>
      <c r="I24" s="155">
        <v>310</v>
      </c>
      <c r="J24" s="155">
        <v>378</v>
      </c>
      <c r="K24" s="151">
        <f t="shared" si="2"/>
        <v>0.08465608465608465</v>
      </c>
      <c r="M24" s="157"/>
    </row>
    <row r="25" spans="1:13" ht="16.5" customHeight="1">
      <c r="A25" s="161" t="s">
        <v>158</v>
      </c>
      <c r="B25" s="206" t="s">
        <v>496</v>
      </c>
      <c r="C25" s="294">
        <v>23500</v>
      </c>
      <c r="D25" s="295">
        <v>24183.92</v>
      </c>
      <c r="E25" s="151">
        <f t="shared" si="3"/>
        <v>1.0291029787234043</v>
      </c>
      <c r="F25" s="151">
        <f t="shared" si="1"/>
        <v>0.0012073292450276122</v>
      </c>
      <c r="G25" s="156">
        <v>35238.98</v>
      </c>
      <c r="H25" s="155">
        <v>6482.03</v>
      </c>
      <c r="I25" s="155">
        <v>28449.07</v>
      </c>
      <c r="J25" s="155">
        <v>18337.71</v>
      </c>
      <c r="K25" s="151">
        <f t="shared" si="2"/>
        <v>1.318808073636239</v>
      </c>
      <c r="M25" s="157"/>
    </row>
    <row r="26" spans="1:13" ht="27" customHeight="1">
      <c r="A26" s="148" t="s">
        <v>497</v>
      </c>
      <c r="B26" s="206" t="s">
        <v>498</v>
      </c>
      <c r="C26" s="294">
        <v>398443</v>
      </c>
      <c r="D26" s="295">
        <v>405914.85</v>
      </c>
      <c r="E26" s="151">
        <f t="shared" si="3"/>
        <v>1.0187526195716827</v>
      </c>
      <c r="F26" s="151">
        <f t="shared" si="1"/>
        <v>0.020264409963148922</v>
      </c>
      <c r="G26" s="156">
        <v>200088.58</v>
      </c>
      <c r="H26" s="155">
        <v>213140.73</v>
      </c>
      <c r="I26" s="155">
        <v>255496.75</v>
      </c>
      <c r="J26" s="155">
        <v>271690.77</v>
      </c>
      <c r="K26" s="151">
        <f t="shared" si="2"/>
        <v>1.494032535591842</v>
      </c>
      <c r="M26" s="157"/>
    </row>
    <row r="27" spans="1:13" ht="48.75" customHeight="1">
      <c r="A27" s="162" t="s">
        <v>557</v>
      </c>
      <c r="B27" s="208" t="s">
        <v>499</v>
      </c>
      <c r="C27" s="296">
        <v>0</v>
      </c>
      <c r="D27" s="297">
        <v>0</v>
      </c>
      <c r="E27" s="166">
        <f t="shared" si="3"/>
        <v>0</v>
      </c>
      <c r="F27" s="166">
        <f t="shared" si="1"/>
        <v>0</v>
      </c>
      <c r="G27" s="170">
        <v>3183.6</v>
      </c>
      <c r="H27" s="169">
        <v>5936.3</v>
      </c>
      <c r="I27" s="169">
        <v>0</v>
      </c>
      <c r="J27" s="169">
        <v>0</v>
      </c>
      <c r="K27" s="166">
        <f t="shared" si="2"/>
        <v>0</v>
      </c>
      <c r="M27" s="157"/>
    </row>
    <row r="28" spans="1:13" ht="38.25" customHeight="1">
      <c r="A28" s="48" t="s">
        <v>225</v>
      </c>
      <c r="B28" s="206" t="s">
        <v>500</v>
      </c>
      <c r="C28" s="294">
        <v>37770</v>
      </c>
      <c r="D28" s="295">
        <v>37770.67</v>
      </c>
      <c r="E28" s="151">
        <f t="shared" si="3"/>
        <v>1.0000177389462537</v>
      </c>
      <c r="F28" s="151">
        <f t="shared" si="1"/>
        <v>0.0018856179848133422</v>
      </c>
      <c r="G28" s="156">
        <v>351431.98</v>
      </c>
      <c r="H28" s="155">
        <v>320455.37</v>
      </c>
      <c r="I28" s="155">
        <v>37633.66</v>
      </c>
      <c r="J28" s="155">
        <v>296820.35</v>
      </c>
      <c r="K28" s="151">
        <f t="shared" si="2"/>
        <v>0.12725094488972877</v>
      </c>
      <c r="M28" s="157"/>
    </row>
    <row r="29" spans="1:13" ht="16.5" customHeight="1">
      <c r="A29" s="148" t="s">
        <v>59</v>
      </c>
      <c r="B29" s="206" t="s">
        <v>501</v>
      </c>
      <c r="C29" s="294">
        <v>533206</v>
      </c>
      <c r="D29" s="295">
        <v>560212.78</v>
      </c>
      <c r="E29" s="151">
        <f t="shared" si="3"/>
        <v>1.0506498051409774</v>
      </c>
      <c r="F29" s="151">
        <f t="shared" si="1"/>
        <v>0.027967396217495753</v>
      </c>
      <c r="G29" s="156">
        <v>524051.89</v>
      </c>
      <c r="H29" s="155">
        <v>663039.92</v>
      </c>
      <c r="I29" s="155">
        <v>608849.04</v>
      </c>
      <c r="J29" s="155">
        <v>592924.14</v>
      </c>
      <c r="K29" s="151">
        <f t="shared" si="2"/>
        <v>0.9448304466065423</v>
      </c>
      <c r="M29" s="157"/>
    </row>
    <row r="30" spans="1:13" ht="25.5" customHeight="1">
      <c r="A30" s="148" t="s">
        <v>385</v>
      </c>
      <c r="B30" s="206" t="s">
        <v>502</v>
      </c>
      <c r="C30" s="294">
        <v>4221</v>
      </c>
      <c r="D30" s="295">
        <v>4221.5</v>
      </c>
      <c r="E30" s="151">
        <f t="shared" si="3"/>
        <v>1.000118455342336</v>
      </c>
      <c r="F30" s="151">
        <f t="shared" si="1"/>
        <v>0.0002107491427313713</v>
      </c>
      <c r="G30" s="156">
        <v>0</v>
      </c>
      <c r="H30" s="155">
        <v>2421</v>
      </c>
      <c r="I30" s="155">
        <v>30</v>
      </c>
      <c r="J30" s="155">
        <v>11883.45</v>
      </c>
      <c r="K30" s="151">
        <f t="shared" si="2"/>
        <v>0.3552419541463127</v>
      </c>
      <c r="M30" s="157"/>
    </row>
    <row r="31" spans="1:13" ht="25.5" customHeight="1">
      <c r="A31" s="148" t="s">
        <v>503</v>
      </c>
      <c r="B31" s="206" t="s">
        <v>504</v>
      </c>
      <c r="C31" s="294">
        <v>12600</v>
      </c>
      <c r="D31" s="295">
        <v>18325.32</v>
      </c>
      <c r="E31" s="151">
        <f t="shared" si="3"/>
        <v>1.4543904761904762</v>
      </c>
      <c r="F31" s="151">
        <f t="shared" si="1"/>
        <v>0.000914851469922552</v>
      </c>
      <c r="G31" s="156">
        <v>9884.89</v>
      </c>
      <c r="H31" s="155">
        <v>11062.06</v>
      </c>
      <c r="I31" s="155">
        <v>19729.12</v>
      </c>
      <c r="J31" s="155">
        <v>15272.81</v>
      </c>
      <c r="K31" s="151">
        <f t="shared" si="2"/>
        <v>1.1998656435849069</v>
      </c>
      <c r="M31" s="157"/>
    </row>
    <row r="32" spans="1:13" ht="16.5" customHeight="1">
      <c r="A32" s="148" t="s">
        <v>16</v>
      </c>
      <c r="B32" s="206" t="s">
        <v>505</v>
      </c>
      <c r="C32" s="294">
        <v>59910</v>
      </c>
      <c r="D32" s="295">
        <v>66420.04</v>
      </c>
      <c r="E32" s="151">
        <f t="shared" si="3"/>
        <v>1.1086636621599064</v>
      </c>
      <c r="F32" s="151">
        <f t="shared" si="1"/>
        <v>0.003315875042090108</v>
      </c>
      <c r="G32" s="156">
        <v>57348.53</v>
      </c>
      <c r="H32" s="155">
        <v>53304.64</v>
      </c>
      <c r="I32" s="155">
        <v>60854.61</v>
      </c>
      <c r="J32" s="155">
        <v>48823.55</v>
      </c>
      <c r="K32" s="151">
        <f t="shared" si="2"/>
        <v>1.3604098841645065</v>
      </c>
      <c r="M32" s="157"/>
    </row>
    <row r="33" spans="1:13" ht="16.5" customHeight="1">
      <c r="A33" s="148" t="s">
        <v>16</v>
      </c>
      <c r="B33" s="206" t="s">
        <v>506</v>
      </c>
      <c r="C33" s="294">
        <v>550</v>
      </c>
      <c r="D33" s="295">
        <v>475.27</v>
      </c>
      <c r="E33" s="151">
        <f t="shared" si="3"/>
        <v>0.8641272727272727</v>
      </c>
      <c r="F33" s="151">
        <f t="shared" si="1"/>
        <v>2.3726813944318097E-05</v>
      </c>
      <c r="G33" s="156">
        <v>175.85</v>
      </c>
      <c r="H33" s="155">
        <v>1281.74</v>
      </c>
      <c r="I33" s="155">
        <v>2237.97</v>
      </c>
      <c r="J33" s="155">
        <v>610.18</v>
      </c>
      <c r="K33" s="151">
        <f t="shared" si="2"/>
        <v>0.7789013078108099</v>
      </c>
      <c r="M33" s="157"/>
    </row>
    <row r="34" spans="1:13" ht="27.75" customHeight="1">
      <c r="A34" s="148" t="s">
        <v>507</v>
      </c>
      <c r="B34" s="206" t="s">
        <v>508</v>
      </c>
      <c r="C34" s="294">
        <v>12040</v>
      </c>
      <c r="D34" s="295">
        <v>14134</v>
      </c>
      <c r="E34" s="151">
        <f t="shared" si="3"/>
        <v>1.1739202657807308</v>
      </c>
      <c r="F34" s="151">
        <f t="shared" si="1"/>
        <v>0.0007056089975992425</v>
      </c>
      <c r="G34" s="156">
        <v>571</v>
      </c>
      <c r="H34" s="155">
        <v>5512</v>
      </c>
      <c r="I34" s="155">
        <v>6238.67</v>
      </c>
      <c r="J34" s="155">
        <v>4255.5</v>
      </c>
      <c r="K34" s="151">
        <f t="shared" si="2"/>
        <v>3.3213488426741864</v>
      </c>
      <c r="M34" s="157"/>
    </row>
    <row r="35" spans="1:13" ht="20.25" customHeight="1">
      <c r="A35" s="148" t="s">
        <v>509</v>
      </c>
      <c r="B35" s="206" t="s">
        <v>510</v>
      </c>
      <c r="C35" s="300">
        <v>39693</v>
      </c>
      <c r="D35" s="301">
        <v>39553.51</v>
      </c>
      <c r="E35" s="302">
        <f t="shared" si="3"/>
        <v>0.9964857783488273</v>
      </c>
      <c r="F35" s="302">
        <f t="shared" si="1"/>
        <v>0.0019746223675273537</v>
      </c>
      <c r="G35" s="303">
        <v>66963.98</v>
      </c>
      <c r="H35" s="304">
        <v>25519.85</v>
      </c>
      <c r="I35" s="304">
        <v>17093.7</v>
      </c>
      <c r="J35" s="304">
        <v>38706.2</v>
      </c>
      <c r="K35" s="151">
        <f t="shared" si="2"/>
        <v>1.021890808190936</v>
      </c>
      <c r="M35" s="157"/>
    </row>
    <row r="36" spans="1:13" ht="74.25" customHeight="1">
      <c r="A36" s="163" t="s">
        <v>608</v>
      </c>
      <c r="B36" s="208">
        <v>2007</v>
      </c>
      <c r="C36" s="305">
        <v>0</v>
      </c>
      <c r="D36" s="306">
        <v>0</v>
      </c>
      <c r="E36" s="165">
        <f t="shared" si="3"/>
        <v>0</v>
      </c>
      <c r="F36" s="165">
        <f t="shared" si="1"/>
        <v>0</v>
      </c>
      <c r="G36" s="168">
        <v>127627.87</v>
      </c>
      <c r="H36" s="141">
        <v>159096.44</v>
      </c>
      <c r="I36" s="53">
        <v>169572.94</v>
      </c>
      <c r="J36" s="141">
        <v>139597.05</v>
      </c>
      <c r="K36" s="166">
        <f t="shared" si="2"/>
        <v>0</v>
      </c>
      <c r="M36" s="157"/>
    </row>
    <row r="37" spans="1:13" s="222" customFormat="1" ht="12.75">
      <c r="A37" s="220" t="s">
        <v>484</v>
      </c>
      <c r="B37" s="221" t="s">
        <v>485</v>
      </c>
      <c r="C37" s="220" t="s">
        <v>486</v>
      </c>
      <c r="D37" s="221" t="s">
        <v>487</v>
      </c>
      <c r="E37" s="221" t="s">
        <v>488</v>
      </c>
      <c r="F37" s="221" t="s">
        <v>489</v>
      </c>
      <c r="G37" s="220" t="s">
        <v>558</v>
      </c>
      <c r="H37" s="221" t="s">
        <v>490</v>
      </c>
      <c r="I37" s="220" t="s">
        <v>491</v>
      </c>
      <c r="J37" s="221" t="s">
        <v>492</v>
      </c>
      <c r="K37" s="221" t="s">
        <v>493</v>
      </c>
      <c r="M37" s="157"/>
    </row>
    <row r="38" spans="1:13" ht="76.5" customHeight="1">
      <c r="A38" s="163" t="s">
        <v>609</v>
      </c>
      <c r="B38" s="208">
        <v>2009</v>
      </c>
      <c r="C38" s="305">
        <v>0</v>
      </c>
      <c r="D38" s="306">
        <v>0</v>
      </c>
      <c r="E38" s="165">
        <f t="shared" si="3"/>
        <v>0</v>
      </c>
      <c r="F38" s="165">
        <f t="shared" si="1"/>
        <v>0</v>
      </c>
      <c r="G38" s="168">
        <v>13299.63</v>
      </c>
      <c r="H38" s="141">
        <v>14378.06</v>
      </c>
      <c r="I38" s="53">
        <v>13710.22</v>
      </c>
      <c r="J38" s="141">
        <v>10486.69</v>
      </c>
      <c r="K38" s="166">
        <f t="shared" si="2"/>
        <v>0</v>
      </c>
      <c r="M38" s="157"/>
    </row>
    <row r="39" spans="1:13" ht="61.5" customHeight="1">
      <c r="A39" s="128" t="s">
        <v>224</v>
      </c>
      <c r="B39" s="208">
        <v>2010</v>
      </c>
      <c r="C39" s="307">
        <v>3528200.13</v>
      </c>
      <c r="D39" s="308">
        <v>3485792.38</v>
      </c>
      <c r="E39" s="165">
        <f t="shared" si="3"/>
        <v>0.9879803445276785</v>
      </c>
      <c r="F39" s="165">
        <f t="shared" si="1"/>
        <v>0.17402055094742308</v>
      </c>
      <c r="G39" s="178">
        <v>3067557.55</v>
      </c>
      <c r="H39" s="167">
        <v>3157303.11</v>
      </c>
      <c r="I39" s="167">
        <v>3227175.93</v>
      </c>
      <c r="J39" s="167">
        <v>3186838.01</v>
      </c>
      <c r="K39" s="166">
        <f t="shared" si="2"/>
        <v>1.0938090888403833</v>
      </c>
      <c r="M39" s="157"/>
    </row>
    <row r="40" spans="1:13" ht="39" customHeight="1">
      <c r="A40" s="17" t="s">
        <v>185</v>
      </c>
      <c r="B40" s="208">
        <v>2030</v>
      </c>
      <c r="C40" s="309">
        <v>953160</v>
      </c>
      <c r="D40" s="308">
        <v>938666.68</v>
      </c>
      <c r="E40" s="165">
        <f t="shared" si="3"/>
        <v>0.9847944521381511</v>
      </c>
      <c r="F40" s="165">
        <f t="shared" si="1"/>
        <v>0.04686087838931718</v>
      </c>
      <c r="G40" s="178">
        <v>554090.98</v>
      </c>
      <c r="H40" s="167">
        <v>532131.69</v>
      </c>
      <c r="I40" s="167">
        <v>558287.49</v>
      </c>
      <c r="J40" s="167">
        <v>745680.04</v>
      </c>
      <c r="K40" s="166">
        <f t="shared" si="2"/>
        <v>1.2588062300822749</v>
      </c>
      <c r="M40" s="157"/>
    </row>
    <row r="41" spans="1:13" ht="71.25" customHeight="1">
      <c r="A41" s="310" t="s">
        <v>453</v>
      </c>
      <c r="B41" s="208">
        <v>2040</v>
      </c>
      <c r="C41" s="309">
        <v>32064</v>
      </c>
      <c r="D41" s="308">
        <v>26631.68</v>
      </c>
      <c r="E41" s="165">
        <f t="shared" si="3"/>
        <v>0.8305788423153693</v>
      </c>
      <c r="F41" s="165">
        <f t="shared" si="1"/>
        <v>0.0013295283026166546</v>
      </c>
      <c r="G41" s="178">
        <v>0</v>
      </c>
      <c r="H41" s="167">
        <v>0</v>
      </c>
      <c r="I41" s="167">
        <v>0</v>
      </c>
      <c r="J41" s="167">
        <v>22323.78</v>
      </c>
      <c r="K41" s="166">
        <f t="shared" si="2"/>
        <v>1.1929735913899886</v>
      </c>
      <c r="M41" s="157"/>
    </row>
    <row r="42" spans="1:13" ht="39.75" customHeight="1">
      <c r="A42" s="173" t="s">
        <v>511</v>
      </c>
      <c r="B42" s="208">
        <v>2310</v>
      </c>
      <c r="C42" s="309">
        <v>232458</v>
      </c>
      <c r="D42" s="308">
        <v>228381.1</v>
      </c>
      <c r="E42" s="165">
        <f t="shared" si="3"/>
        <v>0.9824617780416247</v>
      </c>
      <c r="F42" s="165">
        <f t="shared" si="1"/>
        <v>0.011401426280006535</v>
      </c>
      <c r="G42" s="178">
        <v>204094.29</v>
      </c>
      <c r="H42" s="167">
        <v>249434.19</v>
      </c>
      <c r="I42" s="167">
        <v>257715.85</v>
      </c>
      <c r="J42" s="167">
        <v>271329.95</v>
      </c>
      <c r="K42" s="166">
        <f t="shared" si="2"/>
        <v>0.8417098812718611</v>
      </c>
      <c r="M42" s="157"/>
    </row>
    <row r="43" spans="1:13" ht="54" customHeight="1">
      <c r="A43" s="171" t="s">
        <v>512</v>
      </c>
      <c r="B43" s="208">
        <v>2320</v>
      </c>
      <c r="C43" s="305">
        <v>60000</v>
      </c>
      <c r="D43" s="306">
        <v>60000</v>
      </c>
      <c r="E43" s="165">
        <f t="shared" si="3"/>
        <v>1</v>
      </c>
      <c r="F43" s="165">
        <f t="shared" si="1"/>
        <v>0.002995368604496572</v>
      </c>
      <c r="G43" s="178">
        <v>60000</v>
      </c>
      <c r="H43" s="167">
        <v>60000</v>
      </c>
      <c r="I43" s="53">
        <v>60000</v>
      </c>
      <c r="J43" s="141">
        <v>60000</v>
      </c>
      <c r="K43" s="166">
        <f t="shared" si="2"/>
        <v>1</v>
      </c>
      <c r="M43" s="157"/>
    </row>
    <row r="44" spans="1:13" ht="53.25" customHeight="1" hidden="1">
      <c r="A44" s="171" t="s">
        <v>513</v>
      </c>
      <c r="B44" s="206">
        <v>2330</v>
      </c>
      <c r="C44" s="311"/>
      <c r="D44" s="312"/>
      <c r="E44" s="302">
        <f t="shared" si="3"/>
        <v>0</v>
      </c>
      <c r="F44" s="302">
        <f t="shared" si="1"/>
        <v>0</v>
      </c>
      <c r="G44" s="303">
        <v>0</v>
      </c>
      <c r="H44" s="304">
        <v>0</v>
      </c>
      <c r="I44" s="304"/>
      <c r="J44" s="304"/>
      <c r="K44" s="151">
        <f t="shared" si="2"/>
        <v>0</v>
      </c>
      <c r="M44" s="157"/>
    </row>
    <row r="45" spans="1:13" ht="54.75" customHeight="1">
      <c r="A45" s="18" t="s">
        <v>514</v>
      </c>
      <c r="B45" s="208">
        <v>2360</v>
      </c>
      <c r="C45" s="309">
        <v>12055</v>
      </c>
      <c r="D45" s="308">
        <v>19800.25</v>
      </c>
      <c r="E45" s="165">
        <f t="shared" si="3"/>
        <v>1.6424927416009953</v>
      </c>
      <c r="F45" s="165">
        <f t="shared" si="1"/>
        <v>0.0009884841201863875</v>
      </c>
      <c r="G45" s="178">
        <v>20510.84</v>
      </c>
      <c r="H45" s="167">
        <v>20116.06</v>
      </c>
      <c r="I45" s="167">
        <v>16226.1</v>
      </c>
      <c r="J45" s="167">
        <v>17207.31</v>
      </c>
      <c r="K45" s="166">
        <f t="shared" si="2"/>
        <v>1.1506882830610943</v>
      </c>
      <c r="M45" s="157"/>
    </row>
    <row r="46" spans="1:13" ht="51.75" customHeight="1">
      <c r="A46" s="17" t="s">
        <v>515</v>
      </c>
      <c r="B46" s="208">
        <v>2400</v>
      </c>
      <c r="C46" s="309">
        <v>0</v>
      </c>
      <c r="D46" s="308">
        <v>0</v>
      </c>
      <c r="E46" s="165">
        <f t="shared" si="3"/>
        <v>0</v>
      </c>
      <c r="F46" s="165">
        <f t="shared" si="1"/>
        <v>0</v>
      </c>
      <c r="G46" s="178">
        <v>10644.88</v>
      </c>
      <c r="H46" s="167">
        <v>0</v>
      </c>
      <c r="I46" s="167">
        <v>0</v>
      </c>
      <c r="J46" s="167">
        <v>0</v>
      </c>
      <c r="K46" s="166">
        <f t="shared" si="2"/>
        <v>0</v>
      </c>
      <c r="M46" s="157"/>
    </row>
    <row r="47" spans="1:13" s="160" customFormat="1" ht="15" customHeight="1">
      <c r="A47" s="159" t="s">
        <v>484</v>
      </c>
      <c r="B47" s="207" t="s">
        <v>485</v>
      </c>
      <c r="C47" s="159" t="s">
        <v>486</v>
      </c>
      <c r="D47" s="207" t="s">
        <v>487</v>
      </c>
      <c r="E47" s="207" t="s">
        <v>488</v>
      </c>
      <c r="F47" s="207" t="s">
        <v>489</v>
      </c>
      <c r="G47" s="159" t="s">
        <v>558</v>
      </c>
      <c r="H47" s="207" t="s">
        <v>490</v>
      </c>
      <c r="I47" s="159" t="s">
        <v>491</v>
      </c>
      <c r="J47" s="207" t="s">
        <v>492</v>
      </c>
      <c r="K47" s="207" t="s">
        <v>493</v>
      </c>
      <c r="M47" s="157"/>
    </row>
    <row r="48" spans="1:13" ht="63" customHeight="1">
      <c r="A48" s="173" t="s">
        <v>610</v>
      </c>
      <c r="B48" s="208">
        <v>2460</v>
      </c>
      <c r="C48" s="297">
        <v>36439.37</v>
      </c>
      <c r="D48" s="297">
        <v>36439.37</v>
      </c>
      <c r="E48" s="166">
        <f t="shared" si="3"/>
        <v>1</v>
      </c>
      <c r="F48" s="166">
        <f t="shared" si="1"/>
        <v>0.001819155747760571</v>
      </c>
      <c r="G48" s="170">
        <v>15000</v>
      </c>
      <c r="H48" s="169">
        <v>19327.46</v>
      </c>
      <c r="I48" s="169">
        <v>28745.3</v>
      </c>
      <c r="J48" s="169">
        <v>20000</v>
      </c>
      <c r="K48" s="166">
        <f t="shared" si="2"/>
        <v>1.8219685</v>
      </c>
      <c r="M48" s="157"/>
    </row>
    <row r="49" spans="1:13" ht="38.25" customHeight="1">
      <c r="A49" s="173" t="s">
        <v>431</v>
      </c>
      <c r="B49" s="208">
        <v>2680</v>
      </c>
      <c r="C49" s="296">
        <v>9538</v>
      </c>
      <c r="D49" s="297">
        <v>9538</v>
      </c>
      <c r="E49" s="166">
        <f t="shared" si="3"/>
        <v>1</v>
      </c>
      <c r="F49" s="166">
        <f t="shared" si="1"/>
        <v>0.0004761637624948051</v>
      </c>
      <c r="G49" s="170">
        <v>0</v>
      </c>
      <c r="H49" s="169">
        <v>0</v>
      </c>
      <c r="I49" s="169">
        <v>4385</v>
      </c>
      <c r="J49" s="169">
        <v>9045</v>
      </c>
      <c r="K49" s="166">
        <f t="shared" si="2"/>
        <v>1.054505251520177</v>
      </c>
      <c r="M49" s="157"/>
    </row>
    <row r="50" spans="1:13" ht="43.5" customHeight="1">
      <c r="A50" s="171" t="s">
        <v>611</v>
      </c>
      <c r="B50" s="208">
        <v>2701</v>
      </c>
      <c r="C50" s="296">
        <v>58235</v>
      </c>
      <c r="D50" s="297">
        <v>58234.66</v>
      </c>
      <c r="E50" s="166">
        <f t="shared" si="3"/>
        <v>0.9999941615866748</v>
      </c>
      <c r="F50" s="166">
        <f t="shared" si="1"/>
        <v>0.0029072378709588727</v>
      </c>
      <c r="G50" s="170">
        <v>0</v>
      </c>
      <c r="H50" s="169">
        <v>133392.4</v>
      </c>
      <c r="I50" s="169">
        <v>0</v>
      </c>
      <c r="J50" s="169">
        <v>96352.4</v>
      </c>
      <c r="K50" s="166">
        <f t="shared" si="2"/>
        <v>0.6043924178328719</v>
      </c>
      <c r="M50" s="157"/>
    </row>
    <row r="51" spans="1:13" ht="25.5" customHeight="1">
      <c r="A51" s="172" t="s">
        <v>516</v>
      </c>
      <c r="B51" s="206">
        <v>2750</v>
      </c>
      <c r="C51" s="292">
        <v>0</v>
      </c>
      <c r="D51" s="293">
        <v>0</v>
      </c>
      <c r="E51" s="151">
        <f t="shared" si="3"/>
        <v>0</v>
      </c>
      <c r="F51" s="151">
        <f t="shared" si="1"/>
        <v>0</v>
      </c>
      <c r="G51" s="156">
        <v>0</v>
      </c>
      <c r="H51" s="155">
        <v>0</v>
      </c>
      <c r="I51" s="150">
        <v>15400</v>
      </c>
      <c r="J51" s="223">
        <v>0</v>
      </c>
      <c r="K51" s="151">
        <f t="shared" si="2"/>
        <v>0</v>
      </c>
      <c r="M51" s="157"/>
    </row>
    <row r="52" spans="1:13" ht="29.25" customHeight="1">
      <c r="A52" s="187" t="s">
        <v>43</v>
      </c>
      <c r="B52" s="209">
        <v>2920</v>
      </c>
      <c r="C52" s="294">
        <v>4020314</v>
      </c>
      <c r="D52" s="294">
        <v>4020314</v>
      </c>
      <c r="E52" s="151">
        <f t="shared" si="3"/>
        <v>1</v>
      </c>
      <c r="F52" s="151">
        <f t="shared" si="1"/>
        <v>0.20070537226363386</v>
      </c>
      <c r="G52" s="156">
        <v>3484328</v>
      </c>
      <c r="H52" s="174">
        <f>H54+H55+H56</f>
        <v>3960649</v>
      </c>
      <c r="I52" s="68">
        <f>I54+I55+I56</f>
        <v>3908308</v>
      </c>
      <c r="J52" s="174">
        <f>J53+J54+J55+J56</f>
        <v>3904186</v>
      </c>
      <c r="K52" s="151">
        <f t="shared" si="2"/>
        <v>1.0297444845097032</v>
      </c>
      <c r="M52" s="147"/>
    </row>
    <row r="53" spans="1:13" ht="15.75" customHeight="1">
      <c r="A53" s="187" t="s">
        <v>612</v>
      </c>
      <c r="B53" s="209"/>
      <c r="C53" s="285"/>
      <c r="D53" s="210"/>
      <c r="E53" s="151"/>
      <c r="F53" s="151"/>
      <c r="G53" s="156"/>
      <c r="H53" s="155"/>
      <c r="I53" s="155"/>
      <c r="J53" s="155"/>
      <c r="K53" s="151"/>
      <c r="M53" s="147"/>
    </row>
    <row r="54" spans="1:13" s="85" customFormat="1" ht="25.5" customHeight="1">
      <c r="A54" s="313" t="s">
        <v>517</v>
      </c>
      <c r="B54" s="314">
        <v>2920</v>
      </c>
      <c r="C54" s="292">
        <v>3885871</v>
      </c>
      <c r="D54" s="292">
        <v>3885871</v>
      </c>
      <c r="E54" s="186">
        <f t="shared" si="3"/>
        <v>1</v>
      </c>
      <c r="F54" s="186">
        <f t="shared" si="1"/>
        <v>0.1939935999087283</v>
      </c>
      <c r="G54" s="315">
        <v>3364434</v>
      </c>
      <c r="H54" s="295">
        <v>3807604</v>
      </c>
      <c r="I54" s="316">
        <v>3809198</v>
      </c>
      <c r="J54" s="292">
        <v>3812254</v>
      </c>
      <c r="K54" s="186">
        <f t="shared" si="2"/>
        <v>1.019310623059219</v>
      </c>
      <c r="M54" s="89"/>
    </row>
    <row r="55" spans="1:13" s="85" customFormat="1" ht="25.5" customHeight="1">
      <c r="A55" s="313" t="s">
        <v>518</v>
      </c>
      <c r="B55" s="314">
        <v>2920</v>
      </c>
      <c r="C55" s="292">
        <v>0</v>
      </c>
      <c r="D55" s="293">
        <v>0</v>
      </c>
      <c r="E55" s="186">
        <f t="shared" si="3"/>
        <v>0</v>
      </c>
      <c r="F55" s="186">
        <f t="shared" si="1"/>
        <v>0</v>
      </c>
      <c r="G55" s="315">
        <v>0</v>
      </c>
      <c r="H55" s="295">
        <v>31645</v>
      </c>
      <c r="I55" s="316">
        <v>0</v>
      </c>
      <c r="J55" s="293">
        <v>0</v>
      </c>
      <c r="K55" s="186">
        <f t="shared" si="2"/>
        <v>0</v>
      </c>
      <c r="M55" s="89"/>
    </row>
    <row r="56" spans="1:13" s="85" customFormat="1" ht="25.5" customHeight="1">
      <c r="A56" s="313" t="s">
        <v>519</v>
      </c>
      <c r="B56" s="314">
        <v>2920</v>
      </c>
      <c r="C56" s="292">
        <v>134443</v>
      </c>
      <c r="D56" s="292">
        <v>134443</v>
      </c>
      <c r="E56" s="186">
        <f t="shared" si="3"/>
        <v>1</v>
      </c>
      <c r="F56" s="186">
        <f t="shared" si="1"/>
        <v>0.006711772354905544</v>
      </c>
      <c r="G56" s="315">
        <v>119894</v>
      </c>
      <c r="H56" s="295">
        <v>121400</v>
      </c>
      <c r="I56" s="316">
        <v>99110</v>
      </c>
      <c r="J56" s="292">
        <v>91932</v>
      </c>
      <c r="K56" s="186">
        <f t="shared" si="2"/>
        <v>1.4624178740808425</v>
      </c>
      <c r="M56" s="89"/>
    </row>
    <row r="57" spans="1:13" s="176" customFormat="1" ht="79.5" customHeight="1">
      <c r="A57" s="317" t="s">
        <v>521</v>
      </c>
      <c r="B57" s="164">
        <v>6207</v>
      </c>
      <c r="C57" s="309">
        <v>505997</v>
      </c>
      <c r="D57" s="308">
        <v>505998.41</v>
      </c>
      <c r="E57" s="165">
        <f t="shared" si="3"/>
        <v>1.000002786577786</v>
      </c>
      <c r="F57" s="165">
        <f t="shared" si="1"/>
        <v>0.02526086252065307</v>
      </c>
      <c r="G57" s="178">
        <v>3260661.58</v>
      </c>
      <c r="H57" s="167">
        <v>1969654.67</v>
      </c>
      <c r="I57" s="167">
        <v>2823024.52</v>
      </c>
      <c r="J57" s="167">
        <v>1547995.32</v>
      </c>
      <c r="K57" s="166">
        <f t="shared" si="2"/>
        <v>0.32687334610288094</v>
      </c>
      <c r="M57" s="177"/>
    </row>
    <row r="58" spans="1:13" ht="66.75" customHeight="1">
      <c r="A58" s="318" t="s">
        <v>520</v>
      </c>
      <c r="B58" s="164">
        <v>6260</v>
      </c>
      <c r="C58" s="305">
        <v>508000</v>
      </c>
      <c r="D58" s="306">
        <v>508000</v>
      </c>
      <c r="E58" s="165">
        <f t="shared" si="3"/>
        <v>1</v>
      </c>
      <c r="F58" s="165">
        <f t="shared" si="1"/>
        <v>0.025360787518070978</v>
      </c>
      <c r="G58" s="178">
        <v>0</v>
      </c>
      <c r="H58" s="167">
        <v>0</v>
      </c>
      <c r="I58" s="53">
        <v>256914.66</v>
      </c>
      <c r="J58" s="141">
        <v>0</v>
      </c>
      <c r="K58" s="166"/>
      <c r="M58" s="147"/>
    </row>
    <row r="59" spans="1:13" s="160" customFormat="1" ht="15" customHeight="1">
      <c r="A59" s="159" t="s">
        <v>484</v>
      </c>
      <c r="B59" s="207" t="s">
        <v>485</v>
      </c>
      <c r="C59" s="159" t="s">
        <v>486</v>
      </c>
      <c r="D59" s="207" t="s">
        <v>487</v>
      </c>
      <c r="E59" s="207" t="s">
        <v>488</v>
      </c>
      <c r="F59" s="207" t="s">
        <v>489</v>
      </c>
      <c r="G59" s="159" t="s">
        <v>558</v>
      </c>
      <c r="H59" s="207" t="s">
        <v>490</v>
      </c>
      <c r="I59" s="159" t="s">
        <v>491</v>
      </c>
      <c r="J59" s="207" t="s">
        <v>492</v>
      </c>
      <c r="K59" s="207" t="s">
        <v>493</v>
      </c>
      <c r="M59" s="157"/>
    </row>
    <row r="60" spans="1:11" s="324" customFormat="1" ht="27.75" customHeight="1">
      <c r="A60" s="319" t="s">
        <v>522</v>
      </c>
      <c r="B60" s="320"/>
      <c r="C60" s="321">
        <f>SUM(C3:C52,C57:C58)</f>
        <v>19547881.5</v>
      </c>
      <c r="D60" s="321">
        <f>SUM(D3:D52,D57:D58)</f>
        <v>20030923.709999997</v>
      </c>
      <c r="E60" s="322">
        <f t="shared" si="3"/>
        <v>1.02471071916412</v>
      </c>
      <c r="F60" s="179">
        <f t="shared" si="1"/>
        <v>0.9999999999999998</v>
      </c>
      <c r="G60" s="323">
        <f>SUM(G3:G52,G57:G58)</f>
        <v>18394305.97</v>
      </c>
      <c r="H60" s="323">
        <f>SUM(H3:H52,H57:H58)</f>
        <v>18304485.21</v>
      </c>
      <c r="I60" s="323">
        <f>SUM(I3:I52,I57:I58)</f>
        <v>19881310.54</v>
      </c>
      <c r="J60" s="321">
        <f>SUM(J3:J52,J57:J58)</f>
        <v>19387515.060000002</v>
      </c>
      <c r="K60" s="179">
        <f>IF(D60=0,0,D60/J60)</f>
        <v>1.0331867517837532</v>
      </c>
    </row>
    <row r="61" spans="1:11" ht="15" customHeight="1">
      <c r="A61" s="66" t="s">
        <v>319</v>
      </c>
      <c r="B61" s="149"/>
      <c r="C61" s="285"/>
      <c r="D61" s="210"/>
      <c r="E61" s="302"/>
      <c r="F61" s="151"/>
      <c r="G61" s="156"/>
      <c r="H61" s="155"/>
      <c r="I61" s="155"/>
      <c r="J61" s="155"/>
      <c r="K61" s="151"/>
    </row>
    <row r="62" spans="1:13" s="79" customFormat="1" ht="21.75" customHeight="1">
      <c r="A62" s="78" t="s">
        <v>523</v>
      </c>
      <c r="B62" s="181"/>
      <c r="C62" s="214">
        <f>C64+C65+C66+C69+C70+C67+C68</f>
        <v>18491893.5</v>
      </c>
      <c r="D62" s="214">
        <f>D64+D65+D66+D69+D70+D67+D68</f>
        <v>18974933.129999995</v>
      </c>
      <c r="E62" s="322">
        <f t="shared" si="3"/>
        <v>1.0261216965152864</v>
      </c>
      <c r="F62" s="179">
        <f aca="true" t="shared" si="4" ref="F62:F76">D62/20030923.71</f>
        <v>0.947281982833731</v>
      </c>
      <c r="G62" s="182">
        <f>G64+G65+G66+G69+G70</f>
        <v>14779028.81</v>
      </c>
      <c r="H62" s="182">
        <f>H64+H65+H66+H69+H70</f>
        <v>16006017.87</v>
      </c>
      <c r="I62" s="182">
        <f>I64+I65+I66+I69+I70+I67+I68</f>
        <v>16763707.7</v>
      </c>
      <c r="J62" s="214">
        <f>J64+J65+J66+J69+J70+J67+J68</f>
        <v>17530815.94</v>
      </c>
      <c r="K62" s="183">
        <f>D62/J62</f>
        <v>1.0823759256239156</v>
      </c>
      <c r="M62" s="184"/>
    </row>
    <row r="63" spans="1:11" ht="12" customHeight="1">
      <c r="A63" s="66" t="s">
        <v>319</v>
      </c>
      <c r="B63" s="149"/>
      <c r="C63" s="294"/>
      <c r="D63" s="295"/>
      <c r="E63" s="302"/>
      <c r="F63" s="151"/>
      <c r="G63" s="185"/>
      <c r="H63" s="155"/>
      <c r="I63" s="155"/>
      <c r="J63" s="155"/>
      <c r="K63" s="151"/>
    </row>
    <row r="64" spans="1:11" ht="18.75" customHeight="1">
      <c r="A64" s="148" t="s">
        <v>524</v>
      </c>
      <c r="B64" s="149"/>
      <c r="C64" s="295">
        <f>C39+C40+C41</f>
        <v>4513424.13</v>
      </c>
      <c r="D64" s="295">
        <f>D39+D40+D41</f>
        <v>4451090.739999999</v>
      </c>
      <c r="E64" s="302">
        <f t="shared" si="3"/>
        <v>0.9861893347036277</v>
      </c>
      <c r="F64" s="151">
        <f t="shared" si="4"/>
        <v>0.22221095763935686</v>
      </c>
      <c r="G64" s="67">
        <f>G39+G40</f>
        <v>3621648.53</v>
      </c>
      <c r="H64" s="67">
        <f>H39+H40</f>
        <v>3689434.8</v>
      </c>
      <c r="I64" s="67">
        <f>I39+I40</f>
        <v>3785463.42</v>
      </c>
      <c r="J64" s="190">
        <f>J39+J40+J41</f>
        <v>3954841.8299999996</v>
      </c>
      <c r="K64" s="151">
        <f>D64/J64</f>
        <v>1.1254788260394222</v>
      </c>
    </row>
    <row r="65" spans="1:11" ht="29.25" customHeight="1">
      <c r="A65" s="148" t="s">
        <v>525</v>
      </c>
      <c r="B65" s="149"/>
      <c r="C65" s="294">
        <f>C42+C43+C44+C48</f>
        <v>328897.37</v>
      </c>
      <c r="D65" s="295">
        <f>D42+D43+D44+D48</f>
        <v>324820.47</v>
      </c>
      <c r="E65" s="302">
        <f t="shared" si="3"/>
        <v>0.9876043399191669</v>
      </c>
      <c r="F65" s="302">
        <f t="shared" si="4"/>
        <v>0.016215950632263675</v>
      </c>
      <c r="G65" s="295">
        <f>G42+G43+G44+G48</f>
        <v>279094.29000000004</v>
      </c>
      <c r="H65" s="295">
        <f>H42+H43+H44+H48</f>
        <v>328761.65</v>
      </c>
      <c r="I65" s="295">
        <f>I42+I43+I44+I48</f>
        <v>346461.14999999997</v>
      </c>
      <c r="J65" s="295">
        <f>J42+J43+J44+J48</f>
        <v>351329.95</v>
      </c>
      <c r="K65" s="151">
        <f>D65/J65</f>
        <v>0.9245453454793705</v>
      </c>
    </row>
    <row r="66" spans="1:11" ht="25.5">
      <c r="A66" s="187" t="s">
        <v>43</v>
      </c>
      <c r="B66" s="149"/>
      <c r="C66" s="300">
        <f>C52</f>
        <v>4020314</v>
      </c>
      <c r="D66" s="301">
        <f>D52</f>
        <v>4020314</v>
      </c>
      <c r="E66" s="302">
        <f t="shared" si="3"/>
        <v>1</v>
      </c>
      <c r="F66" s="302">
        <f t="shared" si="4"/>
        <v>0.20070537226363386</v>
      </c>
      <c r="G66" s="325">
        <f>G52</f>
        <v>3484328</v>
      </c>
      <c r="H66" s="325">
        <f>H52</f>
        <v>3960649</v>
      </c>
      <c r="I66" s="325">
        <f>I52</f>
        <v>3908308</v>
      </c>
      <c r="J66" s="190">
        <f>J52</f>
        <v>3904186</v>
      </c>
      <c r="K66" s="151">
        <f>D66/J66</f>
        <v>1.0297444845097032</v>
      </c>
    </row>
    <row r="67" spans="1:11" ht="24">
      <c r="A67" s="172" t="s">
        <v>516</v>
      </c>
      <c r="B67" s="149"/>
      <c r="C67" s="300">
        <f>C51</f>
        <v>0</v>
      </c>
      <c r="D67" s="301">
        <f>D51</f>
        <v>0</v>
      </c>
      <c r="E67" s="302">
        <f t="shared" si="3"/>
        <v>0</v>
      </c>
      <c r="F67" s="302">
        <f t="shared" si="4"/>
        <v>0</v>
      </c>
      <c r="G67" s="325">
        <f>G51</f>
        <v>0</v>
      </c>
      <c r="H67" s="325">
        <f>H51</f>
        <v>0</v>
      </c>
      <c r="I67" s="325">
        <f>I51</f>
        <v>15400</v>
      </c>
      <c r="J67" s="190">
        <f>J51</f>
        <v>0</v>
      </c>
      <c r="K67" s="151"/>
    </row>
    <row r="68" spans="1:11" ht="36">
      <c r="A68" s="173" t="s">
        <v>431</v>
      </c>
      <c r="B68" s="208"/>
      <c r="C68" s="309">
        <f>C49</f>
        <v>9538</v>
      </c>
      <c r="D68" s="308">
        <f>D49</f>
        <v>9538</v>
      </c>
      <c r="E68" s="165">
        <f t="shared" si="3"/>
        <v>1</v>
      </c>
      <c r="F68" s="165">
        <f t="shared" si="4"/>
        <v>0.0004761637624948051</v>
      </c>
      <c r="G68" s="326">
        <v>0</v>
      </c>
      <c r="H68" s="326">
        <v>0</v>
      </c>
      <c r="I68" s="333">
        <f>I49</f>
        <v>4385</v>
      </c>
      <c r="J68" s="226">
        <f>J49</f>
        <v>9045</v>
      </c>
      <c r="K68" s="166">
        <f>D68/J68</f>
        <v>1.054505251520177</v>
      </c>
    </row>
    <row r="69" spans="1:11" ht="60.75" customHeight="1">
      <c r="A69" s="327" t="s">
        <v>613</v>
      </c>
      <c r="B69" s="149"/>
      <c r="C69" s="309">
        <f>C36+C38+C50</f>
        <v>58235</v>
      </c>
      <c r="D69" s="308">
        <f>D36+D38+D50</f>
        <v>58234.66</v>
      </c>
      <c r="E69" s="165">
        <f t="shared" si="3"/>
        <v>0.9999941615866748</v>
      </c>
      <c r="F69" s="165">
        <f t="shared" si="4"/>
        <v>0.0029072378709588727</v>
      </c>
      <c r="G69" s="308">
        <f>G36+G38+G50+G33</f>
        <v>141103.35</v>
      </c>
      <c r="H69" s="308">
        <f>H36+H38+H50+H33</f>
        <v>308148.64</v>
      </c>
      <c r="I69" s="308">
        <f>I36+I38+I50</f>
        <v>183283.16</v>
      </c>
      <c r="J69" s="308">
        <f>J36+J38+J50</f>
        <v>246436.13999999998</v>
      </c>
      <c r="K69" s="166">
        <f>D69/I69</f>
        <v>0.31773055418730234</v>
      </c>
    </row>
    <row r="70" spans="1:11" ht="21.75" customHeight="1">
      <c r="A70" s="187" t="s">
        <v>615</v>
      </c>
      <c r="B70" s="149"/>
      <c r="C70" s="294">
        <f>SUM(C3:C26)+C29+C31+C32+C34+C35+C45+C46+C33</f>
        <v>9561485</v>
      </c>
      <c r="D70" s="295">
        <f>SUM(D3:D26)+D29+D31+D32+D34+D35+D45+D46+D33</f>
        <v>10110935.259999998</v>
      </c>
      <c r="E70" s="302">
        <f t="shared" si="3"/>
        <v>1.0574649502666162</v>
      </c>
      <c r="F70" s="151">
        <f t="shared" si="4"/>
        <v>0.5047663006650229</v>
      </c>
      <c r="G70" s="67">
        <f>SUM(G3:G26)+G29+G31+G32+G34+G35+G45+G46+G49</f>
        <v>7252854.640000001</v>
      </c>
      <c r="H70" s="67">
        <f>SUM(H3:H26)+H29+H31+H32+H34+H35+H45+H46+H49</f>
        <v>7719023.78</v>
      </c>
      <c r="I70" s="67">
        <f>SUM(I3:I26)+I29+I31+I32+I34+I35+I45+I46+I33</f>
        <v>8520406.969999999</v>
      </c>
      <c r="J70" s="190">
        <f>SUM(J3:J26)+J29+J31+J32+J34+J35+J45+J46+J33</f>
        <v>9064977.020000001</v>
      </c>
      <c r="K70" s="151">
        <f>D70/J70</f>
        <v>1.1153845440195056</v>
      </c>
    </row>
    <row r="71" spans="1:13" s="79" customFormat="1" ht="22.5" customHeight="1">
      <c r="A71" s="188" t="s">
        <v>526</v>
      </c>
      <c r="B71" s="181"/>
      <c r="C71" s="328">
        <f>C27+C28+C30+C57+C58</f>
        <v>1055988</v>
      </c>
      <c r="D71" s="189">
        <f aca="true" t="shared" si="5" ref="D71:J71">D27+D28+D30+D57+D58</f>
        <v>1055990.58</v>
      </c>
      <c r="E71" s="329">
        <f t="shared" si="3"/>
        <v>1.000002443209582</v>
      </c>
      <c r="F71" s="183">
        <f t="shared" si="4"/>
        <v>0.05271801716626877</v>
      </c>
      <c r="G71" s="189">
        <f t="shared" si="5"/>
        <v>3615277.16</v>
      </c>
      <c r="H71" s="189">
        <f t="shared" si="5"/>
        <v>2298467.34</v>
      </c>
      <c r="I71" s="189">
        <f t="shared" si="5"/>
        <v>3117602.8400000003</v>
      </c>
      <c r="J71" s="189">
        <f t="shared" si="5"/>
        <v>1856699.12</v>
      </c>
      <c r="K71" s="183">
        <f>D71/J71</f>
        <v>0.5687462059011479</v>
      </c>
      <c r="M71" s="184"/>
    </row>
    <row r="72" spans="1:11" ht="12.75">
      <c r="A72" s="187" t="s">
        <v>322</v>
      </c>
      <c r="B72" s="149"/>
      <c r="C72" s="294"/>
      <c r="D72" s="295"/>
      <c r="E72" s="302"/>
      <c r="F72" s="151"/>
      <c r="G72" s="156"/>
      <c r="H72" s="155"/>
      <c r="I72" s="155"/>
      <c r="J72" s="155"/>
      <c r="K72" s="151"/>
    </row>
    <row r="73" spans="1:11" ht="40.5" customHeight="1">
      <c r="A73" s="187" t="s">
        <v>527</v>
      </c>
      <c r="B73" s="330" t="s">
        <v>614</v>
      </c>
      <c r="C73" s="296">
        <f>C28+C30+C27</f>
        <v>41991</v>
      </c>
      <c r="D73" s="297">
        <f>D28+D30+D27</f>
        <v>41992.17</v>
      </c>
      <c r="E73" s="165">
        <f t="shared" si="3"/>
        <v>1.0000278631135242</v>
      </c>
      <c r="F73" s="166">
        <f t="shared" si="4"/>
        <v>0.0020963671275447135</v>
      </c>
      <c r="G73" s="226">
        <f>G28+G30+G27</f>
        <v>354615.57999999996</v>
      </c>
      <c r="H73" s="226">
        <f>H28+H30+H27</f>
        <v>328812.67</v>
      </c>
      <c r="I73" s="226">
        <f>I28+I30+I27</f>
        <v>37663.66</v>
      </c>
      <c r="J73" s="226">
        <f>J28+J30+J27</f>
        <v>308703.8</v>
      </c>
      <c r="K73" s="166">
        <f>D73/J73</f>
        <v>0.13602738288287997</v>
      </c>
    </row>
    <row r="74" spans="1:12" ht="77.25" customHeight="1">
      <c r="A74" s="128" t="s">
        <v>520</v>
      </c>
      <c r="B74" s="331">
        <v>6260</v>
      </c>
      <c r="C74" s="309">
        <f>C58</f>
        <v>508000</v>
      </c>
      <c r="D74" s="308">
        <f aca="true" t="shared" si="6" ref="D74:J74">D58</f>
        <v>508000</v>
      </c>
      <c r="E74" s="165">
        <f t="shared" si="3"/>
        <v>1</v>
      </c>
      <c r="F74" s="166">
        <f t="shared" si="4"/>
        <v>0.025360787518070978</v>
      </c>
      <c r="G74" s="309">
        <f t="shared" si="6"/>
        <v>0</v>
      </c>
      <c r="H74" s="309">
        <f t="shared" si="6"/>
        <v>0</v>
      </c>
      <c r="I74" s="308">
        <f t="shared" si="6"/>
        <v>256914.66</v>
      </c>
      <c r="J74" s="309">
        <f t="shared" si="6"/>
        <v>0</v>
      </c>
      <c r="K74" s="165"/>
      <c r="L74" s="332"/>
    </row>
    <row r="75" spans="1:13" s="160" customFormat="1" ht="15" customHeight="1">
      <c r="A75" s="159" t="s">
        <v>484</v>
      </c>
      <c r="B75" s="207" t="s">
        <v>485</v>
      </c>
      <c r="C75" s="159" t="s">
        <v>486</v>
      </c>
      <c r="D75" s="207" t="s">
        <v>487</v>
      </c>
      <c r="E75" s="207" t="s">
        <v>488</v>
      </c>
      <c r="F75" s="207" t="s">
        <v>489</v>
      </c>
      <c r="G75" s="159" t="s">
        <v>558</v>
      </c>
      <c r="H75" s="207" t="s">
        <v>490</v>
      </c>
      <c r="I75" s="159" t="s">
        <v>491</v>
      </c>
      <c r="J75" s="207" t="s">
        <v>492</v>
      </c>
      <c r="K75" s="207" t="s">
        <v>493</v>
      </c>
      <c r="M75" s="157"/>
    </row>
    <row r="76" spans="1:12" ht="52.5" customHeight="1">
      <c r="A76" s="187" t="s">
        <v>528</v>
      </c>
      <c r="B76" s="331">
        <v>6207</v>
      </c>
      <c r="C76" s="309">
        <f>C57</f>
        <v>505997</v>
      </c>
      <c r="D76" s="308">
        <f>D57</f>
        <v>505998.41</v>
      </c>
      <c r="E76" s="165">
        <f t="shared" si="3"/>
        <v>1.000002786577786</v>
      </c>
      <c r="F76" s="166">
        <f t="shared" si="4"/>
        <v>0.02526086252065307</v>
      </c>
      <c r="G76" s="308">
        <f>G57</f>
        <v>3260661.58</v>
      </c>
      <c r="H76" s="308">
        <f>H57</f>
        <v>1969654.67</v>
      </c>
      <c r="I76" s="308">
        <f>I57</f>
        <v>2823024.52</v>
      </c>
      <c r="J76" s="308">
        <f>J57</f>
        <v>1547995.32</v>
      </c>
      <c r="K76" s="165">
        <f>D76/J76</f>
        <v>0.32687334610288094</v>
      </c>
      <c r="L76" s="332"/>
    </row>
    <row r="77" spans="5:10" ht="12.75">
      <c r="E77" s="192"/>
      <c r="F77" s="192"/>
      <c r="G77" s="192"/>
      <c r="H77" s="192"/>
      <c r="I77" s="192"/>
      <c r="J77" s="192"/>
    </row>
    <row r="99" ht="12.75" customHeight="1"/>
    <row r="100" ht="13.5" customHeight="1"/>
    <row r="101" ht="12.75">
      <c r="E101" s="84"/>
    </row>
    <row r="102" ht="12.75">
      <c r="E102" s="84"/>
    </row>
    <row r="103" ht="12.75">
      <c r="E103" s="84"/>
    </row>
    <row r="104" ht="12.75">
      <c r="E104" s="84"/>
    </row>
    <row r="105" ht="12.75">
      <c r="E105" s="84"/>
    </row>
    <row r="106" ht="12.75">
      <c r="E106" s="84"/>
    </row>
    <row r="107" ht="12.75">
      <c r="E107" s="84"/>
    </row>
    <row r="108" ht="12.75">
      <c r="E108" s="84"/>
    </row>
    <row r="109" ht="12.75">
      <c r="E109" s="84"/>
    </row>
    <row r="110" ht="12.75">
      <c r="E110" s="84"/>
    </row>
    <row r="111" ht="12.75">
      <c r="E111" s="84"/>
    </row>
    <row r="112" ht="12.75">
      <c r="E112" s="84"/>
    </row>
    <row r="113" ht="12.75">
      <c r="E113" s="84"/>
    </row>
    <row r="114" ht="12.75">
      <c r="E114" s="84"/>
    </row>
    <row r="115" ht="12.75">
      <c r="E115" s="84"/>
    </row>
    <row r="116" ht="12.75">
      <c r="E116" s="84"/>
    </row>
    <row r="117" ht="12.75">
      <c r="E117" s="84"/>
    </row>
    <row r="118" ht="12.75">
      <c r="E118" s="84"/>
    </row>
    <row r="119" ht="12.75">
      <c r="E119" s="84"/>
    </row>
    <row r="120" ht="12.75">
      <c r="E120" s="84"/>
    </row>
    <row r="121" ht="12.75">
      <c r="E121" s="84"/>
    </row>
    <row r="122" ht="12.75">
      <c r="E122" s="84"/>
    </row>
    <row r="123" ht="12.75">
      <c r="E123" s="84"/>
    </row>
    <row r="124" ht="12.75">
      <c r="E124" s="84"/>
    </row>
    <row r="125" ht="12.75">
      <c r="E125" s="84"/>
    </row>
    <row r="126" ht="12.75">
      <c r="E126" s="84"/>
    </row>
    <row r="127" ht="12.75">
      <c r="E127" s="84"/>
    </row>
    <row r="128" ht="12.75">
      <c r="E128" s="84"/>
    </row>
    <row r="129" ht="12.75">
      <c r="E129" s="84"/>
    </row>
    <row r="130" ht="12.75">
      <c r="E130" s="84"/>
    </row>
    <row r="131" ht="12.75">
      <c r="E131" s="84"/>
    </row>
    <row r="132" ht="12.75">
      <c r="E132" s="84"/>
    </row>
    <row r="133" ht="12.75">
      <c r="E133" s="84"/>
    </row>
    <row r="134" ht="12.75">
      <c r="E134" s="84"/>
    </row>
    <row r="135" ht="12.75">
      <c r="E135" s="84"/>
    </row>
    <row r="136" ht="12.75">
      <c r="E136" s="84"/>
    </row>
    <row r="137" ht="12.75">
      <c r="E137" s="84"/>
    </row>
    <row r="138" ht="12.75">
      <c r="E138" s="84"/>
    </row>
    <row r="139" ht="12.75">
      <c r="E139" s="84"/>
    </row>
    <row r="140" ht="12.75">
      <c r="E140" s="84"/>
    </row>
    <row r="141" ht="12.75">
      <c r="E141" s="84"/>
    </row>
    <row r="142" ht="12.75">
      <c r="E142" s="84"/>
    </row>
    <row r="143" ht="12.75">
      <c r="E143" s="84"/>
    </row>
    <row r="144" ht="12.75">
      <c r="E144" s="84"/>
    </row>
    <row r="145" ht="12.75">
      <c r="E145" s="84"/>
    </row>
    <row r="146" ht="12.75">
      <c r="E146" s="84"/>
    </row>
    <row r="147" ht="12.75">
      <c r="E147" s="84"/>
    </row>
    <row r="148" ht="12.75">
      <c r="E148" s="84"/>
    </row>
    <row r="149" ht="12.75">
      <c r="E149" s="84"/>
    </row>
    <row r="150" ht="12.75">
      <c r="E150" s="84"/>
    </row>
    <row r="151" ht="12.75">
      <c r="E151" s="84"/>
    </row>
    <row r="152" ht="12.75">
      <c r="E152" s="84"/>
    </row>
    <row r="153" ht="12.75">
      <c r="E153" s="84"/>
    </row>
    <row r="154" ht="12.75">
      <c r="E154" s="84"/>
    </row>
    <row r="155" ht="12.75">
      <c r="E155" s="84"/>
    </row>
    <row r="156" ht="12.75">
      <c r="E156" s="84"/>
    </row>
    <row r="157" ht="12.75">
      <c r="E157" s="84"/>
    </row>
    <row r="158" ht="12.75">
      <c r="E158" s="84"/>
    </row>
    <row r="159" ht="12.75">
      <c r="E159" s="84"/>
    </row>
    <row r="160" ht="12.75">
      <c r="E160" s="84"/>
    </row>
    <row r="161" ht="12.75">
      <c r="E161" s="84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headerFooter alignWithMargins="0">
    <oddHeader>&amp;R&amp;"Arial CE,Pogrubiony"&amp;11Załącznik Nr 3&amp;"Arial CE,Standardowy"&amp;10 
do sprawozdania z wykonania budżetu Miasta Radziejów za 2014 rok</oddHeader>
    <oddFooter xml:space="preserve">&amp;C&amp;P&amp;R&amp;"Arial CE,Pogrubiony"DOCHODY WG  §§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"/>
  <sheetViews>
    <sheetView tabSelected="1" view="pageLayout" workbookViewId="0" topLeftCell="A1">
      <selection activeCell="A95" sqref="A95"/>
    </sheetView>
  </sheetViews>
  <sheetFormatPr defaultColWidth="9.00390625" defaultRowHeight="12.75"/>
  <cols>
    <col min="1" max="1" width="31.625" style="202" customWidth="1"/>
    <col min="2" max="2" width="5.375" style="197" customWidth="1"/>
    <col min="3" max="3" width="12.625" style="215" customWidth="1"/>
    <col min="4" max="4" width="12.25390625" style="216" customWidth="1"/>
    <col min="5" max="5" width="7.875" style="204" customWidth="1"/>
    <col min="6" max="6" width="8.25390625" style="205" customWidth="1"/>
    <col min="7" max="9" width="12.375" style="203" customWidth="1"/>
    <col min="10" max="10" width="12.25390625" style="216" customWidth="1"/>
    <col min="11" max="11" width="8.375" style="197" customWidth="1"/>
    <col min="12" max="16384" width="9.125" style="197" customWidth="1"/>
  </cols>
  <sheetData>
    <row r="1" spans="1:11" ht="56.25" customHeight="1">
      <c r="A1" s="194" t="s">
        <v>0</v>
      </c>
      <c r="B1" s="194" t="s">
        <v>3</v>
      </c>
      <c r="C1" s="213" t="s">
        <v>559</v>
      </c>
      <c r="D1" s="212" t="s">
        <v>560</v>
      </c>
      <c r="E1" s="196" t="s">
        <v>530</v>
      </c>
      <c r="F1" s="217" t="s">
        <v>552</v>
      </c>
      <c r="G1" s="195" t="s">
        <v>531</v>
      </c>
      <c r="H1" s="195" t="s">
        <v>532</v>
      </c>
      <c r="I1" s="212" t="s">
        <v>529</v>
      </c>
      <c r="J1" s="212" t="s">
        <v>551</v>
      </c>
      <c r="K1" s="335" t="s">
        <v>617</v>
      </c>
    </row>
    <row r="2" spans="1:11" s="229" customFormat="1" ht="14.25" customHeight="1">
      <c r="A2" s="227" t="s">
        <v>484</v>
      </c>
      <c r="B2" s="227" t="s">
        <v>485</v>
      </c>
      <c r="C2" s="228" t="s">
        <v>486</v>
      </c>
      <c r="D2" s="227" t="s">
        <v>487</v>
      </c>
      <c r="E2" s="227" t="s">
        <v>488</v>
      </c>
      <c r="F2" s="228" t="s">
        <v>489</v>
      </c>
      <c r="G2" s="227" t="s">
        <v>558</v>
      </c>
      <c r="H2" s="227" t="s">
        <v>490</v>
      </c>
      <c r="I2" s="228" t="s">
        <v>491</v>
      </c>
      <c r="J2" s="227" t="s">
        <v>492</v>
      </c>
      <c r="K2" s="227" t="s">
        <v>493</v>
      </c>
    </row>
    <row r="3" spans="1:11" ht="36.75" customHeight="1">
      <c r="A3" s="334" t="s">
        <v>533</v>
      </c>
      <c r="B3" s="337">
        <v>2310</v>
      </c>
      <c r="C3" s="338">
        <v>13500</v>
      </c>
      <c r="D3" s="338">
        <v>13453.7</v>
      </c>
      <c r="E3" s="339">
        <f>D3/C3</f>
        <v>0.9965703703703704</v>
      </c>
      <c r="F3" s="340">
        <f>D3/19783360.81</f>
        <v>0.0006800512880096434</v>
      </c>
      <c r="G3" s="341">
        <v>1500</v>
      </c>
      <c r="H3" s="341">
        <v>1712.8</v>
      </c>
      <c r="I3" s="341">
        <v>9674.46</v>
      </c>
      <c r="J3" s="338">
        <v>13913</v>
      </c>
      <c r="K3" s="340">
        <f>D3/J3</f>
        <v>0.9669877093365917</v>
      </c>
    </row>
    <row r="4" spans="1:11" ht="46.5" customHeight="1">
      <c r="A4" s="124" t="s">
        <v>534</v>
      </c>
      <c r="B4" s="337">
        <v>2330</v>
      </c>
      <c r="C4" s="338">
        <v>0</v>
      </c>
      <c r="D4" s="338">
        <v>0</v>
      </c>
      <c r="E4" s="339"/>
      <c r="F4" s="340">
        <f aca="true" t="shared" si="0" ref="F4:F60">D4/19783360.81</f>
        <v>0</v>
      </c>
      <c r="G4" s="341">
        <v>820.1</v>
      </c>
      <c r="H4" s="341">
        <v>295.8</v>
      </c>
      <c r="I4" s="341">
        <v>292.9</v>
      </c>
      <c r="J4" s="338">
        <v>0</v>
      </c>
      <c r="K4" s="340"/>
    </row>
    <row r="5" spans="1:11" ht="31.5" customHeight="1">
      <c r="A5" s="334" t="s">
        <v>195</v>
      </c>
      <c r="B5" s="337">
        <v>2480</v>
      </c>
      <c r="C5" s="338">
        <v>600000</v>
      </c>
      <c r="D5" s="338">
        <v>600000</v>
      </c>
      <c r="E5" s="339">
        <f aca="true" t="shared" si="1" ref="E5:E60">D5/C5</f>
        <v>1</v>
      </c>
      <c r="F5" s="340">
        <f>D5/19783360.81</f>
        <v>0.030328517270772057</v>
      </c>
      <c r="G5" s="341">
        <v>644500</v>
      </c>
      <c r="H5" s="341">
        <v>544950</v>
      </c>
      <c r="I5" s="341">
        <v>558000</v>
      </c>
      <c r="J5" s="338">
        <v>575500</v>
      </c>
      <c r="K5" s="340">
        <f aca="true" t="shared" si="2" ref="K5:K60">D5/J5</f>
        <v>1.0425716768027802</v>
      </c>
    </row>
    <row r="6" spans="1:11" ht="42" customHeight="1">
      <c r="A6" s="334" t="s">
        <v>622</v>
      </c>
      <c r="B6" s="337">
        <v>2710</v>
      </c>
      <c r="C6" s="338">
        <v>1500</v>
      </c>
      <c r="D6" s="338">
        <v>1500</v>
      </c>
      <c r="E6" s="339">
        <f t="shared" si="1"/>
        <v>1</v>
      </c>
      <c r="F6" s="340">
        <f t="shared" si="0"/>
        <v>7.582129317693014E-05</v>
      </c>
      <c r="G6" s="341">
        <v>3000</v>
      </c>
      <c r="H6" s="341">
        <v>0</v>
      </c>
      <c r="I6" s="341">
        <v>0</v>
      </c>
      <c r="J6" s="338">
        <v>0</v>
      </c>
      <c r="K6" s="340"/>
    </row>
    <row r="7" spans="1:11" ht="59.25" customHeight="1">
      <c r="A7" s="124" t="s">
        <v>620</v>
      </c>
      <c r="B7" s="337">
        <v>2720</v>
      </c>
      <c r="C7" s="338">
        <v>0</v>
      </c>
      <c r="D7" s="338">
        <v>0</v>
      </c>
      <c r="E7" s="339"/>
      <c r="F7" s="340">
        <f t="shared" si="0"/>
        <v>0</v>
      </c>
      <c r="G7" s="341">
        <v>0</v>
      </c>
      <c r="H7" s="341">
        <v>0</v>
      </c>
      <c r="I7" s="341">
        <v>0</v>
      </c>
      <c r="J7" s="338">
        <v>4305</v>
      </c>
      <c r="K7" s="340">
        <f t="shared" si="2"/>
        <v>0</v>
      </c>
    </row>
    <row r="8" spans="1:11" ht="42" customHeight="1">
      <c r="A8" s="334" t="s">
        <v>193</v>
      </c>
      <c r="B8" s="337">
        <v>2820</v>
      </c>
      <c r="C8" s="338">
        <v>115000</v>
      </c>
      <c r="D8" s="338">
        <v>115000</v>
      </c>
      <c r="E8" s="339">
        <f t="shared" si="1"/>
        <v>1</v>
      </c>
      <c r="F8" s="340">
        <f t="shared" si="0"/>
        <v>0.005812965810231311</v>
      </c>
      <c r="G8" s="341">
        <v>120000</v>
      </c>
      <c r="H8" s="341">
        <v>124459.38</v>
      </c>
      <c r="I8" s="341">
        <v>129599.86</v>
      </c>
      <c r="J8" s="338">
        <v>115000</v>
      </c>
      <c r="K8" s="340">
        <f t="shared" si="2"/>
        <v>1</v>
      </c>
    </row>
    <row r="9" spans="1:11" ht="42" customHeight="1">
      <c r="A9" s="124" t="s">
        <v>354</v>
      </c>
      <c r="B9" s="337">
        <v>2850</v>
      </c>
      <c r="C9" s="338">
        <v>850</v>
      </c>
      <c r="D9" s="338">
        <v>814.06</v>
      </c>
      <c r="E9" s="339">
        <f t="shared" si="1"/>
        <v>0.9577176470588235</v>
      </c>
      <c r="F9" s="340">
        <f t="shared" si="0"/>
        <v>4.114872128240783E-05</v>
      </c>
      <c r="G9" s="341">
        <v>557.87</v>
      </c>
      <c r="H9" s="341">
        <v>590.92</v>
      </c>
      <c r="I9" s="341">
        <v>746.56</v>
      </c>
      <c r="J9" s="338">
        <v>815.7</v>
      </c>
      <c r="K9" s="340">
        <f t="shared" si="2"/>
        <v>0.9979894569081769</v>
      </c>
    </row>
    <row r="10" spans="1:11" ht="48.75" customHeight="1">
      <c r="A10" s="334" t="s">
        <v>535</v>
      </c>
      <c r="B10" s="337">
        <v>2900</v>
      </c>
      <c r="C10" s="338">
        <v>7965</v>
      </c>
      <c r="D10" s="338">
        <v>7965</v>
      </c>
      <c r="E10" s="339">
        <f t="shared" si="1"/>
        <v>1</v>
      </c>
      <c r="F10" s="340">
        <f t="shared" si="0"/>
        <v>0.00040261106676949904</v>
      </c>
      <c r="G10" s="341">
        <v>1160.4</v>
      </c>
      <c r="H10" s="341">
        <v>4889.2</v>
      </c>
      <c r="I10" s="341">
        <v>5382.92</v>
      </c>
      <c r="J10" s="338">
        <v>5439</v>
      </c>
      <c r="K10" s="340">
        <f t="shared" si="2"/>
        <v>1.4644236072807502</v>
      </c>
    </row>
    <row r="11" spans="1:11" ht="75.75" customHeight="1">
      <c r="A11" s="124" t="s">
        <v>621</v>
      </c>
      <c r="B11" s="337">
        <v>2910</v>
      </c>
      <c r="C11" s="338">
        <v>1000</v>
      </c>
      <c r="D11" s="338">
        <v>524.4</v>
      </c>
      <c r="E11" s="339">
        <f t="shared" si="1"/>
        <v>0.5244</v>
      </c>
      <c r="F11" s="340">
        <f t="shared" si="0"/>
        <v>2.6507124094654774E-05</v>
      </c>
      <c r="G11" s="341">
        <v>3041</v>
      </c>
      <c r="H11" s="341">
        <v>3800.76</v>
      </c>
      <c r="I11" s="341">
        <v>2855</v>
      </c>
      <c r="J11" s="338">
        <v>1999</v>
      </c>
      <c r="K11" s="340">
        <f t="shared" si="2"/>
        <v>0.2623311655827914</v>
      </c>
    </row>
    <row r="12" spans="1:11" s="199" customFormat="1" ht="14.25" customHeight="1">
      <c r="A12" s="198" t="s">
        <v>484</v>
      </c>
      <c r="B12" s="342" t="s">
        <v>485</v>
      </c>
      <c r="C12" s="343" t="s">
        <v>486</v>
      </c>
      <c r="D12" s="342" t="s">
        <v>487</v>
      </c>
      <c r="E12" s="198" t="s">
        <v>488</v>
      </c>
      <c r="F12" s="342" t="s">
        <v>489</v>
      </c>
      <c r="G12" s="343" t="s">
        <v>558</v>
      </c>
      <c r="H12" s="342" t="s">
        <v>490</v>
      </c>
      <c r="I12" s="198" t="s">
        <v>491</v>
      </c>
      <c r="J12" s="342" t="s">
        <v>492</v>
      </c>
      <c r="K12" s="343" t="s">
        <v>493</v>
      </c>
    </row>
    <row r="13" spans="1:11" s="199" customFormat="1" ht="71.25" customHeight="1">
      <c r="A13" s="124" t="s">
        <v>621</v>
      </c>
      <c r="B13" s="337">
        <v>2917</v>
      </c>
      <c r="C13" s="344">
        <v>0</v>
      </c>
      <c r="D13" s="344">
        <v>0</v>
      </c>
      <c r="E13" s="339"/>
      <c r="F13" s="340">
        <f t="shared" si="0"/>
        <v>0</v>
      </c>
      <c r="G13" s="345">
        <v>253.3</v>
      </c>
      <c r="H13" s="345">
        <v>59.65</v>
      </c>
      <c r="I13" s="345">
        <v>486.01</v>
      </c>
      <c r="J13" s="344">
        <v>0</v>
      </c>
      <c r="K13" s="340"/>
    </row>
    <row r="14" spans="1:11" s="199" customFormat="1" ht="71.25" customHeight="1">
      <c r="A14" s="124" t="s">
        <v>621</v>
      </c>
      <c r="B14" s="337">
        <v>2918</v>
      </c>
      <c r="C14" s="344">
        <v>0</v>
      </c>
      <c r="D14" s="344">
        <v>0</v>
      </c>
      <c r="E14" s="339"/>
      <c r="F14" s="340">
        <f t="shared" si="0"/>
        <v>0</v>
      </c>
      <c r="G14" s="345">
        <v>1802</v>
      </c>
      <c r="H14" s="345">
        <v>0</v>
      </c>
      <c r="I14" s="345">
        <v>0</v>
      </c>
      <c r="J14" s="344">
        <v>0</v>
      </c>
      <c r="K14" s="340"/>
    </row>
    <row r="15" spans="1:11" s="199" customFormat="1" ht="72.75" customHeight="1">
      <c r="A15" s="124" t="s">
        <v>536</v>
      </c>
      <c r="B15" s="337">
        <v>2919</v>
      </c>
      <c r="C15" s="344">
        <v>0</v>
      </c>
      <c r="D15" s="344">
        <v>0</v>
      </c>
      <c r="E15" s="339"/>
      <c r="F15" s="340">
        <f t="shared" si="0"/>
        <v>0</v>
      </c>
      <c r="G15" s="345">
        <v>362.7</v>
      </c>
      <c r="H15" s="345">
        <v>10.53</v>
      </c>
      <c r="I15" s="345">
        <v>25.73</v>
      </c>
      <c r="J15" s="344">
        <v>0</v>
      </c>
      <c r="K15" s="340"/>
    </row>
    <row r="16" spans="1:11" s="199" customFormat="1" ht="24.75" customHeight="1">
      <c r="A16" s="132" t="s">
        <v>449</v>
      </c>
      <c r="B16" s="337">
        <v>3000</v>
      </c>
      <c r="C16" s="344">
        <v>2000</v>
      </c>
      <c r="D16" s="344">
        <v>2000</v>
      </c>
      <c r="E16" s="339">
        <f t="shared" si="1"/>
        <v>1</v>
      </c>
      <c r="F16" s="340">
        <f t="shared" si="0"/>
        <v>0.00010109505756924018</v>
      </c>
      <c r="G16" s="345">
        <v>0</v>
      </c>
      <c r="H16" s="345">
        <v>0</v>
      </c>
      <c r="I16" s="345">
        <v>0</v>
      </c>
      <c r="J16" s="344">
        <v>2000</v>
      </c>
      <c r="K16" s="340">
        <f t="shared" si="2"/>
        <v>1</v>
      </c>
    </row>
    <row r="17" spans="1:11" ht="27" customHeight="1">
      <c r="A17" s="162" t="s">
        <v>301</v>
      </c>
      <c r="B17" s="337">
        <v>3020</v>
      </c>
      <c r="C17" s="338">
        <v>57691</v>
      </c>
      <c r="D17" s="338">
        <v>50453.53</v>
      </c>
      <c r="E17" s="339">
        <f t="shared" si="1"/>
        <v>0.8745476764139987</v>
      </c>
      <c r="F17" s="340">
        <f t="shared" si="0"/>
        <v>0.002550301259960693</v>
      </c>
      <c r="G17" s="341">
        <v>40754.63</v>
      </c>
      <c r="H17" s="341">
        <v>43892.82</v>
      </c>
      <c r="I17" s="341">
        <v>42136.42</v>
      </c>
      <c r="J17" s="338">
        <v>46410.39</v>
      </c>
      <c r="K17" s="340">
        <f t="shared" si="2"/>
        <v>1.0871171304529008</v>
      </c>
    </row>
    <row r="18" spans="1:11" ht="22.5" customHeight="1">
      <c r="A18" s="162" t="s">
        <v>23</v>
      </c>
      <c r="B18" s="337">
        <v>3030</v>
      </c>
      <c r="C18" s="338">
        <v>133224</v>
      </c>
      <c r="D18" s="338">
        <v>116190.8</v>
      </c>
      <c r="E18" s="339">
        <f t="shared" si="1"/>
        <v>0.8721461598510779</v>
      </c>
      <c r="F18" s="340">
        <f t="shared" si="0"/>
        <v>0.0058731578075080365</v>
      </c>
      <c r="G18" s="341">
        <v>84345.02</v>
      </c>
      <c r="H18" s="341">
        <v>82395.62</v>
      </c>
      <c r="I18" s="341">
        <v>76564.5</v>
      </c>
      <c r="J18" s="338">
        <v>79859</v>
      </c>
      <c r="K18" s="340">
        <f t="shared" si="2"/>
        <v>1.4549493482262488</v>
      </c>
    </row>
    <row r="19" spans="1:11" ht="29.25" customHeight="1">
      <c r="A19" s="346" t="s">
        <v>537</v>
      </c>
      <c r="B19" s="337">
        <v>3040</v>
      </c>
      <c r="C19" s="338">
        <v>0</v>
      </c>
      <c r="D19" s="338">
        <v>0</v>
      </c>
      <c r="E19" s="339"/>
      <c r="F19" s="340">
        <f t="shared" si="0"/>
        <v>0</v>
      </c>
      <c r="G19" s="341">
        <v>7394</v>
      </c>
      <c r="H19" s="341">
        <v>14000</v>
      </c>
      <c r="I19" s="341">
        <v>0</v>
      </c>
      <c r="J19" s="338">
        <v>0</v>
      </c>
      <c r="K19" s="340"/>
    </row>
    <row r="20" spans="1:11" ht="19.5" customHeight="1">
      <c r="A20" s="347" t="s">
        <v>53</v>
      </c>
      <c r="B20" s="337">
        <v>3110</v>
      </c>
      <c r="C20" s="338">
        <v>3994096.47</v>
      </c>
      <c r="D20" s="338">
        <v>3900834.62</v>
      </c>
      <c r="E20" s="339">
        <f t="shared" si="1"/>
        <v>0.9766500757554311</v>
      </c>
      <c r="F20" s="340">
        <f t="shared" si="0"/>
        <v>0.1971775502384926</v>
      </c>
      <c r="G20" s="341">
        <v>3457075.09</v>
      </c>
      <c r="H20" s="341">
        <v>3551645.86</v>
      </c>
      <c r="I20" s="341">
        <v>3648847.58</v>
      </c>
      <c r="J20" s="338">
        <v>3676525.49</v>
      </c>
      <c r="K20" s="340">
        <f t="shared" si="2"/>
        <v>1.0610111722630815</v>
      </c>
    </row>
    <row r="21" spans="1:11" ht="19.5" customHeight="1">
      <c r="A21" s="347" t="s">
        <v>53</v>
      </c>
      <c r="B21" s="337">
        <v>3119</v>
      </c>
      <c r="C21" s="338">
        <v>0</v>
      </c>
      <c r="D21" s="338">
        <v>0</v>
      </c>
      <c r="E21" s="339"/>
      <c r="F21" s="340">
        <f t="shared" si="0"/>
        <v>0</v>
      </c>
      <c r="G21" s="341">
        <v>9222.27</v>
      </c>
      <c r="H21" s="341">
        <v>13521.45</v>
      </c>
      <c r="I21" s="341">
        <v>15226.46</v>
      </c>
      <c r="J21" s="338">
        <v>13704.71</v>
      </c>
      <c r="K21" s="340">
        <f t="shared" si="2"/>
        <v>0</v>
      </c>
    </row>
    <row r="22" spans="1:11" ht="19.5" customHeight="1">
      <c r="A22" s="347" t="s">
        <v>174</v>
      </c>
      <c r="B22" s="337">
        <v>3240</v>
      </c>
      <c r="C22" s="338">
        <v>12800</v>
      </c>
      <c r="D22" s="338">
        <v>12777</v>
      </c>
      <c r="E22" s="339">
        <f t="shared" si="1"/>
        <v>0.998203125</v>
      </c>
      <c r="F22" s="340">
        <f t="shared" si="0"/>
        <v>0.0006458457752810909</v>
      </c>
      <c r="G22" s="341">
        <v>12768</v>
      </c>
      <c r="H22" s="341">
        <v>12333</v>
      </c>
      <c r="I22" s="341">
        <v>9615</v>
      </c>
      <c r="J22" s="338">
        <v>12694</v>
      </c>
      <c r="K22" s="340">
        <f t="shared" si="2"/>
        <v>1.0065385221364425</v>
      </c>
    </row>
    <row r="23" spans="1:11" ht="19.5" customHeight="1">
      <c r="A23" s="347" t="s">
        <v>176</v>
      </c>
      <c r="B23" s="337">
        <v>3260</v>
      </c>
      <c r="C23" s="338">
        <v>145914</v>
      </c>
      <c r="D23" s="338">
        <v>130681.68</v>
      </c>
      <c r="E23" s="339">
        <f t="shared" si="1"/>
        <v>0.895607549652535</v>
      </c>
      <c r="F23" s="340">
        <f t="shared" si="0"/>
        <v>0.006605635981422511</v>
      </c>
      <c r="G23" s="341">
        <v>87026.8</v>
      </c>
      <c r="H23" s="341">
        <v>100611</v>
      </c>
      <c r="I23" s="341">
        <v>113647.09</v>
      </c>
      <c r="J23" s="338">
        <v>118709.38</v>
      </c>
      <c r="K23" s="340">
        <f t="shared" si="2"/>
        <v>1.1008538668132206</v>
      </c>
    </row>
    <row r="24" spans="1:11" ht="19.5" customHeight="1">
      <c r="A24" s="347" t="s">
        <v>19</v>
      </c>
      <c r="B24" s="337">
        <v>4010</v>
      </c>
      <c r="C24" s="338">
        <v>5775059</v>
      </c>
      <c r="D24" s="338">
        <v>5699499.46</v>
      </c>
      <c r="E24" s="339">
        <f t="shared" si="1"/>
        <v>0.9869162306393753</v>
      </c>
      <c r="F24" s="340">
        <f t="shared" si="0"/>
        <v>0.28809561301227665</v>
      </c>
      <c r="G24" s="341">
        <v>4948994.08</v>
      </c>
      <c r="H24" s="341">
        <v>5197316.09</v>
      </c>
      <c r="I24" s="341">
        <v>5350361.83</v>
      </c>
      <c r="J24" s="338">
        <v>5563527.23</v>
      </c>
      <c r="K24" s="340">
        <f t="shared" si="2"/>
        <v>1.0244399325066302</v>
      </c>
    </row>
    <row r="25" spans="1:11" ht="19.5" customHeight="1">
      <c r="A25" s="347" t="s">
        <v>19</v>
      </c>
      <c r="B25" s="337">
        <v>4011</v>
      </c>
      <c r="C25" s="338">
        <v>1000</v>
      </c>
      <c r="D25" s="338">
        <v>1000</v>
      </c>
      <c r="E25" s="339">
        <f t="shared" si="1"/>
        <v>1</v>
      </c>
      <c r="F25" s="340">
        <f t="shared" si="0"/>
        <v>5.054752878462009E-05</v>
      </c>
      <c r="G25" s="341">
        <v>0</v>
      </c>
      <c r="H25" s="341">
        <v>0</v>
      </c>
      <c r="I25" s="341">
        <v>3000</v>
      </c>
      <c r="J25" s="338">
        <v>3000</v>
      </c>
      <c r="K25" s="340">
        <f t="shared" si="2"/>
        <v>0.3333333333333333</v>
      </c>
    </row>
    <row r="26" spans="1:11" ht="19.5" customHeight="1">
      <c r="A26" s="347" t="s">
        <v>19</v>
      </c>
      <c r="B26" s="337">
        <v>4017</v>
      </c>
      <c r="C26" s="338">
        <v>0</v>
      </c>
      <c r="D26" s="338">
        <v>0</v>
      </c>
      <c r="E26" s="339"/>
      <c r="F26" s="340">
        <f t="shared" si="0"/>
        <v>0</v>
      </c>
      <c r="G26" s="341">
        <v>25076.92</v>
      </c>
      <c r="H26" s="341">
        <v>44273.63</v>
      </c>
      <c r="I26" s="341">
        <v>48540.2</v>
      </c>
      <c r="J26" s="338">
        <v>46672.45</v>
      </c>
      <c r="K26" s="340">
        <f t="shared" si="2"/>
        <v>0</v>
      </c>
    </row>
    <row r="27" spans="1:11" ht="19.5" customHeight="1">
      <c r="A27" s="347" t="s">
        <v>19</v>
      </c>
      <c r="B27" s="337">
        <v>4019</v>
      </c>
      <c r="C27" s="338">
        <v>0</v>
      </c>
      <c r="D27" s="338">
        <v>0</v>
      </c>
      <c r="E27" s="339"/>
      <c r="F27" s="340">
        <f t="shared" si="0"/>
        <v>0</v>
      </c>
      <c r="G27" s="341">
        <v>2363.73</v>
      </c>
      <c r="H27" s="341">
        <v>3092.87</v>
      </c>
      <c r="I27" s="341">
        <v>2991.54</v>
      </c>
      <c r="J27" s="338">
        <v>2733.89</v>
      </c>
      <c r="K27" s="340">
        <f t="shared" si="2"/>
        <v>0</v>
      </c>
    </row>
    <row r="28" spans="1:11" s="199" customFormat="1" ht="14.25" customHeight="1">
      <c r="A28" s="198" t="s">
        <v>484</v>
      </c>
      <c r="B28" s="342" t="s">
        <v>485</v>
      </c>
      <c r="C28" s="343" t="s">
        <v>486</v>
      </c>
      <c r="D28" s="342" t="s">
        <v>487</v>
      </c>
      <c r="E28" s="198" t="s">
        <v>488</v>
      </c>
      <c r="F28" s="342" t="s">
        <v>489</v>
      </c>
      <c r="G28" s="343" t="s">
        <v>558</v>
      </c>
      <c r="H28" s="342" t="s">
        <v>490</v>
      </c>
      <c r="I28" s="198" t="s">
        <v>491</v>
      </c>
      <c r="J28" s="342" t="s">
        <v>492</v>
      </c>
      <c r="K28" s="343" t="s">
        <v>493</v>
      </c>
    </row>
    <row r="29" spans="1:11" ht="19.5" customHeight="1">
      <c r="A29" s="347" t="s">
        <v>20</v>
      </c>
      <c r="B29" s="337">
        <v>4040</v>
      </c>
      <c r="C29" s="338">
        <v>440402</v>
      </c>
      <c r="D29" s="338">
        <v>440308.94</v>
      </c>
      <c r="E29" s="339">
        <f t="shared" si="1"/>
        <v>0.9997886930577063</v>
      </c>
      <c r="F29" s="340">
        <f t="shared" si="0"/>
        <v>0.022256528818775562</v>
      </c>
      <c r="G29" s="341">
        <v>376808.18</v>
      </c>
      <c r="H29" s="341">
        <v>404206.41</v>
      </c>
      <c r="I29" s="341">
        <v>413061.49</v>
      </c>
      <c r="J29" s="338">
        <v>428527.76</v>
      </c>
      <c r="K29" s="340">
        <f t="shared" si="2"/>
        <v>1.0274922212740663</v>
      </c>
    </row>
    <row r="30" spans="1:11" ht="19.5" customHeight="1">
      <c r="A30" s="347" t="s">
        <v>20</v>
      </c>
      <c r="B30" s="337">
        <v>4047</v>
      </c>
      <c r="C30" s="338">
        <v>0</v>
      </c>
      <c r="D30" s="338">
        <v>0</v>
      </c>
      <c r="E30" s="339"/>
      <c r="F30" s="340">
        <f t="shared" si="0"/>
        <v>0</v>
      </c>
      <c r="G30" s="341">
        <v>0</v>
      </c>
      <c r="H30" s="341">
        <v>0</v>
      </c>
      <c r="I30" s="341">
        <v>1784.5</v>
      </c>
      <c r="J30" s="338">
        <v>3825.51</v>
      </c>
      <c r="K30" s="340">
        <f t="shared" si="2"/>
        <v>0</v>
      </c>
    </row>
    <row r="31" spans="1:11" ht="19.5" customHeight="1">
      <c r="A31" s="347" t="s">
        <v>20</v>
      </c>
      <c r="B31" s="337">
        <v>4049</v>
      </c>
      <c r="C31" s="338">
        <v>0</v>
      </c>
      <c r="D31" s="338">
        <v>0</v>
      </c>
      <c r="E31" s="339"/>
      <c r="F31" s="340">
        <f t="shared" si="0"/>
        <v>0</v>
      </c>
      <c r="G31" s="341">
        <v>0</v>
      </c>
      <c r="H31" s="341">
        <v>0</v>
      </c>
      <c r="I31" s="341">
        <v>94</v>
      </c>
      <c r="J31" s="338">
        <v>202.53</v>
      </c>
      <c r="K31" s="340">
        <f t="shared" si="2"/>
        <v>0</v>
      </c>
    </row>
    <row r="32" spans="1:11" ht="19.5" customHeight="1">
      <c r="A32" s="347" t="s">
        <v>27</v>
      </c>
      <c r="B32" s="337">
        <v>4110</v>
      </c>
      <c r="C32" s="338">
        <v>1218488.75</v>
      </c>
      <c r="D32" s="338">
        <v>1187776.1</v>
      </c>
      <c r="E32" s="339">
        <f t="shared" si="1"/>
        <v>0.9747944738923524</v>
      </c>
      <c r="F32" s="340">
        <f t="shared" si="0"/>
        <v>0.060039146604433796</v>
      </c>
      <c r="G32" s="341">
        <v>884588.9</v>
      </c>
      <c r="H32" s="341">
        <v>914199.57</v>
      </c>
      <c r="I32" s="341">
        <v>1063641.32</v>
      </c>
      <c r="J32" s="338">
        <v>1124883.47</v>
      </c>
      <c r="K32" s="340">
        <f t="shared" si="2"/>
        <v>1.055910351318435</v>
      </c>
    </row>
    <row r="33" spans="1:11" ht="19.5" customHeight="1">
      <c r="A33" s="347" t="s">
        <v>27</v>
      </c>
      <c r="B33" s="337">
        <v>4111</v>
      </c>
      <c r="C33" s="338">
        <v>705</v>
      </c>
      <c r="D33" s="338">
        <v>584.46</v>
      </c>
      <c r="E33" s="339">
        <f t="shared" si="1"/>
        <v>0.8290212765957448</v>
      </c>
      <c r="F33" s="340">
        <f t="shared" si="0"/>
        <v>2.954300867345906E-05</v>
      </c>
      <c r="G33" s="341">
        <v>0</v>
      </c>
      <c r="H33" s="341">
        <v>554.44</v>
      </c>
      <c r="I33" s="341">
        <v>515.7</v>
      </c>
      <c r="J33" s="338">
        <v>515.7</v>
      </c>
      <c r="K33" s="340">
        <f t="shared" si="2"/>
        <v>1.1333333333333333</v>
      </c>
    </row>
    <row r="34" spans="1:11" ht="19.5" customHeight="1">
      <c r="A34" s="347" t="s">
        <v>27</v>
      </c>
      <c r="B34" s="337">
        <v>4117</v>
      </c>
      <c r="C34" s="338">
        <v>0</v>
      </c>
      <c r="D34" s="338">
        <v>0</v>
      </c>
      <c r="E34" s="339"/>
      <c r="F34" s="340">
        <f t="shared" si="0"/>
        <v>0</v>
      </c>
      <c r="G34" s="341">
        <v>4689.37</v>
      </c>
      <c r="H34" s="341">
        <v>6999.4</v>
      </c>
      <c r="I34" s="341">
        <v>8557.12</v>
      </c>
      <c r="J34" s="338">
        <v>8981.57</v>
      </c>
      <c r="K34" s="340">
        <f t="shared" si="2"/>
        <v>0</v>
      </c>
    </row>
    <row r="35" spans="1:11" ht="19.5" customHeight="1">
      <c r="A35" s="347" t="s">
        <v>27</v>
      </c>
      <c r="B35" s="337">
        <v>4119</v>
      </c>
      <c r="C35" s="338">
        <v>0</v>
      </c>
      <c r="D35" s="338">
        <v>0</v>
      </c>
      <c r="E35" s="339"/>
      <c r="F35" s="340">
        <f t="shared" si="0"/>
        <v>0</v>
      </c>
      <c r="G35" s="341">
        <v>511.82</v>
      </c>
      <c r="H35" s="341">
        <v>513.41</v>
      </c>
      <c r="I35" s="341">
        <v>524.51</v>
      </c>
      <c r="J35" s="338">
        <v>520.74</v>
      </c>
      <c r="K35" s="340">
        <f t="shared" si="2"/>
        <v>0</v>
      </c>
    </row>
    <row r="36" spans="1:11" ht="19.5" customHeight="1">
      <c r="A36" s="162" t="s">
        <v>22</v>
      </c>
      <c r="B36" s="337">
        <v>4120</v>
      </c>
      <c r="C36" s="338">
        <v>133170.96</v>
      </c>
      <c r="D36" s="338">
        <v>123078.06</v>
      </c>
      <c r="E36" s="339">
        <f t="shared" si="1"/>
        <v>0.924210954099903</v>
      </c>
      <c r="F36" s="340">
        <f t="shared" si="0"/>
        <v>0.006221291780605199</v>
      </c>
      <c r="G36" s="341">
        <v>121660.23</v>
      </c>
      <c r="H36" s="341">
        <v>119337.94</v>
      </c>
      <c r="I36" s="341">
        <v>122774.77</v>
      </c>
      <c r="J36" s="338">
        <v>123862.72</v>
      </c>
      <c r="K36" s="340">
        <f t="shared" si="2"/>
        <v>0.9936650834084703</v>
      </c>
    </row>
    <row r="37" spans="1:11" ht="19.5" customHeight="1">
      <c r="A37" s="162" t="s">
        <v>22</v>
      </c>
      <c r="B37" s="337">
        <v>4121</v>
      </c>
      <c r="C37" s="338">
        <v>101</v>
      </c>
      <c r="D37" s="338">
        <v>83.3</v>
      </c>
      <c r="E37" s="339">
        <f t="shared" si="1"/>
        <v>0.8247524752475247</v>
      </c>
      <c r="F37" s="340">
        <f t="shared" si="0"/>
        <v>4.210609147758854E-06</v>
      </c>
      <c r="G37" s="341">
        <v>0</v>
      </c>
      <c r="H37" s="341">
        <v>89.43</v>
      </c>
      <c r="I37" s="341">
        <v>73.5</v>
      </c>
      <c r="J37" s="338">
        <v>53.9</v>
      </c>
      <c r="K37" s="340">
        <f t="shared" si="2"/>
        <v>1.5454545454545454</v>
      </c>
    </row>
    <row r="38" spans="1:11" ht="19.5" customHeight="1">
      <c r="A38" s="162" t="s">
        <v>22</v>
      </c>
      <c r="B38" s="337">
        <v>4127</v>
      </c>
      <c r="C38" s="338">
        <v>0</v>
      </c>
      <c r="D38" s="338">
        <v>0</v>
      </c>
      <c r="E38" s="339"/>
      <c r="F38" s="340">
        <f t="shared" si="0"/>
        <v>0</v>
      </c>
      <c r="G38" s="341">
        <v>739.54</v>
      </c>
      <c r="H38" s="341">
        <v>1121.33</v>
      </c>
      <c r="I38" s="341">
        <v>1231.84</v>
      </c>
      <c r="J38" s="338">
        <v>1271.08</v>
      </c>
      <c r="K38" s="340">
        <f t="shared" si="2"/>
        <v>0</v>
      </c>
    </row>
    <row r="39" spans="1:11" ht="19.5" customHeight="1">
      <c r="A39" s="162" t="s">
        <v>22</v>
      </c>
      <c r="B39" s="337">
        <v>4129</v>
      </c>
      <c r="C39" s="338">
        <v>0</v>
      </c>
      <c r="D39" s="338">
        <v>0</v>
      </c>
      <c r="E39" s="339"/>
      <c r="F39" s="340">
        <f t="shared" si="0"/>
        <v>0</v>
      </c>
      <c r="G39" s="341">
        <v>80.88</v>
      </c>
      <c r="H39" s="341">
        <v>82.35</v>
      </c>
      <c r="I39" s="341">
        <v>75.61</v>
      </c>
      <c r="J39" s="338">
        <v>73.83</v>
      </c>
      <c r="K39" s="340">
        <f t="shared" si="2"/>
        <v>0</v>
      </c>
    </row>
    <row r="40" spans="1:11" ht="19.5" customHeight="1">
      <c r="A40" s="162" t="s">
        <v>538</v>
      </c>
      <c r="B40" s="337">
        <v>4130</v>
      </c>
      <c r="C40" s="338">
        <v>40019</v>
      </c>
      <c r="D40" s="338">
        <v>39723.84</v>
      </c>
      <c r="E40" s="339">
        <f t="shared" si="1"/>
        <v>0.9926245033609035</v>
      </c>
      <c r="F40" s="340">
        <f t="shared" si="0"/>
        <v>0.002007941945835643</v>
      </c>
      <c r="G40" s="341">
        <v>30351.63</v>
      </c>
      <c r="H40" s="341">
        <v>35036.73</v>
      </c>
      <c r="I40" s="341">
        <v>42756.53</v>
      </c>
      <c r="J40" s="338">
        <v>40793.5</v>
      </c>
      <c r="K40" s="340">
        <f t="shared" si="2"/>
        <v>0.9737786657188031</v>
      </c>
    </row>
    <row r="41" spans="1:11" ht="19.5" customHeight="1">
      <c r="A41" s="162" t="s">
        <v>539</v>
      </c>
      <c r="B41" s="337">
        <v>4140</v>
      </c>
      <c r="C41" s="338">
        <v>500</v>
      </c>
      <c r="D41" s="338">
        <v>0</v>
      </c>
      <c r="E41" s="339">
        <f t="shared" si="1"/>
        <v>0</v>
      </c>
      <c r="F41" s="340">
        <f t="shared" si="0"/>
        <v>0</v>
      </c>
      <c r="G41" s="341">
        <v>0</v>
      </c>
      <c r="H41" s="341">
        <v>0</v>
      </c>
      <c r="I41" s="341">
        <v>0</v>
      </c>
      <c r="J41" s="338">
        <v>0</v>
      </c>
      <c r="K41" s="340"/>
    </row>
    <row r="42" spans="1:11" ht="19.5" customHeight="1">
      <c r="A42" s="162" t="s">
        <v>165</v>
      </c>
      <c r="B42" s="337">
        <v>4170</v>
      </c>
      <c r="C42" s="338">
        <v>147276</v>
      </c>
      <c r="D42" s="338">
        <v>121421.01</v>
      </c>
      <c r="E42" s="339">
        <f t="shared" si="1"/>
        <v>0.8244453271408784</v>
      </c>
      <c r="F42" s="340">
        <f t="shared" si="0"/>
        <v>0.006137531998032643</v>
      </c>
      <c r="G42" s="341">
        <v>138713.2</v>
      </c>
      <c r="H42" s="341">
        <v>144243.9</v>
      </c>
      <c r="I42" s="341">
        <v>123544.91</v>
      </c>
      <c r="J42" s="338">
        <v>98790.11</v>
      </c>
      <c r="K42" s="340">
        <f t="shared" si="2"/>
        <v>1.2290806235563458</v>
      </c>
    </row>
    <row r="43" spans="1:11" ht="19.5" customHeight="1">
      <c r="A43" s="162" t="s">
        <v>165</v>
      </c>
      <c r="B43" s="337">
        <v>4171</v>
      </c>
      <c r="C43" s="338">
        <v>3100</v>
      </c>
      <c r="D43" s="338">
        <v>2400</v>
      </c>
      <c r="E43" s="339">
        <f t="shared" si="1"/>
        <v>0.7741935483870968</v>
      </c>
      <c r="F43" s="340">
        <f t="shared" si="0"/>
        <v>0.00012131406908308822</v>
      </c>
      <c r="G43" s="341">
        <v>0</v>
      </c>
      <c r="H43" s="341">
        <v>3650</v>
      </c>
      <c r="I43" s="341">
        <v>0</v>
      </c>
      <c r="J43" s="338">
        <v>0</v>
      </c>
      <c r="K43" s="340"/>
    </row>
    <row r="44" spans="1:11" ht="19.5" customHeight="1">
      <c r="A44" s="162" t="s">
        <v>165</v>
      </c>
      <c r="B44" s="337">
        <v>4177</v>
      </c>
      <c r="C44" s="338">
        <v>0</v>
      </c>
      <c r="D44" s="338">
        <v>0</v>
      </c>
      <c r="E44" s="339"/>
      <c r="F44" s="340">
        <f t="shared" si="0"/>
        <v>0</v>
      </c>
      <c r="G44" s="341">
        <v>32046.98</v>
      </c>
      <c r="H44" s="341">
        <v>15942.57</v>
      </c>
      <c r="I44" s="341">
        <v>27616.56</v>
      </c>
      <c r="J44" s="338">
        <v>19595.36</v>
      </c>
      <c r="K44" s="340">
        <f t="shared" si="2"/>
        <v>0</v>
      </c>
    </row>
    <row r="45" spans="1:11" ht="19.5" customHeight="1">
      <c r="A45" s="162" t="s">
        <v>165</v>
      </c>
      <c r="B45" s="337">
        <v>4179</v>
      </c>
      <c r="C45" s="348">
        <v>0</v>
      </c>
      <c r="D45" s="348">
        <v>0</v>
      </c>
      <c r="E45" s="339"/>
      <c r="F45" s="340">
        <f t="shared" si="0"/>
        <v>0</v>
      </c>
      <c r="G45" s="341">
        <v>4515.02</v>
      </c>
      <c r="H45" s="341">
        <v>2391.03</v>
      </c>
      <c r="I45" s="341">
        <v>3843.44</v>
      </c>
      <c r="J45" s="348">
        <v>2784.64</v>
      </c>
      <c r="K45" s="340">
        <f t="shared" si="2"/>
        <v>0</v>
      </c>
    </row>
    <row r="46" spans="1:11" ht="19.5" customHeight="1">
      <c r="A46" s="349" t="s">
        <v>540</v>
      </c>
      <c r="B46" s="337">
        <v>4210</v>
      </c>
      <c r="C46" s="338">
        <v>911761.88</v>
      </c>
      <c r="D46" s="338">
        <v>813124.31</v>
      </c>
      <c r="E46" s="339">
        <f t="shared" si="1"/>
        <v>0.8918165234106958</v>
      </c>
      <c r="F46" s="340">
        <f t="shared" si="0"/>
        <v>0.041101424465199356</v>
      </c>
      <c r="G46" s="341">
        <f>889638.63+11789.75+34100.82</f>
        <v>935529.2</v>
      </c>
      <c r="H46" s="341">
        <v>779360.65</v>
      </c>
      <c r="I46" s="341">
        <v>868173.23</v>
      </c>
      <c r="J46" s="338">
        <v>849029.25</v>
      </c>
      <c r="K46" s="340">
        <f t="shared" si="2"/>
        <v>0.9577105971319599</v>
      </c>
    </row>
    <row r="47" spans="1:11" ht="19.5" customHeight="1">
      <c r="A47" s="349" t="s">
        <v>540</v>
      </c>
      <c r="B47" s="337">
        <v>4211</v>
      </c>
      <c r="C47" s="338">
        <v>1760</v>
      </c>
      <c r="D47" s="338">
        <v>863.51</v>
      </c>
      <c r="E47" s="339">
        <f t="shared" si="1"/>
        <v>0.4906306818181818</v>
      </c>
      <c r="F47" s="340">
        <f t="shared" si="0"/>
        <v>4.3648296580807296E-05</v>
      </c>
      <c r="G47" s="341">
        <v>0</v>
      </c>
      <c r="H47" s="341">
        <v>59</v>
      </c>
      <c r="I47" s="341">
        <v>0</v>
      </c>
      <c r="J47" s="338">
        <v>371.45</v>
      </c>
      <c r="K47" s="340">
        <f t="shared" si="2"/>
        <v>2.32470049804819</v>
      </c>
    </row>
    <row r="48" spans="1:11" ht="19.5" customHeight="1">
      <c r="A48" s="349" t="s">
        <v>540</v>
      </c>
      <c r="B48" s="337">
        <v>4217</v>
      </c>
      <c r="C48" s="348">
        <v>0</v>
      </c>
      <c r="D48" s="348">
        <v>0</v>
      </c>
      <c r="E48" s="339"/>
      <c r="F48" s="340">
        <f t="shared" si="0"/>
        <v>0</v>
      </c>
      <c r="G48" s="341">
        <f>10200.59+544.11+788.1</f>
        <v>11532.800000000001</v>
      </c>
      <c r="H48" s="341">
        <v>21062.08</v>
      </c>
      <c r="I48" s="341">
        <v>16453.9</v>
      </c>
      <c r="J48" s="348">
        <v>7499.2</v>
      </c>
      <c r="K48" s="340">
        <f t="shared" si="2"/>
        <v>0</v>
      </c>
    </row>
    <row r="49" spans="1:11" ht="19.5" customHeight="1">
      <c r="A49" s="349" t="s">
        <v>540</v>
      </c>
      <c r="B49" s="337">
        <v>4219</v>
      </c>
      <c r="C49" s="348">
        <v>0</v>
      </c>
      <c r="D49" s="348">
        <v>0</v>
      </c>
      <c r="E49" s="339"/>
      <c r="F49" s="340">
        <f t="shared" si="0"/>
        <v>0</v>
      </c>
      <c r="G49" s="341">
        <f>705.44+75.46+46.98</f>
        <v>827.8800000000001</v>
      </c>
      <c r="H49" s="341">
        <v>2203.17</v>
      </c>
      <c r="I49" s="341">
        <v>1886.26</v>
      </c>
      <c r="J49" s="348">
        <v>553.82</v>
      </c>
      <c r="K49" s="340">
        <f t="shared" si="2"/>
        <v>0</v>
      </c>
    </row>
    <row r="50" spans="1:11" ht="19.5" customHeight="1">
      <c r="A50" s="162" t="s">
        <v>60</v>
      </c>
      <c r="B50" s="337">
        <v>4220</v>
      </c>
      <c r="C50" s="338">
        <v>180000</v>
      </c>
      <c r="D50" s="338">
        <v>170751.46</v>
      </c>
      <c r="E50" s="339">
        <f t="shared" si="1"/>
        <v>0.9486192222222222</v>
      </c>
      <c r="F50" s="340">
        <f t="shared" si="0"/>
        <v>0.008631064339365906</v>
      </c>
      <c r="G50" s="341">
        <v>77001.37</v>
      </c>
      <c r="H50" s="341">
        <v>178962.08</v>
      </c>
      <c r="I50" s="341">
        <v>177036.88</v>
      </c>
      <c r="J50" s="338">
        <v>176937.27</v>
      </c>
      <c r="K50" s="340">
        <f t="shared" si="2"/>
        <v>0.9650395306766064</v>
      </c>
    </row>
    <row r="51" spans="1:11" ht="19.5" customHeight="1">
      <c r="A51" s="162" t="s">
        <v>60</v>
      </c>
      <c r="B51" s="337">
        <v>4221</v>
      </c>
      <c r="C51" s="350">
        <v>400</v>
      </c>
      <c r="D51" s="351">
        <v>0</v>
      </c>
      <c r="E51" s="339">
        <f t="shared" si="1"/>
        <v>0</v>
      </c>
      <c r="F51" s="340">
        <f t="shared" si="0"/>
        <v>0</v>
      </c>
      <c r="G51" s="341">
        <v>0</v>
      </c>
      <c r="H51" s="341">
        <v>442.92</v>
      </c>
      <c r="I51" s="341">
        <v>0</v>
      </c>
      <c r="J51" s="351">
        <v>934.68</v>
      </c>
      <c r="K51" s="340">
        <f t="shared" si="2"/>
        <v>0</v>
      </c>
    </row>
    <row r="52" spans="1:11" ht="27.75" customHeight="1">
      <c r="A52" s="162" t="s">
        <v>60</v>
      </c>
      <c r="B52" s="337">
        <v>4227</v>
      </c>
      <c r="C52" s="348">
        <v>0</v>
      </c>
      <c r="D52" s="348">
        <v>0</v>
      </c>
      <c r="E52" s="339"/>
      <c r="F52" s="340">
        <f t="shared" si="0"/>
        <v>0</v>
      </c>
      <c r="G52" s="341">
        <v>1108.07</v>
      </c>
      <c r="H52" s="341">
        <v>1925.95</v>
      </c>
      <c r="I52" s="341">
        <v>2295.35</v>
      </c>
      <c r="J52" s="348">
        <v>654.26</v>
      </c>
      <c r="K52" s="340">
        <f t="shared" si="2"/>
        <v>0</v>
      </c>
    </row>
    <row r="53" spans="1:11" s="199" customFormat="1" ht="14.25" customHeight="1">
      <c r="A53" s="198" t="s">
        <v>484</v>
      </c>
      <c r="B53" s="342" t="s">
        <v>485</v>
      </c>
      <c r="C53" s="343" t="s">
        <v>486</v>
      </c>
      <c r="D53" s="342" t="s">
        <v>487</v>
      </c>
      <c r="E53" s="198" t="s">
        <v>488</v>
      </c>
      <c r="F53" s="342" t="s">
        <v>489</v>
      </c>
      <c r="G53" s="343" t="s">
        <v>558</v>
      </c>
      <c r="H53" s="342" t="s">
        <v>490</v>
      </c>
      <c r="I53" s="198" t="s">
        <v>491</v>
      </c>
      <c r="J53" s="342" t="s">
        <v>492</v>
      </c>
      <c r="K53" s="343" t="s">
        <v>493</v>
      </c>
    </row>
    <row r="54" spans="1:11" ht="19.5" customHeight="1">
      <c r="A54" s="162" t="s">
        <v>60</v>
      </c>
      <c r="B54" s="337">
        <v>4229</v>
      </c>
      <c r="C54" s="348">
        <v>0</v>
      </c>
      <c r="D54" s="348">
        <v>0</v>
      </c>
      <c r="E54" s="339"/>
      <c r="F54" s="340">
        <f t="shared" si="0"/>
        <v>0</v>
      </c>
      <c r="G54" s="341">
        <v>58.68</v>
      </c>
      <c r="H54" s="341">
        <v>223.61</v>
      </c>
      <c r="I54" s="341">
        <v>229.31</v>
      </c>
      <c r="J54" s="348">
        <v>59.83</v>
      </c>
      <c r="K54" s="340">
        <f t="shared" si="2"/>
        <v>0</v>
      </c>
    </row>
    <row r="55" spans="1:11" ht="18.75" customHeight="1">
      <c r="A55" s="162" t="s">
        <v>541</v>
      </c>
      <c r="B55" s="337">
        <v>4230</v>
      </c>
      <c r="C55" s="338">
        <v>0</v>
      </c>
      <c r="D55" s="338">
        <v>0</v>
      </c>
      <c r="E55" s="339"/>
      <c r="F55" s="340">
        <f t="shared" si="0"/>
        <v>0</v>
      </c>
      <c r="G55" s="341">
        <v>2418.21</v>
      </c>
      <c r="H55" s="341">
        <v>2559.7</v>
      </c>
      <c r="I55" s="341">
        <v>0</v>
      </c>
      <c r="J55" s="338">
        <v>0</v>
      </c>
      <c r="K55" s="340"/>
    </row>
    <row r="56" spans="1:11" ht="27" customHeight="1">
      <c r="A56" s="162" t="s">
        <v>146</v>
      </c>
      <c r="B56" s="337">
        <v>4240</v>
      </c>
      <c r="C56" s="338">
        <v>59963</v>
      </c>
      <c r="D56" s="338">
        <v>56260.46</v>
      </c>
      <c r="E56" s="339">
        <f t="shared" si="1"/>
        <v>0.9382529226356253</v>
      </c>
      <c r="F56" s="340">
        <f t="shared" si="0"/>
        <v>0.002843827221285967</v>
      </c>
      <c r="G56" s="341">
        <v>26075.44</v>
      </c>
      <c r="H56" s="341">
        <v>16761</v>
      </c>
      <c r="I56" s="341">
        <v>15444.35</v>
      </c>
      <c r="J56" s="338">
        <v>18554.23</v>
      </c>
      <c r="K56" s="340">
        <f t="shared" si="2"/>
        <v>3.032217451222713</v>
      </c>
    </row>
    <row r="57" spans="1:11" ht="27" customHeight="1">
      <c r="A57" s="162" t="s">
        <v>146</v>
      </c>
      <c r="B57" s="337">
        <v>4241</v>
      </c>
      <c r="C57" s="338">
        <v>500</v>
      </c>
      <c r="D57" s="338">
        <v>0</v>
      </c>
      <c r="E57" s="339">
        <f t="shared" si="1"/>
        <v>0</v>
      </c>
      <c r="F57" s="340">
        <f t="shared" si="0"/>
        <v>0</v>
      </c>
      <c r="G57" s="341">
        <v>0</v>
      </c>
      <c r="H57" s="341">
        <v>4380.62</v>
      </c>
      <c r="I57" s="341">
        <v>0</v>
      </c>
      <c r="J57" s="338">
        <v>15944.86</v>
      </c>
      <c r="K57" s="340">
        <f t="shared" si="2"/>
        <v>0</v>
      </c>
    </row>
    <row r="58" spans="1:11" ht="25.5" customHeight="1">
      <c r="A58" s="162" t="s">
        <v>146</v>
      </c>
      <c r="B58" s="337">
        <v>4247</v>
      </c>
      <c r="C58" s="338">
        <v>0</v>
      </c>
      <c r="D58" s="338">
        <v>0</v>
      </c>
      <c r="E58" s="339"/>
      <c r="F58" s="340">
        <f t="shared" si="0"/>
        <v>0</v>
      </c>
      <c r="G58" s="341">
        <v>0</v>
      </c>
      <c r="H58" s="341">
        <v>0</v>
      </c>
      <c r="I58" s="341">
        <v>493.26</v>
      </c>
      <c r="J58" s="338">
        <v>0</v>
      </c>
      <c r="K58" s="340"/>
    </row>
    <row r="59" spans="1:11" ht="25.5" customHeight="1">
      <c r="A59" s="162" t="s">
        <v>146</v>
      </c>
      <c r="B59" s="337">
        <v>4249</v>
      </c>
      <c r="C59" s="338">
        <v>0</v>
      </c>
      <c r="D59" s="338">
        <v>0</v>
      </c>
      <c r="E59" s="339"/>
      <c r="F59" s="340">
        <f t="shared" si="0"/>
        <v>0</v>
      </c>
      <c r="G59" s="341">
        <v>0</v>
      </c>
      <c r="H59" s="341">
        <v>0</v>
      </c>
      <c r="I59" s="341">
        <v>87.04</v>
      </c>
      <c r="J59" s="338">
        <v>0</v>
      </c>
      <c r="K59" s="340"/>
    </row>
    <row r="60" spans="1:11" ht="19.5" customHeight="1">
      <c r="A60" s="162" t="s">
        <v>10</v>
      </c>
      <c r="B60" s="337">
        <v>4260</v>
      </c>
      <c r="C60" s="338">
        <v>457842</v>
      </c>
      <c r="D60" s="338">
        <v>414316.4</v>
      </c>
      <c r="E60" s="339">
        <f t="shared" si="1"/>
        <v>0.9049331428746162</v>
      </c>
      <c r="F60" s="340">
        <f t="shared" si="0"/>
        <v>0.020942670154940172</v>
      </c>
      <c r="G60" s="341">
        <v>404634.32</v>
      </c>
      <c r="H60" s="341">
        <v>398281.66</v>
      </c>
      <c r="I60" s="341">
        <v>384721.46</v>
      </c>
      <c r="J60" s="338">
        <v>274224.06</v>
      </c>
      <c r="K60" s="340">
        <f t="shared" si="2"/>
        <v>1.51086815649947</v>
      </c>
    </row>
    <row r="61" spans="1:11" ht="19.5" customHeight="1">
      <c r="A61" s="162" t="s">
        <v>11</v>
      </c>
      <c r="B61" s="337">
        <v>4270</v>
      </c>
      <c r="C61" s="338">
        <v>399093</v>
      </c>
      <c r="D61" s="338">
        <v>366700.11</v>
      </c>
      <c r="E61" s="339">
        <f aca="true" t="shared" si="3" ref="E61:E106">D61/C61</f>
        <v>0.9188337304838722</v>
      </c>
      <c r="F61" s="340">
        <f aca="true" t="shared" si="4" ref="F61:F106">D61/19783360.81</f>
        <v>0.018535784365548355</v>
      </c>
      <c r="G61" s="341">
        <v>158076.83</v>
      </c>
      <c r="H61" s="341">
        <v>427302.73</v>
      </c>
      <c r="I61" s="341">
        <v>235768.54</v>
      </c>
      <c r="J61" s="338">
        <v>208024.35</v>
      </c>
      <c r="K61" s="340">
        <f aca="true" t="shared" si="5" ref="K61:K106">D61/J61</f>
        <v>1.762774934761243</v>
      </c>
    </row>
    <row r="62" spans="1:11" ht="19.5" customHeight="1">
      <c r="A62" s="162" t="s">
        <v>48</v>
      </c>
      <c r="B62" s="337">
        <v>4280</v>
      </c>
      <c r="C62" s="338">
        <v>6959</v>
      </c>
      <c r="D62" s="338">
        <v>5342</v>
      </c>
      <c r="E62" s="339">
        <f t="shared" si="3"/>
        <v>0.7676390285960627</v>
      </c>
      <c r="F62" s="340">
        <f t="shared" si="4"/>
        <v>0.0002700248987674405</v>
      </c>
      <c r="G62" s="341">
        <v>6049</v>
      </c>
      <c r="H62" s="341">
        <v>4587</v>
      </c>
      <c r="I62" s="341">
        <v>5635</v>
      </c>
      <c r="J62" s="338">
        <v>5432</v>
      </c>
      <c r="K62" s="340">
        <f t="shared" si="5"/>
        <v>0.9834315169366715</v>
      </c>
    </row>
    <row r="63" spans="1:11" ht="19.5" customHeight="1">
      <c r="A63" s="162" t="s">
        <v>48</v>
      </c>
      <c r="B63" s="337">
        <v>4287</v>
      </c>
      <c r="C63" s="338">
        <v>0</v>
      </c>
      <c r="D63" s="338">
        <v>0</v>
      </c>
      <c r="E63" s="339"/>
      <c r="F63" s="340">
        <f t="shared" si="4"/>
        <v>0</v>
      </c>
      <c r="G63" s="341">
        <v>493.85</v>
      </c>
      <c r="H63" s="341">
        <v>0</v>
      </c>
      <c r="I63" s="341">
        <v>0</v>
      </c>
      <c r="J63" s="338">
        <v>0</v>
      </c>
      <c r="K63" s="340"/>
    </row>
    <row r="64" spans="1:11" ht="19.5" customHeight="1">
      <c r="A64" s="162" t="s">
        <v>48</v>
      </c>
      <c r="B64" s="337">
        <v>4289</v>
      </c>
      <c r="C64" s="338">
        <v>0</v>
      </c>
      <c r="D64" s="338">
        <v>0</v>
      </c>
      <c r="E64" s="339"/>
      <c r="F64" s="340">
        <f t="shared" si="4"/>
        <v>0</v>
      </c>
      <c r="G64" s="341">
        <v>26.15</v>
      </c>
      <c r="H64" s="341">
        <v>0</v>
      </c>
      <c r="I64" s="341">
        <v>0</v>
      </c>
      <c r="J64" s="338">
        <v>0</v>
      </c>
      <c r="K64" s="340"/>
    </row>
    <row r="65" spans="1:11" ht="19.5" customHeight="1">
      <c r="A65" s="162" t="s">
        <v>12</v>
      </c>
      <c r="B65" s="337">
        <v>4300</v>
      </c>
      <c r="C65" s="338">
        <v>1305440.87</v>
      </c>
      <c r="D65" s="338">
        <v>1143873.44</v>
      </c>
      <c r="E65" s="339">
        <f t="shared" si="3"/>
        <v>0.8762353518164326</v>
      </c>
      <c r="F65" s="340">
        <f t="shared" si="4"/>
        <v>0.0578199756343624</v>
      </c>
      <c r="G65" s="341">
        <v>521102.81</v>
      </c>
      <c r="H65" s="341">
        <v>563746.8</v>
      </c>
      <c r="I65" s="341">
        <v>624200.08</v>
      </c>
      <c r="J65" s="338">
        <v>894320.38</v>
      </c>
      <c r="K65" s="340">
        <f t="shared" si="5"/>
        <v>1.2790421258207265</v>
      </c>
    </row>
    <row r="66" spans="1:11" ht="19.5" customHeight="1">
      <c r="A66" s="162" t="s">
        <v>12</v>
      </c>
      <c r="B66" s="337">
        <v>4301</v>
      </c>
      <c r="C66" s="338">
        <v>22400</v>
      </c>
      <c r="D66" s="338">
        <v>19400.72</v>
      </c>
      <c r="E66" s="339">
        <f t="shared" si="3"/>
        <v>0.8661035714285715</v>
      </c>
      <c r="F66" s="340">
        <f t="shared" si="4"/>
        <v>0.0009806584526423547</v>
      </c>
      <c r="G66" s="341">
        <v>25887.44</v>
      </c>
      <c r="H66" s="341">
        <v>2219.73</v>
      </c>
      <c r="I66" s="341">
        <v>10893.9</v>
      </c>
      <c r="J66" s="338">
        <v>26675.85</v>
      </c>
      <c r="K66" s="340">
        <f t="shared" si="5"/>
        <v>0.7272765441401118</v>
      </c>
    </row>
    <row r="67" spans="1:11" ht="19.5" customHeight="1">
      <c r="A67" s="162" t="s">
        <v>12</v>
      </c>
      <c r="B67" s="337">
        <v>4307</v>
      </c>
      <c r="C67" s="348">
        <v>0</v>
      </c>
      <c r="D67" s="348">
        <v>0</v>
      </c>
      <c r="E67" s="339"/>
      <c r="F67" s="340">
        <f t="shared" si="4"/>
        <v>0</v>
      </c>
      <c r="G67" s="341">
        <v>50553.81</v>
      </c>
      <c r="H67" s="341">
        <v>63776.23</v>
      </c>
      <c r="I67" s="341">
        <v>54618.83</v>
      </c>
      <c r="J67" s="348">
        <v>55453.26</v>
      </c>
      <c r="K67" s="340">
        <f t="shared" si="5"/>
        <v>0</v>
      </c>
    </row>
    <row r="68" spans="1:11" ht="19.5" customHeight="1">
      <c r="A68" s="162" t="s">
        <v>12</v>
      </c>
      <c r="B68" s="337">
        <v>4309</v>
      </c>
      <c r="C68" s="338">
        <v>481</v>
      </c>
      <c r="D68" s="338">
        <v>0</v>
      </c>
      <c r="E68" s="339">
        <f t="shared" si="3"/>
        <v>0</v>
      </c>
      <c r="F68" s="340">
        <f t="shared" si="4"/>
        <v>0</v>
      </c>
      <c r="G68" s="341">
        <v>4675.45</v>
      </c>
      <c r="H68" s="341">
        <v>5609.23</v>
      </c>
      <c r="I68" s="341">
        <v>3827.78</v>
      </c>
      <c r="J68" s="338">
        <v>3401.84</v>
      </c>
      <c r="K68" s="340">
        <f t="shared" si="5"/>
        <v>0</v>
      </c>
    </row>
    <row r="69" spans="1:11" ht="19.5" customHeight="1">
      <c r="A69" s="162" t="s">
        <v>542</v>
      </c>
      <c r="B69" s="337">
        <v>4330</v>
      </c>
      <c r="C69" s="338">
        <v>229197</v>
      </c>
      <c r="D69" s="338">
        <v>220336.14</v>
      </c>
      <c r="E69" s="339">
        <f t="shared" si="3"/>
        <v>0.9613395463291405</v>
      </c>
      <c r="F69" s="340">
        <f t="shared" si="4"/>
        <v>0.011137447378942083</v>
      </c>
      <c r="G69" s="341">
        <v>49896.36</v>
      </c>
      <c r="H69" s="341">
        <v>68151.94</v>
      </c>
      <c r="I69" s="341">
        <v>123288.32</v>
      </c>
      <c r="J69" s="338">
        <v>174463.74</v>
      </c>
      <c r="K69" s="340">
        <f t="shared" si="5"/>
        <v>1.2629337190639156</v>
      </c>
    </row>
    <row r="70" spans="1:11" ht="19.5" customHeight="1">
      <c r="A70" s="352" t="s">
        <v>370</v>
      </c>
      <c r="B70" s="337">
        <v>4350</v>
      </c>
      <c r="C70" s="338">
        <v>8143</v>
      </c>
      <c r="D70" s="338">
        <v>7652.82</v>
      </c>
      <c r="E70" s="339">
        <f t="shared" si="3"/>
        <v>0.9398035122190839</v>
      </c>
      <c r="F70" s="340">
        <f t="shared" si="4"/>
        <v>0.00038683113923351634</v>
      </c>
      <c r="G70" s="341">
        <v>7352.57</v>
      </c>
      <c r="H70" s="341">
        <v>7461.48</v>
      </c>
      <c r="I70" s="341">
        <v>7017</v>
      </c>
      <c r="J70" s="338">
        <v>6872.28</v>
      </c>
      <c r="K70" s="340">
        <f t="shared" si="5"/>
        <v>1.113578026506487</v>
      </c>
    </row>
    <row r="71" spans="1:11" ht="42" customHeight="1">
      <c r="A71" s="125" t="s">
        <v>543</v>
      </c>
      <c r="B71" s="337">
        <v>4360</v>
      </c>
      <c r="C71" s="338">
        <v>14722</v>
      </c>
      <c r="D71" s="338">
        <v>11176.5</v>
      </c>
      <c r="E71" s="339">
        <f t="shared" si="3"/>
        <v>0.7591699497350903</v>
      </c>
      <c r="F71" s="340">
        <f t="shared" si="4"/>
        <v>0.0005649444554613064</v>
      </c>
      <c r="G71" s="341">
        <v>12650.56</v>
      </c>
      <c r="H71" s="341">
        <v>12314.47</v>
      </c>
      <c r="I71" s="341">
        <v>10304.04</v>
      </c>
      <c r="J71" s="338">
        <v>12262.19</v>
      </c>
      <c r="K71" s="340">
        <f t="shared" si="5"/>
        <v>0.9114603508834882</v>
      </c>
    </row>
    <row r="72" spans="1:11" ht="40.5" customHeight="1">
      <c r="A72" s="125" t="s">
        <v>543</v>
      </c>
      <c r="B72" s="337">
        <v>4367</v>
      </c>
      <c r="C72" s="353">
        <v>0</v>
      </c>
      <c r="D72" s="353">
        <v>0</v>
      </c>
      <c r="E72" s="339"/>
      <c r="F72" s="340">
        <f t="shared" si="4"/>
        <v>0</v>
      </c>
      <c r="G72" s="341">
        <v>0</v>
      </c>
      <c r="H72" s="341">
        <v>626.82</v>
      </c>
      <c r="I72" s="341">
        <v>813.64</v>
      </c>
      <c r="J72" s="353">
        <v>782.08</v>
      </c>
      <c r="K72" s="340">
        <f t="shared" si="5"/>
        <v>0</v>
      </c>
    </row>
    <row r="73" spans="1:11" ht="44.25" customHeight="1">
      <c r="A73" s="125" t="s">
        <v>543</v>
      </c>
      <c r="B73" s="337">
        <v>4369</v>
      </c>
      <c r="C73" s="348">
        <v>0</v>
      </c>
      <c r="D73" s="348">
        <v>0</v>
      </c>
      <c r="E73" s="339"/>
      <c r="F73" s="340">
        <f t="shared" si="4"/>
        <v>0</v>
      </c>
      <c r="G73" s="341">
        <v>0</v>
      </c>
      <c r="H73" s="341">
        <v>33.2</v>
      </c>
      <c r="I73" s="341">
        <v>43.08</v>
      </c>
      <c r="J73" s="348">
        <v>41.39</v>
      </c>
      <c r="K73" s="340">
        <f t="shared" si="5"/>
        <v>0</v>
      </c>
    </row>
    <row r="74" spans="1:11" s="199" customFormat="1" ht="14.25" customHeight="1">
      <c r="A74" s="198" t="s">
        <v>484</v>
      </c>
      <c r="B74" s="342" t="s">
        <v>485</v>
      </c>
      <c r="C74" s="343" t="s">
        <v>486</v>
      </c>
      <c r="D74" s="342" t="s">
        <v>487</v>
      </c>
      <c r="E74" s="198" t="s">
        <v>488</v>
      </c>
      <c r="F74" s="342" t="s">
        <v>489</v>
      </c>
      <c r="G74" s="343" t="s">
        <v>558</v>
      </c>
      <c r="H74" s="342" t="s">
        <v>490</v>
      </c>
      <c r="I74" s="198" t="s">
        <v>491</v>
      </c>
      <c r="J74" s="342" t="s">
        <v>492</v>
      </c>
      <c r="K74" s="343" t="s">
        <v>493</v>
      </c>
    </row>
    <row r="75" spans="1:11" ht="36.75" customHeight="1">
      <c r="A75" s="125" t="s">
        <v>544</v>
      </c>
      <c r="B75" s="337">
        <v>4370</v>
      </c>
      <c r="C75" s="338">
        <v>17243</v>
      </c>
      <c r="D75" s="338">
        <v>14107.35</v>
      </c>
      <c r="E75" s="339">
        <f t="shared" si="3"/>
        <v>0.8181493939569681</v>
      </c>
      <c r="F75" s="340">
        <f t="shared" si="4"/>
        <v>0.0007130916801997103</v>
      </c>
      <c r="G75" s="341">
        <v>16784.28</v>
      </c>
      <c r="H75" s="341">
        <v>16286.46</v>
      </c>
      <c r="I75" s="341">
        <v>17064.76</v>
      </c>
      <c r="J75" s="338">
        <v>14537.42</v>
      </c>
      <c r="K75" s="340">
        <f t="shared" si="5"/>
        <v>0.9704163462292484</v>
      </c>
    </row>
    <row r="76" spans="1:11" ht="19.5" customHeight="1">
      <c r="A76" s="125" t="s">
        <v>422</v>
      </c>
      <c r="B76" s="337">
        <v>4380</v>
      </c>
      <c r="C76" s="338">
        <v>0</v>
      </c>
      <c r="D76" s="338">
        <v>0</v>
      </c>
      <c r="E76" s="339"/>
      <c r="F76" s="340">
        <f t="shared" si="4"/>
        <v>0</v>
      </c>
      <c r="G76" s="341">
        <v>0</v>
      </c>
      <c r="H76" s="341">
        <v>0</v>
      </c>
      <c r="I76" s="341">
        <v>49.2</v>
      </c>
      <c r="J76" s="338">
        <v>0</v>
      </c>
      <c r="K76" s="340"/>
    </row>
    <row r="77" spans="1:11" ht="25.5" customHeight="1">
      <c r="A77" s="346" t="s">
        <v>216</v>
      </c>
      <c r="B77" s="337">
        <v>4390</v>
      </c>
      <c r="C77" s="338">
        <v>7400</v>
      </c>
      <c r="D77" s="338">
        <v>6054</v>
      </c>
      <c r="E77" s="339">
        <f t="shared" si="3"/>
        <v>0.8181081081081081</v>
      </c>
      <c r="F77" s="340">
        <f t="shared" si="4"/>
        <v>0.00030601473926209004</v>
      </c>
      <c r="G77" s="341">
        <v>0</v>
      </c>
      <c r="H77" s="341">
        <v>1676</v>
      </c>
      <c r="I77" s="341">
        <v>123</v>
      </c>
      <c r="J77" s="338">
        <v>5166</v>
      </c>
      <c r="K77" s="340">
        <f t="shared" si="5"/>
        <v>1.1718931475029035</v>
      </c>
    </row>
    <row r="78" spans="1:11" ht="33" customHeight="1">
      <c r="A78" s="346" t="s">
        <v>237</v>
      </c>
      <c r="B78" s="337">
        <v>4400</v>
      </c>
      <c r="C78" s="338">
        <v>77515</v>
      </c>
      <c r="D78" s="338">
        <v>74949.67</v>
      </c>
      <c r="E78" s="339">
        <f t="shared" si="3"/>
        <v>0.9669053731535832</v>
      </c>
      <c r="F78" s="340">
        <f t="shared" si="4"/>
        <v>0.0037885206017227767</v>
      </c>
      <c r="G78" s="341">
        <v>72356.03</v>
      </c>
      <c r="H78" s="341">
        <v>74687.14</v>
      </c>
      <c r="I78" s="341">
        <v>65876.62</v>
      </c>
      <c r="J78" s="338">
        <v>78963.97</v>
      </c>
      <c r="K78" s="340">
        <f t="shared" si="5"/>
        <v>0.9491628903663278</v>
      </c>
    </row>
    <row r="79" spans="1:11" ht="19.5" customHeight="1">
      <c r="A79" s="162" t="s">
        <v>25</v>
      </c>
      <c r="B79" s="337">
        <v>4410</v>
      </c>
      <c r="C79" s="338">
        <v>20323</v>
      </c>
      <c r="D79" s="338">
        <v>16944.58</v>
      </c>
      <c r="E79" s="339">
        <f t="shared" si="3"/>
        <v>0.8337637159868131</v>
      </c>
      <c r="F79" s="340">
        <f t="shared" si="4"/>
        <v>0.000856506645293298</v>
      </c>
      <c r="G79" s="341">
        <v>18679.59</v>
      </c>
      <c r="H79" s="341">
        <v>20494.6</v>
      </c>
      <c r="I79" s="341">
        <v>19537.85</v>
      </c>
      <c r="J79" s="338">
        <v>16124.37</v>
      </c>
      <c r="K79" s="340">
        <f t="shared" si="5"/>
        <v>1.0508677238242488</v>
      </c>
    </row>
    <row r="80" spans="1:11" ht="19.5" customHeight="1">
      <c r="A80" s="162" t="s">
        <v>25</v>
      </c>
      <c r="B80" s="337">
        <v>4411</v>
      </c>
      <c r="C80" s="338">
        <v>0</v>
      </c>
      <c r="D80" s="338">
        <v>0</v>
      </c>
      <c r="E80" s="339"/>
      <c r="F80" s="340">
        <f t="shared" si="4"/>
        <v>0</v>
      </c>
      <c r="G80" s="341">
        <v>0</v>
      </c>
      <c r="H80" s="341">
        <v>235.2</v>
      </c>
      <c r="I80" s="341">
        <v>0</v>
      </c>
      <c r="J80" s="338">
        <v>639.54</v>
      </c>
      <c r="K80" s="340">
        <f t="shared" si="5"/>
        <v>0</v>
      </c>
    </row>
    <row r="81" spans="1:11" ht="19.5" customHeight="1">
      <c r="A81" s="162" t="s">
        <v>25</v>
      </c>
      <c r="B81" s="337">
        <v>4417</v>
      </c>
      <c r="C81" s="348">
        <v>0</v>
      </c>
      <c r="D81" s="348">
        <v>0</v>
      </c>
      <c r="E81" s="339"/>
      <c r="F81" s="340">
        <f t="shared" si="4"/>
        <v>0</v>
      </c>
      <c r="G81" s="341">
        <v>99.45</v>
      </c>
      <c r="H81" s="341">
        <v>662</v>
      </c>
      <c r="I81" s="341">
        <v>402.12</v>
      </c>
      <c r="J81" s="348">
        <v>298.38</v>
      </c>
      <c r="K81" s="340">
        <f t="shared" si="5"/>
        <v>0</v>
      </c>
    </row>
    <row r="82" spans="1:11" ht="19.5" customHeight="1">
      <c r="A82" s="162" t="s">
        <v>25</v>
      </c>
      <c r="B82" s="337">
        <v>4419</v>
      </c>
      <c r="C82" s="348">
        <v>0</v>
      </c>
      <c r="D82" s="348">
        <v>0</v>
      </c>
      <c r="E82" s="339"/>
      <c r="F82" s="340">
        <f t="shared" si="4"/>
        <v>0</v>
      </c>
      <c r="G82" s="341">
        <v>17.56</v>
      </c>
      <c r="H82" s="341">
        <v>35</v>
      </c>
      <c r="I82" s="341">
        <v>45.86</v>
      </c>
      <c r="J82" s="348">
        <v>52.65</v>
      </c>
      <c r="K82" s="340">
        <f t="shared" si="5"/>
        <v>0</v>
      </c>
    </row>
    <row r="83" spans="1:11" ht="19.5" customHeight="1">
      <c r="A83" s="162" t="s">
        <v>285</v>
      </c>
      <c r="B83" s="337">
        <v>4421</v>
      </c>
      <c r="C83" s="338">
        <v>36000</v>
      </c>
      <c r="D83" s="338">
        <v>29527.41</v>
      </c>
      <c r="E83" s="339">
        <f t="shared" si="3"/>
        <v>0.8202058333333333</v>
      </c>
      <c r="F83" s="340">
        <f t="shared" si="4"/>
        <v>0.0014925376069102791</v>
      </c>
      <c r="G83" s="341">
        <v>30139.95</v>
      </c>
      <c r="H83" s="341">
        <v>30979.49</v>
      </c>
      <c r="I83" s="341">
        <v>41525.14</v>
      </c>
      <c r="J83" s="338">
        <v>18778.84</v>
      </c>
      <c r="K83" s="340">
        <f t="shared" si="5"/>
        <v>1.5723766750235904</v>
      </c>
    </row>
    <row r="84" spans="1:11" ht="19.5" customHeight="1">
      <c r="A84" s="162" t="s">
        <v>26</v>
      </c>
      <c r="B84" s="337">
        <v>4430</v>
      </c>
      <c r="C84" s="338">
        <v>63143.57</v>
      </c>
      <c r="D84" s="338">
        <v>61223.98</v>
      </c>
      <c r="E84" s="339">
        <f t="shared" si="3"/>
        <v>0.9695995966018394</v>
      </c>
      <c r="F84" s="340">
        <f t="shared" si="4"/>
        <v>0.003094720891359005</v>
      </c>
      <c r="G84" s="341">
        <v>43426.52</v>
      </c>
      <c r="H84" s="341">
        <v>46489.47</v>
      </c>
      <c r="I84" s="341">
        <v>56599.37</v>
      </c>
      <c r="J84" s="338">
        <v>60016.12</v>
      </c>
      <c r="K84" s="340">
        <f t="shared" si="5"/>
        <v>1.0201255929240345</v>
      </c>
    </row>
    <row r="85" spans="1:11" ht="19.5" customHeight="1">
      <c r="A85" s="162" t="s">
        <v>26</v>
      </c>
      <c r="B85" s="337">
        <v>4437</v>
      </c>
      <c r="C85" s="348">
        <v>0</v>
      </c>
      <c r="D85" s="348">
        <v>0</v>
      </c>
      <c r="E85" s="339"/>
      <c r="F85" s="340">
        <f t="shared" si="4"/>
        <v>0</v>
      </c>
      <c r="G85" s="341">
        <v>379.69</v>
      </c>
      <c r="H85" s="341">
        <v>840.65</v>
      </c>
      <c r="I85" s="341">
        <v>128.21</v>
      </c>
      <c r="J85" s="348">
        <v>123.47</v>
      </c>
      <c r="K85" s="340">
        <f t="shared" si="5"/>
        <v>0</v>
      </c>
    </row>
    <row r="86" spans="1:11" ht="19.5" customHeight="1">
      <c r="A86" s="162" t="s">
        <v>26</v>
      </c>
      <c r="B86" s="337">
        <v>4439</v>
      </c>
      <c r="C86" s="348">
        <v>0</v>
      </c>
      <c r="D86" s="348">
        <v>0</v>
      </c>
      <c r="E86" s="339"/>
      <c r="F86" s="340">
        <f t="shared" si="4"/>
        <v>0</v>
      </c>
      <c r="G86" s="341">
        <v>64.31</v>
      </c>
      <c r="H86" s="341">
        <v>148.35</v>
      </c>
      <c r="I86" s="341">
        <v>6.79</v>
      </c>
      <c r="J86" s="348">
        <v>6.53</v>
      </c>
      <c r="K86" s="340">
        <f t="shared" si="5"/>
        <v>0</v>
      </c>
    </row>
    <row r="87" spans="1:11" ht="19.5" customHeight="1">
      <c r="A87" s="162" t="s">
        <v>545</v>
      </c>
      <c r="B87" s="337">
        <v>4440</v>
      </c>
      <c r="C87" s="338">
        <v>349230</v>
      </c>
      <c r="D87" s="338">
        <v>345142.33</v>
      </c>
      <c r="E87" s="339">
        <f t="shared" si="3"/>
        <v>0.9882951922801593</v>
      </c>
      <c r="F87" s="340">
        <f t="shared" si="4"/>
        <v>0.017446091860465848</v>
      </c>
      <c r="G87" s="341">
        <v>318758.97</v>
      </c>
      <c r="H87" s="341">
        <v>326711.67</v>
      </c>
      <c r="I87" s="341">
        <v>334836.92</v>
      </c>
      <c r="J87" s="338">
        <v>337732.14</v>
      </c>
      <c r="K87" s="340">
        <f t="shared" si="5"/>
        <v>1.0219410269925746</v>
      </c>
    </row>
    <row r="88" spans="1:11" ht="19.5" customHeight="1">
      <c r="A88" s="162" t="s">
        <v>545</v>
      </c>
      <c r="B88" s="337">
        <v>4447</v>
      </c>
      <c r="C88" s="348">
        <v>0</v>
      </c>
      <c r="D88" s="348">
        <v>0</v>
      </c>
      <c r="E88" s="339"/>
      <c r="F88" s="340">
        <f t="shared" si="4"/>
        <v>0</v>
      </c>
      <c r="G88" s="341">
        <v>0</v>
      </c>
      <c r="H88" s="341">
        <v>865.76</v>
      </c>
      <c r="I88" s="341">
        <v>1038.93</v>
      </c>
      <c r="J88" s="348">
        <v>1038.93</v>
      </c>
      <c r="K88" s="340">
        <f t="shared" si="5"/>
        <v>0</v>
      </c>
    </row>
    <row r="89" spans="1:11" ht="19.5" customHeight="1">
      <c r="A89" s="162" t="s">
        <v>545</v>
      </c>
      <c r="B89" s="337">
        <v>4449</v>
      </c>
      <c r="C89" s="348">
        <v>0</v>
      </c>
      <c r="D89" s="348">
        <v>0</v>
      </c>
      <c r="E89" s="339"/>
      <c r="F89" s="340">
        <f t="shared" si="4"/>
        <v>0</v>
      </c>
      <c r="G89" s="341">
        <v>0</v>
      </c>
      <c r="H89" s="341">
        <v>45.84</v>
      </c>
      <c r="I89" s="341">
        <v>55</v>
      </c>
      <c r="J89" s="348">
        <v>55</v>
      </c>
      <c r="K89" s="340">
        <f t="shared" si="5"/>
        <v>0</v>
      </c>
    </row>
    <row r="90" spans="1:11" ht="19.5" customHeight="1">
      <c r="A90" s="162" t="s">
        <v>31</v>
      </c>
      <c r="B90" s="337">
        <v>4480</v>
      </c>
      <c r="C90" s="338">
        <v>71824</v>
      </c>
      <c r="D90" s="338">
        <v>71174</v>
      </c>
      <c r="E90" s="339">
        <f t="shared" si="3"/>
        <v>0.9909501002450435</v>
      </c>
      <c r="F90" s="340">
        <f t="shared" si="4"/>
        <v>0.0035976698137165503</v>
      </c>
      <c r="G90" s="341">
        <v>48970</v>
      </c>
      <c r="H90" s="341">
        <v>52621</v>
      </c>
      <c r="I90" s="341">
        <v>59547</v>
      </c>
      <c r="J90" s="338">
        <v>67021</v>
      </c>
      <c r="K90" s="340">
        <f t="shared" si="5"/>
        <v>1.0619656525566614</v>
      </c>
    </row>
    <row r="91" spans="1:11" ht="19.5" customHeight="1">
      <c r="A91" s="162" t="s">
        <v>546</v>
      </c>
      <c r="B91" s="337">
        <v>4500</v>
      </c>
      <c r="C91" s="350">
        <v>1740</v>
      </c>
      <c r="D91" s="351">
        <v>1740</v>
      </c>
      <c r="E91" s="339">
        <f t="shared" si="3"/>
        <v>1</v>
      </c>
      <c r="F91" s="340">
        <f t="shared" si="4"/>
        <v>8.795270008523897E-05</v>
      </c>
      <c r="G91" s="341">
        <v>483</v>
      </c>
      <c r="H91" s="341">
        <v>1508</v>
      </c>
      <c r="I91" s="341">
        <v>1669</v>
      </c>
      <c r="J91" s="351">
        <v>1730</v>
      </c>
      <c r="K91" s="340">
        <f t="shared" si="5"/>
        <v>1.0057803468208093</v>
      </c>
    </row>
    <row r="92" spans="1:11" ht="19.5" customHeight="1">
      <c r="A92" s="346" t="s">
        <v>219</v>
      </c>
      <c r="B92" s="337">
        <v>4510</v>
      </c>
      <c r="C92" s="354">
        <v>2937</v>
      </c>
      <c r="D92" s="354">
        <v>2516.34</v>
      </c>
      <c r="E92" s="339">
        <f t="shared" si="3"/>
        <v>0.8567722165474975</v>
      </c>
      <c r="F92" s="340">
        <f t="shared" si="4"/>
        <v>0.00012719476858189094</v>
      </c>
      <c r="G92" s="341">
        <v>768</v>
      </c>
      <c r="H92" s="341">
        <v>124</v>
      </c>
      <c r="I92" s="341">
        <v>284</v>
      </c>
      <c r="J92" s="354">
        <v>356.86</v>
      </c>
      <c r="K92" s="340">
        <f t="shared" si="5"/>
        <v>7.051336658633638</v>
      </c>
    </row>
    <row r="93" spans="1:11" ht="19.5" customHeight="1">
      <c r="A93" s="346" t="s">
        <v>547</v>
      </c>
      <c r="B93" s="337">
        <v>4520</v>
      </c>
      <c r="C93" s="338">
        <v>109245</v>
      </c>
      <c r="D93" s="338">
        <v>108935.3</v>
      </c>
      <c r="E93" s="339">
        <f t="shared" si="3"/>
        <v>0.9971650876470319</v>
      </c>
      <c r="F93" s="340">
        <f t="shared" si="4"/>
        <v>0.0055064102124112255</v>
      </c>
      <c r="G93" s="341">
        <v>5416.25</v>
      </c>
      <c r="H93" s="341">
        <v>22893.41</v>
      </c>
      <c r="I93" s="341">
        <v>22878.01</v>
      </c>
      <c r="J93" s="338">
        <v>58043.71</v>
      </c>
      <c r="K93" s="340">
        <f t="shared" si="5"/>
        <v>1.876780447011399</v>
      </c>
    </row>
    <row r="94" spans="1:11" ht="19.5" customHeight="1">
      <c r="A94" s="162" t="s">
        <v>95</v>
      </c>
      <c r="B94" s="337">
        <v>4530</v>
      </c>
      <c r="C94" s="338">
        <v>2000</v>
      </c>
      <c r="D94" s="338">
        <v>0</v>
      </c>
      <c r="E94" s="339">
        <f t="shared" si="3"/>
        <v>0</v>
      </c>
      <c r="F94" s="340">
        <f t="shared" si="4"/>
        <v>0</v>
      </c>
      <c r="G94" s="341">
        <v>-84.65</v>
      </c>
      <c r="H94" s="341">
        <v>656.5</v>
      </c>
      <c r="I94" s="341">
        <v>223.23</v>
      </c>
      <c r="J94" s="338">
        <v>0</v>
      </c>
      <c r="K94" s="340"/>
    </row>
    <row r="95" spans="1:11" ht="57" customHeight="1">
      <c r="A95" s="124" t="s">
        <v>618</v>
      </c>
      <c r="B95" s="337">
        <v>4560</v>
      </c>
      <c r="C95" s="338">
        <v>0</v>
      </c>
      <c r="D95" s="338">
        <v>0</v>
      </c>
      <c r="E95" s="339"/>
      <c r="F95" s="340">
        <f t="shared" si="4"/>
        <v>0</v>
      </c>
      <c r="G95" s="341">
        <v>299.07</v>
      </c>
      <c r="H95" s="341">
        <v>581.68</v>
      </c>
      <c r="I95" s="341">
        <v>726.6</v>
      </c>
      <c r="J95" s="338">
        <v>31.7</v>
      </c>
      <c r="K95" s="340">
        <f t="shared" si="5"/>
        <v>0</v>
      </c>
    </row>
    <row r="96" spans="1:11" s="199" customFormat="1" ht="14.25" customHeight="1">
      <c r="A96" s="198" t="s">
        <v>484</v>
      </c>
      <c r="B96" s="342" t="s">
        <v>485</v>
      </c>
      <c r="C96" s="343" t="s">
        <v>486</v>
      </c>
      <c r="D96" s="342" t="s">
        <v>487</v>
      </c>
      <c r="E96" s="198" t="s">
        <v>488</v>
      </c>
      <c r="F96" s="342" t="s">
        <v>489</v>
      </c>
      <c r="G96" s="343" t="s">
        <v>558</v>
      </c>
      <c r="H96" s="342" t="s">
        <v>490</v>
      </c>
      <c r="I96" s="198" t="s">
        <v>491</v>
      </c>
      <c r="J96" s="342" t="s">
        <v>492</v>
      </c>
      <c r="K96" s="343" t="s">
        <v>493</v>
      </c>
    </row>
    <row r="97" spans="1:11" ht="28.5" customHeight="1">
      <c r="A97" s="125" t="s">
        <v>447</v>
      </c>
      <c r="B97" s="337">
        <v>4570</v>
      </c>
      <c r="C97" s="338">
        <v>10</v>
      </c>
      <c r="D97" s="338">
        <v>0</v>
      </c>
      <c r="E97" s="339">
        <f t="shared" si="3"/>
        <v>0</v>
      </c>
      <c r="F97" s="340">
        <f t="shared" si="4"/>
        <v>0</v>
      </c>
      <c r="G97" s="341">
        <v>0</v>
      </c>
      <c r="H97" s="341">
        <v>0</v>
      </c>
      <c r="I97" s="341">
        <v>0</v>
      </c>
      <c r="J97" s="338">
        <v>38</v>
      </c>
      <c r="K97" s="340">
        <f t="shared" si="5"/>
        <v>0</v>
      </c>
    </row>
    <row r="98" spans="1:11" ht="19.5" customHeight="1">
      <c r="A98" s="162" t="s">
        <v>16</v>
      </c>
      <c r="B98" s="337">
        <v>4580</v>
      </c>
      <c r="C98" s="338">
        <v>8343</v>
      </c>
      <c r="D98" s="338">
        <v>8261.66</v>
      </c>
      <c r="E98" s="339">
        <f t="shared" si="3"/>
        <v>0.9902505094090854</v>
      </c>
      <c r="F98" s="340">
        <f t="shared" si="4"/>
        <v>0.0004176064966587444</v>
      </c>
      <c r="G98" s="341">
        <v>0</v>
      </c>
      <c r="H98" s="341">
        <v>0</v>
      </c>
      <c r="I98" s="341">
        <v>0</v>
      </c>
      <c r="J98" s="338">
        <v>0</v>
      </c>
      <c r="K98" s="340"/>
    </row>
    <row r="99" spans="1:11" ht="24.75" customHeight="1">
      <c r="A99" s="162" t="s">
        <v>93</v>
      </c>
      <c r="B99" s="337">
        <v>4610</v>
      </c>
      <c r="C99" s="338">
        <v>16418</v>
      </c>
      <c r="D99" s="338">
        <v>10473.06</v>
      </c>
      <c r="E99" s="339">
        <f t="shared" si="3"/>
        <v>0.6379010841759044</v>
      </c>
      <c r="F99" s="340">
        <f t="shared" si="4"/>
        <v>0.0005293873018130533</v>
      </c>
      <c r="G99" s="341">
        <v>5680.29</v>
      </c>
      <c r="H99" s="341">
        <v>6198.75</v>
      </c>
      <c r="I99" s="341">
        <v>7731.52</v>
      </c>
      <c r="J99" s="338">
        <v>9652.65</v>
      </c>
      <c r="K99" s="340">
        <f t="shared" si="5"/>
        <v>1.0849932401982876</v>
      </c>
    </row>
    <row r="100" spans="1:11" ht="27.75" customHeight="1">
      <c r="A100" s="125" t="s">
        <v>218</v>
      </c>
      <c r="B100" s="337">
        <v>4700</v>
      </c>
      <c r="C100" s="338">
        <v>18448</v>
      </c>
      <c r="D100" s="338">
        <v>10011.58</v>
      </c>
      <c r="E100" s="339">
        <f t="shared" si="3"/>
        <v>0.5426918907198612</v>
      </c>
      <c r="F100" s="340">
        <f t="shared" si="4"/>
        <v>0.0005060606282295268</v>
      </c>
      <c r="G100" s="341">
        <v>12628.86</v>
      </c>
      <c r="H100" s="341">
        <v>7544.9</v>
      </c>
      <c r="I100" s="341">
        <v>16164.88</v>
      </c>
      <c r="J100" s="338">
        <v>8281.39</v>
      </c>
      <c r="K100" s="340">
        <f t="shared" si="5"/>
        <v>1.2089250717572775</v>
      </c>
    </row>
    <row r="101" spans="1:11" ht="18" customHeight="1">
      <c r="A101" s="162" t="s">
        <v>45</v>
      </c>
      <c r="B101" s="337">
        <v>4810</v>
      </c>
      <c r="C101" s="355">
        <v>98000</v>
      </c>
      <c r="D101" s="338">
        <v>0</v>
      </c>
      <c r="E101" s="339">
        <f t="shared" si="3"/>
        <v>0</v>
      </c>
      <c r="F101" s="340">
        <f t="shared" si="4"/>
        <v>0</v>
      </c>
      <c r="G101" s="341">
        <v>0</v>
      </c>
      <c r="H101" s="341">
        <v>0</v>
      </c>
      <c r="I101" s="341">
        <v>0</v>
      </c>
      <c r="J101" s="338">
        <v>0</v>
      </c>
      <c r="K101" s="340"/>
    </row>
    <row r="102" spans="1:11" ht="57.75" customHeight="1">
      <c r="A102" s="356" t="s">
        <v>619</v>
      </c>
      <c r="B102" s="337">
        <v>6010</v>
      </c>
      <c r="C102" s="338">
        <v>0</v>
      </c>
      <c r="D102" s="338">
        <v>0</v>
      </c>
      <c r="E102" s="339"/>
      <c r="F102" s="340">
        <f t="shared" si="4"/>
        <v>0</v>
      </c>
      <c r="G102" s="341">
        <v>55000</v>
      </c>
      <c r="H102" s="341">
        <v>0</v>
      </c>
      <c r="I102" s="341">
        <v>0</v>
      </c>
      <c r="J102" s="338">
        <v>0</v>
      </c>
      <c r="K102" s="340"/>
    </row>
    <row r="103" spans="1:11" ht="24" customHeight="1">
      <c r="A103" s="171" t="s">
        <v>90</v>
      </c>
      <c r="B103" s="337">
        <v>6050</v>
      </c>
      <c r="C103" s="338">
        <v>2639002</v>
      </c>
      <c r="D103" s="338">
        <v>2506661.35</v>
      </c>
      <c r="E103" s="339">
        <f t="shared" si="3"/>
        <v>0.9498520084486485</v>
      </c>
      <c r="F103" s="340">
        <f t="shared" si="4"/>
        <v>0.12670553674241966</v>
      </c>
      <c r="G103" s="341">
        <v>774803.38</v>
      </c>
      <c r="H103" s="341">
        <v>579210.45</v>
      </c>
      <c r="I103" s="341">
        <v>1100473.36</v>
      </c>
      <c r="J103" s="338">
        <v>886639.24</v>
      </c>
      <c r="K103" s="340">
        <f t="shared" si="5"/>
        <v>2.8271491232443084</v>
      </c>
    </row>
    <row r="104" spans="1:11" ht="27" customHeight="1">
      <c r="A104" s="171" t="s">
        <v>90</v>
      </c>
      <c r="B104" s="337">
        <v>6057</v>
      </c>
      <c r="C104" s="338">
        <v>345360</v>
      </c>
      <c r="D104" s="338">
        <v>343157.91</v>
      </c>
      <c r="E104" s="339">
        <f t="shared" si="3"/>
        <v>0.9936237838776928</v>
      </c>
      <c r="F104" s="340">
        <f t="shared" si="4"/>
        <v>0.01734578433339507</v>
      </c>
      <c r="G104" s="341">
        <v>3386377.43</v>
      </c>
      <c r="H104" s="341">
        <v>1749670.75</v>
      </c>
      <c r="I104" s="341">
        <v>2854191.21</v>
      </c>
      <c r="J104" s="338">
        <v>1606135.05</v>
      </c>
      <c r="K104" s="340">
        <f t="shared" si="5"/>
        <v>0.2136544557694572</v>
      </c>
    </row>
    <row r="105" spans="1:11" ht="27" customHeight="1">
      <c r="A105" s="171" t="s">
        <v>90</v>
      </c>
      <c r="B105" s="337">
        <v>6059</v>
      </c>
      <c r="C105" s="338">
        <v>103753</v>
      </c>
      <c r="D105" s="338">
        <v>62179.03</v>
      </c>
      <c r="E105" s="339">
        <f t="shared" si="3"/>
        <v>0.5992986226904282</v>
      </c>
      <c r="F105" s="340">
        <f t="shared" si="4"/>
        <v>0.003142996308724756</v>
      </c>
      <c r="G105" s="341">
        <v>2054765.46</v>
      </c>
      <c r="H105" s="341">
        <v>623872.08</v>
      </c>
      <c r="I105" s="341">
        <v>2259647.65</v>
      </c>
      <c r="J105" s="338">
        <v>592159.33</v>
      </c>
      <c r="K105" s="340">
        <f t="shared" si="5"/>
        <v>0.10500388468083413</v>
      </c>
    </row>
    <row r="106" spans="1:11" ht="27" customHeight="1">
      <c r="A106" s="171" t="s">
        <v>90</v>
      </c>
      <c r="B106" s="337">
        <v>6060</v>
      </c>
      <c r="C106" s="338">
        <v>154339</v>
      </c>
      <c r="D106" s="338">
        <v>133549.03</v>
      </c>
      <c r="E106" s="339">
        <f t="shared" si="3"/>
        <v>0.8652967169671956</v>
      </c>
      <c r="F106" s="340">
        <f t="shared" si="4"/>
        <v>0.0067505734380830925</v>
      </c>
      <c r="G106" s="341">
        <v>120430.47</v>
      </c>
      <c r="H106" s="341">
        <v>287522.32</v>
      </c>
      <c r="I106" s="341">
        <v>0</v>
      </c>
      <c r="J106" s="338">
        <v>17434.48</v>
      </c>
      <c r="K106" s="340">
        <f t="shared" si="5"/>
        <v>7.660052378963984</v>
      </c>
    </row>
    <row r="107" spans="1:11" ht="39.75" customHeight="1">
      <c r="A107" s="171" t="s">
        <v>548</v>
      </c>
      <c r="B107" s="337">
        <v>6170</v>
      </c>
      <c r="C107" s="338">
        <v>0</v>
      </c>
      <c r="D107" s="338">
        <v>0</v>
      </c>
      <c r="E107" s="339"/>
      <c r="F107" s="340">
        <f aca="true" t="shared" si="6" ref="F107:F129">D107/19783360.81</f>
        <v>0</v>
      </c>
      <c r="G107" s="341">
        <v>0</v>
      </c>
      <c r="H107" s="341">
        <v>0</v>
      </c>
      <c r="I107" s="341">
        <v>15000</v>
      </c>
      <c r="J107" s="338">
        <v>0</v>
      </c>
      <c r="K107" s="340"/>
    </row>
    <row r="108" spans="1:11" ht="47.25" customHeight="1">
      <c r="A108" s="124" t="s">
        <v>553</v>
      </c>
      <c r="B108" s="337">
        <v>6220</v>
      </c>
      <c r="C108" s="338">
        <v>54383</v>
      </c>
      <c r="D108" s="338">
        <v>54382.28</v>
      </c>
      <c r="E108" s="339">
        <f aca="true" t="shared" si="7" ref="E108:E129">D108/C108</f>
        <v>0.99998676056856</v>
      </c>
      <c r="F108" s="340">
        <f t="shared" si="6"/>
        <v>0.0027488898636732696</v>
      </c>
      <c r="G108" s="341">
        <v>4300</v>
      </c>
      <c r="H108" s="341">
        <v>0</v>
      </c>
      <c r="I108" s="341">
        <v>0</v>
      </c>
      <c r="J108" s="338">
        <v>0</v>
      </c>
      <c r="K108" s="340"/>
    </row>
    <row r="109" spans="1:11" ht="60" customHeight="1">
      <c r="A109" s="334" t="s">
        <v>549</v>
      </c>
      <c r="B109" s="337">
        <v>6230</v>
      </c>
      <c r="C109" s="338">
        <v>2800</v>
      </c>
      <c r="D109" s="338">
        <v>2799.36</v>
      </c>
      <c r="E109" s="339">
        <f t="shared" si="7"/>
        <v>0.9997714285714286</v>
      </c>
      <c r="F109" s="340">
        <f t="shared" si="6"/>
        <v>0.0001415007301785141</v>
      </c>
      <c r="G109" s="341">
        <v>0</v>
      </c>
      <c r="H109" s="341">
        <v>0</v>
      </c>
      <c r="I109" s="341">
        <v>0</v>
      </c>
      <c r="J109" s="338">
        <v>0</v>
      </c>
      <c r="K109" s="340"/>
    </row>
    <row r="110" spans="1:11" ht="55.5" customHeight="1">
      <c r="A110" s="334" t="s">
        <v>589</v>
      </c>
      <c r="B110" s="337">
        <v>6300</v>
      </c>
      <c r="C110" s="338">
        <v>30000</v>
      </c>
      <c r="D110" s="338">
        <v>30000</v>
      </c>
      <c r="E110" s="339">
        <f t="shared" si="7"/>
        <v>1</v>
      </c>
      <c r="F110" s="340">
        <f t="shared" si="6"/>
        <v>0.0015164258635386027</v>
      </c>
      <c r="G110" s="341">
        <v>0</v>
      </c>
      <c r="H110" s="341">
        <v>0</v>
      </c>
      <c r="I110" s="341">
        <v>0</v>
      </c>
      <c r="J110" s="338">
        <v>0</v>
      </c>
      <c r="K110" s="340"/>
    </row>
    <row r="111" spans="1:11" s="199" customFormat="1" ht="14.25" customHeight="1">
      <c r="A111" s="198" t="s">
        <v>484</v>
      </c>
      <c r="B111" s="342" t="s">
        <v>485</v>
      </c>
      <c r="C111" s="343" t="s">
        <v>486</v>
      </c>
      <c r="D111" s="342" t="s">
        <v>487</v>
      </c>
      <c r="E111" s="198" t="s">
        <v>488</v>
      </c>
      <c r="F111" s="342" t="s">
        <v>489</v>
      </c>
      <c r="G111" s="343" t="s">
        <v>558</v>
      </c>
      <c r="H111" s="342" t="s">
        <v>490</v>
      </c>
      <c r="I111" s="198" t="s">
        <v>491</v>
      </c>
      <c r="J111" s="342" t="s">
        <v>492</v>
      </c>
      <c r="K111" s="343" t="s">
        <v>493</v>
      </c>
    </row>
    <row r="112" spans="1:11" s="202" customFormat="1" ht="47.25" customHeight="1">
      <c r="A112" s="124" t="s">
        <v>428</v>
      </c>
      <c r="B112" s="337">
        <v>8110</v>
      </c>
      <c r="C112" s="338">
        <v>96400</v>
      </c>
      <c r="D112" s="338">
        <v>91702.76</v>
      </c>
      <c r="E112" s="340">
        <f t="shared" si="7"/>
        <v>0.9512734439834024</v>
      </c>
      <c r="F112" s="340">
        <f t="shared" si="6"/>
        <v>0.004635347900729107</v>
      </c>
      <c r="G112" s="341">
        <v>14238.36</v>
      </c>
      <c r="H112" s="341">
        <v>60420.94</v>
      </c>
      <c r="I112" s="341">
        <v>80116.14</v>
      </c>
      <c r="J112" s="338">
        <v>107205.56</v>
      </c>
      <c r="K112" s="340">
        <f aca="true" t="shared" si="8" ref="K112:K129">D112/J112</f>
        <v>0.8553918285581457</v>
      </c>
    </row>
    <row r="113" spans="1:11" s="336" customFormat="1" ht="25.5" customHeight="1">
      <c r="A113" s="357" t="s">
        <v>522</v>
      </c>
      <c r="B113" s="358"/>
      <c r="C113" s="359">
        <v>20769881.5</v>
      </c>
      <c r="D113" s="359">
        <v>19783360.81</v>
      </c>
      <c r="E113" s="360">
        <f t="shared" si="7"/>
        <v>0.952502343838601</v>
      </c>
      <c r="F113" s="361">
        <f t="shared" si="6"/>
        <v>1</v>
      </c>
      <c r="G113" s="362">
        <v>20327456.73</v>
      </c>
      <c r="H113" s="362">
        <v>17867254.37</v>
      </c>
      <c r="I113" s="362">
        <v>21327263.48</v>
      </c>
      <c r="J113" s="359">
        <v>18758245.26</v>
      </c>
      <c r="K113" s="361">
        <f t="shared" si="8"/>
        <v>1.0546487976775711</v>
      </c>
    </row>
    <row r="114" spans="1:11" s="201" customFormat="1" ht="15" customHeight="1">
      <c r="A114" s="130" t="s">
        <v>319</v>
      </c>
      <c r="B114" s="363"/>
      <c r="C114" s="364"/>
      <c r="D114" s="364"/>
      <c r="E114" s="339"/>
      <c r="F114" s="340"/>
      <c r="G114" s="365"/>
      <c r="H114" s="365"/>
      <c r="I114" s="365"/>
      <c r="J114" s="364"/>
      <c r="K114" s="340"/>
    </row>
    <row r="115" spans="1:11" s="201" customFormat="1" ht="19.5" customHeight="1">
      <c r="A115" s="130" t="s">
        <v>320</v>
      </c>
      <c r="B115" s="363"/>
      <c r="C115" s="364">
        <v>17440244.5</v>
      </c>
      <c r="D115" s="364">
        <v>16650631.85</v>
      </c>
      <c r="E115" s="366">
        <f t="shared" si="7"/>
        <v>0.9547246800353056</v>
      </c>
      <c r="F115" s="367">
        <f t="shared" si="6"/>
        <v>0.8416482927199871</v>
      </c>
      <c r="G115" s="365">
        <v>13931779.99</v>
      </c>
      <c r="H115" s="365">
        <v>14626978.77</v>
      </c>
      <c r="I115" s="365">
        <v>15097951.26</v>
      </c>
      <c r="J115" s="364">
        <v>15655877.16</v>
      </c>
      <c r="K115" s="367">
        <f t="shared" si="8"/>
        <v>1.0635387388284796</v>
      </c>
    </row>
    <row r="116" spans="1:11" ht="12">
      <c r="A116" s="125" t="s">
        <v>322</v>
      </c>
      <c r="B116" s="368"/>
      <c r="C116" s="338"/>
      <c r="D116" s="338"/>
      <c r="E116" s="339"/>
      <c r="F116" s="340"/>
      <c r="G116" s="341"/>
      <c r="H116" s="341"/>
      <c r="I116" s="341"/>
      <c r="J116" s="338"/>
      <c r="K116" s="340"/>
    </row>
    <row r="117" spans="1:11" ht="25.5" customHeight="1">
      <c r="A117" s="125" t="s">
        <v>323</v>
      </c>
      <c r="B117" s="368"/>
      <c r="C117" s="338">
        <v>7714396.71</v>
      </c>
      <c r="D117" s="338">
        <v>7572083.57</v>
      </c>
      <c r="E117" s="339">
        <f t="shared" si="7"/>
        <v>0.9815522658025193</v>
      </c>
      <c r="F117" s="340">
        <f t="shared" si="6"/>
        <v>0.38275011221412386</v>
      </c>
      <c r="G117" s="341">
        <v>6470764.59</v>
      </c>
      <c r="H117" s="341">
        <v>6779303.91</v>
      </c>
      <c r="I117" s="341">
        <v>7073384.32</v>
      </c>
      <c r="J117" s="338">
        <v>7339591.29</v>
      </c>
      <c r="K117" s="340">
        <f t="shared" si="8"/>
        <v>1.0316764613741864</v>
      </c>
    </row>
    <row r="118" spans="1:11" ht="25.5" customHeight="1">
      <c r="A118" s="125" t="s">
        <v>324</v>
      </c>
      <c r="B118" s="368"/>
      <c r="C118" s="338">
        <v>4489275.32</v>
      </c>
      <c r="D118" s="338">
        <v>3992094.79</v>
      </c>
      <c r="E118" s="339">
        <f t="shared" si="7"/>
        <v>0.8892514950497622</v>
      </c>
      <c r="F118" s="340">
        <f t="shared" si="6"/>
        <v>0.2017905263084569</v>
      </c>
      <c r="G118" s="341">
        <v>2780063.78</v>
      </c>
      <c r="H118" s="341">
        <v>3082280.7</v>
      </c>
      <c r="I118" s="341">
        <v>3106641.87</v>
      </c>
      <c r="J118" s="338">
        <v>3328862.28</v>
      </c>
      <c r="K118" s="340">
        <f t="shared" si="8"/>
        <v>1.1992369927661892</v>
      </c>
    </row>
    <row r="119" spans="1:11" ht="19.5" customHeight="1">
      <c r="A119" s="125" t="s">
        <v>325</v>
      </c>
      <c r="B119" s="368"/>
      <c r="C119" s="338">
        <v>730000</v>
      </c>
      <c r="D119" s="338">
        <v>729953.7</v>
      </c>
      <c r="E119" s="339">
        <f t="shared" si="7"/>
        <v>0.9999365753424657</v>
      </c>
      <c r="F119" s="340">
        <f t="shared" si="6"/>
        <v>0.036897355662189935</v>
      </c>
      <c r="G119" s="341">
        <v>769820.1</v>
      </c>
      <c r="H119" s="341">
        <v>671417.98</v>
      </c>
      <c r="I119" s="341">
        <v>697567.22</v>
      </c>
      <c r="J119" s="338">
        <v>708718</v>
      </c>
      <c r="K119" s="340">
        <f t="shared" si="8"/>
        <v>1.0299635398000333</v>
      </c>
    </row>
    <row r="120" spans="1:11" ht="19.5" customHeight="1">
      <c r="A120" s="125" t="s">
        <v>326</v>
      </c>
      <c r="B120" s="368"/>
      <c r="C120" s="338">
        <v>4343725.47</v>
      </c>
      <c r="D120" s="338">
        <v>4210937.63</v>
      </c>
      <c r="E120" s="339">
        <f t="shared" si="7"/>
        <v>0.9694299649190307</v>
      </c>
      <c r="F120" s="340">
        <f t="shared" si="6"/>
        <v>0.2128524910626649</v>
      </c>
      <c r="G120" s="338">
        <v>3689363.54</v>
      </c>
      <c r="H120" s="338">
        <v>3804878.3</v>
      </c>
      <c r="I120" s="338">
        <v>3890810.59</v>
      </c>
      <c r="J120" s="338">
        <v>3934198.26</v>
      </c>
      <c r="K120" s="340">
        <f t="shared" si="8"/>
        <v>1.070341998982024</v>
      </c>
    </row>
    <row r="121" spans="1:11" ht="36.75" customHeight="1">
      <c r="A121" s="125" t="s">
        <v>397</v>
      </c>
      <c r="B121" s="368"/>
      <c r="C121" s="338">
        <v>66447</v>
      </c>
      <c r="D121" s="338">
        <v>53859.4</v>
      </c>
      <c r="E121" s="339">
        <f t="shared" si="7"/>
        <v>0.810561801134739</v>
      </c>
      <c r="F121" s="340">
        <f t="shared" si="6"/>
        <v>0.0027224595718223677</v>
      </c>
      <c r="G121" s="341">
        <v>207529.62</v>
      </c>
      <c r="H121" s="341">
        <v>228676.94</v>
      </c>
      <c r="I121" s="341">
        <v>249431.12</v>
      </c>
      <c r="J121" s="338">
        <v>237301.77</v>
      </c>
      <c r="K121" s="340">
        <f t="shared" si="8"/>
        <v>0.22696585870387737</v>
      </c>
    </row>
    <row r="122" spans="1:11" ht="19.5" customHeight="1">
      <c r="A122" s="125" t="s">
        <v>328</v>
      </c>
      <c r="B122" s="368"/>
      <c r="C122" s="338">
        <v>0</v>
      </c>
      <c r="D122" s="338">
        <v>0</v>
      </c>
      <c r="E122" s="339"/>
      <c r="F122" s="340">
        <f t="shared" si="6"/>
        <v>0</v>
      </c>
      <c r="G122" s="341">
        <v>0</v>
      </c>
      <c r="H122" s="341">
        <v>0</v>
      </c>
      <c r="I122" s="341">
        <v>0</v>
      </c>
      <c r="J122" s="338">
        <v>0</v>
      </c>
      <c r="K122" s="340"/>
    </row>
    <row r="123" spans="1:11" ht="19.5" customHeight="1">
      <c r="A123" s="125" t="s">
        <v>329</v>
      </c>
      <c r="B123" s="368"/>
      <c r="C123" s="338">
        <v>96400</v>
      </c>
      <c r="D123" s="338">
        <v>91702.76</v>
      </c>
      <c r="E123" s="339">
        <f t="shared" si="7"/>
        <v>0.9512734439834024</v>
      </c>
      <c r="F123" s="340">
        <f t="shared" si="6"/>
        <v>0.004635347900729107</v>
      </c>
      <c r="G123" s="341">
        <v>14238.36</v>
      </c>
      <c r="H123" s="341">
        <v>60420.94</v>
      </c>
      <c r="I123" s="341">
        <v>80116.14</v>
      </c>
      <c r="J123" s="338">
        <v>107205.56</v>
      </c>
      <c r="K123" s="340">
        <f t="shared" si="8"/>
        <v>0.8553918285581457</v>
      </c>
    </row>
    <row r="124" spans="1:11" s="201" customFormat="1" ht="19.5" customHeight="1">
      <c r="A124" s="130" t="s">
        <v>321</v>
      </c>
      <c r="B124" s="363"/>
      <c r="C124" s="364">
        <v>3329637</v>
      </c>
      <c r="D124" s="364">
        <v>3132728.96</v>
      </c>
      <c r="E124" s="366">
        <f t="shared" si="7"/>
        <v>0.940862009882759</v>
      </c>
      <c r="F124" s="367">
        <f t="shared" si="6"/>
        <v>0.15835170728001297</v>
      </c>
      <c r="G124" s="365">
        <v>6395676.74</v>
      </c>
      <c r="H124" s="365">
        <v>3240275.6</v>
      </c>
      <c r="I124" s="365">
        <v>6229312.22</v>
      </c>
      <c r="J124" s="364">
        <v>3102368.1</v>
      </c>
      <c r="K124" s="367">
        <f t="shared" si="8"/>
        <v>1.0097863499821313</v>
      </c>
    </row>
    <row r="125" spans="1:11" ht="12">
      <c r="A125" s="125" t="s">
        <v>322</v>
      </c>
      <c r="B125" s="368"/>
      <c r="C125" s="338"/>
      <c r="D125" s="338"/>
      <c r="E125" s="339"/>
      <c r="F125" s="340"/>
      <c r="G125" s="341"/>
      <c r="H125" s="341"/>
      <c r="I125" s="341"/>
      <c r="J125" s="338"/>
      <c r="K125" s="340"/>
    </row>
    <row r="126" spans="1:11" ht="19.5" customHeight="1">
      <c r="A126" s="125" t="s">
        <v>616</v>
      </c>
      <c r="B126" s="368"/>
      <c r="C126" s="338">
        <v>87183</v>
      </c>
      <c r="D126" s="338">
        <v>87181.64</v>
      </c>
      <c r="E126" s="339">
        <f t="shared" si="7"/>
        <v>0.9999844006285629</v>
      </c>
      <c r="F126" s="340">
        <f t="shared" si="6"/>
        <v>0.004406816457390386</v>
      </c>
      <c r="G126" s="341">
        <v>4300</v>
      </c>
      <c r="H126" s="341">
        <v>0</v>
      </c>
      <c r="I126" s="341">
        <v>0</v>
      </c>
      <c r="J126" s="338">
        <v>0</v>
      </c>
      <c r="K126" s="340"/>
    </row>
    <row r="127" spans="1:11" ht="19.5" customHeight="1">
      <c r="A127" s="125" t="s">
        <v>330</v>
      </c>
      <c r="B127" s="368"/>
      <c r="C127" s="338">
        <v>3242454</v>
      </c>
      <c r="D127" s="338">
        <v>3045547.32</v>
      </c>
      <c r="E127" s="339">
        <f t="shared" si="7"/>
        <v>0.9392723289212429</v>
      </c>
      <c r="F127" s="340">
        <f t="shared" si="6"/>
        <v>0.15394489082262258</v>
      </c>
      <c r="G127" s="369">
        <v>6391376.74</v>
      </c>
      <c r="H127" s="341">
        <v>3240275.6</v>
      </c>
      <c r="I127" s="341">
        <v>6229312.22</v>
      </c>
      <c r="J127" s="338">
        <v>3102368.1</v>
      </c>
      <c r="K127" s="340">
        <f t="shared" si="8"/>
        <v>0.9816847072402529</v>
      </c>
    </row>
    <row r="128" spans="1:11" ht="12">
      <c r="A128" s="347" t="s">
        <v>319</v>
      </c>
      <c r="B128" s="347"/>
      <c r="C128" s="370"/>
      <c r="D128" s="338"/>
      <c r="E128" s="339"/>
      <c r="F128" s="340"/>
      <c r="G128" s="341"/>
      <c r="H128" s="341"/>
      <c r="I128" s="341"/>
      <c r="J128" s="338"/>
      <c r="K128" s="340"/>
    </row>
    <row r="129" spans="1:11" ht="36">
      <c r="A129" s="162" t="s">
        <v>327</v>
      </c>
      <c r="B129" s="347"/>
      <c r="C129" s="370">
        <v>449113</v>
      </c>
      <c r="D129" s="338">
        <v>405336.94</v>
      </c>
      <c r="E129" s="339">
        <f t="shared" si="7"/>
        <v>0.9025277380080292</v>
      </c>
      <c r="F129" s="340">
        <f t="shared" si="6"/>
        <v>0.020488780642119828</v>
      </c>
      <c r="G129" s="341">
        <v>5441143</v>
      </c>
      <c r="H129" s="341">
        <v>2373543</v>
      </c>
      <c r="I129" s="341">
        <v>5113838.86</v>
      </c>
      <c r="J129" s="338">
        <v>2198294.38</v>
      </c>
      <c r="K129" s="340">
        <f t="shared" si="8"/>
        <v>0.1843870155370183</v>
      </c>
    </row>
    <row r="130" spans="2:11" ht="12">
      <c r="B130" s="202"/>
      <c r="C130" s="371"/>
      <c r="D130" s="372"/>
      <c r="E130" s="373"/>
      <c r="F130" s="374"/>
      <c r="G130" s="375"/>
      <c r="H130" s="375"/>
      <c r="I130" s="375"/>
      <c r="J130" s="372"/>
      <c r="K130" s="202"/>
    </row>
    <row r="131" spans="2:11" ht="12">
      <c r="B131" s="202"/>
      <c r="C131" s="371"/>
      <c r="D131" s="372"/>
      <c r="E131" s="373"/>
      <c r="F131" s="374"/>
      <c r="G131" s="375"/>
      <c r="H131" s="375"/>
      <c r="I131" s="375"/>
      <c r="J131" s="372"/>
      <c r="K131" s="202"/>
    </row>
    <row r="132" spans="2:11" ht="12">
      <c r="B132" s="202"/>
      <c r="C132" s="371"/>
      <c r="D132" s="372"/>
      <c r="E132" s="373"/>
      <c r="F132" s="374"/>
      <c r="G132" s="375"/>
      <c r="H132" s="375"/>
      <c r="I132" s="375"/>
      <c r="J132" s="372"/>
      <c r="K132" s="202"/>
    </row>
    <row r="133" spans="2:11" ht="12">
      <c r="B133" s="202"/>
      <c r="C133" s="371"/>
      <c r="D133" s="372"/>
      <c r="E133" s="373"/>
      <c r="F133" s="374"/>
      <c r="G133" s="375"/>
      <c r="H133" s="375"/>
      <c r="I133" s="375"/>
      <c r="J133" s="372"/>
      <c r="K133" s="202"/>
    </row>
    <row r="134" spans="2:11" ht="12">
      <c r="B134" s="202"/>
      <c r="C134" s="371"/>
      <c r="D134" s="372"/>
      <c r="E134" s="373"/>
      <c r="F134" s="374"/>
      <c r="G134" s="375"/>
      <c r="H134" s="375"/>
      <c r="I134" s="375"/>
      <c r="J134" s="372"/>
      <c r="K134" s="202"/>
    </row>
    <row r="135" spans="2:11" ht="12">
      <c r="B135" s="202"/>
      <c r="C135" s="371"/>
      <c r="D135" s="372"/>
      <c r="E135" s="373"/>
      <c r="F135" s="374"/>
      <c r="G135" s="375"/>
      <c r="H135" s="375"/>
      <c r="I135" s="375"/>
      <c r="J135" s="372"/>
      <c r="K135" s="202"/>
    </row>
    <row r="136" spans="2:11" ht="12">
      <c r="B136" s="202"/>
      <c r="C136" s="371"/>
      <c r="D136" s="372"/>
      <c r="E136" s="373"/>
      <c r="F136" s="374"/>
      <c r="G136" s="375"/>
      <c r="H136" s="375"/>
      <c r="I136" s="375"/>
      <c r="J136" s="372"/>
      <c r="K136" s="202"/>
    </row>
    <row r="137" spans="2:11" ht="12">
      <c r="B137" s="202"/>
      <c r="C137" s="371"/>
      <c r="D137" s="372"/>
      <c r="E137" s="373"/>
      <c r="F137" s="374"/>
      <c r="G137" s="375"/>
      <c r="H137" s="375"/>
      <c r="I137" s="375"/>
      <c r="J137" s="372"/>
      <c r="K137" s="202"/>
    </row>
    <row r="138" spans="2:11" ht="12">
      <c r="B138" s="202"/>
      <c r="C138" s="371"/>
      <c r="D138" s="372"/>
      <c r="E138" s="373"/>
      <c r="F138" s="374"/>
      <c r="G138" s="375"/>
      <c r="H138" s="375"/>
      <c r="I138" s="375"/>
      <c r="J138" s="372"/>
      <c r="K138" s="202"/>
    </row>
    <row r="139" spans="2:11" ht="12">
      <c r="B139" s="202"/>
      <c r="C139" s="371"/>
      <c r="D139" s="372"/>
      <c r="E139" s="373"/>
      <c r="F139" s="374"/>
      <c r="G139" s="375"/>
      <c r="H139" s="375"/>
      <c r="I139" s="375"/>
      <c r="J139" s="372"/>
      <c r="K139" s="202"/>
    </row>
    <row r="140" spans="2:11" ht="12">
      <c r="B140" s="202"/>
      <c r="C140" s="371"/>
      <c r="D140" s="372"/>
      <c r="E140" s="373"/>
      <c r="F140" s="374"/>
      <c r="G140" s="375"/>
      <c r="H140" s="375"/>
      <c r="I140" s="375"/>
      <c r="J140" s="372"/>
      <c r="K140" s="202"/>
    </row>
    <row r="141" spans="2:11" ht="12">
      <c r="B141" s="202"/>
      <c r="C141" s="371"/>
      <c r="D141" s="372"/>
      <c r="E141" s="373"/>
      <c r="F141" s="374"/>
      <c r="G141" s="375"/>
      <c r="H141" s="375"/>
      <c r="I141" s="375"/>
      <c r="J141" s="372"/>
      <c r="K141" s="202"/>
    </row>
    <row r="142" spans="2:11" ht="12">
      <c r="B142" s="202"/>
      <c r="C142" s="371"/>
      <c r="D142" s="372"/>
      <c r="E142" s="373"/>
      <c r="F142" s="374"/>
      <c r="G142" s="375"/>
      <c r="H142" s="375"/>
      <c r="I142" s="375"/>
      <c r="J142" s="372"/>
      <c r="K142" s="202"/>
    </row>
    <row r="143" spans="2:11" ht="12">
      <c r="B143" s="202"/>
      <c r="C143" s="371"/>
      <c r="D143" s="372"/>
      <c r="E143" s="373"/>
      <c r="F143" s="374"/>
      <c r="G143" s="375"/>
      <c r="H143" s="375"/>
      <c r="I143" s="375"/>
      <c r="J143" s="372"/>
      <c r="K143" s="202"/>
    </row>
    <row r="144" spans="2:11" ht="12">
      <c r="B144" s="202"/>
      <c r="C144" s="371"/>
      <c r="D144" s="372"/>
      <c r="E144" s="373"/>
      <c r="F144" s="374"/>
      <c r="G144" s="375"/>
      <c r="H144" s="375"/>
      <c r="I144" s="375"/>
      <c r="J144" s="372"/>
      <c r="K144" s="202"/>
    </row>
    <row r="145" spans="2:11" ht="12">
      <c r="B145" s="202"/>
      <c r="C145" s="371"/>
      <c r="D145" s="372"/>
      <c r="E145" s="373"/>
      <c r="F145" s="374"/>
      <c r="G145" s="375"/>
      <c r="H145" s="375"/>
      <c r="I145" s="375"/>
      <c r="J145" s="372"/>
      <c r="K145" s="202"/>
    </row>
    <row r="146" spans="2:11" ht="12">
      <c r="B146" s="202"/>
      <c r="C146" s="371"/>
      <c r="D146" s="372"/>
      <c r="E146" s="373"/>
      <c r="F146" s="374"/>
      <c r="G146" s="375"/>
      <c r="H146" s="375"/>
      <c r="I146" s="375"/>
      <c r="J146" s="372"/>
      <c r="K146" s="202"/>
    </row>
    <row r="147" spans="2:11" ht="12">
      <c r="B147" s="202"/>
      <c r="C147" s="371"/>
      <c r="D147" s="372"/>
      <c r="E147" s="373"/>
      <c r="F147" s="374"/>
      <c r="G147" s="375"/>
      <c r="H147" s="375"/>
      <c r="I147" s="375"/>
      <c r="J147" s="372"/>
      <c r="K147" s="202"/>
    </row>
    <row r="148" spans="2:11" ht="12">
      <c r="B148" s="202"/>
      <c r="C148" s="371"/>
      <c r="D148" s="372"/>
      <c r="E148" s="373"/>
      <c r="F148" s="374"/>
      <c r="G148" s="375"/>
      <c r="H148" s="375"/>
      <c r="I148" s="375"/>
      <c r="J148" s="372"/>
      <c r="K148" s="202"/>
    </row>
    <row r="149" spans="2:11" ht="12">
      <c r="B149" s="202"/>
      <c r="C149" s="371"/>
      <c r="D149" s="372"/>
      <c r="E149" s="373"/>
      <c r="F149" s="374"/>
      <c r="G149" s="375"/>
      <c r="H149" s="375"/>
      <c r="I149" s="375"/>
      <c r="J149" s="372"/>
      <c r="K149" s="202"/>
    </row>
    <row r="150" spans="2:11" ht="12">
      <c r="B150" s="202"/>
      <c r="C150" s="371"/>
      <c r="D150" s="372"/>
      <c r="E150" s="373"/>
      <c r="F150" s="374"/>
      <c r="G150" s="375"/>
      <c r="H150" s="375"/>
      <c r="I150" s="375"/>
      <c r="J150" s="372"/>
      <c r="K150" s="202"/>
    </row>
    <row r="151" spans="2:11" ht="12">
      <c r="B151" s="202"/>
      <c r="C151" s="371"/>
      <c r="D151" s="372"/>
      <c r="E151" s="373"/>
      <c r="F151" s="374"/>
      <c r="G151" s="375"/>
      <c r="H151" s="375"/>
      <c r="I151" s="375"/>
      <c r="J151" s="372"/>
      <c r="K151" s="202"/>
    </row>
    <row r="152" spans="2:11" ht="12">
      <c r="B152" s="202"/>
      <c r="C152" s="371"/>
      <c r="D152" s="372"/>
      <c r="E152" s="373"/>
      <c r="F152" s="374"/>
      <c r="G152" s="375"/>
      <c r="H152" s="375"/>
      <c r="I152" s="375"/>
      <c r="J152" s="372"/>
      <c r="K152" s="202"/>
    </row>
    <row r="153" spans="2:11" ht="12">
      <c r="B153" s="202"/>
      <c r="C153" s="371"/>
      <c r="D153" s="372"/>
      <c r="E153" s="373"/>
      <c r="F153" s="374"/>
      <c r="G153" s="375"/>
      <c r="H153" s="375"/>
      <c r="I153" s="375"/>
      <c r="J153" s="372"/>
      <c r="K153" s="202"/>
    </row>
    <row r="154" spans="2:11" ht="12">
      <c r="B154" s="202"/>
      <c r="C154" s="371"/>
      <c r="D154" s="372"/>
      <c r="E154" s="373"/>
      <c r="F154" s="374"/>
      <c r="G154" s="375"/>
      <c r="H154" s="375"/>
      <c r="I154" s="375"/>
      <c r="J154" s="372"/>
      <c r="K154" s="202"/>
    </row>
    <row r="155" spans="2:11" ht="12">
      <c r="B155" s="202"/>
      <c r="C155" s="371"/>
      <c r="D155" s="372"/>
      <c r="E155" s="373"/>
      <c r="F155" s="374"/>
      <c r="G155" s="375"/>
      <c r="H155" s="375"/>
      <c r="I155" s="375"/>
      <c r="J155" s="372"/>
      <c r="K155" s="202"/>
    </row>
  </sheetData>
  <sheetProtection/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 CE,Pogrubiony"&amp;11Załącznik Nr 4&amp;"Arial CE,Standardowy"&amp;10 
do sprawozdania z wykonania budżetu Miasta Radziejów  za 2014 rok</oddHeader>
    <oddFooter>&amp;C&amp;P&amp;R&amp;"Arial CE,Pogrubiony"WYDATKI WG §§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2015-02-19T07:25:57Z</cp:lastPrinted>
  <dcterms:created xsi:type="dcterms:W3CDTF">2004-07-25T15:20:29Z</dcterms:created>
  <dcterms:modified xsi:type="dcterms:W3CDTF">2015-02-19T07:31:47Z</dcterms:modified>
  <cp:category/>
  <cp:version/>
  <cp:contentType/>
  <cp:contentStatus/>
</cp:coreProperties>
</file>